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1d36c3bad212688/Desktop/"/>
    </mc:Choice>
  </mc:AlternateContent>
  <xr:revisionPtr revIDLastSave="0" documentId="8_{B9A78350-9AF9-4C79-A668-4CF4AA296456}" xr6:coauthVersionLast="47" xr6:coauthVersionMax="47" xr10:uidLastSave="{00000000-0000-0000-0000-000000000000}"/>
  <bookViews>
    <workbookView xWindow="-96" yWindow="-96" windowWidth="19392" windowHeight="10392" firstSheet="2" activeTab="6" xr2:uid="{930E7F51-DC5A-4D73-8533-C47B0D6EA973}"/>
  </bookViews>
  <sheets>
    <sheet name="ye 31 Mar 2020" sheetId="1" r:id="rId1"/>
    <sheet name="ye 31 Mar 2021" sheetId="2" r:id="rId2"/>
    <sheet name="ye 31 Mar 2022" sheetId="3" r:id="rId3"/>
    <sheet name="ye 31 Mar 2023" sheetId="4" r:id="rId4"/>
    <sheet name="ye 31 Mar 2024" sheetId="5" r:id="rId5"/>
    <sheet name="ye 31 Mar 2025" sheetId="6" r:id="rId6"/>
    <sheet name="April 2025 to Oct 2025" sheetId="7" r:id="rId7"/>
  </sheets>
  <definedNames>
    <definedName name="_xlnm.Print_Area" localSheetId="0">'ye 31 Mar 2020'!$A$2:$O$26</definedName>
    <definedName name="_xlnm.Print_Area" localSheetId="1">'ye 31 Mar 2021'!$A$1:$N$23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7" l="1"/>
  <c r="G21" i="7"/>
  <c r="E21" i="7"/>
  <c r="D21" i="7"/>
  <c r="C21" i="7"/>
  <c r="I20" i="7"/>
  <c r="I17" i="7"/>
  <c r="I16" i="7"/>
  <c r="I15" i="7"/>
  <c r="I13" i="7"/>
  <c r="I12" i="7"/>
  <c r="H10" i="7"/>
  <c r="F10" i="7"/>
  <c r="D10" i="7"/>
  <c r="C10" i="7"/>
  <c r="B10" i="7"/>
  <c r="I9" i="7"/>
  <c r="I7" i="7"/>
  <c r="I6" i="7"/>
  <c r="I4" i="7"/>
  <c r="I3" i="7"/>
  <c r="N9" i="6"/>
  <c r="N7" i="6"/>
  <c r="N4" i="6"/>
  <c r="N3" i="6"/>
  <c r="M19" i="6"/>
  <c r="M5" i="6"/>
  <c r="M6" i="6"/>
  <c r="L21" i="6"/>
  <c r="L6" i="6"/>
  <c r="L5" i="6"/>
  <c r="L10" i="6"/>
  <c r="L24" i="6"/>
  <c r="K5" i="6"/>
  <c r="K6" i="6"/>
  <c r="J6" i="6"/>
  <c r="J5" i="6"/>
  <c r="J10" i="6"/>
  <c r="I14" i="6"/>
  <c r="N14" i="6"/>
  <c r="G5" i="6"/>
  <c r="G6" i="6"/>
  <c r="F19" i="6"/>
  <c r="E8" i="6"/>
  <c r="N8" i="6"/>
  <c r="B18" i="6"/>
  <c r="B21" i="6"/>
  <c r="M21" i="6"/>
  <c r="K21" i="6"/>
  <c r="J21" i="6"/>
  <c r="H21" i="6"/>
  <c r="G21" i="6"/>
  <c r="F21" i="6"/>
  <c r="E21" i="6"/>
  <c r="D21" i="6"/>
  <c r="C21" i="6"/>
  <c r="N20" i="6"/>
  <c r="I21" i="6"/>
  <c r="N18" i="6"/>
  <c r="N17" i="6"/>
  <c r="N16" i="6"/>
  <c r="N15" i="6"/>
  <c r="N13" i="6"/>
  <c r="N12" i="6"/>
  <c r="M10" i="6"/>
  <c r="M24" i="6"/>
  <c r="K10" i="6"/>
  <c r="K24" i="6"/>
  <c r="I10" i="6"/>
  <c r="I24" i="6"/>
  <c r="H10" i="6"/>
  <c r="H24" i="6"/>
  <c r="F10" i="6"/>
  <c r="F24" i="6"/>
  <c r="E10" i="6"/>
  <c r="E24" i="6"/>
  <c r="D10" i="6"/>
  <c r="D24" i="6"/>
  <c r="C10" i="6"/>
  <c r="C24" i="6"/>
  <c r="B10" i="6"/>
  <c r="M19" i="5"/>
  <c r="I19" i="5"/>
  <c r="D19" i="5"/>
  <c r="D21" i="5"/>
  <c r="K21" i="5"/>
  <c r="J21" i="5"/>
  <c r="I21" i="5"/>
  <c r="H21" i="5"/>
  <c r="G21" i="5"/>
  <c r="F21" i="5"/>
  <c r="E21" i="5"/>
  <c r="C21" i="5"/>
  <c r="B21" i="5"/>
  <c r="N20" i="5"/>
  <c r="N18" i="5"/>
  <c r="M21" i="5"/>
  <c r="N17" i="5"/>
  <c r="N16" i="5"/>
  <c r="N15" i="5"/>
  <c r="N14" i="5"/>
  <c r="N13" i="5"/>
  <c r="N12" i="5"/>
  <c r="L21" i="5"/>
  <c r="L10" i="5"/>
  <c r="I10" i="5"/>
  <c r="H10" i="5"/>
  <c r="G10" i="5"/>
  <c r="F10" i="5"/>
  <c r="E10" i="5"/>
  <c r="C10" i="5"/>
  <c r="B10" i="5"/>
  <c r="N9" i="5"/>
  <c r="N8" i="5"/>
  <c r="N7" i="5"/>
  <c r="N6" i="5"/>
  <c r="M10" i="5"/>
  <c r="K10" i="5"/>
  <c r="J10" i="5"/>
  <c r="N5" i="5"/>
  <c r="N4" i="5"/>
  <c r="N3" i="5"/>
  <c r="N6" i="4"/>
  <c r="M18" i="4"/>
  <c r="N14" i="4"/>
  <c r="M5" i="4"/>
  <c r="L12" i="4"/>
  <c r="L5" i="4"/>
  <c r="K5" i="4"/>
  <c r="J5" i="4"/>
  <c r="G18" i="4"/>
  <c r="N18" i="4"/>
  <c r="D5" i="4"/>
  <c r="D10" i="4"/>
  <c r="M21" i="4"/>
  <c r="L21" i="4"/>
  <c r="J21" i="4"/>
  <c r="I21" i="4"/>
  <c r="H21" i="4"/>
  <c r="E21" i="4"/>
  <c r="D21" i="4"/>
  <c r="C21" i="4"/>
  <c r="B21" i="4"/>
  <c r="N20" i="4"/>
  <c r="N19" i="4"/>
  <c r="N17" i="4"/>
  <c r="N16" i="4"/>
  <c r="N15" i="4"/>
  <c r="N13" i="4"/>
  <c r="K21" i="4"/>
  <c r="F21" i="4"/>
  <c r="N12" i="4"/>
  <c r="M10" i="4"/>
  <c r="L10" i="4"/>
  <c r="K10" i="4"/>
  <c r="J10" i="4"/>
  <c r="I10" i="4"/>
  <c r="H10" i="4"/>
  <c r="G10" i="4"/>
  <c r="F10" i="4"/>
  <c r="E10" i="4"/>
  <c r="C10" i="4"/>
  <c r="B10" i="4"/>
  <c r="N9" i="4"/>
  <c r="N8" i="4"/>
  <c r="N7" i="4"/>
  <c r="N5" i="4"/>
  <c r="N4" i="4"/>
  <c r="N3" i="4"/>
  <c r="K12" i="3"/>
  <c r="K19" i="3"/>
  <c r="F12" i="3"/>
  <c r="F19" i="3"/>
  <c r="C12" i="3"/>
  <c r="M19" i="3"/>
  <c r="L19" i="3"/>
  <c r="J19" i="3"/>
  <c r="I19" i="3"/>
  <c r="H19" i="3"/>
  <c r="G19" i="3"/>
  <c r="E19" i="3"/>
  <c r="D19" i="3"/>
  <c r="C19" i="3"/>
  <c r="B19" i="3"/>
  <c r="N18" i="3"/>
  <c r="N17" i="3"/>
  <c r="N16" i="3"/>
  <c r="N15" i="3"/>
  <c r="N14" i="3"/>
  <c r="N13" i="3"/>
  <c r="N12" i="3"/>
  <c r="N11" i="3"/>
  <c r="M9" i="3"/>
  <c r="L9" i="3"/>
  <c r="K9" i="3"/>
  <c r="J9" i="3"/>
  <c r="I9" i="3"/>
  <c r="H9" i="3"/>
  <c r="G9" i="3"/>
  <c r="G22" i="3"/>
  <c r="F9" i="3"/>
  <c r="E9" i="3"/>
  <c r="D9" i="3"/>
  <c r="C9" i="3"/>
  <c r="B9" i="3"/>
  <c r="N8" i="3"/>
  <c r="N7" i="3"/>
  <c r="N6" i="3"/>
  <c r="N5" i="3"/>
  <c r="N4" i="3"/>
  <c r="N3" i="3"/>
  <c r="M19" i="2"/>
  <c r="L19" i="2"/>
  <c r="K19" i="2"/>
  <c r="J19" i="2"/>
  <c r="I19" i="2"/>
  <c r="H19" i="2"/>
  <c r="G19" i="2"/>
  <c r="F19" i="2"/>
  <c r="E19" i="2"/>
  <c r="D19" i="2"/>
  <c r="C19" i="2"/>
  <c r="B19" i="2"/>
  <c r="N18" i="2"/>
  <c r="N17" i="2"/>
  <c r="N16" i="2"/>
  <c r="N15" i="2"/>
  <c r="N14" i="2"/>
  <c r="N13" i="2"/>
  <c r="N12" i="2"/>
  <c r="N11" i="2"/>
  <c r="M9" i="2"/>
  <c r="M22" i="2"/>
  <c r="L9" i="2"/>
  <c r="L22" i="2"/>
  <c r="K9" i="2"/>
  <c r="K22" i="2"/>
  <c r="J9" i="2"/>
  <c r="J22" i="2"/>
  <c r="I9" i="2"/>
  <c r="I22" i="2"/>
  <c r="H9" i="2"/>
  <c r="H22" i="2"/>
  <c r="G9" i="2"/>
  <c r="G22" i="2"/>
  <c r="F9" i="2"/>
  <c r="F22" i="2"/>
  <c r="E9" i="2"/>
  <c r="D9" i="2"/>
  <c r="D22" i="2"/>
  <c r="C9" i="2"/>
  <c r="C22" i="2"/>
  <c r="B9" i="2"/>
  <c r="N8" i="2"/>
  <c r="N7" i="2"/>
  <c r="N6" i="2"/>
  <c r="N5" i="2"/>
  <c r="N4" i="2"/>
  <c r="N3" i="2"/>
  <c r="E13" i="1"/>
  <c r="D23" i="1"/>
  <c r="D21" i="1"/>
  <c r="E21" i="1"/>
  <c r="C23" i="1"/>
  <c r="C21" i="1"/>
  <c r="B23" i="1"/>
  <c r="N12" i="1"/>
  <c r="N13" i="1"/>
  <c r="N14" i="1"/>
  <c r="N15" i="1"/>
  <c r="N16" i="1"/>
  <c r="N17" i="1"/>
  <c r="N18" i="1"/>
  <c r="N11" i="1"/>
  <c r="N4" i="1"/>
  <c r="N5" i="1"/>
  <c r="N6" i="1"/>
  <c r="N7" i="1"/>
  <c r="N8" i="1"/>
  <c r="N3" i="1"/>
  <c r="B19" i="1"/>
  <c r="C9" i="1"/>
  <c r="B9" i="1"/>
  <c r="D9" i="1"/>
  <c r="E9" i="1"/>
  <c r="E22" i="1"/>
  <c r="F9" i="1"/>
  <c r="G9" i="1"/>
  <c r="H9" i="1"/>
  <c r="I9" i="1"/>
  <c r="J9" i="1"/>
  <c r="K9" i="1"/>
  <c r="L9" i="1"/>
  <c r="M9" i="1"/>
  <c r="C19" i="1"/>
  <c r="D19" i="1"/>
  <c r="E19" i="1"/>
  <c r="F19" i="1"/>
  <c r="F22" i="1"/>
  <c r="G19" i="1"/>
  <c r="H19" i="1"/>
  <c r="I19" i="1"/>
  <c r="J19" i="1"/>
  <c r="K19" i="1"/>
  <c r="L19" i="1"/>
  <c r="M19" i="1"/>
  <c r="B17" i="1"/>
  <c r="M24" i="5"/>
  <c r="L24" i="5"/>
  <c r="K24" i="5"/>
  <c r="J24" i="5"/>
  <c r="I24" i="5"/>
  <c r="H24" i="5"/>
  <c r="G24" i="5"/>
  <c r="F24" i="5"/>
  <c r="E24" i="5"/>
  <c r="N19" i="5"/>
  <c r="C24" i="5"/>
  <c r="N21" i="5"/>
  <c r="B24" i="5"/>
  <c r="B25" i="5"/>
  <c r="C23" i="5"/>
  <c r="D10" i="5"/>
  <c r="D24" i="5"/>
  <c r="M24" i="4"/>
  <c r="L24" i="4"/>
  <c r="G21" i="4"/>
  <c r="G24" i="4"/>
  <c r="E24" i="4"/>
  <c r="C24" i="4"/>
  <c r="K24" i="4"/>
  <c r="J24" i="4"/>
  <c r="I24" i="4"/>
  <c r="H24" i="4"/>
  <c r="D24" i="4"/>
  <c r="B24" i="4"/>
  <c r="B25" i="4"/>
  <c r="C23" i="4"/>
  <c r="F24" i="4"/>
  <c r="N10" i="4"/>
  <c r="M22" i="3"/>
  <c r="L22" i="3"/>
  <c r="K22" i="3"/>
  <c r="J22" i="3"/>
  <c r="H22" i="3"/>
  <c r="F22" i="3"/>
  <c r="D22" i="3"/>
  <c r="C22" i="3"/>
  <c r="B22" i="3"/>
  <c r="B23" i="3"/>
  <c r="C21" i="3"/>
  <c r="N19" i="3"/>
  <c r="I22" i="3"/>
  <c r="E22" i="3"/>
  <c r="C23" i="3"/>
  <c r="D21" i="3"/>
  <c r="D23" i="3"/>
  <c r="E21" i="3"/>
  <c r="N9" i="3"/>
  <c r="E22" i="2"/>
  <c r="N19" i="2"/>
  <c r="N9" i="2"/>
  <c r="B22" i="2"/>
  <c r="B23" i="2"/>
  <c r="C21" i="2"/>
  <c r="C23" i="2"/>
  <c r="D21" i="2"/>
  <c r="D23" i="2"/>
  <c r="E21" i="2"/>
  <c r="E23" i="1"/>
  <c r="F21" i="1"/>
  <c r="F23" i="1"/>
  <c r="G21" i="1"/>
  <c r="G23" i="1"/>
  <c r="H21" i="1"/>
  <c r="H23" i="1"/>
  <c r="I21" i="1"/>
  <c r="I23" i="1"/>
  <c r="J21" i="1"/>
  <c r="J23" i="1"/>
  <c r="K21" i="1"/>
  <c r="K23" i="1"/>
  <c r="L21" i="1"/>
  <c r="N19" i="1"/>
  <c r="N9" i="1"/>
  <c r="M22" i="1"/>
  <c r="L22" i="1"/>
  <c r="K22" i="1"/>
  <c r="J22" i="1"/>
  <c r="I22" i="1"/>
  <c r="H22" i="1"/>
  <c r="G22" i="1"/>
  <c r="C22" i="1"/>
  <c r="B22" i="1"/>
  <c r="D22" i="1"/>
  <c r="C25" i="5"/>
  <c r="D23" i="5"/>
  <c r="D25" i="5"/>
  <c r="E23" i="5"/>
  <c r="E25" i="5"/>
  <c r="F23" i="5"/>
  <c r="F25" i="5"/>
  <c r="G23" i="5"/>
  <c r="G25" i="5"/>
  <c r="H23" i="5"/>
  <c r="H25" i="5"/>
  <c r="I23" i="5"/>
  <c r="I25" i="5"/>
  <c r="J23" i="5"/>
  <c r="J25" i="5"/>
  <c r="K23" i="5"/>
  <c r="K25" i="5"/>
  <c r="L23" i="5"/>
  <c r="L25" i="5"/>
  <c r="M23" i="5"/>
  <c r="M25" i="5"/>
  <c r="N10" i="5"/>
  <c r="N21" i="4"/>
  <c r="C25" i="4"/>
  <c r="D23" i="4"/>
  <c r="D25" i="4"/>
  <c r="E23" i="4"/>
  <c r="E25" i="4"/>
  <c r="F23" i="4"/>
  <c r="F25" i="4"/>
  <c r="G23" i="4"/>
  <c r="G25" i="4"/>
  <c r="H23" i="4"/>
  <c r="H25" i="4"/>
  <c r="I23" i="4"/>
  <c r="I25" i="4"/>
  <c r="J23" i="4"/>
  <c r="J25" i="4"/>
  <c r="K23" i="4"/>
  <c r="K25" i="4"/>
  <c r="L23" i="4"/>
  <c r="L25" i="4"/>
  <c r="M23" i="4"/>
  <c r="M25" i="4"/>
  <c r="E23" i="3"/>
  <c r="F21" i="3"/>
  <c r="F23" i="3"/>
  <c r="G21" i="3"/>
  <c r="G23" i="3"/>
  <c r="H21" i="3"/>
  <c r="H23" i="3"/>
  <c r="I21" i="3"/>
  <c r="I23" i="3"/>
  <c r="J21" i="3"/>
  <c r="J23" i="3"/>
  <c r="K21" i="3"/>
  <c r="K23" i="3"/>
  <c r="L21" i="3"/>
  <c r="L23" i="3"/>
  <c r="M21" i="3"/>
  <c r="M23" i="3"/>
  <c r="E23" i="2"/>
  <c r="F21" i="2"/>
  <c r="F23" i="2"/>
  <c r="G21" i="2"/>
  <c r="G23" i="2"/>
  <c r="H21" i="2"/>
  <c r="H23" i="2"/>
  <c r="I21" i="2"/>
  <c r="I23" i="2"/>
  <c r="J21" i="2"/>
  <c r="J23" i="2"/>
  <c r="K21" i="2"/>
  <c r="K23" i="2"/>
  <c r="L21" i="2"/>
  <c r="L23" i="2"/>
  <c r="M21" i="2"/>
  <c r="M23" i="2"/>
  <c r="L23" i="1"/>
  <c r="M21" i="1"/>
  <c r="M23" i="1"/>
  <c r="H24" i="7"/>
  <c r="D24" i="7"/>
  <c r="C24" i="7"/>
  <c r="N19" i="6"/>
  <c r="F21" i="7"/>
  <c r="F24" i="7"/>
  <c r="I19" i="7"/>
  <c r="B21" i="7"/>
  <c r="I18" i="7"/>
  <c r="I14" i="7"/>
  <c r="E10" i="7"/>
  <c r="I8" i="7"/>
  <c r="G10" i="7"/>
  <c r="G24" i="7"/>
  <c r="I5" i="7"/>
  <c r="N5" i="6"/>
  <c r="N21" i="6"/>
  <c r="J24" i="6"/>
  <c r="G10" i="6"/>
  <c r="N6" i="6"/>
  <c r="B24" i="6"/>
  <c r="B25" i="6"/>
  <c r="C23" i="6"/>
  <c r="C25" i="6"/>
  <c r="D23" i="6"/>
  <c r="D25" i="6"/>
  <c r="E23" i="6"/>
  <c r="E25" i="6"/>
  <c r="F23" i="6"/>
  <c r="F25" i="6"/>
  <c r="G23" i="6"/>
  <c r="B24" i="7"/>
  <c r="B25" i="7"/>
  <c r="C23" i="7"/>
  <c r="C25" i="7"/>
  <c r="D23" i="7"/>
  <c r="D25" i="7"/>
  <c r="E23" i="7"/>
  <c r="I21" i="7"/>
  <c r="E24" i="7"/>
  <c r="I10" i="7"/>
  <c r="G24" i="6"/>
  <c r="G25" i="6"/>
  <c r="H23" i="6"/>
  <c r="H25" i="6"/>
  <c r="I23" i="6"/>
  <c r="I25" i="6"/>
  <c r="J23" i="6"/>
  <c r="J25" i="6"/>
  <c r="K23" i="6"/>
  <c r="K25" i="6"/>
  <c r="L23" i="6"/>
  <c r="L25" i="6"/>
  <c r="M23" i="6"/>
  <c r="M25" i="6"/>
  <c r="N10" i="6"/>
  <c r="E25" i="7"/>
  <c r="F23" i="7"/>
  <c r="F25" i="7"/>
  <c r="G23" i="7"/>
  <c r="G25" i="7"/>
  <c r="H23" i="7"/>
  <c r="H25" i="7"/>
</calcChain>
</file>

<file path=xl/sharedStrings.xml><?xml version="1.0" encoding="utf-8"?>
<sst xmlns="http://schemas.openxmlformats.org/spreadsheetml/2006/main" count="170" uniqueCount="25">
  <si>
    <t>DOC</t>
  </si>
  <si>
    <t>Small Cash</t>
  </si>
  <si>
    <t>Contributions</t>
  </si>
  <si>
    <t>KH Trust</t>
  </si>
  <si>
    <t>LKHOC</t>
  </si>
  <si>
    <t>CO Assistance</t>
  </si>
  <si>
    <t>Gen expenses</t>
  </si>
  <si>
    <t>BRD</t>
  </si>
  <si>
    <t>WT Society</t>
  </si>
  <si>
    <t>Net</t>
  </si>
  <si>
    <t>HMRC Charities</t>
  </si>
  <si>
    <t>Speaker Exps</t>
  </si>
  <si>
    <t>Covention Bus</t>
  </si>
  <si>
    <t>Convention Bus</t>
  </si>
  <si>
    <t>Global Assist</t>
  </si>
  <si>
    <t>v</t>
  </si>
  <si>
    <t>x</t>
  </si>
  <si>
    <t>Gift Aid direct</t>
  </si>
  <si>
    <t>CO Exps</t>
  </si>
  <si>
    <t>Whitburn Congregation</t>
  </si>
  <si>
    <t>No 5 Circuit</t>
  </si>
  <si>
    <t>Collected on behalf WWW</t>
  </si>
  <si>
    <t>WWW</t>
  </si>
  <si>
    <t>CO/Visit Speaker Exps</t>
  </si>
  <si>
    <t xml:space="preserve">Circuit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</si>
</sst>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4" fontId="1" fillId="2" borderId="1" xfId="1" applyNumberFormat="1"/>
    <xf numFmtId="0" fontId="1" fillId="2" borderId="1" xfId="1"/>
    <xf numFmtId="164" fontId="3" fillId="2" borderId="1" xfId="1" applyNumberFormat="1" applyFont="1"/>
    <xf numFmtId="17" fontId="4" fillId="0" borderId="0" xfId="0" applyNumberFormat="1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0BAD5-F295-4890-B9F5-11851C350D3B}">
  <sheetPr>
    <pageSetUpPr fitToPage="1"/>
  </sheetPr>
  <dimension ref="A2:O23"/>
  <sheetViews>
    <sheetView workbookViewId="0">
      <selection activeCell="C37" sqref="C37"/>
    </sheetView>
  </sheetViews>
  <sheetFormatPr defaultRowHeight="14.4" x14ac:dyDescent="0.55000000000000004"/>
  <cols>
    <col min="1" max="1" width="13.3125" bestFit="1" customWidth="1"/>
    <col min="5" max="5" width="9.7890625" bestFit="1" customWidth="1"/>
    <col min="14" max="14" width="10.1015625" bestFit="1" customWidth="1"/>
  </cols>
  <sheetData>
    <row r="2" spans="1:15" ht="15.6" x14ac:dyDescent="0.6">
      <c r="B2" s="7">
        <v>43556</v>
      </c>
      <c r="C2" s="7">
        <v>43586</v>
      </c>
      <c r="D2" s="7">
        <v>43617</v>
      </c>
      <c r="E2" s="7">
        <v>43647</v>
      </c>
      <c r="F2" s="7">
        <v>43678</v>
      </c>
      <c r="G2" s="7">
        <v>43709</v>
      </c>
      <c r="H2" s="7">
        <v>43739</v>
      </c>
      <c r="I2" s="7">
        <v>43770</v>
      </c>
      <c r="J2" s="7">
        <v>43800</v>
      </c>
      <c r="K2" s="7">
        <v>43831</v>
      </c>
      <c r="L2" s="7">
        <v>43862</v>
      </c>
      <c r="M2" s="7">
        <v>43891</v>
      </c>
    </row>
    <row r="3" spans="1:15" x14ac:dyDescent="0.55000000000000004">
      <c r="A3" s="2" t="s">
        <v>0</v>
      </c>
      <c r="B3" s="1">
        <v>345</v>
      </c>
      <c r="C3" s="1">
        <v>285</v>
      </c>
      <c r="D3" s="1">
        <v>285</v>
      </c>
      <c r="E3" s="1">
        <v>185</v>
      </c>
      <c r="F3" s="1">
        <v>185</v>
      </c>
      <c r="G3" s="1">
        <v>145</v>
      </c>
      <c r="H3" s="1">
        <v>145</v>
      </c>
      <c r="I3" s="1">
        <v>145</v>
      </c>
      <c r="J3" s="1">
        <v>105</v>
      </c>
      <c r="K3" s="1">
        <v>105</v>
      </c>
      <c r="L3" s="1">
        <v>105</v>
      </c>
      <c r="M3" s="1">
        <v>145</v>
      </c>
      <c r="N3" s="4">
        <f>SUM(B3:M3)</f>
        <v>2180</v>
      </c>
      <c r="O3" t="s">
        <v>15</v>
      </c>
    </row>
    <row r="4" spans="1:15" x14ac:dyDescent="0.55000000000000004">
      <c r="A4" s="2" t="s">
        <v>1</v>
      </c>
      <c r="B4" s="1">
        <v>210</v>
      </c>
      <c r="C4" s="1">
        <v>80</v>
      </c>
      <c r="D4" s="1">
        <v>90</v>
      </c>
      <c r="E4" s="1">
        <v>145</v>
      </c>
      <c r="F4" s="1">
        <v>110</v>
      </c>
      <c r="G4" s="1">
        <v>170</v>
      </c>
      <c r="H4" s="1">
        <v>0</v>
      </c>
      <c r="I4" s="1">
        <v>155</v>
      </c>
      <c r="J4" s="1">
        <v>95</v>
      </c>
      <c r="K4" s="1">
        <v>120</v>
      </c>
      <c r="L4" s="1">
        <v>75</v>
      </c>
      <c r="M4" s="1">
        <v>50</v>
      </c>
      <c r="N4" s="4">
        <f t="shared" ref="N4:N9" si="0">SUM(B4:M4)</f>
        <v>1300</v>
      </c>
      <c r="O4" t="s">
        <v>15</v>
      </c>
    </row>
    <row r="5" spans="1:15" x14ac:dyDescent="0.55000000000000004">
      <c r="A5" s="2" t="s">
        <v>2</v>
      </c>
      <c r="B5" s="1">
        <v>75.5</v>
      </c>
      <c r="C5" s="1">
        <v>113.77</v>
      </c>
      <c r="D5" s="1">
        <v>365.85</v>
      </c>
      <c r="E5" s="1">
        <v>14.61</v>
      </c>
      <c r="F5" s="1">
        <v>94.35</v>
      </c>
      <c r="G5" s="1">
        <v>4.8499999999999996</v>
      </c>
      <c r="H5" s="1">
        <v>88</v>
      </c>
      <c r="I5" s="1">
        <v>112.17</v>
      </c>
      <c r="J5" s="1">
        <v>59.68</v>
      </c>
      <c r="K5" s="1">
        <v>202.48</v>
      </c>
      <c r="L5" s="1">
        <v>175.2</v>
      </c>
      <c r="M5" s="1">
        <v>7</v>
      </c>
      <c r="N5" s="4">
        <f t="shared" si="0"/>
        <v>1313.46</v>
      </c>
    </row>
    <row r="6" spans="1:15" x14ac:dyDescent="0.55000000000000004">
      <c r="A6" s="2" t="s">
        <v>3</v>
      </c>
      <c r="B6" s="1">
        <v>397</v>
      </c>
      <c r="C6" s="1">
        <v>484.5</v>
      </c>
      <c r="D6" s="1">
        <v>1253.25</v>
      </c>
      <c r="E6" s="1">
        <v>440.75</v>
      </c>
      <c r="F6" s="1">
        <v>565.75</v>
      </c>
      <c r="G6" s="1">
        <v>565.75</v>
      </c>
      <c r="H6" s="1">
        <v>547</v>
      </c>
      <c r="I6" s="1">
        <v>653.25</v>
      </c>
      <c r="J6" s="1">
        <v>528.25</v>
      </c>
      <c r="K6" s="1">
        <v>667</v>
      </c>
      <c r="L6" s="1">
        <v>738.75</v>
      </c>
      <c r="M6" s="1">
        <v>385</v>
      </c>
      <c r="N6" s="4">
        <f t="shared" si="0"/>
        <v>7226.25</v>
      </c>
      <c r="O6" t="s">
        <v>15</v>
      </c>
    </row>
    <row r="7" spans="1:15" x14ac:dyDescent="0.55000000000000004">
      <c r="A7" s="2" t="s">
        <v>12</v>
      </c>
      <c r="B7" s="1">
        <v>0</v>
      </c>
      <c r="C7" s="1">
        <v>0</v>
      </c>
      <c r="D7" s="1">
        <v>0</v>
      </c>
      <c r="E7" s="1">
        <v>390</v>
      </c>
      <c r="F7" s="1">
        <v>40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4">
        <f t="shared" si="0"/>
        <v>430</v>
      </c>
    </row>
    <row r="8" spans="1:15" x14ac:dyDescent="0.55000000000000004">
      <c r="A8" s="2" t="s">
        <v>10</v>
      </c>
      <c r="B8" s="1">
        <v>0</v>
      </c>
      <c r="C8" s="1">
        <v>2190.9499999999998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4">
        <f t="shared" si="0"/>
        <v>2190.9499999999998</v>
      </c>
      <c r="O8" t="s">
        <v>15</v>
      </c>
    </row>
    <row r="9" spans="1:15" s="2" customFormat="1" x14ac:dyDescent="0.55000000000000004">
      <c r="B9" s="3">
        <f t="shared" ref="B9:M9" si="1">SUM(B3:B8)</f>
        <v>1027.5</v>
      </c>
      <c r="C9" s="3">
        <f t="shared" si="1"/>
        <v>3154.22</v>
      </c>
      <c r="D9" s="3">
        <f t="shared" si="1"/>
        <v>1994.1</v>
      </c>
      <c r="E9" s="3">
        <f t="shared" si="1"/>
        <v>1175.3600000000001</v>
      </c>
      <c r="F9" s="3">
        <f t="shared" si="1"/>
        <v>995.1</v>
      </c>
      <c r="G9" s="3">
        <f t="shared" si="1"/>
        <v>885.6</v>
      </c>
      <c r="H9" s="3">
        <f t="shared" si="1"/>
        <v>780</v>
      </c>
      <c r="I9" s="3">
        <f t="shared" si="1"/>
        <v>1065.42</v>
      </c>
      <c r="J9" s="3">
        <f t="shared" si="1"/>
        <v>787.93000000000006</v>
      </c>
      <c r="K9" s="3">
        <f t="shared" si="1"/>
        <v>1094.48</v>
      </c>
      <c r="L9" s="3">
        <f t="shared" si="1"/>
        <v>1093.95</v>
      </c>
      <c r="M9" s="3">
        <f t="shared" si="1"/>
        <v>587</v>
      </c>
      <c r="N9" s="6">
        <f t="shared" si="0"/>
        <v>14640.660000000002</v>
      </c>
    </row>
    <row r="10" spans="1:15" x14ac:dyDescent="0.55000000000000004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5"/>
    </row>
    <row r="11" spans="1:15" x14ac:dyDescent="0.55000000000000004">
      <c r="A11" s="2" t="s">
        <v>4</v>
      </c>
      <c r="B11" s="1">
        <v>432.4</v>
      </c>
      <c r="C11" s="1">
        <v>432.4</v>
      </c>
      <c r="D11" s="1">
        <v>432.4</v>
      </c>
      <c r="E11" s="1">
        <v>432.4</v>
      </c>
      <c r="F11" s="1">
        <v>432.4</v>
      </c>
      <c r="G11" s="1">
        <v>432.4</v>
      </c>
      <c r="H11" s="1">
        <v>432.4</v>
      </c>
      <c r="I11" s="1">
        <v>432.4</v>
      </c>
      <c r="J11" s="1">
        <v>432.4</v>
      </c>
      <c r="K11" s="1">
        <v>432.4</v>
      </c>
      <c r="L11" s="1">
        <v>432.4</v>
      </c>
      <c r="M11" s="1">
        <v>432.4</v>
      </c>
      <c r="N11" s="4">
        <f>SUM(B11:M11)</f>
        <v>5188.7999999999993</v>
      </c>
      <c r="O11" t="s">
        <v>15</v>
      </c>
    </row>
    <row r="12" spans="1:15" x14ac:dyDescent="0.55000000000000004">
      <c r="A12" s="2" t="s">
        <v>8</v>
      </c>
      <c r="B12" s="1">
        <v>600</v>
      </c>
      <c r="C12" s="1">
        <v>600</v>
      </c>
      <c r="D12" s="1">
        <v>600</v>
      </c>
      <c r="E12" s="1">
        <v>600</v>
      </c>
      <c r="F12" s="1">
        <v>600</v>
      </c>
      <c r="G12" s="1">
        <v>600</v>
      </c>
      <c r="H12" s="1">
        <v>600</v>
      </c>
      <c r="I12" s="1">
        <v>600</v>
      </c>
      <c r="J12" s="1">
        <v>600</v>
      </c>
      <c r="K12" s="1">
        <v>600</v>
      </c>
      <c r="L12" s="1">
        <v>600</v>
      </c>
      <c r="M12" s="1">
        <v>600</v>
      </c>
      <c r="N12" s="4">
        <f t="shared" ref="N12:N19" si="2">SUM(B12:M12)</f>
        <v>7200</v>
      </c>
      <c r="O12" t="s">
        <v>15</v>
      </c>
    </row>
    <row r="13" spans="1:15" x14ac:dyDescent="0.55000000000000004">
      <c r="A13" s="2" t="s">
        <v>13</v>
      </c>
      <c r="B13" s="1">
        <v>0</v>
      </c>
      <c r="C13" s="1">
        <v>0</v>
      </c>
      <c r="D13" s="1">
        <v>0</v>
      </c>
      <c r="E13" s="1">
        <f>1080+30</f>
        <v>1110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4">
        <f t="shared" si="2"/>
        <v>1110</v>
      </c>
      <c r="O13" t="s">
        <v>15</v>
      </c>
    </row>
    <row r="14" spans="1:15" x14ac:dyDescent="0.55000000000000004">
      <c r="A14" s="2" t="s">
        <v>5</v>
      </c>
      <c r="B14" s="1">
        <v>414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4">
        <f t="shared" si="2"/>
        <v>414</v>
      </c>
      <c r="O14" t="s">
        <v>15</v>
      </c>
    </row>
    <row r="15" spans="1:15" x14ac:dyDescent="0.55000000000000004">
      <c r="A15" s="2" t="s">
        <v>14</v>
      </c>
      <c r="B15" s="1">
        <v>0</v>
      </c>
      <c r="C15" s="1">
        <v>0</v>
      </c>
      <c r="D15" s="1">
        <v>0</v>
      </c>
      <c r="E15" s="1">
        <v>0</v>
      </c>
      <c r="F15" s="1">
        <v>300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4">
        <f t="shared" si="2"/>
        <v>300</v>
      </c>
      <c r="O15" t="s">
        <v>15</v>
      </c>
    </row>
    <row r="16" spans="1:15" x14ac:dyDescent="0.55000000000000004">
      <c r="A16" s="2" t="s">
        <v>11</v>
      </c>
      <c r="B16" s="1">
        <v>0</v>
      </c>
      <c r="C16" s="1">
        <v>0</v>
      </c>
      <c r="D16" s="1">
        <v>10</v>
      </c>
      <c r="E16" s="1">
        <v>10</v>
      </c>
      <c r="F16" s="1">
        <v>0</v>
      </c>
      <c r="G16" s="1">
        <v>83</v>
      </c>
      <c r="H16" s="1">
        <v>0</v>
      </c>
      <c r="I16" s="1">
        <v>10</v>
      </c>
      <c r="J16" s="1">
        <v>0</v>
      </c>
      <c r="K16" s="1">
        <v>0</v>
      </c>
      <c r="L16" s="1">
        <v>0</v>
      </c>
      <c r="M16" s="1">
        <v>125</v>
      </c>
      <c r="N16" s="4">
        <f t="shared" si="2"/>
        <v>238</v>
      </c>
      <c r="O16" t="s">
        <v>15</v>
      </c>
    </row>
    <row r="17" spans="1:15" x14ac:dyDescent="0.55000000000000004">
      <c r="A17" s="2" t="s">
        <v>6</v>
      </c>
      <c r="B17" s="1">
        <f>35.96+72</f>
        <v>107.96000000000001</v>
      </c>
      <c r="C17" s="1">
        <v>0</v>
      </c>
      <c r="D17" s="1">
        <v>0</v>
      </c>
      <c r="E17" s="1">
        <v>42</v>
      </c>
      <c r="F17" s="1">
        <v>0</v>
      </c>
      <c r="G17" s="1">
        <v>0</v>
      </c>
      <c r="H17" s="1">
        <v>0</v>
      </c>
      <c r="I17" s="1">
        <v>60</v>
      </c>
      <c r="J17" s="1">
        <v>0</v>
      </c>
      <c r="K17" s="1">
        <v>0</v>
      </c>
      <c r="L17" s="1">
        <v>79.5</v>
      </c>
      <c r="M17" s="1">
        <v>0</v>
      </c>
      <c r="N17" s="4">
        <f t="shared" si="2"/>
        <v>289.46000000000004</v>
      </c>
      <c r="O17" t="s">
        <v>15</v>
      </c>
    </row>
    <row r="18" spans="1:15" x14ac:dyDescent="0.55000000000000004">
      <c r="A18" s="2" t="s">
        <v>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4">
        <f t="shared" si="2"/>
        <v>0</v>
      </c>
    </row>
    <row r="19" spans="1:15" s="2" customFormat="1" x14ac:dyDescent="0.55000000000000004">
      <c r="B19" s="3">
        <f>SUM(B11:B18)</f>
        <v>1554.3600000000001</v>
      </c>
      <c r="C19" s="3">
        <f t="shared" ref="C19:M19" si="3">SUM(C11:C18)</f>
        <v>1032.4000000000001</v>
      </c>
      <c r="D19" s="3">
        <f t="shared" si="3"/>
        <v>1042.4000000000001</v>
      </c>
      <c r="E19" s="3">
        <f t="shared" si="3"/>
        <v>2194.4</v>
      </c>
      <c r="F19" s="3">
        <f t="shared" si="3"/>
        <v>1332.4</v>
      </c>
      <c r="G19" s="3">
        <f t="shared" si="3"/>
        <v>1115.4000000000001</v>
      </c>
      <c r="H19" s="3">
        <f t="shared" si="3"/>
        <v>1032.4000000000001</v>
      </c>
      <c r="I19" s="3">
        <f t="shared" si="3"/>
        <v>1102.4000000000001</v>
      </c>
      <c r="J19" s="3">
        <f t="shared" si="3"/>
        <v>1032.4000000000001</v>
      </c>
      <c r="K19" s="3">
        <f t="shared" si="3"/>
        <v>1032.4000000000001</v>
      </c>
      <c r="L19" s="3">
        <f t="shared" si="3"/>
        <v>1111.9000000000001</v>
      </c>
      <c r="M19" s="3">
        <f t="shared" si="3"/>
        <v>1157.4000000000001</v>
      </c>
      <c r="N19" s="6">
        <f t="shared" si="2"/>
        <v>14740.259999999998</v>
      </c>
    </row>
    <row r="20" spans="1:15" x14ac:dyDescent="0.55000000000000004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5" x14ac:dyDescent="0.55000000000000004">
      <c r="B21" s="3">
        <v>921.88</v>
      </c>
      <c r="C21" s="1">
        <f>B23</f>
        <v>395.01999999999987</v>
      </c>
      <c r="D21" s="1">
        <f t="shared" ref="D21:M21" si="4">C23</f>
        <v>2516.8399999999997</v>
      </c>
      <c r="E21" s="1">
        <f t="shared" si="4"/>
        <v>3468.5399999999995</v>
      </c>
      <c r="F21" s="1">
        <f t="shared" si="4"/>
        <v>2449.4999999999995</v>
      </c>
      <c r="G21" s="1">
        <f t="shared" si="4"/>
        <v>2112.1999999999994</v>
      </c>
      <c r="H21" s="1">
        <f t="shared" si="4"/>
        <v>1882.3999999999992</v>
      </c>
      <c r="I21" s="1">
        <f t="shared" si="4"/>
        <v>1629.9999999999991</v>
      </c>
      <c r="J21" s="1">
        <f t="shared" si="4"/>
        <v>1593.0199999999991</v>
      </c>
      <c r="K21" s="1">
        <f t="shared" si="4"/>
        <v>1348.549999999999</v>
      </c>
      <c r="L21" s="1">
        <f t="shared" si="4"/>
        <v>1410.629999999999</v>
      </c>
      <c r="M21" s="1">
        <f t="shared" si="4"/>
        <v>1392.6799999999989</v>
      </c>
      <c r="N21" s="1"/>
    </row>
    <row r="22" spans="1:15" x14ac:dyDescent="0.55000000000000004">
      <c r="A22" t="s">
        <v>9</v>
      </c>
      <c r="B22" s="1">
        <f>B9-B19</f>
        <v>-526.86000000000013</v>
      </c>
      <c r="C22" s="1">
        <f t="shared" ref="C22:M22" si="5">C9-C19</f>
        <v>2121.8199999999997</v>
      </c>
      <c r="D22" s="1">
        <f t="shared" si="5"/>
        <v>951.69999999999982</v>
      </c>
      <c r="E22" s="1">
        <f t="shared" si="5"/>
        <v>-1019.04</v>
      </c>
      <c r="F22" s="1">
        <f t="shared" si="5"/>
        <v>-337.30000000000007</v>
      </c>
      <c r="G22" s="1">
        <f t="shared" si="5"/>
        <v>-229.80000000000007</v>
      </c>
      <c r="H22" s="1">
        <f t="shared" si="5"/>
        <v>-252.40000000000009</v>
      </c>
      <c r="I22" s="1">
        <f t="shared" si="5"/>
        <v>-36.980000000000018</v>
      </c>
      <c r="J22" s="1">
        <f t="shared" si="5"/>
        <v>-244.47000000000003</v>
      </c>
      <c r="K22" s="1">
        <f t="shared" si="5"/>
        <v>62.079999999999927</v>
      </c>
      <c r="L22" s="1">
        <f t="shared" si="5"/>
        <v>-17.950000000000045</v>
      </c>
      <c r="M22" s="1">
        <f t="shared" si="5"/>
        <v>-570.40000000000009</v>
      </c>
      <c r="N22" s="1"/>
    </row>
    <row r="23" spans="1:15" x14ac:dyDescent="0.55000000000000004">
      <c r="B23" s="1">
        <f>SUM(B21:B22)</f>
        <v>395.01999999999987</v>
      </c>
      <c r="C23" s="1">
        <f>SUM(C21:C22)</f>
        <v>2516.8399999999997</v>
      </c>
      <c r="D23" s="1">
        <f t="shared" ref="D23:M23" si="6">SUM(D21:D22)</f>
        <v>3468.5399999999995</v>
      </c>
      <c r="E23" s="1">
        <f t="shared" si="6"/>
        <v>2449.4999999999995</v>
      </c>
      <c r="F23" s="1">
        <f t="shared" si="6"/>
        <v>2112.1999999999994</v>
      </c>
      <c r="G23" s="1">
        <f t="shared" si="6"/>
        <v>1882.3999999999992</v>
      </c>
      <c r="H23" s="1">
        <f t="shared" si="6"/>
        <v>1629.9999999999991</v>
      </c>
      <c r="I23" s="1">
        <f t="shared" si="6"/>
        <v>1593.0199999999991</v>
      </c>
      <c r="J23" s="1">
        <f t="shared" si="6"/>
        <v>1348.549999999999</v>
      </c>
      <c r="K23" s="1">
        <f t="shared" si="6"/>
        <v>1410.629999999999</v>
      </c>
      <c r="L23" s="1">
        <f t="shared" si="6"/>
        <v>1392.6799999999989</v>
      </c>
      <c r="M23" s="3">
        <f t="shared" si="6"/>
        <v>822.27999999999884</v>
      </c>
      <c r="N23" s="1"/>
    </row>
  </sheetData>
  <pageMargins left="0.70866141732283472" right="0.70866141732283472" top="0.74803149606299213" bottom="0.74803149606299213" header="0.31496062992125984" footer="0.31496062992125984"/>
  <pageSetup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8479-68A2-48F1-9601-50112C92463F}">
  <sheetPr>
    <pageSetUpPr fitToPage="1"/>
  </sheetPr>
  <dimension ref="A1:O23"/>
  <sheetViews>
    <sheetView topLeftCell="A12" workbookViewId="0">
      <selection activeCell="M23" sqref="M23"/>
    </sheetView>
  </sheetViews>
  <sheetFormatPr defaultRowHeight="14.4" x14ac:dyDescent="0.55000000000000004"/>
  <cols>
    <col min="1" max="1" width="13.3125" bestFit="1" customWidth="1"/>
    <col min="5" max="5" width="9.7890625" bestFit="1" customWidth="1"/>
    <col min="14" max="14" width="10.1015625" bestFit="1" customWidth="1"/>
  </cols>
  <sheetData>
    <row r="1" spans="1:15" x14ac:dyDescent="0.55000000000000004">
      <c r="A1" s="2" t="s">
        <v>19</v>
      </c>
    </row>
    <row r="2" spans="1:15" ht="15.6" x14ac:dyDescent="0.6">
      <c r="B2" s="7">
        <v>43922</v>
      </c>
      <c r="C2" s="7">
        <v>43952</v>
      </c>
      <c r="D2" s="7">
        <v>43983</v>
      </c>
      <c r="E2" s="7">
        <v>44013</v>
      </c>
      <c r="F2" s="7">
        <v>44044</v>
      </c>
      <c r="G2" s="7">
        <v>44075</v>
      </c>
      <c r="H2" s="7">
        <v>44105</v>
      </c>
      <c r="I2" s="7">
        <v>44136</v>
      </c>
      <c r="J2" s="7">
        <v>44166</v>
      </c>
      <c r="K2" s="7">
        <v>44197</v>
      </c>
      <c r="L2" s="7">
        <v>44228</v>
      </c>
      <c r="M2" s="7">
        <v>44256</v>
      </c>
    </row>
    <row r="3" spans="1:15" x14ac:dyDescent="0.55000000000000004">
      <c r="A3" s="2" t="s">
        <v>17</v>
      </c>
      <c r="B3" s="1">
        <v>120</v>
      </c>
      <c r="C3" s="1">
        <v>120</v>
      </c>
      <c r="D3" s="1">
        <v>80</v>
      </c>
      <c r="E3" s="1">
        <v>80</v>
      </c>
      <c r="F3" s="1">
        <v>80</v>
      </c>
      <c r="G3" s="1">
        <v>80</v>
      </c>
      <c r="H3" s="1">
        <v>280</v>
      </c>
      <c r="I3" s="1">
        <v>230</v>
      </c>
      <c r="J3" s="1">
        <v>130</v>
      </c>
      <c r="K3" s="1">
        <v>180</v>
      </c>
      <c r="L3" s="1">
        <v>130</v>
      </c>
      <c r="M3" s="1">
        <v>170</v>
      </c>
      <c r="N3" s="4">
        <f>SUM(B3:M3)</f>
        <v>1680</v>
      </c>
      <c r="O3" t="s">
        <v>16</v>
      </c>
    </row>
    <row r="4" spans="1:15" x14ac:dyDescent="0.55000000000000004">
      <c r="A4" s="2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4">
        <f t="shared" ref="N4:N9" si="0">SUM(B4:M4)</f>
        <v>0</v>
      </c>
    </row>
    <row r="5" spans="1:15" x14ac:dyDescent="0.55000000000000004">
      <c r="A5" s="2" t="s">
        <v>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4">
        <f t="shared" si="0"/>
        <v>0</v>
      </c>
    </row>
    <row r="6" spans="1:15" x14ac:dyDescent="0.55000000000000004">
      <c r="A6" s="2" t="s">
        <v>3</v>
      </c>
      <c r="B6" s="1">
        <v>1347.5</v>
      </c>
      <c r="C6" s="1">
        <v>772</v>
      </c>
      <c r="D6" s="1">
        <v>901.25</v>
      </c>
      <c r="E6" s="1">
        <v>732.5</v>
      </c>
      <c r="F6" s="1">
        <v>2174.25</v>
      </c>
      <c r="G6" s="1">
        <v>973.75</v>
      </c>
      <c r="H6" s="1">
        <v>1018.75</v>
      </c>
      <c r="I6" s="1">
        <v>1012.5</v>
      </c>
      <c r="J6" s="1">
        <v>1055</v>
      </c>
      <c r="K6" s="1">
        <v>1090</v>
      </c>
      <c r="L6" s="1">
        <v>1015</v>
      </c>
      <c r="M6" s="1">
        <v>1120.75</v>
      </c>
      <c r="N6" s="4">
        <f t="shared" si="0"/>
        <v>13213.25</v>
      </c>
      <c r="O6" t="s">
        <v>16</v>
      </c>
    </row>
    <row r="7" spans="1:15" x14ac:dyDescent="0.55000000000000004">
      <c r="A7" s="2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4">
        <f t="shared" si="0"/>
        <v>0</v>
      </c>
    </row>
    <row r="8" spans="1:15" x14ac:dyDescent="0.55000000000000004">
      <c r="A8" s="2" t="s">
        <v>10</v>
      </c>
      <c r="B8" s="1">
        <v>870.17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4">
        <f t="shared" si="0"/>
        <v>870.17</v>
      </c>
      <c r="O8" t="s">
        <v>16</v>
      </c>
    </row>
    <row r="9" spans="1:15" s="2" customFormat="1" x14ac:dyDescent="0.55000000000000004">
      <c r="B9" s="3">
        <f t="shared" ref="B9:M9" si="1">SUM(B3:B8)</f>
        <v>2337.67</v>
      </c>
      <c r="C9" s="3">
        <f t="shared" si="1"/>
        <v>892</v>
      </c>
      <c r="D9" s="3">
        <f t="shared" si="1"/>
        <v>981.25</v>
      </c>
      <c r="E9" s="3">
        <f t="shared" si="1"/>
        <v>812.5</v>
      </c>
      <c r="F9" s="3">
        <f t="shared" si="1"/>
        <v>2254.25</v>
      </c>
      <c r="G9" s="3">
        <f t="shared" si="1"/>
        <v>1053.75</v>
      </c>
      <c r="H9" s="3">
        <f t="shared" si="1"/>
        <v>1298.75</v>
      </c>
      <c r="I9" s="3">
        <f t="shared" si="1"/>
        <v>1242.5</v>
      </c>
      <c r="J9" s="3">
        <f t="shared" si="1"/>
        <v>1185</v>
      </c>
      <c r="K9" s="3">
        <f t="shared" si="1"/>
        <v>1270</v>
      </c>
      <c r="L9" s="3">
        <f t="shared" si="1"/>
        <v>1145</v>
      </c>
      <c r="M9" s="3">
        <f t="shared" si="1"/>
        <v>1290.75</v>
      </c>
      <c r="N9" s="6">
        <f t="shared" si="0"/>
        <v>15763.42</v>
      </c>
    </row>
    <row r="10" spans="1:15" x14ac:dyDescent="0.55000000000000004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5"/>
    </row>
    <row r="11" spans="1:15" x14ac:dyDescent="0.55000000000000004">
      <c r="A11" s="2" t="s">
        <v>4</v>
      </c>
      <c r="B11" s="1">
        <v>432.4</v>
      </c>
      <c r="C11" s="1">
        <v>432.4</v>
      </c>
      <c r="D11" s="1">
        <v>432.4</v>
      </c>
      <c r="E11" s="1">
        <v>432.4</v>
      </c>
      <c r="F11" s="1">
        <v>432.4</v>
      </c>
      <c r="G11" s="1">
        <v>432.4</v>
      </c>
      <c r="H11" s="1">
        <v>432.4</v>
      </c>
      <c r="I11" s="1">
        <v>432.4</v>
      </c>
      <c r="J11" s="1">
        <v>432.4</v>
      </c>
      <c r="K11" s="1">
        <v>432.4</v>
      </c>
      <c r="L11" s="1">
        <v>432.4</v>
      </c>
      <c r="M11" s="1">
        <v>432.4</v>
      </c>
      <c r="N11" s="4">
        <f>SUM(B11:M11)</f>
        <v>5188.7999999999993</v>
      </c>
      <c r="O11" t="s">
        <v>15</v>
      </c>
    </row>
    <row r="12" spans="1:15" x14ac:dyDescent="0.55000000000000004">
      <c r="A12" s="2" t="s">
        <v>8</v>
      </c>
      <c r="B12" s="1">
        <v>600</v>
      </c>
      <c r="C12" s="1">
        <v>600</v>
      </c>
      <c r="D12" s="1">
        <v>600</v>
      </c>
      <c r="E12" s="1">
        <v>600</v>
      </c>
      <c r="F12" s="1">
        <v>600</v>
      </c>
      <c r="G12" s="1">
        <v>600</v>
      </c>
      <c r="H12" s="1">
        <v>625</v>
      </c>
      <c r="I12" s="1">
        <v>625</v>
      </c>
      <c r="J12" s="1">
        <v>625</v>
      </c>
      <c r="K12" s="1">
        <v>625</v>
      </c>
      <c r="L12" s="1">
        <v>625</v>
      </c>
      <c r="M12" s="1">
        <v>625</v>
      </c>
      <c r="N12" s="4">
        <f t="shared" ref="N12:N19" si="2">SUM(B12:M12)</f>
        <v>7350</v>
      </c>
      <c r="O12" t="s">
        <v>15</v>
      </c>
    </row>
    <row r="13" spans="1:15" x14ac:dyDescent="0.55000000000000004">
      <c r="A13" s="2" t="s">
        <v>13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4">
        <f t="shared" si="2"/>
        <v>0</v>
      </c>
      <c r="O13" t="s">
        <v>15</v>
      </c>
    </row>
    <row r="14" spans="1:15" x14ac:dyDescent="0.55000000000000004">
      <c r="A14" s="2" t="s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4">
        <f t="shared" si="2"/>
        <v>0</v>
      </c>
      <c r="O14" t="s">
        <v>15</v>
      </c>
    </row>
    <row r="15" spans="1:15" x14ac:dyDescent="0.55000000000000004">
      <c r="A15" s="2" t="s">
        <v>14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4">
        <f t="shared" si="2"/>
        <v>0</v>
      </c>
      <c r="O15" t="s">
        <v>15</v>
      </c>
    </row>
    <row r="16" spans="1:15" x14ac:dyDescent="0.55000000000000004">
      <c r="A16" s="2" t="s">
        <v>18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65.12</v>
      </c>
      <c r="H16" s="1">
        <v>0</v>
      </c>
      <c r="I16" s="1">
        <v>0</v>
      </c>
      <c r="J16" s="1">
        <v>0</v>
      </c>
      <c r="K16" s="1">
        <v>0</v>
      </c>
      <c r="L16" s="1">
        <v>66.88</v>
      </c>
      <c r="M16" s="1">
        <v>0</v>
      </c>
      <c r="N16" s="4">
        <f t="shared" si="2"/>
        <v>132</v>
      </c>
      <c r="O16" t="s">
        <v>15</v>
      </c>
    </row>
    <row r="17" spans="1:15" x14ac:dyDescent="0.55000000000000004">
      <c r="A17" s="2" t="s">
        <v>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4">
        <f t="shared" si="2"/>
        <v>0</v>
      </c>
      <c r="O17" t="s">
        <v>15</v>
      </c>
    </row>
    <row r="18" spans="1:15" x14ac:dyDescent="0.55000000000000004">
      <c r="A18" s="2" t="s">
        <v>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4">
        <f t="shared" si="2"/>
        <v>0</v>
      </c>
    </row>
    <row r="19" spans="1:15" s="2" customFormat="1" x14ac:dyDescent="0.55000000000000004">
      <c r="B19" s="3">
        <f>SUM(B11:B18)</f>
        <v>1032.4000000000001</v>
      </c>
      <c r="C19" s="3">
        <f t="shared" ref="C19:M19" si="3">SUM(C11:C18)</f>
        <v>1032.4000000000001</v>
      </c>
      <c r="D19" s="3">
        <f t="shared" si="3"/>
        <v>1032.4000000000001</v>
      </c>
      <c r="E19" s="3">
        <f t="shared" si="3"/>
        <v>1032.4000000000001</v>
      </c>
      <c r="F19" s="3">
        <f t="shared" si="3"/>
        <v>1032.4000000000001</v>
      </c>
      <c r="G19" s="3">
        <f t="shared" si="3"/>
        <v>1097.52</v>
      </c>
      <c r="H19" s="3">
        <f t="shared" si="3"/>
        <v>1057.4000000000001</v>
      </c>
      <c r="I19" s="3">
        <f t="shared" si="3"/>
        <v>1057.4000000000001</v>
      </c>
      <c r="J19" s="3">
        <f t="shared" si="3"/>
        <v>1057.4000000000001</v>
      </c>
      <c r="K19" s="3">
        <f t="shared" si="3"/>
        <v>1057.4000000000001</v>
      </c>
      <c r="L19" s="3">
        <f t="shared" si="3"/>
        <v>1124.2800000000002</v>
      </c>
      <c r="M19" s="3">
        <f t="shared" si="3"/>
        <v>1057.4000000000001</v>
      </c>
      <c r="N19" s="6">
        <f t="shared" si="2"/>
        <v>12670.8</v>
      </c>
    </row>
    <row r="20" spans="1:15" x14ac:dyDescent="0.55000000000000004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5" x14ac:dyDescent="0.55000000000000004">
      <c r="B21" s="3">
        <v>822.28</v>
      </c>
      <c r="C21" s="1">
        <f>B23</f>
        <v>2127.5500000000002</v>
      </c>
      <c r="D21" s="1">
        <f t="shared" ref="D21:M21" si="4">C23</f>
        <v>1987.15</v>
      </c>
      <c r="E21" s="1">
        <f t="shared" si="4"/>
        <v>1936</v>
      </c>
      <c r="F21" s="1">
        <f t="shared" si="4"/>
        <v>1716.1</v>
      </c>
      <c r="G21" s="1">
        <f t="shared" si="4"/>
        <v>2937.95</v>
      </c>
      <c r="H21" s="1">
        <f t="shared" si="4"/>
        <v>2894.18</v>
      </c>
      <c r="I21" s="1">
        <f t="shared" si="4"/>
        <v>3135.5299999999997</v>
      </c>
      <c r="J21" s="1">
        <f t="shared" si="4"/>
        <v>3320.6299999999997</v>
      </c>
      <c r="K21" s="1">
        <f t="shared" si="4"/>
        <v>3448.2299999999996</v>
      </c>
      <c r="L21" s="1">
        <f t="shared" si="4"/>
        <v>3660.8299999999995</v>
      </c>
      <c r="M21" s="1">
        <f t="shared" si="4"/>
        <v>3681.5499999999993</v>
      </c>
      <c r="N21" s="1"/>
    </row>
    <row r="22" spans="1:15" x14ac:dyDescent="0.55000000000000004">
      <c r="A22" t="s">
        <v>9</v>
      </c>
      <c r="B22" s="1">
        <f>B9-B19</f>
        <v>1305.27</v>
      </c>
      <c r="C22" s="1">
        <f t="shared" ref="C22:M22" si="5">C9-C19</f>
        <v>-140.40000000000009</v>
      </c>
      <c r="D22" s="1">
        <f t="shared" si="5"/>
        <v>-51.150000000000091</v>
      </c>
      <c r="E22" s="1">
        <f t="shared" si="5"/>
        <v>-219.90000000000009</v>
      </c>
      <c r="F22" s="1">
        <f t="shared" si="5"/>
        <v>1221.8499999999999</v>
      </c>
      <c r="G22" s="1">
        <f t="shared" si="5"/>
        <v>-43.769999999999982</v>
      </c>
      <c r="H22" s="1">
        <f t="shared" si="5"/>
        <v>241.34999999999991</v>
      </c>
      <c r="I22" s="1">
        <f t="shared" si="5"/>
        <v>185.09999999999991</v>
      </c>
      <c r="J22" s="1">
        <f t="shared" si="5"/>
        <v>127.59999999999991</v>
      </c>
      <c r="K22" s="1">
        <f t="shared" si="5"/>
        <v>212.59999999999991</v>
      </c>
      <c r="L22" s="1">
        <f t="shared" si="5"/>
        <v>20.7199999999998</v>
      </c>
      <c r="M22" s="1">
        <f t="shared" si="5"/>
        <v>233.34999999999991</v>
      </c>
      <c r="N22" s="1"/>
    </row>
    <row r="23" spans="1:15" x14ac:dyDescent="0.55000000000000004">
      <c r="B23" s="1">
        <f>SUM(B21:B22)</f>
        <v>2127.5500000000002</v>
      </c>
      <c r="C23" s="1">
        <f>SUM(C21:C22)</f>
        <v>1987.15</v>
      </c>
      <c r="D23" s="1">
        <f t="shared" ref="D23:M23" si="6">SUM(D21:D22)</f>
        <v>1936</v>
      </c>
      <c r="E23" s="1">
        <f t="shared" si="6"/>
        <v>1716.1</v>
      </c>
      <c r="F23" s="1">
        <f t="shared" si="6"/>
        <v>2937.95</v>
      </c>
      <c r="G23" s="1">
        <f t="shared" si="6"/>
        <v>2894.18</v>
      </c>
      <c r="H23" s="1">
        <f t="shared" si="6"/>
        <v>3135.5299999999997</v>
      </c>
      <c r="I23" s="1">
        <f t="shared" si="6"/>
        <v>3320.6299999999997</v>
      </c>
      <c r="J23" s="1">
        <f t="shared" si="6"/>
        <v>3448.2299999999996</v>
      </c>
      <c r="K23" s="1">
        <f t="shared" si="6"/>
        <v>3660.8299999999995</v>
      </c>
      <c r="L23" s="1">
        <f t="shared" si="6"/>
        <v>3681.5499999999993</v>
      </c>
      <c r="M23" s="3">
        <f t="shared" si="6"/>
        <v>3914.8999999999992</v>
      </c>
      <c r="N23" s="1"/>
    </row>
  </sheetData>
  <pageMargins left="0.70866141732283472" right="0.70866141732283472" top="0.74803149606299213" bottom="0.74803149606299213" header="0.31496062992125984" footer="0.31496062992125984"/>
  <pageSetup paperSize="9" scale="9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0DFB-F28A-453B-A66A-B76F990ABDD4}">
  <sheetPr>
    <pageSetUpPr fitToPage="1"/>
  </sheetPr>
  <dimension ref="A1:O23"/>
  <sheetViews>
    <sheetView workbookViewId="0">
      <pane ySplit="2" topLeftCell="A3" activePane="bottomLeft" state="frozen"/>
      <selection pane="bottomLeft" activeCell="F24" sqref="F24"/>
    </sheetView>
  </sheetViews>
  <sheetFormatPr defaultRowHeight="14.4" x14ac:dyDescent="0.55000000000000004"/>
  <cols>
    <col min="1" max="1" width="13.578125" customWidth="1"/>
    <col min="3" max="5" width="9.7890625" bestFit="1" customWidth="1"/>
    <col min="9" max="9" width="10.1015625" customWidth="1"/>
    <col min="10" max="10" width="10.3671875" customWidth="1"/>
    <col min="11" max="11" width="10.62890625" customWidth="1"/>
    <col min="12" max="12" width="10.20703125" customWidth="1"/>
    <col min="14" max="14" width="10.1015625" bestFit="1" customWidth="1"/>
  </cols>
  <sheetData>
    <row r="1" spans="1:15" x14ac:dyDescent="0.55000000000000004">
      <c r="A1" s="2" t="s">
        <v>19</v>
      </c>
    </row>
    <row r="2" spans="1:15" ht="15.6" x14ac:dyDescent="0.6">
      <c r="B2" s="7">
        <v>44287</v>
      </c>
      <c r="C2" s="7">
        <v>44317</v>
      </c>
      <c r="D2" s="7">
        <v>44348</v>
      </c>
      <c r="E2" s="7">
        <v>44378</v>
      </c>
      <c r="F2" s="7">
        <v>44409</v>
      </c>
      <c r="G2" s="7">
        <v>44440</v>
      </c>
      <c r="H2" s="7">
        <v>44470</v>
      </c>
      <c r="I2" s="7">
        <v>44501</v>
      </c>
      <c r="J2" s="7">
        <v>44531</v>
      </c>
      <c r="K2" s="7">
        <v>44562</v>
      </c>
      <c r="L2" s="7">
        <v>44593</v>
      </c>
      <c r="M2" s="7">
        <v>44621</v>
      </c>
    </row>
    <row r="3" spans="1:15" x14ac:dyDescent="0.55000000000000004">
      <c r="A3" s="2" t="s">
        <v>17</v>
      </c>
      <c r="B3" s="1">
        <v>280</v>
      </c>
      <c r="C3" s="1">
        <v>80</v>
      </c>
      <c r="D3" s="1">
        <v>180</v>
      </c>
      <c r="E3" s="1">
        <v>80</v>
      </c>
      <c r="F3" s="1">
        <v>80</v>
      </c>
      <c r="G3" s="1">
        <v>80</v>
      </c>
      <c r="H3" s="1">
        <v>80</v>
      </c>
      <c r="I3" s="1">
        <v>80</v>
      </c>
      <c r="J3" s="1">
        <v>80</v>
      </c>
      <c r="K3" s="1">
        <v>120</v>
      </c>
      <c r="L3" s="1">
        <v>80</v>
      </c>
      <c r="M3" s="1">
        <v>80</v>
      </c>
      <c r="N3" s="4">
        <f>SUM(B3:M3)</f>
        <v>1300</v>
      </c>
      <c r="O3" t="s">
        <v>16</v>
      </c>
    </row>
    <row r="4" spans="1:15" x14ac:dyDescent="0.55000000000000004">
      <c r="A4" s="2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4">
        <f t="shared" ref="N4:N9" si="0">SUM(B4:M4)</f>
        <v>0</v>
      </c>
    </row>
    <row r="5" spans="1:15" x14ac:dyDescent="0.55000000000000004">
      <c r="A5" s="2" t="s">
        <v>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4">
        <f t="shared" si="0"/>
        <v>0</v>
      </c>
    </row>
    <row r="6" spans="1:15" x14ac:dyDescent="0.55000000000000004">
      <c r="A6" s="2" t="s">
        <v>3</v>
      </c>
      <c r="B6" s="1">
        <v>1176</v>
      </c>
      <c r="C6" s="1">
        <v>1129</v>
      </c>
      <c r="D6" s="1">
        <v>1112</v>
      </c>
      <c r="E6" s="1">
        <v>947</v>
      </c>
      <c r="F6" s="1">
        <v>2074.75</v>
      </c>
      <c r="G6" s="1">
        <v>875</v>
      </c>
      <c r="H6" s="1">
        <v>1025</v>
      </c>
      <c r="I6" s="1">
        <v>1245</v>
      </c>
      <c r="J6" s="1">
        <v>1271.25</v>
      </c>
      <c r="K6" s="1">
        <v>1115</v>
      </c>
      <c r="L6" s="1">
        <v>1325</v>
      </c>
      <c r="M6" s="1">
        <v>1232.5</v>
      </c>
      <c r="N6" s="4">
        <f t="shared" si="0"/>
        <v>14527.5</v>
      </c>
      <c r="O6" t="s">
        <v>16</v>
      </c>
    </row>
    <row r="7" spans="1:15" x14ac:dyDescent="0.55000000000000004">
      <c r="A7" s="2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4">
        <f t="shared" si="0"/>
        <v>0</v>
      </c>
    </row>
    <row r="8" spans="1:15" x14ac:dyDescent="0.55000000000000004">
      <c r="A8" s="2" t="s">
        <v>10</v>
      </c>
      <c r="B8" s="1">
        <v>270.08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4">
        <f t="shared" si="0"/>
        <v>270.08</v>
      </c>
      <c r="O8" t="s">
        <v>16</v>
      </c>
    </row>
    <row r="9" spans="1:15" s="2" customFormat="1" x14ac:dyDescent="0.55000000000000004">
      <c r="B9" s="3">
        <f t="shared" ref="B9:M9" si="1">SUM(B3:B8)</f>
        <v>1726.08</v>
      </c>
      <c r="C9" s="3">
        <f t="shared" si="1"/>
        <v>1209</v>
      </c>
      <c r="D9" s="3">
        <f t="shared" si="1"/>
        <v>1292</v>
      </c>
      <c r="E9" s="3">
        <f t="shared" si="1"/>
        <v>1027</v>
      </c>
      <c r="F9" s="3">
        <f t="shared" si="1"/>
        <v>2154.75</v>
      </c>
      <c r="G9" s="3">
        <f t="shared" si="1"/>
        <v>955</v>
      </c>
      <c r="H9" s="3">
        <f t="shared" si="1"/>
        <v>1105</v>
      </c>
      <c r="I9" s="3">
        <f t="shared" si="1"/>
        <v>1325</v>
      </c>
      <c r="J9" s="3">
        <f t="shared" si="1"/>
        <v>1351.25</v>
      </c>
      <c r="K9" s="3">
        <f t="shared" si="1"/>
        <v>1235</v>
      </c>
      <c r="L9" s="3">
        <f t="shared" si="1"/>
        <v>1405</v>
      </c>
      <c r="M9" s="3">
        <f t="shared" si="1"/>
        <v>1312.5</v>
      </c>
      <c r="N9" s="6">
        <f t="shared" si="0"/>
        <v>16097.58</v>
      </c>
    </row>
    <row r="10" spans="1:15" x14ac:dyDescent="0.55000000000000004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5"/>
    </row>
    <row r="11" spans="1:15" x14ac:dyDescent="0.55000000000000004">
      <c r="A11" s="2" t="s">
        <v>4</v>
      </c>
      <c r="B11" s="1">
        <v>432.4</v>
      </c>
      <c r="C11" s="1">
        <v>432.4</v>
      </c>
      <c r="D11" s="1">
        <v>432.4</v>
      </c>
      <c r="E11" s="1">
        <v>432.4</v>
      </c>
      <c r="F11" s="1">
        <v>432.4</v>
      </c>
      <c r="G11" s="1">
        <v>432.4</v>
      </c>
      <c r="H11" s="1">
        <v>432.4</v>
      </c>
      <c r="I11" s="1">
        <v>432.4</v>
      </c>
      <c r="J11" s="1">
        <v>432.4</v>
      </c>
      <c r="K11" s="1">
        <v>432.4</v>
      </c>
      <c r="L11" s="1">
        <v>432.4</v>
      </c>
      <c r="M11" s="1">
        <v>432.4</v>
      </c>
      <c r="N11" s="4">
        <f>SUM(B11:M11)</f>
        <v>5188.7999999999993</v>
      </c>
      <c r="O11" t="s">
        <v>15</v>
      </c>
    </row>
    <row r="12" spans="1:15" x14ac:dyDescent="0.55000000000000004">
      <c r="A12" s="2" t="s">
        <v>8</v>
      </c>
      <c r="B12" s="1">
        <v>625</v>
      </c>
      <c r="C12" s="1">
        <f>625+600</f>
        <v>1225</v>
      </c>
      <c r="D12" s="1">
        <v>625</v>
      </c>
      <c r="E12" s="1">
        <v>625</v>
      </c>
      <c r="F12" s="1">
        <f>625+1040</f>
        <v>1665</v>
      </c>
      <c r="G12" s="1">
        <v>650</v>
      </c>
      <c r="H12" s="1">
        <v>675</v>
      </c>
      <c r="I12" s="1">
        <v>650</v>
      </c>
      <c r="J12" s="1">
        <v>650</v>
      </c>
      <c r="K12" s="1">
        <f>650+1000</f>
        <v>1650</v>
      </c>
      <c r="L12" s="1">
        <v>650</v>
      </c>
      <c r="M12" s="1">
        <v>650</v>
      </c>
      <c r="N12" s="4">
        <f t="shared" ref="N12:N19" si="2">SUM(B12:M12)</f>
        <v>10340</v>
      </c>
      <c r="O12" t="s">
        <v>15</v>
      </c>
    </row>
    <row r="13" spans="1:15" x14ac:dyDescent="0.55000000000000004">
      <c r="A13" s="2" t="s">
        <v>20</v>
      </c>
      <c r="B13" s="1">
        <v>0</v>
      </c>
      <c r="C13" s="1">
        <v>600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200</v>
      </c>
      <c r="L13" s="1">
        <v>0</v>
      </c>
      <c r="M13" s="1">
        <v>0</v>
      </c>
      <c r="N13" s="4">
        <f t="shared" si="2"/>
        <v>800</v>
      </c>
      <c r="O13" t="s">
        <v>15</v>
      </c>
    </row>
    <row r="14" spans="1:15" x14ac:dyDescent="0.55000000000000004">
      <c r="A14" s="2" t="s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4">
        <f t="shared" si="2"/>
        <v>0</v>
      </c>
      <c r="O14" t="s">
        <v>15</v>
      </c>
    </row>
    <row r="15" spans="1:15" x14ac:dyDescent="0.55000000000000004">
      <c r="A15" s="2" t="s">
        <v>14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4">
        <f t="shared" si="2"/>
        <v>0</v>
      </c>
      <c r="O15" t="s">
        <v>15</v>
      </c>
    </row>
    <row r="16" spans="1:15" x14ac:dyDescent="0.55000000000000004">
      <c r="A16" s="2" t="s">
        <v>18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77.489999999999995</v>
      </c>
      <c r="H16" s="1">
        <v>0</v>
      </c>
      <c r="I16" s="1">
        <v>0</v>
      </c>
      <c r="J16" s="1">
        <v>0</v>
      </c>
      <c r="K16" s="1">
        <v>0</v>
      </c>
      <c r="L16" s="1">
        <v>78</v>
      </c>
      <c r="M16" s="1">
        <v>0</v>
      </c>
      <c r="N16" s="4">
        <f t="shared" si="2"/>
        <v>155.49</v>
      </c>
      <c r="O16" t="s">
        <v>15</v>
      </c>
    </row>
    <row r="17" spans="1:15" x14ac:dyDescent="0.55000000000000004">
      <c r="A17" s="2" t="s">
        <v>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4">
        <f t="shared" si="2"/>
        <v>0</v>
      </c>
      <c r="O17" t="s">
        <v>15</v>
      </c>
    </row>
    <row r="18" spans="1:15" x14ac:dyDescent="0.55000000000000004">
      <c r="A18" s="2" t="s">
        <v>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4">
        <f t="shared" si="2"/>
        <v>0</v>
      </c>
    </row>
    <row r="19" spans="1:15" s="2" customFormat="1" x14ac:dyDescent="0.55000000000000004">
      <c r="B19" s="3">
        <f>SUM(B11:B18)</f>
        <v>1057.4000000000001</v>
      </c>
      <c r="C19" s="3">
        <f t="shared" ref="C19:M19" si="3">SUM(C11:C18)</f>
        <v>2257.4</v>
      </c>
      <c r="D19" s="3">
        <f t="shared" si="3"/>
        <v>1057.4000000000001</v>
      </c>
      <c r="E19" s="3">
        <f t="shared" si="3"/>
        <v>1057.4000000000001</v>
      </c>
      <c r="F19" s="3">
        <f t="shared" si="3"/>
        <v>2097.4</v>
      </c>
      <c r="G19" s="3">
        <f t="shared" si="3"/>
        <v>1159.8900000000001</v>
      </c>
      <c r="H19" s="3">
        <f t="shared" si="3"/>
        <v>1107.4000000000001</v>
      </c>
      <c r="I19" s="3">
        <f t="shared" si="3"/>
        <v>1082.4000000000001</v>
      </c>
      <c r="J19" s="3">
        <f t="shared" si="3"/>
        <v>1082.4000000000001</v>
      </c>
      <c r="K19" s="3">
        <f t="shared" si="3"/>
        <v>2282.4</v>
      </c>
      <c r="L19" s="3">
        <f t="shared" si="3"/>
        <v>1160.4000000000001</v>
      </c>
      <c r="M19" s="3">
        <f t="shared" si="3"/>
        <v>1082.4000000000001</v>
      </c>
      <c r="N19" s="6">
        <f t="shared" si="2"/>
        <v>16484.289999999997</v>
      </c>
    </row>
    <row r="20" spans="1:15" x14ac:dyDescent="0.55000000000000004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5" x14ac:dyDescent="0.55000000000000004">
      <c r="B21" s="3">
        <v>3914.9</v>
      </c>
      <c r="C21" s="1">
        <f>B23</f>
        <v>4583.58</v>
      </c>
      <c r="D21" s="1">
        <f t="shared" ref="D21:M21" si="4">C23</f>
        <v>3535.18</v>
      </c>
      <c r="E21" s="1">
        <f t="shared" si="4"/>
        <v>3769.7799999999997</v>
      </c>
      <c r="F21" s="1">
        <f t="shared" si="4"/>
        <v>3739.3799999999997</v>
      </c>
      <c r="G21" s="1">
        <f t="shared" si="4"/>
        <v>3796.7299999999996</v>
      </c>
      <c r="H21" s="1">
        <f t="shared" si="4"/>
        <v>3591.8399999999992</v>
      </c>
      <c r="I21" s="1">
        <f t="shared" si="4"/>
        <v>3589.4399999999991</v>
      </c>
      <c r="J21" s="1">
        <f t="shared" si="4"/>
        <v>3832.0399999999991</v>
      </c>
      <c r="K21" s="1">
        <f t="shared" si="4"/>
        <v>4100.8899999999994</v>
      </c>
      <c r="L21" s="1">
        <f t="shared" si="4"/>
        <v>3053.4899999999993</v>
      </c>
      <c r="M21" s="1">
        <f t="shared" si="4"/>
        <v>3298.0899999999992</v>
      </c>
      <c r="N21" s="1"/>
    </row>
    <row r="22" spans="1:15" x14ac:dyDescent="0.55000000000000004">
      <c r="A22" t="s">
        <v>9</v>
      </c>
      <c r="B22" s="1">
        <f>B9-B19</f>
        <v>668.67999999999984</v>
      </c>
      <c r="C22" s="1">
        <f t="shared" ref="C22:M22" si="5">C9-C19</f>
        <v>-1048.4000000000001</v>
      </c>
      <c r="D22" s="1">
        <f t="shared" si="5"/>
        <v>234.59999999999991</v>
      </c>
      <c r="E22" s="1">
        <f t="shared" si="5"/>
        <v>-30.400000000000091</v>
      </c>
      <c r="F22" s="1">
        <f t="shared" si="5"/>
        <v>57.349999999999909</v>
      </c>
      <c r="G22" s="1">
        <f t="shared" si="5"/>
        <v>-204.8900000000001</v>
      </c>
      <c r="H22" s="1">
        <f t="shared" si="5"/>
        <v>-2.4000000000000909</v>
      </c>
      <c r="I22" s="1">
        <f t="shared" si="5"/>
        <v>242.59999999999991</v>
      </c>
      <c r="J22" s="1">
        <f t="shared" si="5"/>
        <v>268.84999999999991</v>
      </c>
      <c r="K22" s="1">
        <f t="shared" si="5"/>
        <v>-1047.4000000000001</v>
      </c>
      <c r="L22" s="1">
        <f t="shared" si="5"/>
        <v>244.59999999999991</v>
      </c>
      <c r="M22" s="1">
        <f t="shared" si="5"/>
        <v>230.09999999999991</v>
      </c>
      <c r="N22" s="1"/>
    </row>
    <row r="23" spans="1:15" x14ac:dyDescent="0.55000000000000004">
      <c r="B23" s="1">
        <f>SUM(B21:B22)</f>
        <v>4583.58</v>
      </c>
      <c r="C23" s="1">
        <f>SUM(C21:C22)</f>
        <v>3535.18</v>
      </c>
      <c r="D23" s="1">
        <f t="shared" ref="D23:M23" si="6">SUM(D21:D22)</f>
        <v>3769.7799999999997</v>
      </c>
      <c r="E23" s="1">
        <f t="shared" si="6"/>
        <v>3739.3799999999997</v>
      </c>
      <c r="F23" s="1">
        <f t="shared" si="6"/>
        <v>3796.7299999999996</v>
      </c>
      <c r="G23" s="1">
        <f t="shared" si="6"/>
        <v>3591.8399999999992</v>
      </c>
      <c r="H23" s="1">
        <f t="shared" si="6"/>
        <v>3589.4399999999991</v>
      </c>
      <c r="I23" s="1">
        <f t="shared" si="6"/>
        <v>3832.0399999999991</v>
      </c>
      <c r="J23" s="1">
        <f t="shared" si="6"/>
        <v>4100.8899999999994</v>
      </c>
      <c r="K23" s="1">
        <f t="shared" si="6"/>
        <v>3053.4899999999993</v>
      </c>
      <c r="L23" s="1">
        <f t="shared" si="6"/>
        <v>3298.0899999999992</v>
      </c>
      <c r="M23" s="3">
        <f t="shared" si="6"/>
        <v>3528.1899999999991</v>
      </c>
      <c r="N23" s="1"/>
    </row>
  </sheetData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DABA-BF3D-427C-B297-7BA264EB0496}">
  <sheetPr>
    <pageSetUpPr fitToPage="1"/>
  </sheetPr>
  <dimension ref="A1:O25"/>
  <sheetViews>
    <sheetView workbookViewId="0">
      <selection sqref="A1:XFD1048576"/>
    </sheetView>
  </sheetViews>
  <sheetFormatPr defaultRowHeight="14.4" x14ac:dyDescent="0.55000000000000004"/>
  <cols>
    <col min="1" max="1" width="25.26171875" customWidth="1"/>
    <col min="3" max="5" width="9.7890625" bestFit="1" customWidth="1"/>
    <col min="9" max="9" width="10.1015625" customWidth="1"/>
    <col min="10" max="10" width="10.3671875" customWidth="1"/>
    <col min="11" max="11" width="10.62890625" customWidth="1"/>
    <col min="12" max="12" width="10.20703125" customWidth="1"/>
    <col min="13" max="13" width="11.15625" customWidth="1"/>
    <col min="14" max="14" width="10.1015625" bestFit="1" customWidth="1"/>
  </cols>
  <sheetData>
    <row r="1" spans="1:15" x14ac:dyDescent="0.55000000000000004">
      <c r="A1" s="2" t="s">
        <v>19</v>
      </c>
    </row>
    <row r="2" spans="1:15" ht="15.6" x14ac:dyDescent="0.6">
      <c r="B2" s="7">
        <v>44652</v>
      </c>
      <c r="C2" s="7">
        <v>44682</v>
      </c>
      <c r="D2" s="7">
        <v>44713</v>
      </c>
      <c r="E2" s="7">
        <v>44743</v>
      </c>
      <c r="F2" s="7">
        <v>44774</v>
      </c>
      <c r="G2" s="7">
        <v>44805</v>
      </c>
      <c r="H2" s="7">
        <v>44835</v>
      </c>
      <c r="I2" s="7">
        <v>44866</v>
      </c>
      <c r="J2" s="7">
        <v>44896</v>
      </c>
      <c r="K2" s="7">
        <v>44927</v>
      </c>
      <c r="L2" s="7">
        <v>44958</v>
      </c>
      <c r="M2" s="7">
        <v>44986</v>
      </c>
    </row>
    <row r="3" spans="1:15" x14ac:dyDescent="0.55000000000000004">
      <c r="A3" s="2" t="s">
        <v>17</v>
      </c>
      <c r="B3" s="1">
        <v>80</v>
      </c>
      <c r="C3" s="1">
        <v>80</v>
      </c>
      <c r="D3" s="1">
        <v>80</v>
      </c>
      <c r="E3" s="1">
        <v>80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4">
        <f>SUM(B3:M3)</f>
        <v>320</v>
      </c>
      <c r="O3" t="s">
        <v>16</v>
      </c>
    </row>
    <row r="4" spans="1:15" x14ac:dyDescent="0.55000000000000004">
      <c r="A4" s="2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4">
        <f t="shared" ref="N4:N10" si="0">SUM(B4:M4)</f>
        <v>0</v>
      </c>
    </row>
    <row r="5" spans="1:15" x14ac:dyDescent="0.55000000000000004">
      <c r="A5" s="2" t="s">
        <v>2</v>
      </c>
      <c r="B5" s="1">
        <v>82.26</v>
      </c>
      <c r="C5" s="1">
        <v>50</v>
      </c>
      <c r="D5" s="1">
        <f>13+31+3.7</f>
        <v>47.7</v>
      </c>
      <c r="E5" s="1">
        <v>70</v>
      </c>
      <c r="F5" s="1">
        <v>50.05</v>
      </c>
      <c r="G5" s="1">
        <v>0</v>
      </c>
      <c r="H5" s="1">
        <v>407.5</v>
      </c>
      <c r="I5" s="1">
        <v>8.8000000000000007</v>
      </c>
      <c r="J5" s="1">
        <f>2.9+135+50</f>
        <v>187.9</v>
      </c>
      <c r="K5" s="1">
        <f>24.2+4.5</f>
        <v>28.7</v>
      </c>
      <c r="L5" s="1">
        <f>18</f>
        <v>18</v>
      </c>
      <c r="M5" s="1">
        <f>60+25+70</f>
        <v>155</v>
      </c>
      <c r="N5" s="4">
        <f t="shared" si="0"/>
        <v>1105.9099999999999</v>
      </c>
      <c r="O5" t="s">
        <v>16</v>
      </c>
    </row>
    <row r="6" spans="1:15" x14ac:dyDescent="0.55000000000000004">
      <c r="A6" s="2" t="s">
        <v>21</v>
      </c>
      <c r="B6" s="1">
        <v>120</v>
      </c>
      <c r="C6" s="1">
        <v>10</v>
      </c>
      <c r="D6" s="1">
        <v>133</v>
      </c>
      <c r="E6" s="1">
        <v>0</v>
      </c>
      <c r="F6" s="1">
        <v>101.67</v>
      </c>
      <c r="G6" s="1">
        <v>25</v>
      </c>
      <c r="H6" s="1">
        <v>0</v>
      </c>
      <c r="I6" s="1">
        <v>0</v>
      </c>
      <c r="J6" s="1">
        <v>0</v>
      </c>
      <c r="K6" s="1">
        <v>38.049999999999997</v>
      </c>
      <c r="L6" s="1">
        <v>16</v>
      </c>
      <c r="M6" s="1">
        <v>40</v>
      </c>
      <c r="N6" s="4">
        <f t="shared" si="0"/>
        <v>483.72</v>
      </c>
      <c r="O6" t="s">
        <v>16</v>
      </c>
    </row>
    <row r="7" spans="1:15" x14ac:dyDescent="0.55000000000000004">
      <c r="A7" s="2" t="s">
        <v>3</v>
      </c>
      <c r="B7" s="1">
        <v>890</v>
      </c>
      <c r="C7" s="1">
        <v>1355</v>
      </c>
      <c r="D7" s="1">
        <v>1163.1300000000001</v>
      </c>
      <c r="E7" s="1">
        <v>280</v>
      </c>
      <c r="F7" s="1">
        <v>1485.63</v>
      </c>
      <c r="G7" s="1">
        <v>925</v>
      </c>
      <c r="H7" s="1">
        <v>1090</v>
      </c>
      <c r="I7" s="1">
        <v>1270</v>
      </c>
      <c r="J7" s="1">
        <v>1138.75</v>
      </c>
      <c r="K7" s="1">
        <v>1256.25</v>
      </c>
      <c r="L7" s="1">
        <v>1011.25</v>
      </c>
      <c r="M7" s="1">
        <v>998.75</v>
      </c>
      <c r="N7" s="4">
        <f t="shared" si="0"/>
        <v>12863.76</v>
      </c>
      <c r="O7" t="s">
        <v>16</v>
      </c>
    </row>
    <row r="8" spans="1:15" x14ac:dyDescent="0.55000000000000004">
      <c r="A8" s="2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4">
        <f t="shared" si="0"/>
        <v>0</v>
      </c>
    </row>
    <row r="9" spans="1:15" x14ac:dyDescent="0.55000000000000004">
      <c r="A9" s="2" t="s">
        <v>10</v>
      </c>
      <c r="B9" s="1">
        <v>0</v>
      </c>
      <c r="C9" s="1">
        <v>0</v>
      </c>
      <c r="D9" s="1">
        <v>250.28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4">
        <f t="shared" si="0"/>
        <v>250.28</v>
      </c>
      <c r="O9" t="s">
        <v>16</v>
      </c>
    </row>
    <row r="10" spans="1:15" s="2" customFormat="1" x14ac:dyDescent="0.55000000000000004">
      <c r="B10" s="3">
        <f t="shared" ref="B10:M10" si="1">SUM(B3:B9)</f>
        <v>1172.26</v>
      </c>
      <c r="C10" s="3">
        <f t="shared" si="1"/>
        <v>1495</v>
      </c>
      <c r="D10" s="3">
        <f t="shared" si="1"/>
        <v>1674.1100000000001</v>
      </c>
      <c r="E10" s="3">
        <f t="shared" si="1"/>
        <v>430</v>
      </c>
      <c r="F10" s="3">
        <f t="shared" si="1"/>
        <v>1637.3500000000001</v>
      </c>
      <c r="G10" s="3">
        <f t="shared" si="1"/>
        <v>950</v>
      </c>
      <c r="H10" s="3">
        <f t="shared" si="1"/>
        <v>1497.5</v>
      </c>
      <c r="I10" s="3">
        <f t="shared" si="1"/>
        <v>1278.8</v>
      </c>
      <c r="J10" s="3">
        <f t="shared" si="1"/>
        <v>1326.65</v>
      </c>
      <c r="K10" s="3">
        <f t="shared" si="1"/>
        <v>1323</v>
      </c>
      <c r="L10" s="3">
        <f t="shared" si="1"/>
        <v>1045.25</v>
      </c>
      <c r="M10" s="3">
        <f t="shared" si="1"/>
        <v>1193.75</v>
      </c>
      <c r="N10" s="6">
        <f t="shared" si="0"/>
        <v>15023.67</v>
      </c>
    </row>
    <row r="11" spans="1:15" x14ac:dyDescent="0.55000000000000004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5"/>
    </row>
    <row r="12" spans="1:15" x14ac:dyDescent="0.55000000000000004">
      <c r="A12" s="2" t="s">
        <v>4</v>
      </c>
      <c r="B12" s="1">
        <v>432.4</v>
      </c>
      <c r="C12" s="1">
        <v>432.4</v>
      </c>
      <c r="D12" s="1">
        <v>432.4</v>
      </c>
      <c r="E12" s="1">
        <v>432.4</v>
      </c>
      <c r="F12" s="1">
        <v>432.4</v>
      </c>
      <c r="G12" s="1">
        <v>432.4</v>
      </c>
      <c r="H12" s="1">
        <v>432.4</v>
      </c>
      <c r="I12" s="1">
        <v>432.4</v>
      </c>
      <c r="J12" s="1">
        <v>432.4</v>
      </c>
      <c r="K12" s="1">
        <v>432.4</v>
      </c>
      <c r="L12" s="1">
        <f>1000+432.4</f>
        <v>1432.4</v>
      </c>
      <c r="M12" s="1">
        <v>432.4</v>
      </c>
      <c r="N12" s="4">
        <f>SUM(B12:M12)</f>
        <v>6188.7999999999993</v>
      </c>
      <c r="O12" t="s">
        <v>16</v>
      </c>
    </row>
    <row r="13" spans="1:15" x14ac:dyDescent="0.55000000000000004">
      <c r="A13" s="2" t="s">
        <v>8</v>
      </c>
      <c r="B13" s="1">
        <v>650</v>
      </c>
      <c r="C13" s="1">
        <v>650</v>
      </c>
      <c r="D13" s="1">
        <v>650</v>
      </c>
      <c r="E13" s="1">
        <v>650</v>
      </c>
      <c r="F13" s="1">
        <v>650</v>
      </c>
      <c r="G13" s="1">
        <v>650</v>
      </c>
      <c r="H13" s="1">
        <v>650</v>
      </c>
      <c r="I13" s="1">
        <v>650</v>
      </c>
      <c r="J13" s="1">
        <v>650</v>
      </c>
      <c r="K13" s="1">
        <v>650</v>
      </c>
      <c r="L13" s="1">
        <v>650</v>
      </c>
      <c r="M13" s="1">
        <v>650</v>
      </c>
      <c r="N13" s="4">
        <f t="shared" ref="N13:N21" si="2">SUM(B13:M13)</f>
        <v>7800</v>
      </c>
      <c r="O13" t="s">
        <v>16</v>
      </c>
    </row>
    <row r="14" spans="1:15" x14ac:dyDescent="0.55000000000000004">
      <c r="A14" s="2" t="s">
        <v>22</v>
      </c>
      <c r="B14" s="1">
        <v>120</v>
      </c>
      <c r="C14" s="1">
        <v>10</v>
      </c>
      <c r="D14" s="1">
        <v>133</v>
      </c>
      <c r="E14" s="1">
        <v>0</v>
      </c>
      <c r="F14" s="1">
        <v>101.67</v>
      </c>
      <c r="G14" s="1">
        <v>25</v>
      </c>
      <c r="H14" s="1">
        <v>0</v>
      </c>
      <c r="I14" s="1">
        <v>0</v>
      </c>
      <c r="J14" s="1">
        <v>0</v>
      </c>
      <c r="K14" s="1">
        <v>38.049999999999997</v>
      </c>
      <c r="L14" s="1">
        <v>16</v>
      </c>
      <c r="M14" s="1">
        <v>40</v>
      </c>
      <c r="N14" s="4">
        <f t="shared" si="2"/>
        <v>483.72</v>
      </c>
      <c r="O14" t="s">
        <v>16</v>
      </c>
    </row>
    <row r="15" spans="1:15" x14ac:dyDescent="0.55000000000000004">
      <c r="A15" s="2" t="s">
        <v>24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500</v>
      </c>
      <c r="J15" s="1">
        <v>0</v>
      </c>
      <c r="K15" s="1">
        <v>0</v>
      </c>
      <c r="L15" s="1">
        <v>0</v>
      </c>
      <c r="M15" s="1">
        <v>0</v>
      </c>
      <c r="N15" s="4">
        <f t="shared" si="2"/>
        <v>500</v>
      </c>
      <c r="O15" t="s">
        <v>16</v>
      </c>
    </row>
    <row r="16" spans="1:15" x14ac:dyDescent="0.55000000000000004">
      <c r="A16" s="2" t="s">
        <v>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4">
        <f t="shared" si="2"/>
        <v>0</v>
      </c>
    </row>
    <row r="17" spans="1:15" x14ac:dyDescent="0.55000000000000004">
      <c r="A17" s="2" t="s">
        <v>14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4">
        <f t="shared" si="2"/>
        <v>0</v>
      </c>
    </row>
    <row r="18" spans="1:15" x14ac:dyDescent="0.55000000000000004">
      <c r="A18" s="2" t="s">
        <v>23</v>
      </c>
      <c r="B18" s="1">
        <v>0</v>
      </c>
      <c r="C18" s="1">
        <v>10</v>
      </c>
      <c r="D18" s="1">
        <v>0</v>
      </c>
      <c r="E18" s="1">
        <v>0</v>
      </c>
      <c r="F18" s="1">
        <v>0</v>
      </c>
      <c r="G18" s="1">
        <f>15+15+114.69</f>
        <v>144.69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f>88.59+20</f>
        <v>108.59</v>
      </c>
      <c r="N18" s="4">
        <f t="shared" si="2"/>
        <v>263.27999999999997</v>
      </c>
      <c r="O18" t="s">
        <v>16</v>
      </c>
    </row>
    <row r="19" spans="1:15" x14ac:dyDescent="0.55000000000000004">
      <c r="A19" s="2" t="s">
        <v>6</v>
      </c>
      <c r="B19" s="1">
        <v>0</v>
      </c>
      <c r="C19" s="1">
        <v>28.77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96</v>
      </c>
      <c r="M19" s="1">
        <v>0</v>
      </c>
      <c r="N19" s="4">
        <f t="shared" si="2"/>
        <v>124.77</v>
      </c>
    </row>
    <row r="20" spans="1:15" x14ac:dyDescent="0.55000000000000004">
      <c r="A20" s="2" t="s">
        <v>7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4">
        <f t="shared" si="2"/>
        <v>0</v>
      </c>
    </row>
    <row r="21" spans="1:15" s="2" customFormat="1" x14ac:dyDescent="0.55000000000000004">
      <c r="B21" s="3">
        <f>SUM(B12:B20)</f>
        <v>1202.4000000000001</v>
      </c>
      <c r="C21" s="3">
        <f t="shared" ref="C21:M21" si="3">SUM(C12:C20)</f>
        <v>1131.17</v>
      </c>
      <c r="D21" s="3">
        <f t="shared" si="3"/>
        <v>1215.4000000000001</v>
      </c>
      <c r="E21" s="3">
        <f t="shared" si="3"/>
        <v>1082.4000000000001</v>
      </c>
      <c r="F21" s="3">
        <f t="shared" si="3"/>
        <v>1184.0700000000002</v>
      </c>
      <c r="G21" s="3">
        <f t="shared" si="3"/>
        <v>1252.0900000000001</v>
      </c>
      <c r="H21" s="3">
        <f t="shared" si="3"/>
        <v>1082.4000000000001</v>
      </c>
      <c r="I21" s="3">
        <f t="shared" si="3"/>
        <v>1582.4</v>
      </c>
      <c r="J21" s="3">
        <f t="shared" si="3"/>
        <v>1082.4000000000001</v>
      </c>
      <c r="K21" s="3">
        <f t="shared" si="3"/>
        <v>1120.45</v>
      </c>
      <c r="L21" s="3">
        <f t="shared" si="3"/>
        <v>2194.4</v>
      </c>
      <c r="M21" s="3">
        <f t="shared" si="3"/>
        <v>1230.99</v>
      </c>
      <c r="N21" s="6">
        <f t="shared" si="2"/>
        <v>15360.57</v>
      </c>
    </row>
    <row r="22" spans="1:15" x14ac:dyDescent="0.5500000000000000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5" x14ac:dyDescent="0.55000000000000004">
      <c r="B23" s="3">
        <v>3528.19</v>
      </c>
      <c r="C23" s="1">
        <f>B25</f>
        <v>3498.05</v>
      </c>
      <c r="D23" s="1">
        <f t="shared" ref="D23:M23" si="4">C25</f>
        <v>3861.88</v>
      </c>
      <c r="E23" s="1">
        <f t="shared" si="4"/>
        <v>4320.59</v>
      </c>
      <c r="F23" s="1">
        <f t="shared" si="4"/>
        <v>3668.19</v>
      </c>
      <c r="G23" s="1">
        <f t="shared" si="4"/>
        <v>4121.47</v>
      </c>
      <c r="H23" s="1">
        <f t="shared" si="4"/>
        <v>3819.38</v>
      </c>
      <c r="I23" s="1">
        <f t="shared" si="4"/>
        <v>4234.4799999999996</v>
      </c>
      <c r="J23" s="1">
        <f t="shared" si="4"/>
        <v>3930.8799999999992</v>
      </c>
      <c r="K23" s="1">
        <f t="shared" si="4"/>
        <v>4175.1299999999992</v>
      </c>
      <c r="L23" s="1">
        <f t="shared" si="4"/>
        <v>4377.6799999999994</v>
      </c>
      <c r="M23" s="1">
        <f t="shared" si="4"/>
        <v>3228.5299999999993</v>
      </c>
      <c r="N23" s="1"/>
    </row>
    <row r="24" spans="1:15" x14ac:dyDescent="0.55000000000000004">
      <c r="A24" t="s">
        <v>9</v>
      </c>
      <c r="B24" s="1">
        <f>B10-B21</f>
        <v>-30.1400000000001</v>
      </c>
      <c r="C24" s="1">
        <f t="shared" ref="C24:M24" si="5">C10-C21</f>
        <v>363.82999999999993</v>
      </c>
      <c r="D24" s="1">
        <f t="shared" si="5"/>
        <v>458.71000000000004</v>
      </c>
      <c r="E24" s="1">
        <f t="shared" si="5"/>
        <v>-652.40000000000009</v>
      </c>
      <c r="F24" s="1">
        <f t="shared" si="5"/>
        <v>453.28</v>
      </c>
      <c r="G24" s="1">
        <f t="shared" si="5"/>
        <v>-302.09000000000015</v>
      </c>
      <c r="H24" s="1">
        <f t="shared" si="5"/>
        <v>415.09999999999991</v>
      </c>
      <c r="I24" s="1">
        <f t="shared" si="5"/>
        <v>-303.60000000000014</v>
      </c>
      <c r="J24" s="1">
        <f t="shared" si="5"/>
        <v>244.25</v>
      </c>
      <c r="K24" s="1">
        <f t="shared" si="5"/>
        <v>202.54999999999995</v>
      </c>
      <c r="L24" s="1">
        <f t="shared" si="5"/>
        <v>-1149.1500000000001</v>
      </c>
      <c r="M24" s="1">
        <f t="shared" si="5"/>
        <v>-37.240000000000009</v>
      </c>
      <c r="N24" s="1"/>
    </row>
    <row r="25" spans="1:15" x14ac:dyDescent="0.55000000000000004">
      <c r="B25" s="1">
        <f>SUM(B23:B24)</f>
        <v>3498.05</v>
      </c>
      <c r="C25" s="1">
        <f>SUM(C23:C24)</f>
        <v>3861.88</v>
      </c>
      <c r="D25" s="1">
        <f t="shared" ref="D25:M25" si="6">SUM(D23:D24)</f>
        <v>4320.59</v>
      </c>
      <c r="E25" s="1">
        <f t="shared" si="6"/>
        <v>3668.19</v>
      </c>
      <c r="F25" s="1">
        <f t="shared" si="6"/>
        <v>4121.47</v>
      </c>
      <c r="G25" s="1">
        <f t="shared" si="6"/>
        <v>3819.38</v>
      </c>
      <c r="H25" s="1">
        <f t="shared" si="6"/>
        <v>4234.4799999999996</v>
      </c>
      <c r="I25" s="1">
        <f t="shared" si="6"/>
        <v>3930.8799999999992</v>
      </c>
      <c r="J25" s="1">
        <f t="shared" si="6"/>
        <v>4175.1299999999992</v>
      </c>
      <c r="K25" s="1">
        <f t="shared" si="6"/>
        <v>4377.6799999999994</v>
      </c>
      <c r="L25" s="1">
        <f t="shared" si="6"/>
        <v>3228.5299999999993</v>
      </c>
      <c r="M25" s="3">
        <f t="shared" si="6"/>
        <v>3191.2899999999991</v>
      </c>
      <c r="N25" s="1"/>
    </row>
  </sheetData>
  <pageMargins left="0.70866141732283472" right="0.70866141732283472" top="0.74803149606299213" bottom="0.74803149606299213" header="0.31496062992125984" footer="0.31496062992125984"/>
  <pageSetup scale="74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E374-89C8-4552-A578-DAF5A14346E5}">
  <sheetPr>
    <pageSetUpPr fitToPage="1"/>
  </sheetPr>
  <dimension ref="A1:O25"/>
  <sheetViews>
    <sheetView workbookViewId="0">
      <selection activeCell="I27" sqref="I27"/>
    </sheetView>
  </sheetViews>
  <sheetFormatPr defaultRowHeight="14.4" x14ac:dyDescent="0.55000000000000004"/>
  <cols>
    <col min="1" max="1" width="25.26171875" customWidth="1"/>
    <col min="3" max="5" width="9.7890625" bestFit="1" customWidth="1"/>
    <col min="9" max="9" width="10.1015625" customWidth="1"/>
    <col min="10" max="10" width="10.3671875" customWidth="1"/>
    <col min="11" max="11" width="10.62890625" customWidth="1"/>
    <col min="12" max="12" width="10.20703125" customWidth="1"/>
    <col min="13" max="13" width="11.15625" customWidth="1"/>
    <col min="14" max="14" width="10.1015625" bestFit="1" customWidth="1"/>
  </cols>
  <sheetData>
    <row r="1" spans="1:15" x14ac:dyDescent="0.55000000000000004">
      <c r="A1" s="2" t="s">
        <v>19</v>
      </c>
    </row>
    <row r="2" spans="1:15" ht="15.6" x14ac:dyDescent="0.6">
      <c r="B2" s="7">
        <v>45017</v>
      </c>
      <c r="C2" s="7">
        <v>45047</v>
      </c>
      <c r="D2" s="7">
        <v>45078</v>
      </c>
      <c r="E2" s="7">
        <v>45108</v>
      </c>
      <c r="F2" s="7">
        <v>45139</v>
      </c>
      <c r="G2" s="7">
        <v>45170</v>
      </c>
      <c r="H2" s="7">
        <v>45200</v>
      </c>
      <c r="I2" s="7">
        <v>45231</v>
      </c>
      <c r="J2" s="7">
        <v>45261</v>
      </c>
      <c r="K2" s="7">
        <v>45292</v>
      </c>
      <c r="L2" s="7">
        <v>45323</v>
      </c>
      <c r="M2" s="7">
        <v>45352</v>
      </c>
    </row>
    <row r="3" spans="1:15" x14ac:dyDescent="0.55000000000000004">
      <c r="A3" s="2" t="s">
        <v>17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4">
        <f>SUM(B3:M3)</f>
        <v>0</v>
      </c>
      <c r="O3" t="s">
        <v>16</v>
      </c>
    </row>
    <row r="4" spans="1:15" x14ac:dyDescent="0.55000000000000004">
      <c r="A4" s="2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4">
        <f t="shared" ref="N4:N10" si="0">SUM(B4:M4)</f>
        <v>0</v>
      </c>
    </row>
    <row r="5" spans="1:15" x14ac:dyDescent="0.55000000000000004">
      <c r="A5" s="2" t="s">
        <v>2</v>
      </c>
      <c r="B5" s="1">
        <v>113</v>
      </c>
      <c r="C5" s="1">
        <v>150</v>
      </c>
      <c r="D5" s="1">
        <v>105</v>
      </c>
      <c r="E5" s="1">
        <v>72.900000000000006</v>
      </c>
      <c r="F5" s="1">
        <v>40</v>
      </c>
      <c r="G5" s="1">
        <v>30</v>
      </c>
      <c r="H5" s="1">
        <v>29.2</v>
      </c>
      <c r="I5" s="1">
        <v>10</v>
      </c>
      <c r="J5" s="1">
        <v>105</v>
      </c>
      <c r="K5" s="1">
        <v>107.5</v>
      </c>
      <c r="L5" s="1">
        <v>0</v>
      </c>
      <c r="M5" s="1">
        <v>110</v>
      </c>
      <c r="N5" s="4">
        <f t="shared" si="0"/>
        <v>872.6</v>
      </c>
      <c r="O5" t="s">
        <v>16</v>
      </c>
    </row>
    <row r="6" spans="1:15" x14ac:dyDescent="0.55000000000000004">
      <c r="A6" s="2" t="s">
        <v>21</v>
      </c>
      <c r="B6" s="1">
        <v>94</v>
      </c>
      <c r="C6" s="1">
        <v>1.05</v>
      </c>
      <c r="D6" s="1">
        <v>30</v>
      </c>
      <c r="E6" s="1">
        <v>51.5</v>
      </c>
      <c r="F6" s="1">
        <v>20</v>
      </c>
      <c r="G6" s="1">
        <v>20</v>
      </c>
      <c r="H6" s="1">
        <v>12</v>
      </c>
      <c r="I6" s="1">
        <v>10</v>
      </c>
      <c r="J6" s="1">
        <v>65</v>
      </c>
      <c r="K6" s="1">
        <v>20.05</v>
      </c>
      <c r="L6" s="1">
        <v>20.05</v>
      </c>
      <c r="M6" s="1">
        <v>20</v>
      </c>
      <c r="N6" s="4">
        <f t="shared" si="0"/>
        <v>363.65000000000003</v>
      </c>
      <c r="O6" t="s">
        <v>16</v>
      </c>
    </row>
    <row r="7" spans="1:15" x14ac:dyDescent="0.55000000000000004">
      <c r="A7" s="2" t="s">
        <v>3</v>
      </c>
      <c r="B7" s="1">
        <v>986.25</v>
      </c>
      <c r="C7" s="1">
        <v>866.25</v>
      </c>
      <c r="D7" s="1">
        <v>820</v>
      </c>
      <c r="E7" s="1">
        <v>1128.75</v>
      </c>
      <c r="F7" s="1">
        <v>1538.75</v>
      </c>
      <c r="G7" s="1">
        <v>1138.75</v>
      </c>
      <c r="H7" s="1">
        <v>935</v>
      </c>
      <c r="I7" s="1">
        <v>927.5</v>
      </c>
      <c r="J7" s="1">
        <v>1541.25</v>
      </c>
      <c r="K7" s="1">
        <v>1001.25</v>
      </c>
      <c r="L7" s="1">
        <v>930</v>
      </c>
      <c r="M7" s="1">
        <v>1593.75</v>
      </c>
      <c r="N7" s="4">
        <f t="shared" si="0"/>
        <v>13407.5</v>
      </c>
      <c r="O7" t="s">
        <v>16</v>
      </c>
    </row>
    <row r="8" spans="1:15" x14ac:dyDescent="0.55000000000000004">
      <c r="A8" s="2" t="s">
        <v>12</v>
      </c>
      <c r="B8" s="1">
        <v>0</v>
      </c>
      <c r="C8" s="1">
        <v>0</v>
      </c>
      <c r="D8" s="1">
        <v>0</v>
      </c>
      <c r="E8" s="1">
        <v>60</v>
      </c>
      <c r="F8" s="1">
        <v>110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4">
        <f t="shared" si="0"/>
        <v>170</v>
      </c>
    </row>
    <row r="9" spans="1:15" x14ac:dyDescent="0.55000000000000004">
      <c r="A9" s="2" t="s">
        <v>10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4">
        <f t="shared" si="0"/>
        <v>0</v>
      </c>
      <c r="O9" t="s">
        <v>16</v>
      </c>
    </row>
    <row r="10" spans="1:15" s="2" customFormat="1" x14ac:dyDescent="0.55000000000000004">
      <c r="B10" s="3">
        <f t="shared" ref="B10:M10" si="1">SUM(B3:B9)</f>
        <v>1193.25</v>
      </c>
      <c r="C10" s="3">
        <f t="shared" si="1"/>
        <v>1017.3</v>
      </c>
      <c r="D10" s="3">
        <f t="shared" si="1"/>
        <v>955</v>
      </c>
      <c r="E10" s="3">
        <f t="shared" si="1"/>
        <v>1313.15</v>
      </c>
      <c r="F10" s="3">
        <f t="shared" si="1"/>
        <v>1708.75</v>
      </c>
      <c r="G10" s="3">
        <f t="shared" si="1"/>
        <v>1188.75</v>
      </c>
      <c r="H10" s="3">
        <f t="shared" si="1"/>
        <v>976.2</v>
      </c>
      <c r="I10" s="3">
        <f t="shared" si="1"/>
        <v>947.5</v>
      </c>
      <c r="J10" s="3">
        <f t="shared" si="1"/>
        <v>1711.25</v>
      </c>
      <c r="K10" s="3">
        <f t="shared" si="1"/>
        <v>1128.8</v>
      </c>
      <c r="L10" s="3">
        <f t="shared" si="1"/>
        <v>950.05</v>
      </c>
      <c r="M10" s="3">
        <f t="shared" si="1"/>
        <v>1723.75</v>
      </c>
      <c r="N10" s="6">
        <f t="shared" si="0"/>
        <v>14813.75</v>
      </c>
    </row>
    <row r="11" spans="1:15" x14ac:dyDescent="0.55000000000000004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5"/>
    </row>
    <row r="12" spans="1:15" x14ac:dyDescent="0.55000000000000004">
      <c r="A12" s="2" t="s">
        <v>4</v>
      </c>
      <c r="B12" s="1">
        <v>441.6</v>
      </c>
      <c r="C12" s="1">
        <v>441.6</v>
      </c>
      <c r="D12" s="1">
        <v>441.6</v>
      </c>
      <c r="E12" s="1">
        <v>441.6</v>
      </c>
      <c r="F12" s="1">
        <v>441.6</v>
      </c>
      <c r="G12" s="1">
        <v>441.6</v>
      </c>
      <c r="H12" s="1">
        <v>441.6</v>
      </c>
      <c r="I12" s="1">
        <v>441.6</v>
      </c>
      <c r="J12" s="1">
        <v>441.6</v>
      </c>
      <c r="K12" s="1">
        <v>441.6</v>
      </c>
      <c r="L12" s="1">
        <v>473.8</v>
      </c>
      <c r="M12" s="1">
        <v>473.8</v>
      </c>
      <c r="N12" s="4">
        <f>SUM(B12:M12)</f>
        <v>5363.6</v>
      </c>
      <c r="O12" t="s">
        <v>16</v>
      </c>
    </row>
    <row r="13" spans="1:15" x14ac:dyDescent="0.55000000000000004">
      <c r="A13" s="2" t="s">
        <v>8</v>
      </c>
      <c r="B13" s="1">
        <v>650</v>
      </c>
      <c r="C13" s="1">
        <v>650</v>
      </c>
      <c r="D13" s="1">
        <v>650</v>
      </c>
      <c r="E13" s="1">
        <v>650</v>
      </c>
      <c r="F13" s="1">
        <v>650</v>
      </c>
      <c r="G13" s="1">
        <v>650</v>
      </c>
      <c r="H13" s="1">
        <v>650</v>
      </c>
      <c r="I13" s="1">
        <v>650</v>
      </c>
      <c r="J13" s="1">
        <v>650</v>
      </c>
      <c r="K13" s="1">
        <v>650</v>
      </c>
      <c r="L13" s="1">
        <v>650</v>
      </c>
      <c r="M13" s="1">
        <v>650</v>
      </c>
      <c r="N13" s="4">
        <f t="shared" ref="N13:N21" si="2">SUM(B13:M13)</f>
        <v>7800</v>
      </c>
      <c r="O13" t="s">
        <v>16</v>
      </c>
    </row>
    <row r="14" spans="1:15" x14ac:dyDescent="0.55000000000000004">
      <c r="A14" s="2" t="s">
        <v>22</v>
      </c>
      <c r="B14" s="1">
        <v>94</v>
      </c>
      <c r="C14" s="1">
        <v>1</v>
      </c>
      <c r="D14" s="1">
        <v>30.05</v>
      </c>
      <c r="E14" s="1">
        <v>51.5</v>
      </c>
      <c r="F14" s="1">
        <v>20</v>
      </c>
      <c r="G14" s="1">
        <v>20</v>
      </c>
      <c r="H14" s="1">
        <v>12</v>
      </c>
      <c r="I14" s="1">
        <v>10</v>
      </c>
      <c r="J14" s="1">
        <v>65</v>
      </c>
      <c r="K14" s="1">
        <v>20.05</v>
      </c>
      <c r="L14" s="1">
        <v>20</v>
      </c>
      <c r="M14" s="1">
        <v>20</v>
      </c>
      <c r="N14" s="4">
        <f t="shared" si="2"/>
        <v>363.6</v>
      </c>
      <c r="O14" t="s">
        <v>16</v>
      </c>
    </row>
    <row r="15" spans="1:15" x14ac:dyDescent="0.55000000000000004">
      <c r="A15" s="2" t="s">
        <v>24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4">
        <f t="shared" si="2"/>
        <v>0</v>
      </c>
      <c r="O15" t="s">
        <v>16</v>
      </c>
    </row>
    <row r="16" spans="1:15" x14ac:dyDescent="0.55000000000000004">
      <c r="A16" s="2" t="s">
        <v>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4">
        <f t="shared" si="2"/>
        <v>0</v>
      </c>
    </row>
    <row r="17" spans="1:15" x14ac:dyDescent="0.55000000000000004">
      <c r="A17" s="2" t="s">
        <v>14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4">
        <f t="shared" si="2"/>
        <v>0</v>
      </c>
    </row>
    <row r="18" spans="1:15" x14ac:dyDescent="0.55000000000000004">
      <c r="A18" s="2" t="s">
        <v>23</v>
      </c>
      <c r="B18" s="1">
        <v>0</v>
      </c>
      <c r="C18" s="1">
        <v>20</v>
      </c>
      <c r="D18" s="1">
        <v>0</v>
      </c>
      <c r="E18" s="1">
        <v>0</v>
      </c>
      <c r="F18" s="1">
        <v>20</v>
      </c>
      <c r="G18" s="1">
        <v>0</v>
      </c>
      <c r="H18" s="1">
        <v>124.2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4">
        <f t="shared" si="2"/>
        <v>164.2</v>
      </c>
      <c r="O18" t="s">
        <v>16</v>
      </c>
    </row>
    <row r="19" spans="1:15" x14ac:dyDescent="0.55000000000000004">
      <c r="A19" s="2" t="s">
        <v>6</v>
      </c>
      <c r="B19" s="1">
        <v>0</v>
      </c>
      <c r="C19" s="1">
        <v>57.6</v>
      </c>
      <c r="D19" s="1">
        <f>60+150+78</f>
        <v>288</v>
      </c>
      <c r="E19" s="1">
        <v>1575</v>
      </c>
      <c r="F19" s="1">
        <v>107.28</v>
      </c>
      <c r="G19" s="1">
        <v>0</v>
      </c>
      <c r="H19" s="1">
        <v>0</v>
      </c>
      <c r="I19" s="1">
        <f>62.58+62.76</f>
        <v>125.34</v>
      </c>
      <c r="J19" s="1">
        <v>0</v>
      </c>
      <c r="K19" s="1">
        <v>0</v>
      </c>
      <c r="L19" s="1">
        <v>71.150000000000006</v>
      </c>
      <c r="M19" s="1">
        <f>53.64+85.5</f>
        <v>139.13999999999999</v>
      </c>
      <c r="N19" s="4">
        <f t="shared" si="2"/>
        <v>2363.5099999999998</v>
      </c>
    </row>
    <row r="20" spans="1:15" x14ac:dyDescent="0.55000000000000004">
      <c r="A20" s="2" t="s">
        <v>7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4">
        <f t="shared" si="2"/>
        <v>0</v>
      </c>
    </row>
    <row r="21" spans="1:15" s="2" customFormat="1" x14ac:dyDescent="0.55000000000000004">
      <c r="B21" s="3">
        <f>SUM(B12:B20)</f>
        <v>1185.5999999999999</v>
      </c>
      <c r="C21" s="3">
        <f t="shared" ref="C21:M21" si="3">SUM(C12:C20)</f>
        <v>1170.1999999999998</v>
      </c>
      <c r="D21" s="3">
        <f t="shared" si="3"/>
        <v>1409.6499999999999</v>
      </c>
      <c r="E21" s="3">
        <f t="shared" si="3"/>
        <v>2718.1</v>
      </c>
      <c r="F21" s="3">
        <f t="shared" si="3"/>
        <v>1238.8799999999999</v>
      </c>
      <c r="G21" s="3">
        <f t="shared" si="3"/>
        <v>1111.5999999999999</v>
      </c>
      <c r="H21" s="3">
        <f t="shared" si="3"/>
        <v>1227.8</v>
      </c>
      <c r="I21" s="3">
        <f t="shared" si="3"/>
        <v>1226.9399999999998</v>
      </c>
      <c r="J21" s="3">
        <f t="shared" si="3"/>
        <v>1156.5999999999999</v>
      </c>
      <c r="K21" s="3">
        <f t="shared" si="3"/>
        <v>1111.6499999999999</v>
      </c>
      <c r="L21" s="3">
        <f t="shared" si="3"/>
        <v>1214.95</v>
      </c>
      <c r="M21" s="3">
        <f t="shared" si="3"/>
        <v>1282.94</v>
      </c>
      <c r="N21" s="6">
        <f t="shared" si="2"/>
        <v>16054.91</v>
      </c>
    </row>
    <row r="22" spans="1:15" x14ac:dyDescent="0.5500000000000000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5" x14ac:dyDescent="0.55000000000000004">
      <c r="B23" s="3">
        <v>3191.29</v>
      </c>
      <c r="C23" s="1">
        <f>B25</f>
        <v>3198.94</v>
      </c>
      <c r="D23" s="1">
        <f t="shared" ref="D23:M23" si="4">C25</f>
        <v>3046.04</v>
      </c>
      <c r="E23" s="1">
        <f t="shared" si="4"/>
        <v>2591.3900000000003</v>
      </c>
      <c r="F23" s="1">
        <f t="shared" si="4"/>
        <v>1186.4400000000005</v>
      </c>
      <c r="G23" s="1">
        <f t="shared" si="4"/>
        <v>1656.3100000000006</v>
      </c>
      <c r="H23" s="1">
        <f t="shared" si="4"/>
        <v>1733.4600000000007</v>
      </c>
      <c r="I23" s="1">
        <f t="shared" si="4"/>
        <v>1481.8600000000008</v>
      </c>
      <c r="J23" s="1">
        <f t="shared" si="4"/>
        <v>1202.420000000001</v>
      </c>
      <c r="K23" s="1">
        <f t="shared" si="4"/>
        <v>1757.0700000000011</v>
      </c>
      <c r="L23" s="1">
        <f t="shared" si="4"/>
        <v>1774.2200000000012</v>
      </c>
      <c r="M23" s="1">
        <f t="shared" si="4"/>
        <v>1509.3200000000011</v>
      </c>
      <c r="N23" s="1"/>
    </row>
    <row r="24" spans="1:15" x14ac:dyDescent="0.55000000000000004">
      <c r="A24" t="s">
        <v>9</v>
      </c>
      <c r="B24" s="1">
        <f>B10-B21</f>
        <v>7.6500000000000909</v>
      </c>
      <c r="C24" s="1">
        <f t="shared" ref="C24:M24" si="5">C10-C21</f>
        <v>-152.89999999999986</v>
      </c>
      <c r="D24" s="1">
        <f t="shared" si="5"/>
        <v>-454.64999999999986</v>
      </c>
      <c r="E24" s="1">
        <f t="shared" si="5"/>
        <v>-1404.9499999999998</v>
      </c>
      <c r="F24" s="1">
        <f t="shared" si="5"/>
        <v>469.87000000000012</v>
      </c>
      <c r="G24" s="1">
        <f t="shared" si="5"/>
        <v>77.150000000000091</v>
      </c>
      <c r="H24" s="1">
        <f t="shared" si="5"/>
        <v>-251.59999999999991</v>
      </c>
      <c r="I24" s="1">
        <f t="shared" si="5"/>
        <v>-279.43999999999983</v>
      </c>
      <c r="J24" s="1">
        <f t="shared" si="5"/>
        <v>554.65000000000009</v>
      </c>
      <c r="K24" s="1">
        <f t="shared" si="5"/>
        <v>17.150000000000091</v>
      </c>
      <c r="L24" s="1">
        <f t="shared" si="5"/>
        <v>-264.90000000000009</v>
      </c>
      <c r="M24" s="1">
        <f t="shared" si="5"/>
        <v>440.80999999999995</v>
      </c>
      <c r="N24" s="1"/>
    </row>
    <row r="25" spans="1:15" x14ac:dyDescent="0.55000000000000004">
      <c r="B25" s="1">
        <f>SUM(B23:B24)</f>
        <v>3198.94</v>
      </c>
      <c r="C25" s="1">
        <f>SUM(C23:C24)</f>
        <v>3046.04</v>
      </c>
      <c r="D25" s="1">
        <f t="shared" ref="D25:M25" si="6">SUM(D23:D24)</f>
        <v>2591.3900000000003</v>
      </c>
      <c r="E25" s="1">
        <f t="shared" si="6"/>
        <v>1186.4400000000005</v>
      </c>
      <c r="F25" s="1">
        <f t="shared" si="6"/>
        <v>1656.3100000000006</v>
      </c>
      <c r="G25" s="1">
        <f t="shared" si="6"/>
        <v>1733.4600000000007</v>
      </c>
      <c r="H25" s="1">
        <f t="shared" si="6"/>
        <v>1481.8600000000008</v>
      </c>
      <c r="I25" s="1">
        <f t="shared" si="6"/>
        <v>1202.420000000001</v>
      </c>
      <c r="J25" s="1">
        <f t="shared" si="6"/>
        <v>1757.0700000000011</v>
      </c>
      <c r="K25" s="1">
        <f t="shared" si="6"/>
        <v>1774.2200000000012</v>
      </c>
      <c r="L25" s="1">
        <f t="shared" si="6"/>
        <v>1509.3200000000011</v>
      </c>
      <c r="M25" s="3">
        <f t="shared" si="6"/>
        <v>1950.130000000001</v>
      </c>
      <c r="N25" s="1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D5DD4-5782-4D28-9334-2C3181278AD8}">
  <sheetPr>
    <pageSetUpPr fitToPage="1"/>
  </sheetPr>
  <dimension ref="A1:N25"/>
  <sheetViews>
    <sheetView workbookViewId="0">
      <selection activeCell="E13" sqref="E13"/>
    </sheetView>
  </sheetViews>
  <sheetFormatPr defaultRowHeight="14.4" x14ac:dyDescent="0.55000000000000004"/>
  <cols>
    <col min="1" max="1" width="25.26171875" customWidth="1"/>
    <col min="3" max="5" width="9.7890625" bestFit="1" customWidth="1"/>
    <col min="9" max="9" width="10.1015625" customWidth="1"/>
    <col min="10" max="10" width="10.3671875" customWidth="1"/>
    <col min="11" max="11" width="10.62890625" customWidth="1"/>
    <col min="12" max="12" width="10.20703125" customWidth="1"/>
    <col min="13" max="13" width="11.15625" customWidth="1"/>
    <col min="14" max="14" width="10.1015625" bestFit="1" customWidth="1"/>
  </cols>
  <sheetData>
    <row r="1" spans="1:14" x14ac:dyDescent="0.55000000000000004">
      <c r="A1" s="2" t="s">
        <v>19</v>
      </c>
    </row>
    <row r="2" spans="1:14" ht="15.6" x14ac:dyDescent="0.6">
      <c r="B2" s="7">
        <v>45383</v>
      </c>
      <c r="C2" s="7">
        <v>45413</v>
      </c>
      <c r="D2" s="7">
        <v>45444</v>
      </c>
      <c r="E2" s="7">
        <v>45474</v>
      </c>
      <c r="F2" s="7">
        <v>45505</v>
      </c>
      <c r="G2" s="7">
        <v>45536</v>
      </c>
      <c r="H2" s="7">
        <v>45566</v>
      </c>
      <c r="I2" s="7">
        <v>45597</v>
      </c>
      <c r="J2" s="7">
        <v>45627</v>
      </c>
      <c r="K2" s="7">
        <v>45658</v>
      </c>
      <c r="L2" s="7">
        <v>45689</v>
      </c>
      <c r="M2" s="7">
        <v>45717</v>
      </c>
    </row>
    <row r="3" spans="1:14" x14ac:dyDescent="0.55000000000000004">
      <c r="A3" s="2" t="s">
        <v>17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4">
        <f t="shared" ref="N3:N10" si="0">SUM(B3:M3)</f>
        <v>0</v>
      </c>
    </row>
    <row r="4" spans="1:14" x14ac:dyDescent="0.55000000000000004">
      <c r="A4" s="2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4">
        <f t="shared" si="0"/>
        <v>0</v>
      </c>
    </row>
    <row r="5" spans="1:14" x14ac:dyDescent="0.55000000000000004">
      <c r="A5" s="2" t="s">
        <v>2</v>
      </c>
      <c r="B5" s="1">
        <v>0</v>
      </c>
      <c r="C5" s="1">
        <v>20</v>
      </c>
      <c r="D5" s="1">
        <v>3.2</v>
      </c>
      <c r="E5" s="1">
        <v>36</v>
      </c>
      <c r="F5" s="1">
        <v>94.03</v>
      </c>
      <c r="G5" s="1">
        <f>10+24+15+200</f>
        <v>249</v>
      </c>
      <c r="H5" s="1">
        <v>0</v>
      </c>
      <c r="I5" s="1">
        <v>53</v>
      </c>
      <c r="J5" s="1">
        <f>20+20+102.5</f>
        <v>142.5</v>
      </c>
      <c r="K5" s="1">
        <f>40+100</f>
        <v>140</v>
      </c>
      <c r="L5" s="1">
        <f>20+50+20+150</f>
        <v>240</v>
      </c>
      <c r="M5" s="1">
        <f>45+20+10</f>
        <v>75</v>
      </c>
      <c r="N5" s="4">
        <f t="shared" si="0"/>
        <v>1052.73</v>
      </c>
    </row>
    <row r="6" spans="1:14" x14ac:dyDescent="0.55000000000000004">
      <c r="A6" s="2" t="s">
        <v>21</v>
      </c>
      <c r="B6" s="1">
        <v>0</v>
      </c>
      <c r="C6" s="1">
        <v>0</v>
      </c>
      <c r="D6" s="1">
        <v>0.1</v>
      </c>
      <c r="E6" s="1">
        <v>3</v>
      </c>
      <c r="F6" s="1">
        <v>60</v>
      </c>
      <c r="G6" s="1">
        <f>2+6.25</f>
        <v>8.25</v>
      </c>
      <c r="H6" s="1">
        <v>0</v>
      </c>
      <c r="I6" s="1">
        <v>24</v>
      </c>
      <c r="J6" s="1">
        <f>300.05</f>
        <v>300.05</v>
      </c>
      <c r="K6" s="1">
        <f>10+15</f>
        <v>25</v>
      </c>
      <c r="L6" s="1">
        <f>50+10</f>
        <v>60</v>
      </c>
      <c r="M6" s="1">
        <f>83.5</f>
        <v>83.5</v>
      </c>
      <c r="N6" s="4">
        <f t="shared" si="0"/>
        <v>563.9</v>
      </c>
    </row>
    <row r="7" spans="1:14" x14ac:dyDescent="0.55000000000000004">
      <c r="A7" s="2" t="s">
        <v>3</v>
      </c>
      <c r="B7" s="1">
        <v>950</v>
      </c>
      <c r="C7" s="1">
        <v>1080</v>
      </c>
      <c r="D7" s="1">
        <v>1545</v>
      </c>
      <c r="E7" s="1">
        <v>1100</v>
      </c>
      <c r="F7" s="1">
        <v>1505</v>
      </c>
      <c r="G7" s="1">
        <v>1066.25</v>
      </c>
      <c r="H7" s="1">
        <v>1065</v>
      </c>
      <c r="I7" s="1">
        <v>1211.25</v>
      </c>
      <c r="J7" s="1">
        <v>1105</v>
      </c>
      <c r="K7" s="1">
        <v>900</v>
      </c>
      <c r="L7" s="1">
        <v>960</v>
      </c>
      <c r="M7" s="1">
        <v>1293.75</v>
      </c>
      <c r="N7" s="4">
        <f t="shared" si="0"/>
        <v>13781.25</v>
      </c>
    </row>
    <row r="8" spans="1:14" x14ac:dyDescent="0.55000000000000004">
      <c r="A8" s="2" t="s">
        <v>12</v>
      </c>
      <c r="B8" s="1">
        <v>0</v>
      </c>
      <c r="C8" s="1">
        <v>0</v>
      </c>
      <c r="D8" s="1">
        <v>120</v>
      </c>
      <c r="E8" s="1">
        <f>180+133+50</f>
        <v>363</v>
      </c>
      <c r="F8" s="1">
        <v>170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4">
        <f t="shared" si="0"/>
        <v>653</v>
      </c>
    </row>
    <row r="9" spans="1:14" x14ac:dyDescent="0.55000000000000004">
      <c r="A9" s="2" t="s">
        <v>10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4">
        <f t="shared" si="0"/>
        <v>0</v>
      </c>
    </row>
    <row r="10" spans="1:14" s="2" customFormat="1" x14ac:dyDescent="0.55000000000000004">
      <c r="B10" s="3">
        <f t="shared" ref="B10:M10" si="1">SUM(B3:B9)</f>
        <v>950</v>
      </c>
      <c r="C10" s="3">
        <f t="shared" si="1"/>
        <v>1100</v>
      </c>
      <c r="D10" s="3">
        <f t="shared" si="1"/>
        <v>1668.3</v>
      </c>
      <c r="E10" s="3">
        <f t="shared" si="1"/>
        <v>1502</v>
      </c>
      <c r="F10" s="3">
        <f t="shared" si="1"/>
        <v>1829.03</v>
      </c>
      <c r="G10" s="3">
        <f t="shared" si="1"/>
        <v>1323.5</v>
      </c>
      <c r="H10" s="3">
        <f t="shared" si="1"/>
        <v>1065</v>
      </c>
      <c r="I10" s="3">
        <f t="shared" si="1"/>
        <v>1288.25</v>
      </c>
      <c r="J10" s="3">
        <f t="shared" si="1"/>
        <v>1547.55</v>
      </c>
      <c r="K10" s="3">
        <f t="shared" si="1"/>
        <v>1065</v>
      </c>
      <c r="L10" s="3">
        <f t="shared" si="1"/>
        <v>1260</v>
      </c>
      <c r="M10" s="3">
        <f t="shared" si="1"/>
        <v>1452.25</v>
      </c>
      <c r="N10" s="6">
        <f t="shared" si="0"/>
        <v>16050.88</v>
      </c>
    </row>
    <row r="11" spans="1:14" x14ac:dyDescent="0.55000000000000004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5"/>
    </row>
    <row r="12" spans="1:14" x14ac:dyDescent="0.55000000000000004">
      <c r="A12" s="2" t="s">
        <v>4</v>
      </c>
      <c r="B12" s="1">
        <v>473.8</v>
      </c>
      <c r="C12" s="1">
        <v>473.8</v>
      </c>
      <c r="D12" s="1">
        <v>473.8</v>
      </c>
      <c r="E12" s="1">
        <v>473.8</v>
      </c>
      <c r="F12" s="1">
        <v>473.8</v>
      </c>
      <c r="G12" s="1">
        <v>473.8</v>
      </c>
      <c r="H12" s="1">
        <v>473.8</v>
      </c>
      <c r="I12" s="1">
        <v>473.8</v>
      </c>
      <c r="J12" s="1">
        <v>473.8</v>
      </c>
      <c r="K12" s="1">
        <v>473.8</v>
      </c>
      <c r="L12" s="1">
        <v>473.8</v>
      </c>
      <c r="M12" s="1">
        <v>473.8</v>
      </c>
      <c r="N12" s="4">
        <f>SUM(B12:M12)</f>
        <v>5685.6000000000013</v>
      </c>
    </row>
    <row r="13" spans="1:14" x14ac:dyDescent="0.55000000000000004">
      <c r="A13" s="2" t="s">
        <v>8</v>
      </c>
      <c r="B13" s="1">
        <v>650</v>
      </c>
      <c r="C13" s="1">
        <v>650</v>
      </c>
      <c r="D13" s="1">
        <v>650</v>
      </c>
      <c r="E13" s="1">
        <v>650</v>
      </c>
      <c r="F13" s="1">
        <v>650</v>
      </c>
      <c r="G13" s="1">
        <v>650</v>
      </c>
      <c r="H13" s="1">
        <v>650</v>
      </c>
      <c r="I13" s="1">
        <v>650</v>
      </c>
      <c r="J13" s="1">
        <v>650</v>
      </c>
      <c r="K13" s="1">
        <v>650</v>
      </c>
      <c r="L13" s="1">
        <v>650</v>
      </c>
      <c r="M13" s="1">
        <v>650</v>
      </c>
      <c r="N13" s="4">
        <f t="shared" ref="N13:N21" si="2">SUM(B13:M13)</f>
        <v>7800</v>
      </c>
    </row>
    <row r="14" spans="1:14" x14ac:dyDescent="0.55000000000000004">
      <c r="A14" s="2" t="s">
        <v>22</v>
      </c>
      <c r="B14" s="1">
        <v>0</v>
      </c>
      <c r="C14" s="1">
        <v>0</v>
      </c>
      <c r="D14" s="1">
        <v>0.1</v>
      </c>
      <c r="E14" s="1">
        <v>3</v>
      </c>
      <c r="F14" s="1">
        <v>60</v>
      </c>
      <c r="G14" s="1">
        <v>8.25</v>
      </c>
      <c r="H14" s="1">
        <v>0</v>
      </c>
      <c r="I14" s="1">
        <f>24+50</f>
        <v>74</v>
      </c>
      <c r="J14" s="1">
        <v>300.05</v>
      </c>
      <c r="K14" s="1">
        <v>25</v>
      </c>
      <c r="L14" s="1">
        <v>60</v>
      </c>
      <c r="M14" s="1">
        <v>83.5</v>
      </c>
      <c r="N14" s="4">
        <f t="shared" si="2"/>
        <v>613.9</v>
      </c>
    </row>
    <row r="15" spans="1:14" x14ac:dyDescent="0.55000000000000004">
      <c r="A15" s="2" t="s">
        <v>24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250</v>
      </c>
      <c r="J15" s="1">
        <v>0</v>
      </c>
      <c r="K15" s="1">
        <v>0</v>
      </c>
      <c r="L15" s="1">
        <v>0</v>
      </c>
      <c r="M15" s="1">
        <v>0</v>
      </c>
      <c r="N15" s="4">
        <f t="shared" si="2"/>
        <v>250</v>
      </c>
    </row>
    <row r="16" spans="1:14" x14ac:dyDescent="0.55000000000000004">
      <c r="A16" s="2" t="s">
        <v>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4">
        <f t="shared" si="2"/>
        <v>0</v>
      </c>
    </row>
    <row r="17" spans="1:14" x14ac:dyDescent="0.55000000000000004">
      <c r="A17" s="2" t="s">
        <v>14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4">
        <f t="shared" si="2"/>
        <v>0</v>
      </c>
    </row>
    <row r="18" spans="1:14" x14ac:dyDescent="0.55000000000000004">
      <c r="A18" s="2" t="s">
        <v>23</v>
      </c>
      <c r="B18" s="1">
        <f>15+107.18</f>
        <v>122.18</v>
      </c>
      <c r="C18" s="1">
        <v>0</v>
      </c>
      <c r="D18" s="1">
        <v>0</v>
      </c>
      <c r="E18" s="1">
        <v>0</v>
      </c>
      <c r="F18" s="1">
        <v>15</v>
      </c>
      <c r="G18" s="1">
        <v>138.07</v>
      </c>
      <c r="H18" s="1">
        <v>0</v>
      </c>
      <c r="I18" s="1">
        <v>15</v>
      </c>
      <c r="J18" s="1">
        <v>0</v>
      </c>
      <c r="K18" s="1">
        <v>0</v>
      </c>
      <c r="L18" s="1">
        <v>30</v>
      </c>
      <c r="M18" s="1">
        <v>0</v>
      </c>
      <c r="N18" s="4">
        <f t="shared" si="2"/>
        <v>320.25</v>
      </c>
    </row>
    <row r="19" spans="1:14" x14ac:dyDescent="0.55000000000000004">
      <c r="A19" s="2" t="s">
        <v>6</v>
      </c>
      <c r="B19" s="1">
        <v>62.58</v>
      </c>
      <c r="C19" s="1">
        <v>0</v>
      </c>
      <c r="D19" s="1">
        <v>61.9</v>
      </c>
      <c r="E19" s="1">
        <v>1150</v>
      </c>
      <c r="F19" s="1">
        <f>72+10.04</f>
        <v>82.039999999999992</v>
      </c>
      <c r="G19" s="1">
        <v>28.74</v>
      </c>
      <c r="H19" s="1">
        <v>56.58</v>
      </c>
      <c r="I19" s="1">
        <v>56.58</v>
      </c>
      <c r="J19" s="1">
        <v>60</v>
      </c>
      <c r="K19" s="1">
        <v>0</v>
      </c>
      <c r="L19" s="1">
        <v>0</v>
      </c>
      <c r="M19" s="1">
        <f>104.4+56.58</f>
        <v>160.98000000000002</v>
      </c>
      <c r="N19" s="4">
        <f t="shared" si="2"/>
        <v>1719.3999999999999</v>
      </c>
    </row>
    <row r="20" spans="1:14" x14ac:dyDescent="0.55000000000000004">
      <c r="A20" s="2" t="s">
        <v>7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4">
        <f t="shared" si="2"/>
        <v>0</v>
      </c>
    </row>
    <row r="21" spans="1:14" s="2" customFormat="1" x14ac:dyDescent="0.55000000000000004">
      <c r="B21" s="3">
        <f>SUM(B12:B20)</f>
        <v>1308.56</v>
      </c>
      <c r="C21" s="3">
        <f t="shared" ref="C21:M21" si="3">SUM(C12:C20)</f>
        <v>1123.8</v>
      </c>
      <c r="D21" s="3">
        <f t="shared" si="3"/>
        <v>1185.8</v>
      </c>
      <c r="E21" s="3">
        <f t="shared" si="3"/>
        <v>2276.8000000000002</v>
      </c>
      <c r="F21" s="3">
        <f t="shared" si="3"/>
        <v>1280.8399999999999</v>
      </c>
      <c r="G21" s="3">
        <f t="shared" si="3"/>
        <v>1298.8599999999999</v>
      </c>
      <c r="H21" s="3">
        <f t="shared" si="3"/>
        <v>1180.3799999999999</v>
      </c>
      <c r="I21" s="3">
        <f t="shared" si="3"/>
        <v>1519.3799999999999</v>
      </c>
      <c r="J21" s="3">
        <f t="shared" si="3"/>
        <v>1483.85</v>
      </c>
      <c r="K21" s="3">
        <f t="shared" si="3"/>
        <v>1148.8</v>
      </c>
      <c r="L21" s="3">
        <f t="shared" si="3"/>
        <v>1213.8</v>
      </c>
      <c r="M21" s="3">
        <f t="shared" si="3"/>
        <v>1368.28</v>
      </c>
      <c r="N21" s="6">
        <f t="shared" si="2"/>
        <v>16389.149999999998</v>
      </c>
    </row>
    <row r="22" spans="1:14" x14ac:dyDescent="0.5500000000000000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4" x14ac:dyDescent="0.55000000000000004">
      <c r="B23" s="3">
        <v>1950.13</v>
      </c>
      <c r="C23" s="1">
        <f>B25</f>
        <v>1591.5700000000002</v>
      </c>
      <c r="D23" s="1">
        <f t="shared" ref="D23:M23" si="4">C25</f>
        <v>1567.7700000000002</v>
      </c>
      <c r="E23" s="1">
        <f t="shared" si="4"/>
        <v>2050.2700000000004</v>
      </c>
      <c r="F23" s="1">
        <f t="shared" si="4"/>
        <v>1275.4700000000003</v>
      </c>
      <c r="G23" s="1">
        <f t="shared" si="4"/>
        <v>1823.6600000000003</v>
      </c>
      <c r="H23" s="1">
        <f t="shared" si="4"/>
        <v>1848.3000000000004</v>
      </c>
      <c r="I23" s="1">
        <f t="shared" si="4"/>
        <v>1732.9200000000005</v>
      </c>
      <c r="J23" s="1">
        <f t="shared" si="4"/>
        <v>1501.7900000000006</v>
      </c>
      <c r="K23" s="1">
        <f t="shared" si="4"/>
        <v>1565.4900000000007</v>
      </c>
      <c r="L23" s="1">
        <f t="shared" si="4"/>
        <v>1481.6900000000007</v>
      </c>
      <c r="M23" s="1">
        <f t="shared" si="4"/>
        <v>1527.8900000000008</v>
      </c>
      <c r="N23" s="1"/>
    </row>
    <row r="24" spans="1:14" x14ac:dyDescent="0.55000000000000004">
      <c r="A24" t="s">
        <v>9</v>
      </c>
      <c r="B24" s="1">
        <f>B10-B21</f>
        <v>-358.55999999999995</v>
      </c>
      <c r="C24" s="1">
        <f t="shared" ref="C24:M24" si="5">C10-C21</f>
        <v>-23.799999999999955</v>
      </c>
      <c r="D24" s="1">
        <f t="shared" si="5"/>
        <v>482.5</v>
      </c>
      <c r="E24" s="1">
        <f t="shared" si="5"/>
        <v>-774.80000000000018</v>
      </c>
      <c r="F24" s="1">
        <f t="shared" si="5"/>
        <v>548.19000000000005</v>
      </c>
      <c r="G24" s="1">
        <f t="shared" si="5"/>
        <v>24.6400000000001</v>
      </c>
      <c r="H24" s="1">
        <f t="shared" si="5"/>
        <v>-115.37999999999988</v>
      </c>
      <c r="I24" s="1">
        <f t="shared" si="5"/>
        <v>-231.12999999999988</v>
      </c>
      <c r="J24" s="1">
        <f t="shared" si="5"/>
        <v>63.700000000000045</v>
      </c>
      <c r="K24" s="1">
        <f t="shared" si="5"/>
        <v>-83.799999999999955</v>
      </c>
      <c r="L24" s="1">
        <f t="shared" si="5"/>
        <v>46.200000000000045</v>
      </c>
      <c r="M24" s="1">
        <f t="shared" si="5"/>
        <v>83.970000000000027</v>
      </c>
      <c r="N24" s="1"/>
    </row>
    <row r="25" spans="1:14" x14ac:dyDescent="0.55000000000000004">
      <c r="B25" s="1">
        <f>SUM(B23:B24)</f>
        <v>1591.5700000000002</v>
      </c>
      <c r="C25" s="1">
        <f>SUM(C23:C24)</f>
        <v>1567.7700000000002</v>
      </c>
      <c r="D25" s="1">
        <f t="shared" ref="D25:M25" si="6">SUM(D23:D24)</f>
        <v>2050.2700000000004</v>
      </c>
      <c r="E25" s="1">
        <f t="shared" si="6"/>
        <v>1275.4700000000003</v>
      </c>
      <c r="F25" s="1">
        <f t="shared" si="6"/>
        <v>1823.6600000000003</v>
      </c>
      <c r="G25" s="1">
        <f t="shared" si="6"/>
        <v>1848.3000000000004</v>
      </c>
      <c r="H25" s="1">
        <f t="shared" si="6"/>
        <v>1732.9200000000005</v>
      </c>
      <c r="I25" s="1">
        <f t="shared" si="6"/>
        <v>1501.7900000000006</v>
      </c>
      <c r="J25" s="1">
        <f t="shared" si="6"/>
        <v>1565.4900000000007</v>
      </c>
      <c r="K25" s="1">
        <f t="shared" si="6"/>
        <v>1481.6900000000007</v>
      </c>
      <c r="L25" s="1">
        <f t="shared" si="6"/>
        <v>1527.8900000000008</v>
      </c>
      <c r="M25" s="3">
        <f t="shared" si="6"/>
        <v>1611.8600000000008</v>
      </c>
      <c r="N25" s="1"/>
    </row>
  </sheetData>
  <pageMargins left="0.70866141732283472" right="0.70866141732283472" top="0.74803149606299213" bottom="0.74803149606299213" header="0.31496062992125984" footer="0.31496062992125984"/>
  <pageSetup scale="7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3F46-A1CB-4E2E-AFDF-DA22C903FADA}">
  <sheetPr>
    <pageSetUpPr fitToPage="1"/>
  </sheetPr>
  <dimension ref="A1:I25"/>
  <sheetViews>
    <sheetView tabSelected="1" workbookViewId="0">
      <selection activeCell="M20" sqref="M20"/>
    </sheetView>
  </sheetViews>
  <sheetFormatPr defaultRowHeight="14.4" x14ac:dyDescent="0.55000000000000004"/>
  <cols>
    <col min="1" max="1" width="25.26171875" customWidth="1"/>
    <col min="3" max="5" width="9.7890625" bestFit="1" customWidth="1"/>
    <col min="9" max="9" width="10.1015625" bestFit="1" customWidth="1"/>
  </cols>
  <sheetData>
    <row r="1" spans="1:9" x14ac:dyDescent="0.55000000000000004">
      <c r="A1" s="2" t="s">
        <v>19</v>
      </c>
    </row>
    <row r="2" spans="1:9" ht="15.6" x14ac:dyDescent="0.6">
      <c r="B2" s="7">
        <v>45748</v>
      </c>
      <c r="C2" s="7">
        <v>45778</v>
      </c>
      <c r="D2" s="7">
        <v>45809</v>
      </c>
      <c r="E2" s="7">
        <v>45839</v>
      </c>
      <c r="F2" s="7">
        <v>45870</v>
      </c>
      <c r="G2" s="7">
        <v>45901</v>
      </c>
      <c r="H2" s="7">
        <v>45931</v>
      </c>
    </row>
    <row r="3" spans="1:9" x14ac:dyDescent="0.55000000000000004">
      <c r="A3" s="2" t="s">
        <v>17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4">
        <f t="shared" ref="I3:I10" si="0">SUM(B3:H3)</f>
        <v>0</v>
      </c>
    </row>
    <row r="4" spans="1:9" x14ac:dyDescent="0.55000000000000004">
      <c r="A4" s="2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4">
        <f t="shared" si="0"/>
        <v>0</v>
      </c>
    </row>
    <row r="5" spans="1:9" x14ac:dyDescent="0.55000000000000004">
      <c r="A5" s="2" t="s">
        <v>2</v>
      </c>
      <c r="B5" s="1">
        <v>30</v>
      </c>
      <c r="C5" s="1">
        <v>30</v>
      </c>
      <c r="D5" s="1">
        <v>1047.5</v>
      </c>
      <c r="E5" s="1">
        <v>342.11</v>
      </c>
      <c r="F5" s="1">
        <v>320</v>
      </c>
      <c r="G5" s="1">
        <v>30.2</v>
      </c>
      <c r="H5" s="1">
        <v>45</v>
      </c>
      <c r="I5" s="4">
        <f t="shared" si="0"/>
        <v>1844.8100000000002</v>
      </c>
    </row>
    <row r="6" spans="1:9" x14ac:dyDescent="0.55000000000000004">
      <c r="A6" s="2" t="s">
        <v>21</v>
      </c>
      <c r="B6" s="1">
        <v>30</v>
      </c>
      <c r="C6" s="1">
        <v>23.8</v>
      </c>
      <c r="D6" s="1">
        <v>20</v>
      </c>
      <c r="E6" s="1">
        <v>20</v>
      </c>
      <c r="F6" s="1">
        <v>55</v>
      </c>
      <c r="G6" s="1">
        <v>10</v>
      </c>
      <c r="H6" s="1">
        <v>25</v>
      </c>
      <c r="I6" s="4">
        <f t="shared" si="0"/>
        <v>183.8</v>
      </c>
    </row>
    <row r="7" spans="1:9" x14ac:dyDescent="0.55000000000000004">
      <c r="A7" s="2" t="s">
        <v>3</v>
      </c>
      <c r="B7" s="1">
        <v>1157.5</v>
      </c>
      <c r="C7" s="1">
        <v>1155</v>
      </c>
      <c r="D7" s="1">
        <v>1121.25</v>
      </c>
      <c r="E7" s="1">
        <v>995</v>
      </c>
      <c r="F7" s="1">
        <v>1100</v>
      </c>
      <c r="G7" s="1">
        <v>1150</v>
      </c>
      <c r="H7" s="1">
        <v>2275</v>
      </c>
      <c r="I7" s="4">
        <f t="shared" si="0"/>
        <v>8953.75</v>
      </c>
    </row>
    <row r="8" spans="1:9" x14ac:dyDescent="0.55000000000000004">
      <c r="A8" s="2" t="s">
        <v>12</v>
      </c>
      <c r="B8" s="1">
        <v>0</v>
      </c>
      <c r="C8" s="1">
        <v>0</v>
      </c>
      <c r="D8" s="1">
        <v>40</v>
      </c>
      <c r="E8" s="1">
        <v>110</v>
      </c>
      <c r="F8" s="1">
        <v>35</v>
      </c>
      <c r="G8" s="1">
        <v>0</v>
      </c>
      <c r="H8" s="1">
        <v>0</v>
      </c>
      <c r="I8" s="4">
        <f t="shared" si="0"/>
        <v>185</v>
      </c>
    </row>
    <row r="9" spans="1:9" x14ac:dyDescent="0.55000000000000004">
      <c r="A9" s="2" t="s">
        <v>10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4">
        <f t="shared" si="0"/>
        <v>0</v>
      </c>
    </row>
    <row r="10" spans="1:9" s="2" customFormat="1" x14ac:dyDescent="0.55000000000000004">
      <c r="B10" s="3">
        <f t="shared" ref="B10:H10" si="1">SUM(B3:B9)</f>
        <v>1217.5</v>
      </c>
      <c r="C10" s="3">
        <f t="shared" si="1"/>
        <v>1208.8</v>
      </c>
      <c r="D10" s="3">
        <f t="shared" si="1"/>
        <v>2228.75</v>
      </c>
      <c r="E10" s="3">
        <f t="shared" si="1"/>
        <v>1467.1100000000001</v>
      </c>
      <c r="F10" s="3">
        <f t="shared" si="1"/>
        <v>1510</v>
      </c>
      <c r="G10" s="3">
        <f t="shared" si="1"/>
        <v>1190.2</v>
      </c>
      <c r="H10" s="3">
        <f t="shared" si="1"/>
        <v>2345</v>
      </c>
      <c r="I10" s="6">
        <f t="shared" si="0"/>
        <v>11167.36</v>
      </c>
    </row>
    <row r="11" spans="1:9" x14ac:dyDescent="0.55000000000000004">
      <c r="A11" s="2"/>
      <c r="B11" s="1"/>
      <c r="C11" s="1"/>
      <c r="D11" s="1"/>
      <c r="E11" s="1"/>
      <c r="F11" s="1"/>
      <c r="G11" s="1"/>
      <c r="H11" s="1"/>
      <c r="I11" s="5"/>
    </row>
    <row r="12" spans="1:9" x14ac:dyDescent="0.55000000000000004">
      <c r="A12" s="2" t="s">
        <v>4</v>
      </c>
      <c r="B12" s="1">
        <v>473.8</v>
      </c>
      <c r="C12" s="1">
        <v>473.8</v>
      </c>
      <c r="D12" s="1">
        <v>473.8</v>
      </c>
      <c r="E12" s="1">
        <v>473.8</v>
      </c>
      <c r="F12" s="1">
        <v>473.8</v>
      </c>
      <c r="G12" s="1">
        <v>473.8</v>
      </c>
      <c r="H12" s="1">
        <v>0</v>
      </c>
      <c r="I12" s="4">
        <f t="shared" ref="I12:I21" si="2">SUM(B12:H12)</f>
        <v>2842.8</v>
      </c>
    </row>
    <row r="13" spans="1:9" x14ac:dyDescent="0.55000000000000004">
      <c r="A13" s="2" t="s">
        <v>8</v>
      </c>
      <c r="B13" s="1">
        <v>650</v>
      </c>
      <c r="C13" s="1">
        <v>650</v>
      </c>
      <c r="D13" s="1">
        <v>650</v>
      </c>
      <c r="E13" s="1">
        <v>650</v>
      </c>
      <c r="F13" s="1">
        <v>0</v>
      </c>
      <c r="G13" s="1">
        <v>650</v>
      </c>
      <c r="H13" s="1">
        <v>570</v>
      </c>
      <c r="I13" s="4">
        <f t="shared" si="2"/>
        <v>3820</v>
      </c>
    </row>
    <row r="14" spans="1:9" x14ac:dyDescent="0.55000000000000004">
      <c r="A14" s="2" t="s">
        <v>22</v>
      </c>
      <c r="B14" s="1">
        <v>30</v>
      </c>
      <c r="C14" s="1">
        <v>23.8</v>
      </c>
      <c r="D14" s="1">
        <v>20</v>
      </c>
      <c r="E14" s="1">
        <v>20</v>
      </c>
      <c r="F14" s="1">
        <v>55</v>
      </c>
      <c r="G14" s="1">
        <v>10</v>
      </c>
      <c r="H14" s="1">
        <v>25</v>
      </c>
      <c r="I14" s="4">
        <f t="shared" si="2"/>
        <v>183.8</v>
      </c>
    </row>
    <row r="15" spans="1:9" x14ac:dyDescent="0.55000000000000004">
      <c r="A15" s="2" t="s">
        <v>24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4">
        <f t="shared" si="2"/>
        <v>0</v>
      </c>
    </row>
    <row r="16" spans="1:9" x14ac:dyDescent="0.55000000000000004">
      <c r="A16" s="2" t="s">
        <v>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4">
        <f t="shared" si="2"/>
        <v>0</v>
      </c>
    </row>
    <row r="17" spans="1:9" x14ac:dyDescent="0.55000000000000004">
      <c r="A17" s="2" t="s">
        <v>14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4">
        <f t="shared" si="2"/>
        <v>0</v>
      </c>
    </row>
    <row r="18" spans="1:9" x14ac:dyDescent="0.55000000000000004">
      <c r="A18" s="2" t="s">
        <v>23</v>
      </c>
      <c r="B18" s="1">
        <v>0</v>
      </c>
      <c r="C18" s="1">
        <v>144.47999999999999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4">
        <f t="shared" si="2"/>
        <v>144.47999999999999</v>
      </c>
    </row>
    <row r="19" spans="1:9" x14ac:dyDescent="0.55000000000000004">
      <c r="A19" s="2" t="s">
        <v>6</v>
      </c>
      <c r="B19" s="1">
        <v>0</v>
      </c>
      <c r="C19" s="1">
        <v>113.14</v>
      </c>
      <c r="D19" s="1">
        <v>0</v>
      </c>
      <c r="E19" s="1">
        <v>1388.69</v>
      </c>
      <c r="F19" s="1">
        <v>1210</v>
      </c>
      <c r="G19" s="1">
        <v>0</v>
      </c>
      <c r="H19" s="1">
        <v>0</v>
      </c>
      <c r="I19" s="4">
        <f t="shared" si="2"/>
        <v>2711.83</v>
      </c>
    </row>
    <row r="20" spans="1:9" x14ac:dyDescent="0.55000000000000004">
      <c r="A20" s="2" t="s">
        <v>7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4">
        <f t="shared" si="2"/>
        <v>0</v>
      </c>
    </row>
    <row r="21" spans="1:9" s="2" customFormat="1" x14ac:dyDescent="0.55000000000000004">
      <c r="B21" s="3">
        <f>SUM(B12:B20)</f>
        <v>1153.8</v>
      </c>
      <c r="C21" s="3">
        <f t="shared" ref="C21:H21" si="3">SUM(C12:C20)</f>
        <v>1405.22</v>
      </c>
      <c r="D21" s="3">
        <f t="shared" si="3"/>
        <v>1143.8</v>
      </c>
      <c r="E21" s="3">
        <f t="shared" si="3"/>
        <v>2532.4899999999998</v>
      </c>
      <c r="F21" s="3">
        <f t="shared" si="3"/>
        <v>1738.8</v>
      </c>
      <c r="G21" s="3">
        <f t="shared" si="3"/>
        <v>1133.8</v>
      </c>
      <c r="H21" s="3">
        <f t="shared" si="3"/>
        <v>595</v>
      </c>
      <c r="I21" s="6">
        <f t="shared" si="2"/>
        <v>9702.91</v>
      </c>
    </row>
    <row r="22" spans="1:9" x14ac:dyDescent="0.55000000000000004">
      <c r="B22" s="1"/>
      <c r="C22" s="1"/>
      <c r="D22" s="1"/>
      <c r="E22" s="1"/>
      <c r="F22" s="1"/>
      <c r="G22" s="1"/>
      <c r="H22" s="1"/>
    </row>
    <row r="23" spans="1:9" x14ac:dyDescent="0.55000000000000004">
      <c r="B23" s="3">
        <v>1950.13</v>
      </c>
      <c r="C23" s="1">
        <f>B25</f>
        <v>2013.8300000000002</v>
      </c>
      <c r="D23" s="1">
        <f t="shared" ref="D23:H23" si="4">C25</f>
        <v>1817.41</v>
      </c>
      <c r="E23" s="1">
        <f t="shared" si="4"/>
        <v>2902.36</v>
      </c>
      <c r="F23" s="1">
        <f t="shared" si="4"/>
        <v>1836.9800000000005</v>
      </c>
      <c r="G23" s="1">
        <f t="shared" si="4"/>
        <v>1608.1800000000005</v>
      </c>
      <c r="H23" s="1">
        <f t="shared" si="4"/>
        <v>1664.5800000000006</v>
      </c>
      <c r="I23" s="1"/>
    </row>
    <row r="24" spans="1:9" x14ac:dyDescent="0.55000000000000004">
      <c r="A24" t="s">
        <v>9</v>
      </c>
      <c r="B24" s="1">
        <f>B10-B21</f>
        <v>63.700000000000045</v>
      </c>
      <c r="C24" s="1">
        <f t="shared" ref="C24:H24" si="5">C10-C21</f>
        <v>-196.42000000000007</v>
      </c>
      <c r="D24" s="1">
        <f t="shared" si="5"/>
        <v>1084.95</v>
      </c>
      <c r="E24" s="1">
        <f t="shared" si="5"/>
        <v>-1065.3799999999997</v>
      </c>
      <c r="F24" s="1">
        <f t="shared" si="5"/>
        <v>-228.79999999999995</v>
      </c>
      <c r="G24" s="1">
        <f t="shared" si="5"/>
        <v>56.400000000000091</v>
      </c>
      <c r="H24" s="1">
        <f t="shared" si="5"/>
        <v>1750</v>
      </c>
      <c r="I24" s="1"/>
    </row>
    <row r="25" spans="1:9" x14ac:dyDescent="0.55000000000000004">
      <c r="B25" s="1">
        <f>SUM(B23:B24)</f>
        <v>2013.8300000000002</v>
      </c>
      <c r="C25" s="1">
        <f>SUM(C23:C24)</f>
        <v>1817.41</v>
      </c>
      <c r="D25" s="1">
        <f t="shared" ref="D25:H25" si="6">SUM(D23:D24)</f>
        <v>2902.36</v>
      </c>
      <c r="E25" s="1">
        <f t="shared" si="6"/>
        <v>1836.9800000000005</v>
      </c>
      <c r="F25" s="1">
        <f t="shared" si="6"/>
        <v>1608.1800000000005</v>
      </c>
      <c r="G25" s="1">
        <f t="shared" si="6"/>
        <v>1664.5800000000006</v>
      </c>
      <c r="H25" s="1">
        <f t="shared" si="6"/>
        <v>3414.5800000000008</v>
      </c>
      <c r="I25" s="1"/>
    </row>
  </sheetData>
  <pageMargins left="0.70866141732283472" right="0.70866141732283472" top="0.74803149606299213" bottom="0.74803149606299213" header="0.31496062992125984" footer="0.31496062992125984"/>
  <pageSetup scale="7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C8D0581A-9A5D-4D5B-A6E3-F23B63671020}"/>
</file>

<file path=customXml/itemProps2.xml><?xml version="1.0" encoding="utf-8"?>
<ds:datastoreItem xmlns:ds="http://schemas.openxmlformats.org/officeDocument/2006/customXml" ds:itemID="{3492F519-1939-442F-B27B-495A0CC6EC73}"/>
</file>

<file path=customXml/itemProps3.xml><?xml version="1.0" encoding="utf-8"?>
<ds:datastoreItem xmlns:ds="http://schemas.openxmlformats.org/officeDocument/2006/customXml" ds:itemID="{231A48D6-F46A-40BA-9E4B-2A0BB4AFA5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ye 31 Mar 2020</vt:lpstr>
      <vt:lpstr>ye 31 Mar 2021</vt:lpstr>
      <vt:lpstr>ye 31 Mar 2022</vt:lpstr>
      <vt:lpstr>ye 31 Mar 2023</vt:lpstr>
      <vt:lpstr>ye 31 Mar 2024</vt:lpstr>
      <vt:lpstr>ye 31 Mar 2025</vt:lpstr>
      <vt:lpstr>April 2025 to Oct 2025</vt:lpstr>
      <vt:lpstr>'ye 31 Mar 2020'!Print_Area</vt:lpstr>
      <vt:lpstr>'ye 31 Mar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Greenthumb Main</dc:creator>
  <cp:lastModifiedBy>Simon warren</cp:lastModifiedBy>
  <cp:lastPrinted>2025-11-20T18:12:21Z</cp:lastPrinted>
  <dcterms:created xsi:type="dcterms:W3CDTF">2020-11-09T16:53:30Z</dcterms:created>
  <dcterms:modified xsi:type="dcterms:W3CDTF">2026-08-27T13:42:37Z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