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12"/>
  <workbookPr defaultThemeVersion="166925"/>
  <xr:revisionPtr revIDLastSave="2650" documentId="11_324BC240031B79685B36940B91F5A1AC2C73FAEA" xr6:coauthVersionLast="47" xr6:coauthVersionMax="47" xr10:uidLastSave="{86ED55A8-BA62-49D1-8684-90E2BE1DA5DD}"/>
  <bookViews>
    <workbookView xWindow="240" yWindow="105" windowWidth="14805" windowHeight="8010" firstSheet="12" activeTab="13" xr2:uid="{00000000-000D-0000-FFFF-FFFF00000000}"/>
  </bookViews>
  <sheets>
    <sheet name="July 2024" sheetId="12" r:id="rId1"/>
    <sheet name="August 2024" sheetId="13" r:id="rId2"/>
    <sheet name="September 2024" sheetId="1" r:id="rId3"/>
    <sheet name="October 2024" sheetId="2" r:id="rId4"/>
    <sheet name="November 2024" sheetId="3" r:id="rId5"/>
    <sheet name="December 2024" sheetId="4" r:id="rId6"/>
    <sheet name="January 2025" sheetId="5" r:id="rId7"/>
    <sheet name="February 2025" sheetId="6" r:id="rId8"/>
    <sheet name="March 2025" sheetId="7" r:id="rId9"/>
    <sheet name="April 2025" sheetId="8" r:id="rId10"/>
    <sheet name="May 2025" sheetId="9" r:id="rId11"/>
    <sheet name="June 2025" sheetId="10" r:id="rId12"/>
    <sheet name="Tally for Gala Year 2025" sheetId="11" r:id="rId13"/>
    <sheet name="Income + Expenditure Report" sheetId="14" r:id="rId14"/>
  </sheets>
  <externalReferences>
    <externalReference r:id="rId15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29" i="14" l="1"/>
  <c r="C28" i="14"/>
  <c r="C27" i="14"/>
  <c r="C26" i="14"/>
  <c r="C25" i="14"/>
  <c r="C24" i="14"/>
  <c r="C33" i="14"/>
  <c r="C21" i="14"/>
  <c r="F27" i="11"/>
  <c r="F34" i="11"/>
  <c r="F30" i="11"/>
  <c r="F29" i="11"/>
  <c r="F28" i="11"/>
  <c r="F26" i="11"/>
  <c r="F25" i="11"/>
  <c r="C29" i="11"/>
  <c r="C28" i="11"/>
  <c r="C27" i="11"/>
  <c r="C26" i="11"/>
  <c r="C25" i="11"/>
  <c r="C34" i="11" s="1"/>
  <c r="F112" i="10"/>
  <c r="F121" i="10"/>
  <c r="F114" i="10"/>
  <c r="F113" i="10"/>
  <c r="C112" i="10"/>
  <c r="C115" i="10"/>
  <c r="C117" i="10"/>
  <c r="C121" i="10"/>
  <c r="C114" i="10"/>
  <c r="G121" i="9"/>
  <c r="G112" i="9"/>
  <c r="G114" i="9"/>
  <c r="D112" i="9"/>
  <c r="D116" i="9"/>
  <c r="D115" i="9"/>
  <c r="D121" i="9"/>
  <c r="D113" i="9"/>
  <c r="D114" i="9"/>
  <c r="F121" i="8"/>
  <c r="F116" i="8"/>
  <c r="F112" i="8"/>
  <c r="F115" i="8"/>
  <c r="F114" i="8"/>
  <c r="C113" i="8"/>
  <c r="C112" i="8"/>
  <c r="C114" i="8"/>
  <c r="C121" i="8"/>
  <c r="F121" i="7"/>
  <c r="F113" i="7"/>
  <c r="F112" i="7"/>
  <c r="F114" i="7"/>
  <c r="C121" i="7"/>
  <c r="C116" i="7"/>
  <c r="C114" i="7"/>
  <c r="F121" i="6"/>
  <c r="F113" i="6"/>
  <c r="F114" i="6"/>
  <c r="C121" i="6"/>
  <c r="C112" i="6"/>
  <c r="C114" i="6"/>
  <c r="F121" i="5"/>
  <c r="F113" i="5"/>
  <c r="F114" i="5"/>
  <c r="C121" i="5"/>
  <c r="C112" i="5"/>
  <c r="C114" i="5"/>
  <c r="F113" i="4"/>
  <c r="F121" i="4"/>
  <c r="F114" i="4"/>
  <c r="C112" i="4"/>
  <c r="C121" i="4"/>
  <c r="C114" i="4"/>
  <c r="F87" i="3"/>
  <c r="F79" i="3"/>
  <c r="F80" i="3"/>
  <c r="C78" i="3"/>
  <c r="C87" i="3"/>
  <c r="C80" i="3"/>
  <c r="F87" i="2"/>
  <c r="F79" i="2"/>
  <c r="F80" i="2"/>
  <c r="C87" i="2"/>
  <c r="C80" i="2"/>
  <c r="F79" i="1"/>
  <c r="F87" i="1"/>
  <c r="F80" i="1"/>
  <c r="F81" i="1"/>
  <c r="C87" i="1"/>
  <c r="C81" i="1"/>
  <c r="C80" i="1"/>
  <c r="F61" i="13"/>
  <c r="F54" i="13"/>
  <c r="F52" i="13"/>
  <c r="C61" i="13"/>
  <c r="C55" i="13"/>
  <c r="C54" i="13"/>
  <c r="F61" i="12"/>
  <c r="F52" i="12"/>
  <c r="F53" i="12"/>
  <c r="C61" i="12"/>
  <c r="C55" i="12"/>
  <c r="C54" i="12"/>
  <c r="D34" i="13"/>
  <c r="C34" i="13"/>
  <c r="G6" i="13"/>
  <c r="G5" i="13"/>
  <c r="G4" i="13"/>
  <c r="G7" i="13" s="1"/>
  <c r="D34" i="12"/>
  <c r="C34" i="12"/>
  <c r="G6" i="12"/>
  <c r="G5" i="12"/>
  <c r="G4" i="12"/>
  <c r="G7" i="12" s="1"/>
  <c r="H46" i="12"/>
  <c r="E104" i="10"/>
  <c r="E16" i="11" s="1"/>
  <c r="D104" i="10"/>
  <c r="C16" i="11" s="1"/>
  <c r="F7" i="10"/>
  <c r="F6" i="10"/>
  <c r="E104" i="9"/>
  <c r="E15" i="11" s="1"/>
  <c r="D104" i="9"/>
  <c r="C15" i="11" s="1"/>
  <c r="F7" i="9"/>
  <c r="F6" i="9"/>
  <c r="E104" i="8"/>
  <c r="E14" i="11" s="1"/>
  <c r="D104" i="8"/>
  <c r="C14" i="11" s="1"/>
  <c r="F7" i="8"/>
  <c r="F6" i="8"/>
  <c r="E104" i="7"/>
  <c r="E13" i="11" s="1"/>
  <c r="D104" i="7"/>
  <c r="C13" i="11" s="1"/>
  <c r="F7" i="7"/>
  <c r="F6" i="7"/>
  <c r="E104" i="6"/>
  <c r="E12" i="11" s="1"/>
  <c r="D104" i="6"/>
  <c r="C12" i="11" s="1"/>
  <c r="F7" i="6"/>
  <c r="F6" i="6"/>
  <c r="E104" i="5"/>
  <c r="E11" i="11" s="1"/>
  <c r="D104" i="5"/>
  <c r="C11" i="11" s="1"/>
  <c r="F7" i="5"/>
  <c r="F6" i="5"/>
  <c r="K21" i="3"/>
  <c r="E104" i="4"/>
  <c r="E10" i="11" s="1"/>
  <c r="D104" i="4"/>
  <c r="C10" i="11" s="1"/>
  <c r="F7" i="4"/>
  <c r="F6" i="4"/>
  <c r="E69" i="3"/>
  <c r="E9" i="11" s="1"/>
  <c r="D69" i="3"/>
  <c r="C9" i="11" s="1"/>
  <c r="F7" i="3"/>
  <c r="F6" i="3"/>
  <c r="E69" i="2"/>
  <c r="E8" i="11" s="1"/>
  <c r="D69" i="2"/>
  <c r="C8" i="11" s="1"/>
  <c r="F7" i="2"/>
  <c r="F6" i="2"/>
  <c r="D68" i="1"/>
  <c r="C7" i="11" s="1"/>
  <c r="E68" i="1"/>
  <c r="E7" i="11" s="1"/>
  <c r="F9" i="1"/>
  <c r="F5" i="2" s="1"/>
  <c r="F9" i="2" s="1"/>
  <c r="F5" i="3" s="1"/>
  <c r="F9" i="3" s="1"/>
  <c r="F5" i="4" s="1"/>
  <c r="F9" i="4" s="1"/>
  <c r="F5" i="5" s="1"/>
  <c r="F9" i="5" s="1"/>
  <c r="F5" i="6" s="1"/>
  <c r="F9" i="6" s="1"/>
  <c r="F5" i="7" s="1"/>
  <c r="F9" i="7" s="1"/>
  <c r="F5" i="8" s="1"/>
  <c r="F9" i="8" s="1"/>
  <c r="F5" i="9" s="1"/>
  <c r="F9" i="9" s="1"/>
  <c r="F5" i="10" s="1"/>
  <c r="F9" i="10" s="1"/>
  <c r="F7" i="1"/>
  <c r="F6" i="1"/>
  <c r="C18" i="11" l="1"/>
  <c r="E18" i="11"/>
</calcChain>
</file>

<file path=xl/sharedStrings.xml><?xml version="1.0" encoding="utf-8"?>
<sst xmlns="http://schemas.openxmlformats.org/spreadsheetml/2006/main" count="1506" uniqueCount="311">
  <si>
    <t>Wallyford Children's Gala - Accounts 2024 to 2025</t>
  </si>
  <si>
    <t>Date</t>
  </si>
  <si>
    <t>Purpose of spend/income</t>
  </si>
  <si>
    <t>In</t>
  </si>
  <si>
    <t>Out</t>
  </si>
  <si>
    <t>Opening Balance</t>
  </si>
  <si>
    <t>Return from J Stewart</t>
  </si>
  <si>
    <t>Add</t>
  </si>
  <si>
    <t>Leanne Yorke Disco end of term</t>
  </si>
  <si>
    <t>Less</t>
  </si>
  <si>
    <t>J Dowdeswell bonus ball</t>
  </si>
  <si>
    <t>New Opening Balance</t>
  </si>
  <si>
    <t>L Combe bonus ball</t>
  </si>
  <si>
    <t>L Scott bonus ball</t>
  </si>
  <si>
    <t>G Molak bonus ball</t>
  </si>
  <si>
    <t>Hitchmough bonus ball</t>
  </si>
  <si>
    <t>E Brown bonus ball</t>
  </si>
  <si>
    <t>K Dowie bonus ball</t>
  </si>
  <si>
    <t>D Finlayson bonus ball</t>
  </si>
  <si>
    <t>Danny Ford bonus ball</t>
  </si>
  <si>
    <t>R Jude bonus ball</t>
  </si>
  <si>
    <t>Kevin Doman bonus ball</t>
  </si>
  <si>
    <t>J Walker bonus ball</t>
  </si>
  <si>
    <t>C Russell bonus ball</t>
  </si>
  <si>
    <t>Amanda O'Donoghue bonus ball</t>
  </si>
  <si>
    <t>Myreton Marquees</t>
  </si>
  <si>
    <t>S Laidlaw bonus ball</t>
  </si>
  <si>
    <t>J Stewart bonus ball</t>
  </si>
  <si>
    <t xml:space="preserve">D Crawfoed bonus ball </t>
  </si>
  <si>
    <t>N Baxter bonus ball</t>
  </si>
  <si>
    <t>A McLean bonus ball</t>
  </si>
  <si>
    <t>Amazon</t>
  </si>
  <si>
    <t>Balloons for leavers party</t>
  </si>
  <si>
    <t>Ticket Sales</t>
  </si>
  <si>
    <t>Gala Day Expenses</t>
  </si>
  <si>
    <t>Sponsorship</t>
  </si>
  <si>
    <t>Event Expenses</t>
  </si>
  <si>
    <t>Bonus Ball</t>
  </si>
  <si>
    <t>Bonus Ball Winnings</t>
  </si>
  <si>
    <t>Donations</t>
  </si>
  <si>
    <t>Grants</t>
  </si>
  <si>
    <t>J McLean bonus ball</t>
  </si>
  <si>
    <t>C Anderson bonus ball</t>
  </si>
  <si>
    <t>E+L Cpmbe bonus ball</t>
  </si>
  <si>
    <t>R Doman bonus ball</t>
  </si>
  <si>
    <t>S Hitchmough bonus ball</t>
  </si>
  <si>
    <t>L Gardner bonus ball</t>
  </si>
  <si>
    <t>Doman bonus ball</t>
  </si>
  <si>
    <t>R Sheridan bonus ball</t>
  </si>
  <si>
    <t>J McLean bonus ball winnings</t>
  </si>
  <si>
    <t>D Crawford bonus ball</t>
  </si>
  <si>
    <t>Cheque donation</t>
  </si>
  <si>
    <t>East Lothian Council flags</t>
  </si>
  <si>
    <t>P McLean bonus ball</t>
  </si>
  <si>
    <t>K Doman bonus ball</t>
  </si>
  <si>
    <t>L Mills bonus ball</t>
  </si>
  <si>
    <t>Wallyford Children's Gala Bank Statement</t>
  </si>
  <si>
    <t>Accounts 2024 to 2025</t>
  </si>
  <si>
    <t>From/To</t>
  </si>
  <si>
    <t>Purpose</t>
  </si>
  <si>
    <t>Balance</t>
  </si>
  <si>
    <t xml:space="preserve">A O'Donoghue </t>
  </si>
  <si>
    <t>Bonus ball</t>
  </si>
  <si>
    <t>L Gardner</t>
  </si>
  <si>
    <t>L Scott</t>
  </si>
  <si>
    <t>Closing Balance</t>
  </si>
  <si>
    <t>J Keppie</t>
  </si>
  <si>
    <t>Container Sales</t>
  </si>
  <si>
    <t>New container for storage</t>
  </si>
  <si>
    <t>J Doman</t>
  </si>
  <si>
    <t>S Laidlaw</t>
  </si>
  <si>
    <t>D Ford</t>
  </si>
  <si>
    <t>K Dowie</t>
  </si>
  <si>
    <t>C Forrester</t>
  </si>
  <si>
    <t>J McLean</t>
  </si>
  <si>
    <t>G Molak</t>
  </si>
  <si>
    <t>Anne McLean</t>
  </si>
  <si>
    <t>Paul McLean</t>
  </si>
  <si>
    <t>L Combe</t>
  </si>
  <si>
    <t xml:space="preserve">G Molak </t>
  </si>
  <si>
    <t>Joan Nisbet</t>
  </si>
  <si>
    <t>Donation</t>
  </si>
  <si>
    <t>Callum Wilson</t>
  </si>
  <si>
    <t>DNH</t>
  </si>
  <si>
    <t>Strawberry Corner</t>
  </si>
  <si>
    <t>Materials for base for unit</t>
  </si>
  <si>
    <t>Sellor Snacks</t>
  </si>
  <si>
    <t>Breakfast for helpers</t>
  </si>
  <si>
    <t>Day2day</t>
  </si>
  <si>
    <t>Juice</t>
  </si>
  <si>
    <t>Post office counters</t>
  </si>
  <si>
    <t>R Jude</t>
  </si>
  <si>
    <t>S Hitchmough</t>
  </si>
  <si>
    <t>Look Fantastic</t>
  </si>
  <si>
    <t>Gift for Xmas raffle</t>
  </si>
  <si>
    <t>J Dowdeswell</t>
  </si>
  <si>
    <t>C Russell</t>
  </si>
  <si>
    <t>D Finlayson</t>
  </si>
  <si>
    <t>R Doman</t>
  </si>
  <si>
    <t>J Walker</t>
  </si>
  <si>
    <t>SJ Lindsay</t>
  </si>
  <si>
    <t>N Baxter</t>
  </si>
  <si>
    <t>International Merchant</t>
  </si>
  <si>
    <t>Ebay</t>
  </si>
  <si>
    <t>Beatsons</t>
  </si>
  <si>
    <t>Page 1</t>
  </si>
  <si>
    <t>New Equipment</t>
  </si>
  <si>
    <t>K Doman</t>
  </si>
  <si>
    <t>L Mills</t>
  </si>
  <si>
    <t>C Anderson</t>
  </si>
  <si>
    <t>A O'Donoghue</t>
  </si>
  <si>
    <t>A Lamb</t>
  </si>
  <si>
    <t>P McLean</t>
  </si>
  <si>
    <t>J Stewart</t>
  </si>
  <si>
    <t>goods</t>
  </si>
  <si>
    <t>E Brown</t>
  </si>
  <si>
    <t>Chaps Int Pay</t>
  </si>
  <si>
    <t>for Christmas Fayre</t>
  </si>
  <si>
    <t>A McLean</t>
  </si>
  <si>
    <t>Christmas Eve Boxes</t>
  </si>
  <si>
    <t>M Pullford</t>
  </si>
  <si>
    <t>Christmas Fayre Stall</t>
  </si>
  <si>
    <t>Shirley Molak</t>
  </si>
  <si>
    <t>L O'Brien</t>
  </si>
  <si>
    <t>Sharon Jamieson</t>
  </si>
  <si>
    <t>Raffle Books</t>
  </si>
  <si>
    <t>David Sales</t>
  </si>
  <si>
    <t>I Rowley</t>
  </si>
  <si>
    <t>Visit Santa</t>
  </si>
  <si>
    <t>A Sosnowski</t>
  </si>
  <si>
    <t>A Kielaite</t>
  </si>
  <si>
    <t>L Sweeney</t>
  </si>
  <si>
    <t>Flight Club Datrs</t>
  </si>
  <si>
    <t>Fayre Prize</t>
  </si>
  <si>
    <t>Wallyford Miners</t>
  </si>
  <si>
    <t>Juice for meeting</t>
  </si>
  <si>
    <t>L Burns</t>
  </si>
  <si>
    <t>Raffle Tickets</t>
  </si>
  <si>
    <t>M Frazer</t>
  </si>
  <si>
    <t>N Roots</t>
  </si>
  <si>
    <t>R Walker</t>
  </si>
  <si>
    <t>Z Robertson</t>
  </si>
  <si>
    <t>C Doman</t>
  </si>
  <si>
    <t>C Molak</t>
  </si>
  <si>
    <t>D Crawford</t>
  </si>
  <si>
    <t xml:space="preserve">Bonus Ball </t>
  </si>
  <si>
    <t>A Dickson</t>
  </si>
  <si>
    <t>D Ferguson</t>
  </si>
  <si>
    <t>L Kirkwood</t>
  </si>
  <si>
    <t>C Brown</t>
  </si>
  <si>
    <t>E Thom</t>
  </si>
  <si>
    <t>Mrs Rogan</t>
  </si>
  <si>
    <t>L  Young</t>
  </si>
  <si>
    <t>Home Bargains</t>
  </si>
  <si>
    <t>Claire Anderson</t>
  </si>
  <si>
    <t>S Pedro</t>
  </si>
  <si>
    <t>T Cairns</t>
  </si>
  <si>
    <t>J Harris</t>
  </si>
  <si>
    <t>K Conway</t>
  </si>
  <si>
    <t>I Molak</t>
  </si>
  <si>
    <t>J Steele</t>
  </si>
  <si>
    <t>Fayre Stall</t>
  </si>
  <si>
    <t>SJ Steele</t>
  </si>
  <si>
    <t>Lottery Winnings</t>
  </si>
  <si>
    <t>Paypal</t>
  </si>
  <si>
    <t>Bonus ball winnings</t>
  </si>
  <si>
    <t>L McLeod</t>
  </si>
  <si>
    <t>D Whippey</t>
  </si>
  <si>
    <t>C Rogan</t>
  </si>
  <si>
    <t>S Molak</t>
  </si>
  <si>
    <t>F Rogan</t>
  </si>
  <si>
    <t>M McCulloch</t>
  </si>
  <si>
    <t>Gig for gala tickets</t>
  </si>
  <si>
    <t>F Wylie</t>
  </si>
  <si>
    <t>S Steadman</t>
  </si>
  <si>
    <t>Glachan</t>
  </si>
  <si>
    <t>K Baker</t>
  </si>
  <si>
    <t>K Ross</t>
  </si>
  <si>
    <t>B Paterson</t>
  </si>
  <si>
    <t>K Grieve</t>
  </si>
  <si>
    <t>T Lavery</t>
  </si>
  <si>
    <t>Lee Menzies</t>
  </si>
  <si>
    <t>S Jamieson</t>
  </si>
  <si>
    <t>L Allison</t>
  </si>
  <si>
    <t>A Bird</t>
  </si>
  <si>
    <t>L Young</t>
  </si>
  <si>
    <t>O Brooks</t>
  </si>
  <si>
    <t>S Anderson</t>
  </si>
  <si>
    <t>Prestige Flowers</t>
  </si>
  <si>
    <t>For Sharon</t>
  </si>
  <si>
    <t>M Mohammad</t>
  </si>
  <si>
    <t>C Douglas</t>
  </si>
  <si>
    <t>L Ahmed</t>
  </si>
  <si>
    <t>S Clark</t>
  </si>
  <si>
    <t>C Laidlaw</t>
  </si>
  <si>
    <t>G Elliot</t>
  </si>
  <si>
    <t>Deposit for Sax</t>
  </si>
  <si>
    <t>N Semple</t>
  </si>
  <si>
    <t>Balance of Sax</t>
  </si>
  <si>
    <t>Items for gig for gala</t>
  </si>
  <si>
    <t>D Coyle</t>
  </si>
  <si>
    <t>materials</t>
  </si>
  <si>
    <t>Refund</t>
  </si>
  <si>
    <t>Insurance</t>
  </si>
  <si>
    <t xml:space="preserve">Jack Steele </t>
  </si>
  <si>
    <t>David Whippey</t>
  </si>
  <si>
    <t>Grants/Refunds</t>
  </si>
  <si>
    <t>BB Winnings</t>
  </si>
  <si>
    <t>Diamond Fin</t>
  </si>
  <si>
    <t>Yearly Accounts</t>
  </si>
  <si>
    <t>L Cramb</t>
  </si>
  <si>
    <t>Stall at gala</t>
  </si>
  <si>
    <t>A Montgomery</t>
  </si>
  <si>
    <t>Laura Allison</t>
  </si>
  <si>
    <t>C Rayyan</t>
  </si>
  <si>
    <t>Dresses for gala</t>
  </si>
  <si>
    <t>JJS House London</t>
  </si>
  <si>
    <t>B&amp;M</t>
  </si>
  <si>
    <t>Sweets for rehearsals</t>
  </si>
  <si>
    <t>MGM Timber</t>
  </si>
  <si>
    <t>Lining to unit</t>
  </si>
  <si>
    <t>M McGhee</t>
  </si>
  <si>
    <t>Prime</t>
  </si>
  <si>
    <t>Tickets</t>
  </si>
  <si>
    <t>Gala Items</t>
  </si>
  <si>
    <t>Accountant Fee</t>
  </si>
  <si>
    <t>Unit Costs</t>
  </si>
  <si>
    <t>Sophie Finlay</t>
  </si>
  <si>
    <t>J Fairnie JJ Ices</t>
  </si>
  <si>
    <t>Chloe Brown</t>
  </si>
  <si>
    <t>Bobby Fisher</t>
  </si>
  <si>
    <t>Aldi</t>
  </si>
  <si>
    <t>Gala Day Tickets</t>
  </si>
  <si>
    <t>J Clark</t>
  </si>
  <si>
    <t>Nu Yu</t>
  </si>
  <si>
    <t>Cash Lodged</t>
  </si>
  <si>
    <t>Platinum Projects</t>
  </si>
  <si>
    <t>S Nicoll</t>
  </si>
  <si>
    <t>Ross Baron</t>
  </si>
  <si>
    <t>Sellors Snacks</t>
  </si>
  <si>
    <t>Musselburgh Windsor</t>
  </si>
  <si>
    <t>D Smith</t>
  </si>
  <si>
    <t>Zettle</t>
  </si>
  <si>
    <t>N Rousseau</t>
  </si>
  <si>
    <t>K Clarke</t>
  </si>
  <si>
    <t>Cardigans for gala court</t>
  </si>
  <si>
    <t>Headbands</t>
  </si>
  <si>
    <t>Items for rehearsals</t>
  </si>
  <si>
    <t>R Campbell</t>
  </si>
  <si>
    <t>Scorpio Safety Sys</t>
  </si>
  <si>
    <t>Howdens</t>
  </si>
  <si>
    <t>Marcella</t>
  </si>
  <si>
    <t>Fairground Rides</t>
  </si>
  <si>
    <t>Michael Stirling</t>
  </si>
  <si>
    <t>Kenneth Stirling</t>
  </si>
  <si>
    <t>Walter Stirling</t>
  </si>
  <si>
    <t>M Selcraig</t>
  </si>
  <si>
    <t>Gala Stall</t>
  </si>
  <si>
    <t>J Graham</t>
  </si>
  <si>
    <t>Iceland</t>
  </si>
  <si>
    <t>C McKinnon</t>
  </si>
  <si>
    <t>Lottery Grant</t>
  </si>
  <si>
    <t>Grant</t>
  </si>
  <si>
    <t>E Aitken</t>
  </si>
  <si>
    <t>Solid Cars</t>
  </si>
  <si>
    <t>Vandoughbro</t>
  </si>
  <si>
    <t>R Cannon</t>
  </si>
  <si>
    <t>Showtec</t>
  </si>
  <si>
    <t>Demetra McLeod</t>
  </si>
  <si>
    <t>Gifts for judges etc</t>
  </si>
  <si>
    <t>N Hogg</t>
  </si>
  <si>
    <t>Bowbridge Alpacas</t>
  </si>
  <si>
    <t>Gala Event</t>
  </si>
  <si>
    <t>Light Audio</t>
  </si>
  <si>
    <t>R Walls</t>
  </si>
  <si>
    <t>Cardigans for girls</t>
  </si>
  <si>
    <t>Catac</t>
  </si>
  <si>
    <t>Saltire Rentals</t>
  </si>
  <si>
    <t>Toilets for gala day</t>
  </si>
  <si>
    <t>Items for gala day</t>
  </si>
  <si>
    <t>Juice for kids</t>
  </si>
  <si>
    <t>S Russell</t>
  </si>
  <si>
    <t>Refund of double payment</t>
  </si>
  <si>
    <t>Next</t>
  </si>
  <si>
    <t>Leanne York</t>
  </si>
  <si>
    <t>Dance Central for Gala Day</t>
  </si>
  <si>
    <t>N Crawford</t>
  </si>
  <si>
    <t>Photographer for gala day</t>
  </si>
  <si>
    <t>Just Eat</t>
  </si>
  <si>
    <t>Breakfast for helpers to set up park</t>
  </si>
  <si>
    <t>Isobel Stirling</t>
  </si>
  <si>
    <t>Donation to gala</t>
  </si>
  <si>
    <t>Afternoon Tea Vouchers</t>
  </si>
  <si>
    <t>M Laidlaw</t>
  </si>
  <si>
    <t xml:space="preserve">Refund  </t>
  </si>
  <si>
    <t>Myreton Marquee</t>
  </si>
  <si>
    <t>Marquee for gala day</t>
  </si>
  <si>
    <t>Classic Kilts</t>
  </si>
  <si>
    <t>Hire of boys kilts for gala day</t>
  </si>
  <si>
    <t>Items for baking cupcakes</t>
  </si>
  <si>
    <t>Refunds</t>
  </si>
  <si>
    <t>Tally for Year Ending June2025</t>
  </si>
  <si>
    <t>Monies In</t>
  </si>
  <si>
    <t>Monies Out</t>
  </si>
  <si>
    <t>All monies received is from Ticket Sales, Sponsorship, Bonus Ball, Donations and a Lottery Grant</t>
  </si>
  <si>
    <t>Charity Registration Number</t>
  </si>
  <si>
    <t>SC042400</t>
  </si>
  <si>
    <t>Wallyford Childrens Gala Committee</t>
  </si>
  <si>
    <t>Income + Expenditure Report June 2025</t>
  </si>
  <si>
    <t>Income</t>
  </si>
  <si>
    <t>Expenditure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</si>
</sst>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£&quot;#,##0;[Red]\-&quot;£&quot;#,##0"/>
    <numFmt numFmtId="8" formatCode="&quot;£&quot;#,##0.00;[Red]\-&quot;£&quot;#,##0.00"/>
    <numFmt numFmtId="44" formatCode="_-&quot;£&quot;* #,##0.00_-;\-&quot;£&quot;* #,##0.00_-;_-&quot;£&quot;* &quot;-&quot;??_-;_-@_-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1" fillId="0" borderId="4" xfId="0" applyFont="1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/>
    <xf numFmtId="4" fontId="0" fillId="0" borderId="0" xfId="0" applyNumberFormat="1"/>
    <xf numFmtId="16" fontId="0" fillId="0" borderId="4" xfId="0" applyNumberFormat="1" applyBorder="1"/>
    <xf numFmtId="0" fontId="0" fillId="0" borderId="9" xfId="0" applyBorder="1"/>
    <xf numFmtId="3" fontId="0" fillId="0" borderId="0" xfId="0" applyNumberFormat="1"/>
    <xf numFmtId="3" fontId="0" fillId="0" borderId="9" xfId="0" applyNumberFormat="1" applyBorder="1"/>
    <xf numFmtId="14" fontId="0" fillId="0" borderId="4" xfId="0" applyNumberFormat="1" applyBorder="1"/>
    <xf numFmtId="17" fontId="1" fillId="0" borderId="2" xfId="0" applyNumberFormat="1" applyFont="1" applyBorder="1"/>
    <xf numFmtId="14" fontId="0" fillId="0" borderId="0" xfId="0" applyNumberFormat="1"/>
    <xf numFmtId="44" fontId="0" fillId="0" borderId="9" xfId="0" applyNumberFormat="1" applyBorder="1"/>
    <xf numFmtId="17" fontId="0" fillId="0" borderId="0" xfId="0" applyNumberFormat="1"/>
    <xf numFmtId="44" fontId="0" fillId="0" borderId="0" xfId="0" applyNumberFormat="1"/>
    <xf numFmtId="44" fontId="0" fillId="0" borderId="10" xfId="0" applyNumberFormat="1" applyBorder="1"/>
    <xf numFmtId="17" fontId="1" fillId="0" borderId="0" xfId="0" applyNumberFormat="1" applyFont="1"/>
    <xf numFmtId="8" fontId="0" fillId="0" borderId="0" xfId="0" applyNumberFormat="1"/>
    <xf numFmtId="16" fontId="0" fillId="0" borderId="0" xfId="0" applyNumberFormat="1"/>
    <xf numFmtId="6" fontId="0" fillId="0" borderId="0" xfId="0" applyNumberFormat="1"/>
    <xf numFmtId="0" fontId="0" fillId="0" borderId="10" xfId="0" applyBorder="1"/>
    <xf numFmtId="4" fontId="0" fillId="0" borderId="10" xfId="0" applyNumberFormat="1" applyBorder="1"/>
    <xf numFmtId="3" fontId="0" fillId="0" borderId="10" xfId="0" applyNumberFormat="1" applyBorder="1"/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sounessandboyne.sharepoint.com/HR/Chris%20Information/Wallyford%20Childrens%20Gala%202022%20to%202023%20Accounts.xlsx" TargetMode="External"/><Relationship Id="rId1" Type="http://schemas.openxmlformats.org/officeDocument/2006/relationships/externalLinkPath" Target="Wallyford%20Childrens%20Gala%202022%20to%202023%20Account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CtKy6cplY0SZZ9WCXPoAIlg7Qp7r6F9PlGipQr39eZyqGyS8cLVzSKFGKDB7ZED_" itemId="01474D5SYJEGJSOXAFTJHYHECWIEATMDFZ">
      <xxl21:absoluteUrl r:id="rId2"/>
    </xxl21:alternateUrls>
    <sheetNames>
      <sheetName val="September 2022"/>
      <sheetName val="October 2022"/>
      <sheetName val="November 2022"/>
      <sheetName val="December 2022"/>
      <sheetName val="January 2023"/>
      <sheetName val="February 2023"/>
      <sheetName val="March 2023"/>
      <sheetName val="April 2023"/>
      <sheetName val="May 2023"/>
      <sheetName val="June 2023"/>
      <sheetName val="July 2023"/>
      <sheetName val="August 2023"/>
      <sheetName val="Tally for 2023"/>
      <sheetName val="September 2023"/>
      <sheetName val="October 2023"/>
      <sheetName val="November 2023"/>
      <sheetName val="December 2023"/>
      <sheetName val="January 2024"/>
      <sheetName val="Sheet2"/>
      <sheetName val="February 2024"/>
      <sheetName val="March 2024"/>
      <sheetName val="April 2024"/>
      <sheetName val="May 2024"/>
      <sheetName val="June 2024"/>
      <sheetName val="July 2024"/>
      <sheetName val="August 2024"/>
      <sheetName val="Annual Account"/>
      <sheetName val="Sheet3"/>
      <sheetName val="Sheet1"/>
      <sheetName val="Cash for Gala Tickets"/>
      <sheetName val="Sponsorship 202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7">
          <cell r="G7">
            <v>14836.059999999998</v>
          </cell>
        </row>
      </sheetData>
      <sheetData sheetId="24">
        <row r="7">
          <cell r="G7">
            <v>14485.629999999997</v>
          </cell>
        </row>
      </sheetData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E91B6-148F-417E-8665-C7B0553471F8}">
  <dimension ref="A1:H61"/>
  <sheetViews>
    <sheetView workbookViewId="0">
      <selection activeCell="I64" sqref="I64"/>
    </sheetView>
  </sheetViews>
  <sheetFormatPr defaultRowHeight="15"/>
  <cols>
    <col min="1" max="1" width="16.5703125" customWidth="1"/>
    <col min="2" max="2" width="35.140625" customWidth="1"/>
    <col min="3" max="3" width="10.5703125" customWidth="1"/>
    <col min="5" max="5" width="32.42578125" customWidth="1"/>
    <col min="6" max="6" width="26.42578125" customWidth="1"/>
    <col min="7" max="7" width="14.7109375" customWidth="1"/>
    <col min="8" max="8" width="12.5703125" customWidth="1"/>
  </cols>
  <sheetData>
    <row r="1" spans="1:7">
      <c r="A1" s="10" t="s">
        <v>0</v>
      </c>
    </row>
    <row r="3" spans="1:7">
      <c r="C3" s="23">
        <v>45474</v>
      </c>
    </row>
    <row r="4" spans="1:7">
      <c r="A4" s="10" t="s">
        <v>1</v>
      </c>
      <c r="B4" s="10" t="s">
        <v>2</v>
      </c>
      <c r="C4" s="10" t="s">
        <v>3</v>
      </c>
      <c r="D4" s="10" t="s">
        <v>4</v>
      </c>
      <c r="F4" t="s">
        <v>5</v>
      </c>
      <c r="G4" s="24">
        <f>'[1]June 2024'!G7</f>
        <v>14836.059999999998</v>
      </c>
    </row>
    <row r="5" spans="1:7">
      <c r="A5" s="25">
        <v>45474</v>
      </c>
      <c r="B5" t="s">
        <v>6</v>
      </c>
      <c r="C5" s="21">
        <v>28.57</v>
      </c>
      <c r="D5" s="21"/>
      <c r="F5" t="s">
        <v>7</v>
      </c>
      <c r="G5" s="21">
        <f>C34</f>
        <v>608.56999999999994</v>
      </c>
    </row>
    <row r="6" spans="1:7">
      <c r="A6" s="25">
        <v>45474</v>
      </c>
      <c r="B6" t="s">
        <v>8</v>
      </c>
      <c r="C6" s="21"/>
      <c r="D6" s="21">
        <v>350</v>
      </c>
      <c r="F6" t="s">
        <v>9</v>
      </c>
      <c r="G6" s="26">
        <f>D34</f>
        <v>959</v>
      </c>
    </row>
    <row r="7" spans="1:7">
      <c r="A7" s="25">
        <v>45483</v>
      </c>
      <c r="B7" t="s">
        <v>10</v>
      </c>
      <c r="C7" s="21">
        <v>20</v>
      </c>
      <c r="D7" s="21"/>
      <c r="F7" t="s">
        <v>11</v>
      </c>
      <c r="G7" s="24">
        <f>G4+G5-G6</f>
        <v>14485.629999999997</v>
      </c>
    </row>
    <row r="8" spans="1:7">
      <c r="A8" s="25">
        <v>45484</v>
      </c>
      <c r="B8" t="s">
        <v>12</v>
      </c>
      <c r="C8" s="21">
        <v>40</v>
      </c>
      <c r="D8" s="21"/>
    </row>
    <row r="9" spans="1:7">
      <c r="A9" s="18">
        <v>45485</v>
      </c>
      <c r="B9" t="s">
        <v>13</v>
      </c>
      <c r="C9" s="21">
        <v>20</v>
      </c>
      <c r="D9" s="21"/>
    </row>
    <row r="10" spans="1:7">
      <c r="A10" s="18">
        <v>45498</v>
      </c>
      <c r="B10" t="s">
        <v>14</v>
      </c>
      <c r="C10" s="21">
        <v>20</v>
      </c>
      <c r="D10" s="21"/>
    </row>
    <row r="11" spans="1:7">
      <c r="A11" s="18">
        <v>45498</v>
      </c>
      <c r="B11" t="s">
        <v>15</v>
      </c>
      <c r="C11" s="21">
        <v>20</v>
      </c>
      <c r="D11" s="21"/>
    </row>
    <row r="12" spans="1:7">
      <c r="A12" s="18">
        <v>45499</v>
      </c>
      <c r="B12" t="s">
        <v>16</v>
      </c>
      <c r="C12" s="21">
        <v>20</v>
      </c>
      <c r="D12" s="21"/>
    </row>
    <row r="13" spans="1:7">
      <c r="A13" s="18">
        <v>45499</v>
      </c>
      <c r="B13" t="s">
        <v>17</v>
      </c>
      <c r="C13" s="21">
        <v>20</v>
      </c>
      <c r="D13" s="21"/>
    </row>
    <row r="14" spans="1:7">
      <c r="A14" s="18">
        <v>45499</v>
      </c>
      <c r="B14" t="s">
        <v>18</v>
      </c>
      <c r="C14" s="21">
        <v>60</v>
      </c>
      <c r="D14" s="21"/>
    </row>
    <row r="15" spans="1:7">
      <c r="A15" s="18">
        <v>45499</v>
      </c>
      <c r="B15" t="s">
        <v>19</v>
      </c>
      <c r="C15" s="21">
        <v>20</v>
      </c>
      <c r="D15" s="21"/>
    </row>
    <row r="16" spans="1:7">
      <c r="A16" s="18">
        <v>45499</v>
      </c>
      <c r="B16" t="s">
        <v>20</v>
      </c>
      <c r="C16" s="21">
        <v>20</v>
      </c>
      <c r="D16" s="21"/>
    </row>
    <row r="17" spans="1:4">
      <c r="A17" s="18">
        <v>45499</v>
      </c>
      <c r="B17" t="s">
        <v>21</v>
      </c>
      <c r="C17" s="21">
        <v>40</v>
      </c>
      <c r="D17" s="21"/>
    </row>
    <row r="18" spans="1:4">
      <c r="A18" s="18">
        <v>45502</v>
      </c>
      <c r="B18" t="s">
        <v>22</v>
      </c>
      <c r="C18" s="21">
        <v>20</v>
      </c>
      <c r="D18" s="21"/>
    </row>
    <row r="19" spans="1:4">
      <c r="A19" s="18">
        <v>45502</v>
      </c>
      <c r="B19" t="s">
        <v>23</v>
      </c>
      <c r="C19" s="21">
        <v>20</v>
      </c>
      <c r="D19" s="21"/>
    </row>
    <row r="20" spans="1:4">
      <c r="A20" s="18">
        <v>45502</v>
      </c>
      <c r="B20" t="s">
        <v>24</v>
      </c>
      <c r="C20" s="21">
        <v>40</v>
      </c>
      <c r="D20" s="21"/>
    </row>
    <row r="21" spans="1:4">
      <c r="A21" s="18">
        <v>45502</v>
      </c>
      <c r="B21" t="s">
        <v>25</v>
      </c>
      <c r="C21" s="21"/>
      <c r="D21" s="21">
        <v>609</v>
      </c>
    </row>
    <row r="22" spans="1:4">
      <c r="A22" s="25">
        <v>45503</v>
      </c>
      <c r="B22" t="s">
        <v>26</v>
      </c>
      <c r="C22" s="21">
        <v>20</v>
      </c>
      <c r="D22" s="21"/>
    </row>
    <row r="23" spans="1:4">
      <c r="A23" s="25">
        <v>45503</v>
      </c>
      <c r="B23" t="s">
        <v>27</v>
      </c>
      <c r="C23" s="21">
        <v>20</v>
      </c>
      <c r="D23" s="14"/>
    </row>
    <row r="24" spans="1:4">
      <c r="A24" s="25">
        <v>45503</v>
      </c>
      <c r="B24" t="s">
        <v>28</v>
      </c>
      <c r="C24" s="21">
        <v>60</v>
      </c>
      <c r="D24" s="14"/>
    </row>
    <row r="25" spans="1:4">
      <c r="A25" s="25">
        <v>45503</v>
      </c>
      <c r="B25" t="s">
        <v>29</v>
      </c>
      <c r="C25" s="21">
        <v>20</v>
      </c>
      <c r="D25" s="14"/>
    </row>
    <row r="26" spans="1:4">
      <c r="A26" s="25">
        <v>45504</v>
      </c>
      <c r="B26" t="s">
        <v>13</v>
      </c>
      <c r="C26" s="21">
        <v>20</v>
      </c>
      <c r="D26" s="14"/>
    </row>
    <row r="27" spans="1:4">
      <c r="A27" s="25">
        <v>45504</v>
      </c>
      <c r="B27" t="s">
        <v>30</v>
      </c>
      <c r="C27" s="21">
        <v>60</v>
      </c>
      <c r="D27" s="14"/>
    </row>
    <row r="28" spans="1:4">
      <c r="A28" s="25"/>
      <c r="C28" s="21"/>
      <c r="D28" s="14"/>
    </row>
    <row r="29" spans="1:4">
      <c r="A29" s="25"/>
      <c r="C29" s="21"/>
    </row>
    <row r="30" spans="1:4">
      <c r="A30" s="25"/>
      <c r="C30" s="21"/>
    </row>
    <row r="31" spans="1:4">
      <c r="A31" s="25"/>
      <c r="C31" s="21"/>
    </row>
    <row r="32" spans="1:4">
      <c r="A32" s="25"/>
      <c r="C32" s="21"/>
    </row>
    <row r="34" spans="3:8">
      <c r="C34" s="19">
        <f>SUM(C5:C33)</f>
        <v>608.56999999999994</v>
      </c>
      <c r="D34" s="19">
        <f>SUM(D5:D33)</f>
        <v>959</v>
      </c>
    </row>
    <row r="36" spans="3:8">
      <c r="E36" t="s">
        <v>31</v>
      </c>
      <c r="F36" t="s">
        <v>32</v>
      </c>
      <c r="H36">
        <v>8.99</v>
      </c>
    </row>
    <row r="46" spans="3:8">
      <c r="H46" s="19">
        <f>SUM(H5:H45)</f>
        <v>8.99</v>
      </c>
    </row>
    <row r="52" spans="1:6">
      <c r="A52" t="s">
        <v>33</v>
      </c>
      <c r="E52" t="s">
        <v>34</v>
      </c>
      <c r="F52" s="21">
        <f>D21</f>
        <v>609</v>
      </c>
    </row>
    <row r="53" spans="1:6">
      <c r="A53" t="s">
        <v>35</v>
      </c>
      <c r="E53" t="s">
        <v>36</v>
      </c>
      <c r="F53" s="21">
        <f>D6</f>
        <v>350</v>
      </c>
    </row>
    <row r="54" spans="1:6">
      <c r="A54" t="s">
        <v>37</v>
      </c>
      <c r="C54" s="21">
        <f>C7+C8+C9+C10+C11+C12+C13+C14+C15+C16+C17+C18+C19+C20+C22+C23+C24+C25+C26+C27</f>
        <v>580</v>
      </c>
      <c r="E54" t="s">
        <v>38</v>
      </c>
    </row>
    <row r="55" spans="1:6">
      <c r="A55" t="s">
        <v>39</v>
      </c>
      <c r="C55" s="21">
        <f>C5</f>
        <v>28.57</v>
      </c>
    </row>
    <row r="56" spans="1:6">
      <c r="A56" t="s">
        <v>40</v>
      </c>
    </row>
    <row r="60" spans="1:6">
      <c r="C60" s="21"/>
    </row>
    <row r="61" spans="1:6">
      <c r="C61" s="27">
        <f>SUM(C52:C60)</f>
        <v>608.57000000000005</v>
      </c>
      <c r="F61" s="22">
        <f>SUM(F52:F60)</f>
        <v>959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BBA1C-9988-4528-952A-3AC75C98FBF2}">
  <dimension ref="A1:N121"/>
  <sheetViews>
    <sheetView topLeftCell="A98" workbookViewId="0">
      <selection activeCell="J124" sqref="J124"/>
    </sheetView>
  </sheetViews>
  <sheetFormatPr defaultRowHeight="15"/>
  <cols>
    <col min="1" max="1" width="14" customWidth="1"/>
    <col min="2" max="2" width="20" customWidth="1"/>
    <col min="3" max="3" width="23" customWidth="1"/>
    <col min="5" max="5" width="25.7109375" customWidth="1"/>
    <col min="6" max="6" width="23.42578125" customWidth="1"/>
  </cols>
  <sheetData>
    <row r="1" spans="1:14">
      <c r="A1" s="1" t="s">
        <v>56</v>
      </c>
      <c r="B1" s="2"/>
      <c r="C1" s="2"/>
      <c r="D1" s="17">
        <v>45748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'March 2025'!F9</f>
        <v>12385.6</v>
      </c>
      <c r="G5" t="s">
        <v>5</v>
      </c>
      <c r="N5" s="5"/>
    </row>
    <row r="6" spans="1:14">
      <c r="A6" s="12">
        <v>45748</v>
      </c>
      <c r="B6" t="s">
        <v>166</v>
      </c>
      <c r="C6" t="s">
        <v>62</v>
      </c>
      <c r="D6">
        <v>20</v>
      </c>
      <c r="F6">
        <f>D104</f>
        <v>1090</v>
      </c>
      <c r="N6" s="5"/>
    </row>
    <row r="7" spans="1:14">
      <c r="A7" s="4"/>
      <c r="B7" t="s">
        <v>98</v>
      </c>
      <c r="C7" t="s">
        <v>62</v>
      </c>
      <c r="D7">
        <v>20</v>
      </c>
      <c r="F7">
        <f>E104</f>
        <v>3143.1499999999996</v>
      </c>
      <c r="N7" s="5"/>
    </row>
    <row r="8" spans="1:14">
      <c r="A8" s="12">
        <v>45750</v>
      </c>
      <c r="B8" t="s">
        <v>63</v>
      </c>
      <c r="C8" t="s">
        <v>62</v>
      </c>
      <c r="D8">
        <v>40</v>
      </c>
      <c r="N8" s="5"/>
    </row>
    <row r="9" spans="1:14">
      <c r="A9" s="12"/>
      <c r="B9" t="s">
        <v>107</v>
      </c>
      <c r="C9" t="s">
        <v>62</v>
      </c>
      <c r="D9">
        <v>40</v>
      </c>
      <c r="F9" s="11">
        <f>F5+D104-E104</f>
        <v>10332.450000000001</v>
      </c>
      <c r="G9" t="s">
        <v>65</v>
      </c>
      <c r="N9" s="5"/>
    </row>
    <row r="10" spans="1:14">
      <c r="A10" s="12"/>
      <c r="B10" t="s">
        <v>118</v>
      </c>
      <c r="C10" t="s">
        <v>62</v>
      </c>
      <c r="D10">
        <v>40</v>
      </c>
      <c r="N10" s="5"/>
    </row>
    <row r="11" spans="1:14">
      <c r="A11" s="12">
        <v>45751</v>
      </c>
      <c r="B11" t="s">
        <v>72</v>
      </c>
      <c r="C11" t="s">
        <v>62</v>
      </c>
      <c r="D11">
        <v>20</v>
      </c>
      <c r="N11" s="5"/>
    </row>
    <row r="12" spans="1:14">
      <c r="A12" s="4"/>
      <c r="B12" t="s">
        <v>64</v>
      </c>
      <c r="C12" t="s">
        <v>62</v>
      </c>
      <c r="D12">
        <v>20</v>
      </c>
      <c r="E12" s="14"/>
      <c r="N12" s="5"/>
    </row>
    <row r="13" spans="1:14">
      <c r="A13" s="12"/>
      <c r="B13" t="s">
        <v>74</v>
      </c>
      <c r="C13" t="s">
        <v>62</v>
      </c>
      <c r="D13">
        <v>40</v>
      </c>
      <c r="N13" s="5"/>
    </row>
    <row r="14" spans="1:14">
      <c r="A14" s="12">
        <v>45754</v>
      </c>
      <c r="B14" t="s">
        <v>64</v>
      </c>
      <c r="C14" t="s">
        <v>62</v>
      </c>
      <c r="D14">
        <v>20</v>
      </c>
      <c r="N14" s="5"/>
    </row>
    <row r="15" spans="1:14">
      <c r="A15" s="12"/>
      <c r="B15" t="s">
        <v>118</v>
      </c>
      <c r="C15" t="s">
        <v>62</v>
      </c>
      <c r="D15">
        <v>20</v>
      </c>
      <c r="N15" s="5"/>
    </row>
    <row r="16" spans="1:14">
      <c r="A16" s="12"/>
      <c r="B16" t="s">
        <v>113</v>
      </c>
      <c r="C16" t="s">
        <v>207</v>
      </c>
      <c r="E16">
        <v>530</v>
      </c>
      <c r="N16" s="5"/>
    </row>
    <row r="17" spans="1:14">
      <c r="A17" s="16">
        <v>45756</v>
      </c>
      <c r="B17" t="s">
        <v>208</v>
      </c>
      <c r="C17" t="s">
        <v>209</v>
      </c>
      <c r="E17">
        <v>594</v>
      </c>
      <c r="N17" s="5"/>
    </row>
    <row r="18" spans="1:14">
      <c r="A18" s="12">
        <v>45769</v>
      </c>
      <c r="B18" t="s">
        <v>210</v>
      </c>
      <c r="C18" t="s">
        <v>211</v>
      </c>
      <c r="D18">
        <v>35</v>
      </c>
      <c r="N18" s="5"/>
    </row>
    <row r="19" spans="1:14">
      <c r="A19" s="12"/>
      <c r="B19" t="s">
        <v>212</v>
      </c>
      <c r="C19" t="s">
        <v>211</v>
      </c>
      <c r="D19">
        <v>35</v>
      </c>
      <c r="N19" s="5"/>
    </row>
    <row r="20" spans="1:14">
      <c r="A20" s="12">
        <v>45775</v>
      </c>
      <c r="B20" t="s">
        <v>213</v>
      </c>
      <c r="C20" t="s">
        <v>35</v>
      </c>
      <c r="D20">
        <v>50</v>
      </c>
      <c r="N20" s="5"/>
    </row>
    <row r="21" spans="1:14">
      <c r="A21" s="12"/>
      <c r="B21" t="s">
        <v>64</v>
      </c>
      <c r="C21" t="s">
        <v>62</v>
      </c>
      <c r="D21">
        <v>20</v>
      </c>
      <c r="N21" s="5"/>
    </row>
    <row r="22" spans="1:14">
      <c r="A22" s="16"/>
      <c r="B22" t="s">
        <v>75</v>
      </c>
      <c r="C22" t="s">
        <v>62</v>
      </c>
      <c r="D22">
        <v>60</v>
      </c>
      <c r="N22" s="5"/>
    </row>
    <row r="23" spans="1:14">
      <c r="A23" s="12"/>
      <c r="B23" t="s">
        <v>197</v>
      </c>
      <c r="C23" s="18" t="s">
        <v>62</v>
      </c>
      <c r="D23">
        <v>20</v>
      </c>
      <c r="N23" s="5"/>
    </row>
    <row r="24" spans="1:14">
      <c r="A24" s="12"/>
      <c r="B24" t="s">
        <v>120</v>
      </c>
      <c r="C24" t="s">
        <v>211</v>
      </c>
      <c r="D24">
        <v>35</v>
      </c>
      <c r="N24" s="5"/>
    </row>
    <row r="25" spans="1:14">
      <c r="A25" s="12"/>
      <c r="B25" t="s">
        <v>205</v>
      </c>
      <c r="C25" t="s">
        <v>62</v>
      </c>
      <c r="D25">
        <v>20</v>
      </c>
      <c r="N25" s="5"/>
    </row>
    <row r="26" spans="1:14">
      <c r="A26" s="12"/>
      <c r="B26" t="s">
        <v>108</v>
      </c>
      <c r="C26" t="s">
        <v>62</v>
      </c>
      <c r="D26">
        <v>20</v>
      </c>
      <c r="N26" s="5"/>
    </row>
    <row r="27" spans="1:14">
      <c r="A27" s="12"/>
      <c r="B27" t="s">
        <v>78</v>
      </c>
      <c r="C27" t="s">
        <v>145</v>
      </c>
      <c r="D27">
        <v>60</v>
      </c>
      <c r="N27" s="5"/>
    </row>
    <row r="28" spans="1:14">
      <c r="A28" s="12"/>
      <c r="B28" t="s">
        <v>92</v>
      </c>
      <c r="C28" t="s">
        <v>62</v>
      </c>
      <c r="D28">
        <v>40</v>
      </c>
      <c r="N28" s="5"/>
    </row>
    <row r="29" spans="1:14">
      <c r="A29" s="12"/>
      <c r="B29" t="s">
        <v>170</v>
      </c>
      <c r="C29" t="s">
        <v>62</v>
      </c>
      <c r="D29">
        <v>20</v>
      </c>
      <c r="N29" s="5"/>
    </row>
    <row r="30" spans="1:14">
      <c r="A30" s="12"/>
      <c r="B30" t="s">
        <v>214</v>
      </c>
      <c r="C30" t="s">
        <v>215</v>
      </c>
      <c r="E30">
        <v>33.520000000000003</v>
      </c>
      <c r="N30" s="5"/>
    </row>
    <row r="31" spans="1:14">
      <c r="A31" s="12"/>
      <c r="B31" t="s">
        <v>216</v>
      </c>
      <c r="C31" t="s">
        <v>215</v>
      </c>
      <c r="E31" s="11">
        <v>1291.99</v>
      </c>
      <c r="N31" s="5"/>
    </row>
    <row r="32" spans="1:14">
      <c r="A32" s="12"/>
      <c r="B32" t="s">
        <v>217</v>
      </c>
      <c r="C32" t="s">
        <v>218</v>
      </c>
      <c r="E32">
        <v>68</v>
      </c>
      <c r="N32" s="5"/>
    </row>
    <row r="33" spans="1:14">
      <c r="A33" s="16"/>
      <c r="B33" t="s">
        <v>219</v>
      </c>
      <c r="C33" t="s">
        <v>220</v>
      </c>
      <c r="E33">
        <v>312.20999999999998</v>
      </c>
      <c r="N33" s="5"/>
    </row>
    <row r="34" spans="1:14">
      <c r="A34" s="16"/>
      <c r="B34" t="s">
        <v>134</v>
      </c>
      <c r="C34" t="s">
        <v>89</v>
      </c>
      <c r="E34">
        <v>6.3</v>
      </c>
      <c r="N34" s="5"/>
    </row>
    <row r="35" spans="1:14">
      <c r="A35" s="12">
        <v>45776</v>
      </c>
      <c r="B35" t="s">
        <v>96</v>
      </c>
      <c r="C35" t="s">
        <v>35</v>
      </c>
      <c r="D35">
        <v>50</v>
      </c>
      <c r="N35" s="5"/>
    </row>
    <row r="36" spans="1:14">
      <c r="A36" s="12"/>
      <c r="B36" t="s">
        <v>91</v>
      </c>
      <c r="C36" t="s">
        <v>62</v>
      </c>
      <c r="D36">
        <v>40</v>
      </c>
      <c r="N36" s="5"/>
    </row>
    <row r="37" spans="1:14">
      <c r="A37" s="12"/>
      <c r="B37" t="s">
        <v>221</v>
      </c>
      <c r="C37" t="s">
        <v>211</v>
      </c>
      <c r="D37">
        <v>35</v>
      </c>
      <c r="N37" s="5"/>
    </row>
    <row r="38" spans="1:14">
      <c r="A38" s="12">
        <v>45777</v>
      </c>
      <c r="B38" t="s">
        <v>70</v>
      </c>
      <c r="C38" t="s">
        <v>62</v>
      </c>
      <c r="D38">
        <v>20</v>
      </c>
      <c r="N38" s="5"/>
    </row>
    <row r="39" spans="1:14">
      <c r="A39" s="12"/>
      <c r="B39" t="s">
        <v>115</v>
      </c>
      <c r="C39" t="s">
        <v>62</v>
      </c>
      <c r="D39">
        <v>20</v>
      </c>
      <c r="N39" s="5"/>
    </row>
    <row r="40" spans="1:14">
      <c r="A40" s="4"/>
      <c r="B40" t="s">
        <v>96</v>
      </c>
      <c r="C40" t="s">
        <v>62</v>
      </c>
      <c r="D40">
        <v>40</v>
      </c>
      <c r="N40" s="5"/>
    </row>
    <row r="41" spans="1:14">
      <c r="A41" s="12"/>
      <c r="B41" t="s">
        <v>173</v>
      </c>
      <c r="C41" t="s">
        <v>35</v>
      </c>
      <c r="D41">
        <v>50</v>
      </c>
      <c r="N41" s="5"/>
    </row>
    <row r="42" spans="1:14">
      <c r="A42" s="16"/>
      <c r="B42" t="s">
        <v>97</v>
      </c>
      <c r="C42" t="s">
        <v>62</v>
      </c>
      <c r="D42">
        <v>60</v>
      </c>
      <c r="N42" s="5"/>
    </row>
    <row r="43" spans="1:14">
      <c r="A43" s="4"/>
      <c r="B43" t="s">
        <v>99</v>
      </c>
      <c r="C43" t="s">
        <v>62</v>
      </c>
      <c r="D43">
        <v>20</v>
      </c>
      <c r="N43" s="5"/>
    </row>
    <row r="44" spans="1:14">
      <c r="A44" s="4"/>
      <c r="B44" t="s">
        <v>118</v>
      </c>
      <c r="C44" t="s">
        <v>62</v>
      </c>
      <c r="D44">
        <v>20</v>
      </c>
      <c r="N44" s="5"/>
    </row>
    <row r="45" spans="1:14">
      <c r="A45" s="12"/>
      <c r="B45" t="s">
        <v>118</v>
      </c>
      <c r="C45" t="s">
        <v>62</v>
      </c>
      <c r="D45">
        <v>40</v>
      </c>
      <c r="N45" s="5"/>
    </row>
    <row r="46" spans="1:14">
      <c r="A46" s="4"/>
      <c r="B46" t="s">
        <v>222</v>
      </c>
      <c r="C46" t="s">
        <v>223</v>
      </c>
      <c r="E46">
        <v>3.49</v>
      </c>
      <c r="N46" s="5"/>
    </row>
    <row r="47" spans="1:14">
      <c r="A47" s="4"/>
      <c r="B47" t="s">
        <v>31</v>
      </c>
      <c r="C47" t="s">
        <v>224</v>
      </c>
      <c r="E47">
        <v>8.99</v>
      </c>
      <c r="N47" s="5"/>
    </row>
    <row r="48" spans="1:14">
      <c r="A48" s="4"/>
      <c r="B48" t="s">
        <v>214</v>
      </c>
      <c r="C48" t="s">
        <v>215</v>
      </c>
      <c r="E48">
        <v>3.54</v>
      </c>
      <c r="N48" s="5"/>
    </row>
    <row r="49" spans="1:14">
      <c r="A49" s="4"/>
      <c r="B49" t="s">
        <v>103</v>
      </c>
      <c r="C49" t="s">
        <v>224</v>
      </c>
      <c r="E49">
        <v>17.440000000000001</v>
      </c>
      <c r="N49" s="5"/>
    </row>
    <row r="50" spans="1:14">
      <c r="A50" s="12"/>
      <c r="B50" t="s">
        <v>214</v>
      </c>
      <c r="C50" t="s">
        <v>215</v>
      </c>
      <c r="E50">
        <v>5</v>
      </c>
      <c r="N50" s="5"/>
    </row>
    <row r="51" spans="1:14">
      <c r="A51" s="4"/>
      <c r="B51" t="s">
        <v>103</v>
      </c>
      <c r="C51" t="s">
        <v>224</v>
      </c>
      <c r="E51">
        <v>252.68</v>
      </c>
      <c r="N51" s="5"/>
    </row>
    <row r="52" spans="1:14">
      <c r="A52" s="4"/>
      <c r="B52" t="s">
        <v>103</v>
      </c>
      <c r="C52" t="s">
        <v>224</v>
      </c>
      <c r="E52">
        <v>15.99</v>
      </c>
      <c r="N52" s="5"/>
    </row>
    <row r="53" spans="1:14">
      <c r="A53" s="4"/>
      <c r="N53" s="5"/>
    </row>
    <row r="54" spans="1:14">
      <c r="A54" s="16"/>
      <c r="N54" s="5"/>
    </row>
    <row r="55" spans="1:14">
      <c r="A55" s="16"/>
      <c r="N55" s="5"/>
    </row>
    <row r="56" spans="1:14">
      <c r="A56" s="4"/>
      <c r="N56" s="5"/>
    </row>
    <row r="57" spans="1:14">
      <c r="A57" s="4"/>
      <c r="N57" s="5"/>
    </row>
    <row r="58" spans="1:14">
      <c r="A58" s="4"/>
      <c r="N58" s="5"/>
    </row>
    <row r="59" spans="1:14">
      <c r="A59" s="16"/>
      <c r="N59" s="5"/>
    </row>
    <row r="60" spans="1:14">
      <c r="A60" s="4"/>
      <c r="N60" s="5"/>
    </row>
    <row r="61" spans="1:14">
      <c r="A61" s="16"/>
      <c r="N61" s="5"/>
    </row>
    <row r="62" spans="1:14">
      <c r="A62" s="4"/>
      <c r="N62" s="5"/>
    </row>
    <row r="63" spans="1:14">
      <c r="A63" s="16"/>
      <c r="N63" s="5"/>
    </row>
    <row r="64" spans="1:14">
      <c r="A64" s="16"/>
      <c r="N64" s="5"/>
    </row>
    <row r="65" spans="1:14">
      <c r="A65" s="4"/>
      <c r="N65" s="5"/>
    </row>
    <row r="66" spans="1:14">
      <c r="A66" s="12"/>
      <c r="N66" s="5"/>
    </row>
    <row r="67" spans="1:14">
      <c r="A67" s="4"/>
      <c r="N67" s="5"/>
    </row>
    <row r="68" spans="1:14">
      <c r="A68" s="16"/>
      <c r="N68" s="5"/>
    </row>
    <row r="69" spans="1:14">
      <c r="A69" s="4"/>
      <c r="N69" s="5"/>
    </row>
    <row r="70" spans="1:14">
      <c r="A70" s="4"/>
      <c r="N70" s="5"/>
    </row>
    <row r="71" spans="1:14">
      <c r="A71" s="16"/>
      <c r="N71" s="5"/>
    </row>
    <row r="72" spans="1:14">
      <c r="A72" s="4"/>
      <c r="N72" s="5"/>
    </row>
    <row r="73" spans="1:14">
      <c r="A73" s="4"/>
      <c r="N73" s="5"/>
    </row>
    <row r="74" spans="1:14">
      <c r="A74" s="4"/>
      <c r="N74" s="5"/>
    </row>
    <row r="75" spans="1:14">
      <c r="A75" s="16"/>
      <c r="N75" s="5"/>
    </row>
    <row r="76" spans="1:14">
      <c r="A76" s="4"/>
      <c r="N76" s="5"/>
    </row>
    <row r="77" spans="1:14">
      <c r="A77" s="4"/>
      <c r="N77" s="5"/>
    </row>
    <row r="78" spans="1:14">
      <c r="N78" s="5"/>
    </row>
    <row r="79" spans="1:14">
      <c r="N79" s="5"/>
    </row>
    <row r="80" spans="1:14">
      <c r="N80" s="5"/>
    </row>
    <row r="81" spans="1:14">
      <c r="N81" s="5"/>
    </row>
    <row r="82" spans="1:14">
      <c r="N82" s="5"/>
    </row>
    <row r="83" spans="1:14">
      <c r="N83" s="5"/>
    </row>
    <row r="84" spans="1:14">
      <c r="N84" s="5"/>
    </row>
    <row r="85" spans="1:14">
      <c r="N85" s="5"/>
    </row>
    <row r="86" spans="1:14">
      <c r="N86" s="5"/>
    </row>
    <row r="87" spans="1:14">
      <c r="N87" s="5"/>
    </row>
    <row r="88" spans="1:14">
      <c r="N88" s="5"/>
    </row>
    <row r="89" spans="1:14">
      <c r="A89" s="18"/>
      <c r="N89" s="5"/>
    </row>
    <row r="90" spans="1:14">
      <c r="A90" s="16"/>
      <c r="N90" s="5"/>
    </row>
    <row r="91" spans="1:14">
      <c r="A91" s="16"/>
      <c r="N91" s="5"/>
    </row>
    <row r="92" spans="1:14">
      <c r="A92" s="16"/>
      <c r="N92" s="5"/>
    </row>
    <row r="93" spans="1:14">
      <c r="A93" s="16"/>
      <c r="N93" s="5"/>
    </row>
    <row r="94" spans="1:14">
      <c r="A94" s="16"/>
      <c r="N94" s="5"/>
    </row>
    <row r="95" spans="1:14">
      <c r="A95" s="16"/>
      <c r="N95" s="5"/>
    </row>
    <row r="96" spans="1:14">
      <c r="A96" s="16"/>
      <c r="N96" s="5"/>
    </row>
    <row r="97" spans="1:14">
      <c r="A97" s="16"/>
      <c r="N97" s="5"/>
    </row>
    <row r="98" spans="1:14">
      <c r="A98" s="16"/>
      <c r="N98" s="5"/>
    </row>
    <row r="99" spans="1:14">
      <c r="A99" s="16"/>
      <c r="N99" s="5"/>
    </row>
    <row r="100" spans="1:14">
      <c r="A100" s="16"/>
      <c r="N100" s="5"/>
    </row>
    <row r="101" spans="1:14">
      <c r="A101" s="16"/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3">
        <f>SUM(D6:D103)</f>
        <v>1090</v>
      </c>
      <c r="E104" s="15">
        <f>SUM(E12:E103)</f>
        <v>3143.1499999999996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A112" t="s">
        <v>33</v>
      </c>
      <c r="C112">
        <f>D18+D19+D24+D37</f>
        <v>140</v>
      </c>
      <c r="E112" t="s">
        <v>34</v>
      </c>
      <c r="F112" s="11">
        <f>E30+E31+E32+E34+E46+E47+E48+E49+E50+E51+E52</f>
        <v>1706.94</v>
      </c>
    </row>
    <row r="113" spans="1:6">
      <c r="A113" t="s">
        <v>35</v>
      </c>
      <c r="C113">
        <f>D20+D35+D41</f>
        <v>150</v>
      </c>
      <c r="E113" t="s">
        <v>36</v>
      </c>
    </row>
    <row r="114" spans="1:6">
      <c r="A114" t="s">
        <v>37</v>
      </c>
      <c r="C114">
        <f>D6+D7+D8+D9+D10+D11+D12+D13+D14+D15+D21+D22+D23+D25+D26+D27+D28+D29+D36+D38+D39+D40+D42+D43+D44+D45</f>
        <v>800</v>
      </c>
      <c r="E114" t="s">
        <v>38</v>
      </c>
      <c r="F114">
        <f>E16</f>
        <v>530</v>
      </c>
    </row>
    <row r="115" spans="1:6">
      <c r="A115" t="s">
        <v>39</v>
      </c>
      <c r="E115" t="s">
        <v>225</v>
      </c>
      <c r="F115">
        <f>E17</f>
        <v>594</v>
      </c>
    </row>
    <row r="116" spans="1:6">
      <c r="A116" t="s">
        <v>40</v>
      </c>
      <c r="E116" t="s">
        <v>226</v>
      </c>
      <c r="F116">
        <f>E33</f>
        <v>312.20999999999998</v>
      </c>
    </row>
    <row r="121" spans="1:6">
      <c r="C121" s="27">
        <f>SUM(C112:C120)</f>
        <v>1090</v>
      </c>
      <c r="F121" s="28">
        <f>SUM(F112:F120)</f>
        <v>3143.15</v>
      </c>
    </row>
  </sheetData>
  <printOptions gridLines="1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C68AD9-332F-484A-86B6-F84A43414F1E}">
  <dimension ref="A1:N121"/>
  <sheetViews>
    <sheetView topLeftCell="A104" workbookViewId="0">
      <selection activeCell="C92" sqref="C92"/>
    </sheetView>
  </sheetViews>
  <sheetFormatPr defaultRowHeight="15"/>
  <cols>
    <col min="1" max="1" width="12.5703125" customWidth="1"/>
    <col min="2" max="2" width="21.85546875" customWidth="1"/>
    <col min="3" max="3" width="23" customWidth="1"/>
    <col min="4" max="4" width="11.28515625" customWidth="1"/>
    <col min="6" max="6" width="23" customWidth="1"/>
    <col min="7" max="7" width="16.28515625" customWidth="1"/>
  </cols>
  <sheetData>
    <row r="1" spans="1:14">
      <c r="A1" s="1" t="s">
        <v>56</v>
      </c>
      <c r="B1" s="2"/>
      <c r="C1" s="2"/>
      <c r="D1" s="17">
        <v>45778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'April 2025'!F9</f>
        <v>10332.450000000001</v>
      </c>
      <c r="G5" t="s">
        <v>5</v>
      </c>
      <c r="N5" s="5"/>
    </row>
    <row r="6" spans="1:14">
      <c r="A6" s="12">
        <v>45778</v>
      </c>
      <c r="B6" t="s">
        <v>227</v>
      </c>
      <c r="C6" t="s">
        <v>35</v>
      </c>
      <c r="D6">
        <v>100</v>
      </c>
      <c r="F6">
        <f>D104</f>
        <v>25306.5</v>
      </c>
      <c r="N6" s="5"/>
    </row>
    <row r="7" spans="1:14">
      <c r="A7" s="4"/>
      <c r="B7" t="s">
        <v>228</v>
      </c>
      <c r="C7" t="s">
        <v>35</v>
      </c>
      <c r="D7">
        <v>50</v>
      </c>
      <c r="F7">
        <f>E104</f>
        <v>18927.990000000005</v>
      </c>
      <c r="N7" s="5"/>
    </row>
    <row r="8" spans="1:14">
      <c r="A8" s="12"/>
      <c r="B8" t="s">
        <v>98</v>
      </c>
      <c r="C8" t="s">
        <v>62</v>
      </c>
      <c r="D8">
        <v>20</v>
      </c>
      <c r="N8" s="5"/>
    </row>
    <row r="9" spans="1:14">
      <c r="A9" s="12"/>
      <c r="B9" t="s">
        <v>101</v>
      </c>
      <c r="C9" t="s">
        <v>62</v>
      </c>
      <c r="D9">
        <v>20</v>
      </c>
      <c r="F9" s="11">
        <f>F5+D104-E104</f>
        <v>16710.959999999992</v>
      </c>
      <c r="G9" t="s">
        <v>65</v>
      </c>
      <c r="N9" s="5"/>
    </row>
    <row r="10" spans="1:14">
      <c r="A10" s="12"/>
      <c r="B10" t="s">
        <v>31</v>
      </c>
      <c r="C10" t="s">
        <v>224</v>
      </c>
      <c r="E10">
        <v>25</v>
      </c>
      <c r="N10" s="5"/>
    </row>
    <row r="11" spans="1:14">
      <c r="A11" s="12">
        <v>45779</v>
      </c>
      <c r="B11" t="s">
        <v>229</v>
      </c>
      <c r="C11" t="s">
        <v>35</v>
      </c>
      <c r="D11">
        <v>50</v>
      </c>
      <c r="N11" s="5"/>
    </row>
    <row r="12" spans="1:14">
      <c r="A12" s="4"/>
      <c r="B12" t="s">
        <v>230</v>
      </c>
      <c r="C12" t="s">
        <v>35</v>
      </c>
      <c r="D12">
        <v>50</v>
      </c>
      <c r="E12" s="14"/>
      <c r="N12" s="5"/>
    </row>
    <row r="13" spans="1:14">
      <c r="A13" s="12"/>
      <c r="B13" t="s">
        <v>231</v>
      </c>
      <c r="C13" t="s">
        <v>218</v>
      </c>
      <c r="E13">
        <v>6.76</v>
      </c>
      <c r="N13" s="5"/>
    </row>
    <row r="14" spans="1:14">
      <c r="A14" s="12">
        <v>45783</v>
      </c>
      <c r="B14" t="s">
        <v>110</v>
      </c>
      <c r="C14" t="s">
        <v>62</v>
      </c>
      <c r="D14">
        <v>40</v>
      </c>
      <c r="N14" s="5"/>
    </row>
    <row r="15" spans="1:14">
      <c r="A15" s="12"/>
      <c r="B15" t="s">
        <v>184</v>
      </c>
      <c r="C15" t="s">
        <v>62</v>
      </c>
      <c r="D15">
        <v>20</v>
      </c>
      <c r="N15" s="5"/>
    </row>
    <row r="16" spans="1:14">
      <c r="A16" s="12"/>
      <c r="B16" t="s">
        <v>160</v>
      </c>
      <c r="C16" t="s">
        <v>62</v>
      </c>
      <c r="D16">
        <v>20</v>
      </c>
      <c r="N16" s="5"/>
    </row>
    <row r="17" spans="1:14">
      <c r="A17" s="16"/>
      <c r="B17" t="s">
        <v>69</v>
      </c>
      <c r="C17" t="s">
        <v>62</v>
      </c>
      <c r="D17">
        <v>20</v>
      </c>
      <c r="N17" s="5"/>
    </row>
    <row r="18" spans="1:14">
      <c r="A18" s="12"/>
      <c r="B18" t="s">
        <v>74</v>
      </c>
      <c r="C18" t="s">
        <v>62</v>
      </c>
      <c r="D18">
        <v>40</v>
      </c>
      <c r="N18" s="5"/>
    </row>
    <row r="19" spans="1:14">
      <c r="A19" s="12"/>
      <c r="B19" t="s">
        <v>72</v>
      </c>
      <c r="C19" t="s">
        <v>62</v>
      </c>
      <c r="D19">
        <v>20</v>
      </c>
      <c r="N19" s="5"/>
    </row>
    <row r="20" spans="1:14">
      <c r="A20" s="12"/>
      <c r="B20" t="s">
        <v>63</v>
      </c>
      <c r="C20" t="s">
        <v>145</v>
      </c>
      <c r="D20">
        <v>40</v>
      </c>
      <c r="N20" s="5"/>
    </row>
    <row r="21" spans="1:14">
      <c r="A21" s="12"/>
      <c r="B21" t="s">
        <v>143</v>
      </c>
      <c r="C21" t="s">
        <v>62</v>
      </c>
      <c r="D21">
        <v>20</v>
      </c>
      <c r="N21" s="5"/>
    </row>
    <row r="22" spans="1:14">
      <c r="A22" s="16"/>
      <c r="B22" t="s">
        <v>149</v>
      </c>
      <c r="C22" t="s">
        <v>232</v>
      </c>
      <c r="D22">
        <v>26</v>
      </c>
      <c r="N22" s="5"/>
    </row>
    <row r="23" spans="1:14">
      <c r="A23" s="12"/>
      <c r="B23" t="s">
        <v>64</v>
      </c>
      <c r="C23" s="18" t="s">
        <v>62</v>
      </c>
      <c r="D23">
        <v>20</v>
      </c>
      <c r="N23" s="5"/>
    </row>
    <row r="24" spans="1:14">
      <c r="A24" s="12"/>
      <c r="B24" t="s">
        <v>170</v>
      </c>
      <c r="C24" t="s">
        <v>145</v>
      </c>
      <c r="D24">
        <v>20</v>
      </c>
      <c r="N24" s="5"/>
    </row>
    <row r="25" spans="1:14">
      <c r="A25" s="12"/>
      <c r="B25" t="s">
        <v>78</v>
      </c>
      <c r="C25" t="s">
        <v>62</v>
      </c>
      <c r="D25">
        <v>20</v>
      </c>
      <c r="N25" s="5"/>
    </row>
    <row r="26" spans="1:14">
      <c r="A26" s="12"/>
      <c r="B26" t="s">
        <v>107</v>
      </c>
      <c r="C26" t="s">
        <v>62</v>
      </c>
      <c r="D26">
        <v>40</v>
      </c>
      <c r="N26" s="5"/>
    </row>
    <row r="27" spans="1:14">
      <c r="A27" s="12"/>
      <c r="B27" t="s">
        <v>233</v>
      </c>
      <c r="C27" t="s">
        <v>35</v>
      </c>
      <c r="D27">
        <v>50</v>
      </c>
      <c r="N27" s="5"/>
    </row>
    <row r="28" spans="1:14">
      <c r="A28" s="12"/>
      <c r="B28" t="s">
        <v>113</v>
      </c>
      <c r="C28" t="s">
        <v>62</v>
      </c>
      <c r="D28">
        <v>20</v>
      </c>
      <c r="N28" s="5"/>
    </row>
    <row r="29" spans="1:14">
      <c r="A29" s="12"/>
      <c r="B29" t="s">
        <v>64</v>
      </c>
      <c r="C29" t="s">
        <v>38</v>
      </c>
      <c r="E29">
        <v>530</v>
      </c>
      <c r="N29" s="5"/>
    </row>
    <row r="30" spans="1:14">
      <c r="A30" s="12">
        <v>45784</v>
      </c>
      <c r="B30" t="s">
        <v>234</v>
      </c>
      <c r="C30" t="s">
        <v>35</v>
      </c>
      <c r="D30">
        <v>50</v>
      </c>
      <c r="N30" s="5"/>
    </row>
    <row r="31" spans="1:14">
      <c r="A31" s="12">
        <v>45785</v>
      </c>
      <c r="B31" t="s">
        <v>235</v>
      </c>
      <c r="C31" t="s">
        <v>33</v>
      </c>
      <c r="D31" s="14">
        <v>11050</v>
      </c>
      <c r="E31" s="11"/>
      <c r="N31" s="5"/>
    </row>
    <row r="32" spans="1:14">
      <c r="A32" s="12"/>
      <c r="B32" t="s">
        <v>236</v>
      </c>
      <c r="C32" t="s">
        <v>35</v>
      </c>
      <c r="D32">
        <v>50</v>
      </c>
      <c r="N32" s="5"/>
    </row>
    <row r="33" spans="1:14">
      <c r="A33" s="16"/>
      <c r="B33" t="s">
        <v>237</v>
      </c>
      <c r="C33" t="s">
        <v>35</v>
      </c>
      <c r="D33">
        <v>50</v>
      </c>
      <c r="N33" s="5"/>
    </row>
    <row r="34" spans="1:14">
      <c r="A34" s="16"/>
      <c r="B34" t="s">
        <v>238</v>
      </c>
      <c r="C34" t="s">
        <v>35</v>
      </c>
      <c r="D34">
        <v>50</v>
      </c>
      <c r="N34" s="5"/>
    </row>
    <row r="35" spans="1:14">
      <c r="A35" s="12"/>
      <c r="B35" t="s">
        <v>239</v>
      </c>
      <c r="C35" t="s">
        <v>35</v>
      </c>
      <c r="D35">
        <v>50</v>
      </c>
      <c r="N35" s="5"/>
    </row>
    <row r="36" spans="1:14">
      <c r="A36" s="12"/>
      <c r="B36" t="s">
        <v>240</v>
      </c>
      <c r="C36" t="s">
        <v>35</v>
      </c>
      <c r="D36">
        <v>50</v>
      </c>
      <c r="N36" s="5"/>
    </row>
    <row r="37" spans="1:14">
      <c r="A37" s="12">
        <v>45786</v>
      </c>
      <c r="B37" t="s">
        <v>69</v>
      </c>
      <c r="C37" t="s">
        <v>232</v>
      </c>
      <c r="D37">
        <v>67.5</v>
      </c>
      <c r="N37" s="5"/>
    </row>
    <row r="38" spans="1:14">
      <c r="A38" s="12"/>
      <c r="B38" t="s">
        <v>241</v>
      </c>
      <c r="C38" t="s">
        <v>232</v>
      </c>
      <c r="D38">
        <v>51</v>
      </c>
      <c r="N38" s="5"/>
    </row>
    <row r="39" spans="1:14">
      <c r="A39" s="12"/>
      <c r="B39" t="s">
        <v>242</v>
      </c>
      <c r="C39" t="s">
        <v>232</v>
      </c>
      <c r="D39">
        <v>609.58000000000004</v>
      </c>
      <c r="N39" s="5"/>
    </row>
    <row r="40" spans="1:14">
      <c r="A40" s="16">
        <v>45789</v>
      </c>
      <c r="B40" t="s">
        <v>242</v>
      </c>
      <c r="C40" t="s">
        <v>232</v>
      </c>
      <c r="D40">
        <v>501.05</v>
      </c>
      <c r="N40" s="5"/>
    </row>
    <row r="41" spans="1:14">
      <c r="A41" s="12">
        <v>45790</v>
      </c>
      <c r="B41" t="s">
        <v>242</v>
      </c>
      <c r="C41" t="s">
        <v>232</v>
      </c>
      <c r="D41">
        <v>910.25</v>
      </c>
      <c r="N41" s="5"/>
    </row>
    <row r="42" spans="1:14">
      <c r="A42" s="16">
        <v>45791</v>
      </c>
      <c r="B42" t="s">
        <v>243</v>
      </c>
      <c r="C42" t="s">
        <v>232</v>
      </c>
      <c r="D42">
        <v>25.5</v>
      </c>
      <c r="N42" s="5"/>
    </row>
    <row r="43" spans="1:14">
      <c r="A43" s="4"/>
      <c r="B43" t="s">
        <v>244</v>
      </c>
      <c r="C43" t="s">
        <v>232</v>
      </c>
      <c r="D43">
        <v>25.5</v>
      </c>
      <c r="N43" s="5"/>
    </row>
    <row r="44" spans="1:14">
      <c r="A44" s="4"/>
      <c r="B44" t="s">
        <v>242</v>
      </c>
      <c r="C44" t="s">
        <v>232</v>
      </c>
      <c r="D44">
        <v>1427.94</v>
      </c>
      <c r="N44" s="5"/>
    </row>
    <row r="45" spans="1:14">
      <c r="A45" s="12"/>
      <c r="B45" t="s">
        <v>113</v>
      </c>
      <c r="C45" t="s">
        <v>245</v>
      </c>
      <c r="E45">
        <v>66</v>
      </c>
      <c r="N45" s="5"/>
    </row>
    <row r="46" spans="1:14">
      <c r="A46" s="4"/>
      <c r="B46" t="s">
        <v>31</v>
      </c>
      <c r="C46" t="s">
        <v>245</v>
      </c>
      <c r="E46">
        <v>36.99</v>
      </c>
      <c r="N46" s="5"/>
    </row>
    <row r="47" spans="1:14">
      <c r="A47" s="4"/>
      <c r="B47" t="s">
        <v>31</v>
      </c>
      <c r="C47" t="s">
        <v>245</v>
      </c>
      <c r="E47">
        <v>11.98</v>
      </c>
      <c r="N47" s="5"/>
    </row>
    <row r="48" spans="1:14">
      <c r="A48" s="4"/>
      <c r="B48" t="s">
        <v>31</v>
      </c>
      <c r="C48" t="s">
        <v>246</v>
      </c>
      <c r="E48">
        <v>75.27</v>
      </c>
      <c r="N48" s="5"/>
    </row>
    <row r="49" spans="1:14">
      <c r="A49" s="16">
        <v>45792</v>
      </c>
      <c r="B49" t="s">
        <v>182</v>
      </c>
      <c r="C49" t="s">
        <v>232</v>
      </c>
      <c r="D49">
        <v>34</v>
      </c>
      <c r="N49" s="5"/>
    </row>
    <row r="50" spans="1:14">
      <c r="A50" s="12"/>
      <c r="B50" t="s">
        <v>31</v>
      </c>
      <c r="C50" t="s">
        <v>245</v>
      </c>
      <c r="E50">
        <v>99</v>
      </c>
      <c r="N50" s="5"/>
    </row>
    <row r="51" spans="1:14">
      <c r="A51" s="4"/>
      <c r="B51" t="s">
        <v>31</v>
      </c>
      <c r="C51" t="s">
        <v>245</v>
      </c>
      <c r="E51">
        <v>33</v>
      </c>
      <c r="N51" s="5"/>
    </row>
    <row r="52" spans="1:14">
      <c r="A52" s="4"/>
      <c r="B52" t="s">
        <v>31</v>
      </c>
      <c r="C52" t="s">
        <v>245</v>
      </c>
      <c r="E52">
        <v>48</v>
      </c>
      <c r="N52" s="5"/>
    </row>
    <row r="53" spans="1:14">
      <c r="A53" s="4"/>
      <c r="B53" t="s">
        <v>31</v>
      </c>
      <c r="C53" t="s">
        <v>245</v>
      </c>
      <c r="E53">
        <v>66</v>
      </c>
      <c r="N53" s="5"/>
    </row>
    <row r="54" spans="1:14">
      <c r="A54" s="16"/>
      <c r="B54" t="s">
        <v>31</v>
      </c>
      <c r="C54" t="s">
        <v>247</v>
      </c>
      <c r="E54">
        <v>10.38</v>
      </c>
      <c r="N54" s="5"/>
    </row>
    <row r="55" spans="1:14">
      <c r="A55" s="16"/>
      <c r="B55" t="s">
        <v>31</v>
      </c>
      <c r="C55" t="s">
        <v>245</v>
      </c>
      <c r="E55">
        <v>66</v>
      </c>
      <c r="N55" s="5"/>
    </row>
    <row r="56" spans="1:14">
      <c r="A56" s="4"/>
      <c r="B56" t="s">
        <v>31</v>
      </c>
      <c r="C56" t="s">
        <v>245</v>
      </c>
      <c r="E56">
        <v>66</v>
      </c>
      <c r="N56" s="5"/>
    </row>
    <row r="57" spans="1:14">
      <c r="A57" s="4"/>
      <c r="B57" t="s">
        <v>31</v>
      </c>
      <c r="C57" t="s">
        <v>245</v>
      </c>
      <c r="E57">
        <v>66</v>
      </c>
      <c r="N57" s="5"/>
    </row>
    <row r="58" spans="1:14">
      <c r="A58" s="16">
        <v>45793</v>
      </c>
      <c r="B58" t="s">
        <v>248</v>
      </c>
      <c r="C58" t="s">
        <v>35</v>
      </c>
      <c r="D58">
        <v>50</v>
      </c>
      <c r="N58" s="5"/>
    </row>
    <row r="59" spans="1:14">
      <c r="A59" s="16"/>
      <c r="B59" t="s">
        <v>249</v>
      </c>
      <c r="C59" t="s">
        <v>35</v>
      </c>
      <c r="D59">
        <v>150</v>
      </c>
      <c r="N59" s="5"/>
    </row>
    <row r="60" spans="1:14">
      <c r="A60" s="4"/>
      <c r="B60" t="s">
        <v>250</v>
      </c>
      <c r="C60" t="s">
        <v>35</v>
      </c>
      <c r="D60">
        <v>100</v>
      </c>
      <c r="N60" s="5"/>
    </row>
    <row r="61" spans="1:14">
      <c r="A61" s="16"/>
      <c r="B61" t="s">
        <v>251</v>
      </c>
      <c r="C61" t="s">
        <v>252</v>
      </c>
      <c r="E61" s="14">
        <v>3600</v>
      </c>
      <c r="N61" s="5"/>
    </row>
    <row r="62" spans="1:14">
      <c r="A62" s="4"/>
      <c r="B62" t="s">
        <v>253</v>
      </c>
      <c r="C62" t="s">
        <v>252</v>
      </c>
      <c r="E62" s="14">
        <v>3500</v>
      </c>
      <c r="N62" s="5"/>
    </row>
    <row r="63" spans="1:14">
      <c r="A63" s="16"/>
      <c r="B63" t="s">
        <v>254</v>
      </c>
      <c r="C63" t="s">
        <v>252</v>
      </c>
      <c r="E63" s="14">
        <v>2200</v>
      </c>
      <c r="N63" s="5"/>
    </row>
    <row r="64" spans="1:14">
      <c r="A64" s="16"/>
      <c r="B64" t="s">
        <v>255</v>
      </c>
      <c r="C64" t="s">
        <v>252</v>
      </c>
      <c r="E64" s="14">
        <v>8150</v>
      </c>
      <c r="N64" s="5"/>
    </row>
    <row r="65" spans="1:14">
      <c r="A65" s="4"/>
      <c r="B65" t="s">
        <v>31</v>
      </c>
      <c r="C65" t="s">
        <v>247</v>
      </c>
      <c r="E65">
        <v>19</v>
      </c>
      <c r="N65" s="5"/>
    </row>
    <row r="66" spans="1:14">
      <c r="A66" s="12">
        <v>45796</v>
      </c>
      <c r="B66" t="s">
        <v>242</v>
      </c>
      <c r="C66" t="s">
        <v>232</v>
      </c>
      <c r="D66">
        <v>492.68</v>
      </c>
      <c r="N66" s="5"/>
    </row>
    <row r="67" spans="1:14">
      <c r="A67" s="16">
        <v>45797</v>
      </c>
      <c r="B67" t="s">
        <v>256</v>
      </c>
      <c r="C67" t="s">
        <v>257</v>
      </c>
      <c r="D67">
        <v>35</v>
      </c>
      <c r="N67" s="5"/>
    </row>
    <row r="68" spans="1:14">
      <c r="A68" s="16"/>
      <c r="B68" t="s">
        <v>31</v>
      </c>
      <c r="C68" t="s">
        <v>245</v>
      </c>
      <c r="E68">
        <v>33</v>
      </c>
      <c r="N68" s="5"/>
    </row>
    <row r="69" spans="1:14">
      <c r="A69" s="4"/>
      <c r="B69" t="s">
        <v>258</v>
      </c>
      <c r="C69" t="s">
        <v>257</v>
      </c>
      <c r="D69">
        <v>35</v>
      </c>
      <c r="N69" s="5"/>
    </row>
    <row r="70" spans="1:14">
      <c r="A70" s="4"/>
      <c r="B70" t="s">
        <v>153</v>
      </c>
      <c r="C70" t="s">
        <v>247</v>
      </c>
      <c r="E70">
        <v>74.08</v>
      </c>
      <c r="N70" s="5"/>
    </row>
    <row r="71" spans="1:14">
      <c r="A71" s="16"/>
      <c r="B71" t="s">
        <v>259</v>
      </c>
      <c r="C71" t="s">
        <v>247</v>
      </c>
      <c r="E71">
        <v>13.05</v>
      </c>
      <c r="N71" s="5"/>
    </row>
    <row r="72" spans="1:14">
      <c r="A72" s="16">
        <v>45804</v>
      </c>
      <c r="B72" t="s">
        <v>197</v>
      </c>
      <c r="C72" t="s">
        <v>145</v>
      </c>
      <c r="D72">
        <v>20</v>
      </c>
      <c r="N72" s="5"/>
    </row>
    <row r="73" spans="1:14">
      <c r="A73" s="4"/>
      <c r="B73" t="s">
        <v>70</v>
      </c>
      <c r="C73" t="s">
        <v>62</v>
      </c>
      <c r="D73">
        <v>40</v>
      </c>
      <c r="N73" s="5"/>
    </row>
    <row r="74" spans="1:14">
      <c r="A74" s="4"/>
      <c r="B74" t="s">
        <v>78</v>
      </c>
      <c r="C74" t="s">
        <v>62</v>
      </c>
      <c r="D74">
        <v>80</v>
      </c>
      <c r="N74" s="5"/>
    </row>
    <row r="75" spans="1:14">
      <c r="A75" s="16"/>
      <c r="B75" t="s">
        <v>170</v>
      </c>
      <c r="C75" t="s">
        <v>62</v>
      </c>
      <c r="D75">
        <v>20</v>
      </c>
      <c r="N75" s="5"/>
    </row>
    <row r="76" spans="1:14">
      <c r="A76" s="4"/>
      <c r="B76" t="s">
        <v>92</v>
      </c>
      <c r="C76" t="s">
        <v>62</v>
      </c>
      <c r="D76">
        <v>40</v>
      </c>
      <c r="N76" s="5"/>
    </row>
    <row r="77" spans="1:14">
      <c r="A77" s="4"/>
      <c r="B77" t="s">
        <v>170</v>
      </c>
      <c r="C77" t="s">
        <v>62</v>
      </c>
      <c r="D77">
        <v>20</v>
      </c>
      <c r="N77" s="5"/>
    </row>
    <row r="78" spans="1:14">
      <c r="A78" s="16">
        <v>45805</v>
      </c>
      <c r="B78" t="s">
        <v>110</v>
      </c>
      <c r="C78" t="s">
        <v>62</v>
      </c>
      <c r="D78">
        <v>40</v>
      </c>
      <c r="N78" s="5"/>
    </row>
    <row r="79" spans="1:14">
      <c r="A79" s="16"/>
      <c r="B79" t="s">
        <v>260</v>
      </c>
      <c r="C79" t="s">
        <v>232</v>
      </c>
      <c r="D79">
        <v>8.5</v>
      </c>
      <c r="N79" s="5"/>
    </row>
    <row r="80" spans="1:14">
      <c r="A80" s="16"/>
      <c r="B80" t="s">
        <v>98</v>
      </c>
      <c r="C80" t="s">
        <v>62</v>
      </c>
      <c r="D80">
        <v>20</v>
      </c>
      <c r="N80" s="5"/>
    </row>
    <row r="81" spans="1:14">
      <c r="A81" s="16"/>
      <c r="B81" t="s">
        <v>75</v>
      </c>
      <c r="C81" t="s">
        <v>62</v>
      </c>
      <c r="D81">
        <v>60</v>
      </c>
      <c r="N81" s="5"/>
    </row>
    <row r="82" spans="1:14">
      <c r="A82" s="16">
        <v>45807</v>
      </c>
      <c r="B82" t="s">
        <v>261</v>
      </c>
      <c r="C82" t="s">
        <v>262</v>
      </c>
      <c r="D82" s="14">
        <v>8000</v>
      </c>
      <c r="N82" s="5"/>
    </row>
    <row r="83" spans="1:14">
      <c r="A83" s="16"/>
      <c r="B83" t="s">
        <v>115</v>
      </c>
      <c r="C83" t="s">
        <v>62</v>
      </c>
      <c r="D83">
        <v>20</v>
      </c>
      <c r="N83" s="5"/>
    </row>
    <row r="84" spans="1:14">
      <c r="A84" s="16"/>
      <c r="B84" t="s">
        <v>64</v>
      </c>
      <c r="C84" t="s">
        <v>62</v>
      </c>
      <c r="D84">
        <v>40</v>
      </c>
      <c r="N84" s="5"/>
    </row>
    <row r="85" spans="1:14">
      <c r="A85" s="16"/>
      <c r="B85" t="s">
        <v>96</v>
      </c>
      <c r="C85" t="s">
        <v>62</v>
      </c>
      <c r="D85">
        <v>40</v>
      </c>
      <c r="N85" s="5"/>
    </row>
    <row r="86" spans="1:14">
      <c r="A86" s="16"/>
      <c r="B86" t="s">
        <v>97</v>
      </c>
      <c r="C86" t="s">
        <v>62</v>
      </c>
      <c r="D86">
        <v>60</v>
      </c>
      <c r="N86" s="5"/>
    </row>
    <row r="87" spans="1:14">
      <c r="A87" s="16"/>
      <c r="B87" t="s">
        <v>263</v>
      </c>
      <c r="C87" t="s">
        <v>232</v>
      </c>
      <c r="D87">
        <v>17</v>
      </c>
      <c r="N87" s="5"/>
    </row>
    <row r="88" spans="1:14">
      <c r="A88" s="16"/>
      <c r="B88" t="s">
        <v>160</v>
      </c>
      <c r="C88" t="s">
        <v>62</v>
      </c>
      <c r="D88">
        <v>40</v>
      </c>
      <c r="N88" s="5"/>
    </row>
    <row r="89" spans="1:14">
      <c r="A89" s="16"/>
      <c r="B89" t="s">
        <v>166</v>
      </c>
      <c r="C89" t="s">
        <v>62</v>
      </c>
      <c r="D89">
        <v>20</v>
      </c>
      <c r="N89" s="5"/>
    </row>
    <row r="90" spans="1:14">
      <c r="A90" s="16"/>
      <c r="B90" t="s">
        <v>264</v>
      </c>
      <c r="C90" t="s">
        <v>81</v>
      </c>
      <c r="D90">
        <v>150</v>
      </c>
      <c r="N90" s="5"/>
    </row>
    <row r="91" spans="1:14">
      <c r="A91" s="16"/>
      <c r="B91" t="s">
        <v>31</v>
      </c>
      <c r="E91">
        <v>8.99</v>
      </c>
      <c r="N91" s="5"/>
    </row>
    <row r="92" spans="1:14">
      <c r="A92" s="16"/>
      <c r="B92" t="s">
        <v>31</v>
      </c>
      <c r="E92">
        <v>123.49</v>
      </c>
      <c r="N92" s="5"/>
    </row>
    <row r="93" spans="1:14">
      <c r="A93" s="16"/>
      <c r="N93" s="5"/>
    </row>
    <row r="94" spans="1:14">
      <c r="A94" s="16"/>
      <c r="N94" s="5"/>
    </row>
    <row r="95" spans="1:14">
      <c r="A95" s="16"/>
      <c r="N95" s="5"/>
    </row>
    <row r="96" spans="1:14">
      <c r="A96" s="16"/>
      <c r="N96" s="5"/>
    </row>
    <row r="97" spans="1:14">
      <c r="A97" s="16"/>
      <c r="N97" s="5"/>
    </row>
    <row r="98" spans="1:14">
      <c r="A98" s="16"/>
      <c r="N98" s="5"/>
    </row>
    <row r="99" spans="1:14">
      <c r="A99" s="16"/>
      <c r="N99" s="5"/>
    </row>
    <row r="100" spans="1:14">
      <c r="A100" s="16"/>
      <c r="N100" s="5"/>
    </row>
    <row r="101" spans="1:14">
      <c r="A101" s="16"/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3">
        <f>SUM(D6:D103)</f>
        <v>25306.5</v>
      </c>
      <c r="E104" s="15">
        <f>SUM(E6:E103)</f>
        <v>18927.990000000005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B112" t="s">
        <v>33</v>
      </c>
      <c r="D112" s="14">
        <f>D22+D37+D38+D39+D40+D41+D42+D43+D44+D49+D66+D79+D87+D31+D69+D67</f>
        <v>15316.5</v>
      </c>
      <c r="F112" t="s">
        <v>34</v>
      </c>
      <c r="G112" s="14">
        <f>E10+E13+E45+E46+E47+E48+E50+E51+E52+E53+E54+E55+E56+E57+E61+E62+E63+E64+E65+E68+E70+E71+E91+E92</f>
        <v>18397.990000000005</v>
      </c>
    </row>
    <row r="113" spans="2:7">
      <c r="B113" t="s">
        <v>35</v>
      </c>
      <c r="D113">
        <f>D6+D7+D11+D12+D27+D30+D32+D33+D34+D35+D36+D58+D59+D60</f>
        <v>900</v>
      </c>
      <c r="F113" t="s">
        <v>36</v>
      </c>
    </row>
    <row r="114" spans="2:7">
      <c r="B114" t="s">
        <v>37</v>
      </c>
      <c r="D114">
        <f>D8+D9+D14+D15+D16+D17+D18+D19+D20+D21+D23+D24+D25+D26+D28+D72+D73+D74+D75+D76+D77+D78+D80+D81+D83+D84+D85+D86+D88+D89</f>
        <v>940</v>
      </c>
      <c r="F114" t="s">
        <v>38</v>
      </c>
      <c r="G114">
        <f>E29</f>
        <v>530</v>
      </c>
    </row>
    <row r="115" spans="2:7">
      <c r="B115" t="s">
        <v>39</v>
      </c>
      <c r="D115">
        <f>D90</f>
        <v>150</v>
      </c>
    </row>
    <row r="116" spans="2:7">
      <c r="B116" t="s">
        <v>40</v>
      </c>
      <c r="D116" s="14">
        <f>D82</f>
        <v>8000</v>
      </c>
    </row>
    <row r="121" spans="2:7">
      <c r="D121" s="29">
        <f>SUM(D112:D120)</f>
        <v>25306.5</v>
      </c>
      <c r="G121" s="29">
        <f>SUM(G112:G120)</f>
        <v>18927.990000000005</v>
      </c>
    </row>
  </sheetData>
  <printOptions gridLines="1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555BF9-FFDB-4984-8CC4-FB749766A222}">
  <dimension ref="A1:N121"/>
  <sheetViews>
    <sheetView topLeftCell="A98" workbookViewId="0">
      <selection activeCell="F124" sqref="F124"/>
    </sheetView>
  </sheetViews>
  <sheetFormatPr defaultRowHeight="15"/>
  <cols>
    <col min="1" max="1" width="12.85546875" customWidth="1"/>
    <col min="2" max="2" width="18.42578125" customWidth="1"/>
    <col min="3" max="3" width="31.28515625" customWidth="1"/>
    <col min="4" max="4" width="11.7109375" customWidth="1"/>
    <col min="5" max="5" width="23" customWidth="1"/>
    <col min="6" max="6" width="18" customWidth="1"/>
  </cols>
  <sheetData>
    <row r="1" spans="1:14">
      <c r="A1" s="1" t="s">
        <v>56</v>
      </c>
      <c r="B1" s="2"/>
      <c r="C1" s="2"/>
      <c r="D1" s="17">
        <v>45838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'May 2025'!F9</f>
        <v>16710.959999999992</v>
      </c>
      <c r="G5" t="s">
        <v>5</v>
      </c>
      <c r="N5" s="5"/>
    </row>
    <row r="6" spans="1:14">
      <c r="A6" s="12">
        <v>45810</v>
      </c>
      <c r="B6" t="s">
        <v>265</v>
      </c>
      <c r="C6" t="s">
        <v>81</v>
      </c>
      <c r="D6">
        <v>50</v>
      </c>
      <c r="F6">
        <f>D104</f>
        <v>3635.31</v>
      </c>
      <c r="N6" s="5"/>
    </row>
    <row r="7" spans="1:14">
      <c r="A7" s="4"/>
      <c r="B7" t="s">
        <v>109</v>
      </c>
      <c r="C7" t="s">
        <v>62</v>
      </c>
      <c r="D7">
        <v>20</v>
      </c>
      <c r="F7">
        <f>E104</f>
        <v>8463.0199999999986</v>
      </c>
      <c r="N7" s="5"/>
    </row>
    <row r="8" spans="1:14">
      <c r="A8" s="12"/>
      <c r="B8" t="s">
        <v>266</v>
      </c>
      <c r="C8" t="s">
        <v>257</v>
      </c>
      <c r="D8">
        <v>35</v>
      </c>
      <c r="N8" s="5"/>
    </row>
    <row r="9" spans="1:14">
      <c r="A9" s="12"/>
      <c r="B9" t="s">
        <v>267</v>
      </c>
      <c r="C9" t="s">
        <v>81</v>
      </c>
      <c r="D9">
        <v>250</v>
      </c>
      <c r="F9" s="11">
        <f>F5+D104-E104</f>
        <v>11883.249999999995</v>
      </c>
      <c r="G9" t="s">
        <v>65</v>
      </c>
      <c r="N9" s="5"/>
    </row>
    <row r="10" spans="1:14">
      <c r="A10" s="12"/>
      <c r="B10" t="s">
        <v>108</v>
      </c>
      <c r="C10" t="s">
        <v>62</v>
      </c>
      <c r="D10">
        <v>20</v>
      </c>
      <c r="N10" s="5"/>
    </row>
    <row r="11" spans="1:14">
      <c r="A11" s="12"/>
      <c r="B11" t="s">
        <v>69</v>
      </c>
      <c r="C11" t="s">
        <v>62</v>
      </c>
      <c r="D11">
        <v>20</v>
      </c>
      <c r="N11" s="5"/>
    </row>
    <row r="12" spans="1:14">
      <c r="A12" s="4"/>
      <c r="B12" t="s">
        <v>64</v>
      </c>
      <c r="C12" t="s">
        <v>62</v>
      </c>
      <c r="D12">
        <v>20</v>
      </c>
      <c r="E12" s="14"/>
      <c r="N12" s="5"/>
    </row>
    <row r="13" spans="1:14">
      <c r="A13" s="12"/>
      <c r="B13" t="s">
        <v>99</v>
      </c>
      <c r="C13" t="s">
        <v>62</v>
      </c>
      <c r="D13">
        <v>20</v>
      </c>
      <c r="N13" s="5"/>
    </row>
    <row r="14" spans="1:14">
      <c r="A14" s="12"/>
      <c r="B14" t="s">
        <v>268</v>
      </c>
      <c r="C14" t="s">
        <v>269</v>
      </c>
      <c r="E14">
        <v>400</v>
      </c>
      <c r="N14" s="5"/>
    </row>
    <row r="15" spans="1:14">
      <c r="A15" s="12">
        <v>45811</v>
      </c>
      <c r="B15" t="s">
        <v>270</v>
      </c>
      <c r="C15" t="s">
        <v>232</v>
      </c>
      <c r="D15">
        <v>25.5</v>
      </c>
      <c r="N15" s="5"/>
    </row>
    <row r="16" spans="1:14">
      <c r="A16" s="12"/>
      <c r="B16" t="s">
        <v>72</v>
      </c>
      <c r="C16" t="s">
        <v>62</v>
      </c>
      <c r="D16">
        <v>20</v>
      </c>
      <c r="N16" s="5"/>
    </row>
    <row r="17" spans="1:14">
      <c r="A17" s="16"/>
      <c r="B17" t="s">
        <v>180</v>
      </c>
      <c r="C17" t="s">
        <v>232</v>
      </c>
      <c r="D17">
        <v>42.5</v>
      </c>
      <c r="N17" s="5"/>
    </row>
    <row r="18" spans="1:14">
      <c r="A18" s="12"/>
      <c r="B18" t="s">
        <v>271</v>
      </c>
      <c r="C18" t="s">
        <v>272</v>
      </c>
      <c r="E18" s="11">
        <v>1521.25</v>
      </c>
      <c r="N18" s="5"/>
    </row>
    <row r="19" spans="1:14">
      <c r="A19" s="12"/>
      <c r="B19" t="s">
        <v>273</v>
      </c>
      <c r="C19" t="s">
        <v>272</v>
      </c>
      <c r="E19">
        <v>550</v>
      </c>
      <c r="N19" s="5"/>
    </row>
    <row r="20" spans="1:14">
      <c r="A20" s="12">
        <v>45812</v>
      </c>
      <c r="B20" t="s">
        <v>63</v>
      </c>
      <c r="C20" t="s">
        <v>145</v>
      </c>
      <c r="D20">
        <v>40</v>
      </c>
      <c r="N20" s="5"/>
    </row>
    <row r="21" spans="1:14">
      <c r="A21" s="12"/>
      <c r="B21" t="s">
        <v>69</v>
      </c>
      <c r="C21" t="s">
        <v>62</v>
      </c>
      <c r="D21">
        <v>20</v>
      </c>
      <c r="N21" s="5"/>
    </row>
    <row r="22" spans="1:14">
      <c r="A22" s="16"/>
      <c r="B22" t="s">
        <v>274</v>
      </c>
      <c r="C22" t="s">
        <v>232</v>
      </c>
      <c r="D22">
        <v>8.5</v>
      </c>
      <c r="N22" s="5"/>
    </row>
    <row r="23" spans="1:14">
      <c r="A23" s="12"/>
      <c r="B23" t="s">
        <v>113</v>
      </c>
      <c r="C23" s="18" t="s">
        <v>275</v>
      </c>
      <c r="E23">
        <v>117</v>
      </c>
      <c r="N23" s="5"/>
    </row>
    <row r="24" spans="1:14">
      <c r="A24" s="12"/>
      <c r="B24" t="s">
        <v>276</v>
      </c>
      <c r="E24">
        <v>560.39</v>
      </c>
      <c r="N24" s="5"/>
    </row>
    <row r="25" spans="1:14">
      <c r="A25" s="12">
        <v>45813</v>
      </c>
      <c r="B25" t="s">
        <v>277</v>
      </c>
      <c r="C25" t="s">
        <v>278</v>
      </c>
      <c r="E25">
        <v>309.60000000000002</v>
      </c>
      <c r="N25" s="5"/>
    </row>
    <row r="26" spans="1:14">
      <c r="A26" s="12"/>
      <c r="B26" t="s">
        <v>217</v>
      </c>
      <c r="C26" t="s">
        <v>279</v>
      </c>
      <c r="E26">
        <v>62.26</v>
      </c>
      <c r="N26" s="5"/>
    </row>
    <row r="27" spans="1:14">
      <c r="A27" s="12"/>
      <c r="B27" t="s">
        <v>134</v>
      </c>
      <c r="C27" t="s">
        <v>280</v>
      </c>
      <c r="E27">
        <v>11.4</v>
      </c>
      <c r="N27" s="5"/>
    </row>
    <row r="28" spans="1:14">
      <c r="A28" s="12"/>
      <c r="B28" t="s">
        <v>134</v>
      </c>
      <c r="C28" t="s">
        <v>280</v>
      </c>
      <c r="E28">
        <v>10.14</v>
      </c>
      <c r="N28" s="5"/>
    </row>
    <row r="29" spans="1:14">
      <c r="A29" s="12">
        <v>45814</v>
      </c>
      <c r="B29" t="s">
        <v>184</v>
      </c>
      <c r="C29" t="s">
        <v>62</v>
      </c>
      <c r="D29">
        <v>20</v>
      </c>
      <c r="N29" s="5"/>
    </row>
    <row r="30" spans="1:14">
      <c r="A30" s="12"/>
      <c r="B30" t="s">
        <v>143</v>
      </c>
      <c r="C30" t="s">
        <v>232</v>
      </c>
      <c r="D30">
        <v>25.5</v>
      </c>
      <c r="N30" s="5"/>
    </row>
    <row r="31" spans="1:14">
      <c r="A31" s="12"/>
      <c r="B31" t="s">
        <v>69</v>
      </c>
      <c r="C31" t="s">
        <v>62</v>
      </c>
      <c r="D31" s="14">
        <v>20</v>
      </c>
      <c r="E31" s="11"/>
      <c r="N31" s="5"/>
    </row>
    <row r="32" spans="1:14">
      <c r="A32" s="12"/>
      <c r="B32" t="s">
        <v>281</v>
      </c>
      <c r="C32" t="s">
        <v>257</v>
      </c>
      <c r="D32">
        <v>35</v>
      </c>
      <c r="N32" s="5"/>
    </row>
    <row r="33" spans="1:14">
      <c r="A33" s="16"/>
      <c r="B33" t="s">
        <v>91</v>
      </c>
      <c r="C33" t="s">
        <v>62</v>
      </c>
      <c r="D33">
        <v>40</v>
      </c>
      <c r="N33" s="5"/>
    </row>
    <row r="34" spans="1:14">
      <c r="A34" s="16"/>
      <c r="B34" t="s">
        <v>74</v>
      </c>
      <c r="C34" t="s">
        <v>62</v>
      </c>
      <c r="D34">
        <v>40</v>
      </c>
      <c r="N34" s="5"/>
    </row>
    <row r="35" spans="1:14">
      <c r="A35" s="12"/>
      <c r="B35" t="s">
        <v>118</v>
      </c>
      <c r="C35" t="s">
        <v>62</v>
      </c>
      <c r="D35">
        <v>40</v>
      </c>
      <c r="N35" s="5"/>
    </row>
    <row r="36" spans="1:14">
      <c r="A36" s="12"/>
      <c r="B36" t="s">
        <v>101</v>
      </c>
      <c r="C36" t="s">
        <v>62</v>
      </c>
      <c r="D36">
        <v>20</v>
      </c>
      <c r="N36" s="5"/>
    </row>
    <row r="37" spans="1:14">
      <c r="A37" s="12"/>
      <c r="B37" t="s">
        <v>95</v>
      </c>
      <c r="C37" t="s">
        <v>282</v>
      </c>
      <c r="E37">
        <v>20</v>
      </c>
      <c r="N37" s="5"/>
    </row>
    <row r="38" spans="1:14">
      <c r="A38" s="12"/>
      <c r="B38" t="s">
        <v>283</v>
      </c>
      <c r="C38" t="s">
        <v>275</v>
      </c>
      <c r="E38">
        <v>221</v>
      </c>
      <c r="N38" s="5"/>
    </row>
    <row r="39" spans="1:14">
      <c r="A39" s="12">
        <v>45817</v>
      </c>
      <c r="B39" t="s">
        <v>143</v>
      </c>
      <c r="C39" t="s">
        <v>62</v>
      </c>
      <c r="D39">
        <v>20</v>
      </c>
      <c r="N39" s="5"/>
    </row>
    <row r="40" spans="1:14">
      <c r="A40" s="16"/>
      <c r="B40" t="s">
        <v>71</v>
      </c>
      <c r="C40" t="s">
        <v>62</v>
      </c>
      <c r="D40">
        <v>20</v>
      </c>
      <c r="N40" s="5"/>
    </row>
    <row r="41" spans="1:14">
      <c r="A41" s="12"/>
      <c r="B41" t="s">
        <v>113</v>
      </c>
      <c r="C41" t="s">
        <v>62</v>
      </c>
      <c r="D41">
        <v>20</v>
      </c>
      <c r="N41" s="5"/>
    </row>
    <row r="42" spans="1:14">
      <c r="A42" s="16"/>
      <c r="B42" t="s">
        <v>284</v>
      </c>
      <c r="C42" t="s">
        <v>285</v>
      </c>
      <c r="E42" s="14">
        <v>1000</v>
      </c>
      <c r="N42" s="5"/>
    </row>
    <row r="43" spans="1:14">
      <c r="A43" s="4"/>
      <c r="B43" t="s">
        <v>286</v>
      </c>
      <c r="C43" t="s">
        <v>287</v>
      </c>
      <c r="E43">
        <v>400</v>
      </c>
      <c r="N43" s="5"/>
    </row>
    <row r="44" spans="1:14">
      <c r="A44" s="4"/>
      <c r="B44" t="s">
        <v>288</v>
      </c>
      <c r="C44" t="s">
        <v>289</v>
      </c>
      <c r="E44">
        <v>142.35</v>
      </c>
      <c r="N44" s="5"/>
    </row>
    <row r="45" spans="1:14">
      <c r="A45" s="12"/>
      <c r="B45" t="s">
        <v>100</v>
      </c>
      <c r="C45" t="s">
        <v>38</v>
      </c>
      <c r="E45" s="14">
        <v>1000</v>
      </c>
      <c r="N45" s="5"/>
    </row>
    <row r="46" spans="1:14">
      <c r="A46" s="4"/>
      <c r="B46" t="s">
        <v>134</v>
      </c>
      <c r="C46" t="s">
        <v>280</v>
      </c>
      <c r="E46">
        <v>4.6900000000000004</v>
      </c>
      <c r="N46" s="5"/>
    </row>
    <row r="47" spans="1:14">
      <c r="A47" s="4"/>
      <c r="B47" t="s">
        <v>134</v>
      </c>
      <c r="C47" t="s">
        <v>280</v>
      </c>
      <c r="E47">
        <v>45.61</v>
      </c>
      <c r="N47" s="5"/>
    </row>
    <row r="48" spans="1:14">
      <c r="A48" s="12">
        <v>45818</v>
      </c>
      <c r="B48" t="s">
        <v>290</v>
      </c>
      <c r="C48" t="s">
        <v>291</v>
      </c>
      <c r="D48">
        <v>150</v>
      </c>
      <c r="N48" s="5"/>
    </row>
    <row r="49" spans="1:14">
      <c r="A49" s="16"/>
      <c r="B49" t="s">
        <v>97</v>
      </c>
      <c r="C49" t="s">
        <v>292</v>
      </c>
      <c r="E49">
        <v>150</v>
      </c>
      <c r="N49" s="5"/>
    </row>
    <row r="50" spans="1:14">
      <c r="A50" s="12"/>
      <c r="B50" t="s">
        <v>293</v>
      </c>
      <c r="E50">
        <v>125</v>
      </c>
      <c r="N50" s="5"/>
    </row>
    <row r="51" spans="1:14">
      <c r="A51" s="12">
        <v>45819</v>
      </c>
      <c r="B51" t="s">
        <v>242</v>
      </c>
      <c r="C51" t="s">
        <v>232</v>
      </c>
      <c r="D51" s="11">
        <v>1957.31</v>
      </c>
      <c r="N51" s="5"/>
    </row>
    <row r="52" spans="1:14">
      <c r="A52" s="12">
        <v>45821</v>
      </c>
      <c r="B52" t="s">
        <v>283</v>
      </c>
      <c r="C52" t="s">
        <v>294</v>
      </c>
      <c r="D52">
        <v>15</v>
      </c>
      <c r="N52" s="5"/>
    </row>
    <row r="53" spans="1:14">
      <c r="A53" s="4"/>
      <c r="B53" t="s">
        <v>283</v>
      </c>
      <c r="C53" t="s">
        <v>294</v>
      </c>
      <c r="D53">
        <v>17</v>
      </c>
      <c r="N53" s="5"/>
    </row>
    <row r="54" spans="1:14">
      <c r="A54" s="16"/>
      <c r="B54" t="s">
        <v>283</v>
      </c>
      <c r="C54" t="s">
        <v>294</v>
      </c>
      <c r="D54">
        <v>15</v>
      </c>
      <c r="N54" s="5"/>
    </row>
    <row r="55" spans="1:14">
      <c r="A55" s="16"/>
      <c r="B55" t="s">
        <v>283</v>
      </c>
      <c r="C55" t="s">
        <v>294</v>
      </c>
      <c r="D55">
        <v>17</v>
      </c>
      <c r="N55" s="5"/>
    </row>
    <row r="56" spans="1:14">
      <c r="A56" s="4"/>
      <c r="B56" t="s">
        <v>283</v>
      </c>
      <c r="C56" t="s">
        <v>294</v>
      </c>
      <c r="D56">
        <v>17</v>
      </c>
      <c r="N56" s="5"/>
    </row>
    <row r="57" spans="1:14">
      <c r="A57" s="4"/>
      <c r="B57" t="s">
        <v>283</v>
      </c>
      <c r="C57" t="s">
        <v>294</v>
      </c>
      <c r="D57">
        <v>12</v>
      </c>
      <c r="N57" s="5"/>
    </row>
    <row r="58" spans="1:14">
      <c r="A58" s="16"/>
      <c r="B58" t="s">
        <v>283</v>
      </c>
      <c r="C58" t="s">
        <v>294</v>
      </c>
      <c r="D58">
        <v>17</v>
      </c>
      <c r="N58" s="5"/>
    </row>
    <row r="59" spans="1:14">
      <c r="A59" s="16"/>
      <c r="B59" t="s">
        <v>283</v>
      </c>
      <c r="C59" t="s">
        <v>294</v>
      </c>
      <c r="D59">
        <v>13</v>
      </c>
      <c r="N59" s="5"/>
    </row>
    <row r="60" spans="1:14">
      <c r="A60" s="4"/>
      <c r="B60" t="s">
        <v>283</v>
      </c>
      <c r="C60" t="s">
        <v>294</v>
      </c>
      <c r="D60">
        <v>15</v>
      </c>
      <c r="N60" s="5"/>
    </row>
    <row r="61" spans="1:14">
      <c r="A61" s="16"/>
      <c r="B61" t="s">
        <v>283</v>
      </c>
      <c r="C61" t="s">
        <v>294</v>
      </c>
      <c r="D61">
        <v>15</v>
      </c>
      <c r="E61" s="14"/>
      <c r="N61" s="5"/>
    </row>
    <row r="62" spans="1:14">
      <c r="A62" s="4"/>
      <c r="B62" t="s">
        <v>283</v>
      </c>
      <c r="C62" t="s">
        <v>294</v>
      </c>
      <c r="D62">
        <v>15</v>
      </c>
      <c r="E62" s="14"/>
      <c r="N62" s="5"/>
    </row>
    <row r="63" spans="1:14">
      <c r="A63" s="16"/>
      <c r="B63" t="s">
        <v>283</v>
      </c>
      <c r="C63" t="s">
        <v>294</v>
      </c>
      <c r="D63">
        <v>13</v>
      </c>
      <c r="E63" s="14"/>
      <c r="N63" s="5"/>
    </row>
    <row r="64" spans="1:14">
      <c r="A64" s="16"/>
      <c r="B64" t="s">
        <v>283</v>
      </c>
      <c r="C64" t="s">
        <v>294</v>
      </c>
      <c r="D64">
        <v>15</v>
      </c>
      <c r="E64" s="14"/>
      <c r="N64" s="5"/>
    </row>
    <row r="65" spans="1:14">
      <c r="A65" s="12">
        <v>45824</v>
      </c>
      <c r="B65" t="s">
        <v>103</v>
      </c>
      <c r="E65">
        <v>25.23</v>
      </c>
      <c r="N65" s="5"/>
    </row>
    <row r="66" spans="1:14">
      <c r="A66" s="12">
        <v>45826</v>
      </c>
      <c r="B66" t="s">
        <v>295</v>
      </c>
      <c r="C66" t="s">
        <v>296</v>
      </c>
      <c r="E66">
        <v>759.52</v>
      </c>
      <c r="N66" s="5"/>
    </row>
    <row r="67" spans="1:14">
      <c r="A67" s="16">
        <v>45827</v>
      </c>
      <c r="B67" t="s">
        <v>297</v>
      </c>
      <c r="C67" t="s">
        <v>298</v>
      </c>
      <c r="E67">
        <v>828.8</v>
      </c>
      <c r="N67" s="5"/>
    </row>
    <row r="68" spans="1:14">
      <c r="A68" s="16">
        <v>45828</v>
      </c>
      <c r="B68" t="s">
        <v>31</v>
      </c>
      <c r="E68">
        <v>89.79</v>
      </c>
      <c r="N68" s="5"/>
    </row>
    <row r="69" spans="1:14">
      <c r="A69" s="12">
        <v>45835</v>
      </c>
      <c r="B69" t="s">
        <v>160</v>
      </c>
      <c r="C69" t="s">
        <v>62</v>
      </c>
      <c r="D69">
        <v>40</v>
      </c>
      <c r="N69" s="5"/>
    </row>
    <row r="70" spans="1:14">
      <c r="A70" s="4"/>
      <c r="B70" t="s">
        <v>197</v>
      </c>
      <c r="C70" t="s">
        <v>62</v>
      </c>
      <c r="D70">
        <v>20</v>
      </c>
      <c r="N70" s="5"/>
    </row>
    <row r="71" spans="1:14">
      <c r="A71" s="16"/>
      <c r="B71" t="s">
        <v>96</v>
      </c>
      <c r="C71" t="s">
        <v>62</v>
      </c>
      <c r="D71">
        <v>40</v>
      </c>
      <c r="N71" s="5"/>
    </row>
    <row r="72" spans="1:14">
      <c r="A72" s="16"/>
      <c r="B72" t="s">
        <v>64</v>
      </c>
      <c r="C72" t="s">
        <v>145</v>
      </c>
      <c r="D72">
        <v>40</v>
      </c>
      <c r="N72" s="5"/>
    </row>
    <row r="73" spans="1:14">
      <c r="A73" s="4"/>
      <c r="B73" t="s">
        <v>110</v>
      </c>
      <c r="C73" t="s">
        <v>62</v>
      </c>
      <c r="D73">
        <v>40</v>
      </c>
      <c r="N73" s="5"/>
    </row>
    <row r="74" spans="1:14">
      <c r="A74" s="12">
        <v>45838</v>
      </c>
      <c r="B74" t="s">
        <v>69</v>
      </c>
      <c r="C74" t="s">
        <v>62</v>
      </c>
      <c r="D74">
        <v>20</v>
      </c>
      <c r="N74" s="5"/>
    </row>
    <row r="75" spans="1:14">
      <c r="A75" s="16"/>
      <c r="B75" t="s">
        <v>99</v>
      </c>
      <c r="C75" t="s">
        <v>62</v>
      </c>
      <c r="D75">
        <v>20</v>
      </c>
      <c r="N75" s="5"/>
    </row>
    <row r="76" spans="1:14">
      <c r="A76" s="4"/>
      <c r="B76" t="s">
        <v>97</v>
      </c>
      <c r="C76" t="s">
        <v>62</v>
      </c>
      <c r="D76">
        <v>40</v>
      </c>
      <c r="N76" s="5"/>
    </row>
    <row r="77" spans="1:14">
      <c r="A77" s="4"/>
      <c r="B77" t="s">
        <v>98</v>
      </c>
      <c r="C77" t="s">
        <v>62</v>
      </c>
      <c r="D77">
        <v>20</v>
      </c>
      <c r="N77" s="5"/>
    </row>
    <row r="78" spans="1:14">
      <c r="A78" s="16"/>
      <c r="B78" t="s">
        <v>170</v>
      </c>
      <c r="C78" t="s">
        <v>62</v>
      </c>
      <c r="D78">
        <v>20</v>
      </c>
      <c r="N78" s="5"/>
    </row>
    <row r="79" spans="1:14">
      <c r="A79" s="16"/>
      <c r="B79" t="s">
        <v>78</v>
      </c>
      <c r="C79" t="s">
        <v>62</v>
      </c>
      <c r="D79">
        <v>80</v>
      </c>
      <c r="N79" s="5"/>
    </row>
    <row r="80" spans="1:14">
      <c r="A80" s="16"/>
      <c r="B80" t="s">
        <v>95</v>
      </c>
      <c r="C80" t="s">
        <v>62</v>
      </c>
      <c r="D80">
        <v>20</v>
      </c>
      <c r="N80" s="5"/>
    </row>
    <row r="81" spans="1:14">
      <c r="A81" s="16"/>
      <c r="B81" t="s">
        <v>92</v>
      </c>
      <c r="C81" t="s">
        <v>62</v>
      </c>
      <c r="D81">
        <v>40</v>
      </c>
      <c r="N81" s="5"/>
    </row>
    <row r="82" spans="1:14">
      <c r="A82" s="16"/>
      <c r="B82" t="s">
        <v>286</v>
      </c>
      <c r="C82" t="s">
        <v>299</v>
      </c>
      <c r="D82" s="14"/>
      <c r="E82">
        <v>100</v>
      </c>
      <c r="N82" s="5"/>
    </row>
    <row r="83" spans="1:14">
      <c r="A83" s="16"/>
      <c r="B83" t="s">
        <v>31</v>
      </c>
      <c r="C83" t="s">
        <v>32</v>
      </c>
      <c r="E83">
        <v>8.99</v>
      </c>
      <c r="N83" s="5"/>
    </row>
    <row r="84" spans="1:14">
      <c r="A84" s="16"/>
      <c r="N84" s="5"/>
    </row>
    <row r="85" spans="1:14">
      <c r="A85" s="16"/>
      <c r="N85" s="5"/>
    </row>
    <row r="86" spans="1:14">
      <c r="A86" s="16"/>
      <c r="N86" s="5"/>
    </row>
    <row r="87" spans="1:14">
      <c r="A87" s="16"/>
      <c r="N87" s="5"/>
    </row>
    <row r="88" spans="1:14">
      <c r="A88" s="16"/>
      <c r="N88" s="5"/>
    </row>
    <row r="89" spans="1:14">
      <c r="A89" s="16"/>
      <c r="N89" s="5"/>
    </row>
    <row r="90" spans="1:14">
      <c r="A90" s="16"/>
      <c r="N90" s="5"/>
    </row>
    <row r="91" spans="1:14">
      <c r="A91" s="16"/>
      <c r="N91" s="5"/>
    </row>
    <row r="92" spans="1:14">
      <c r="A92" s="16"/>
      <c r="N92" s="5"/>
    </row>
    <row r="93" spans="1:14">
      <c r="A93" s="16"/>
      <c r="N93" s="5"/>
    </row>
    <row r="94" spans="1:14">
      <c r="A94" s="16"/>
      <c r="N94" s="5"/>
    </row>
    <row r="95" spans="1:14">
      <c r="A95" s="16"/>
      <c r="N95" s="5"/>
    </row>
    <row r="96" spans="1:14">
      <c r="A96" s="16"/>
      <c r="N96" s="5"/>
    </row>
    <row r="97" spans="1:14">
      <c r="A97" s="16"/>
      <c r="N97" s="5"/>
    </row>
    <row r="98" spans="1:14">
      <c r="A98" s="16"/>
      <c r="N98" s="5"/>
    </row>
    <row r="99" spans="1:14">
      <c r="A99" s="16"/>
      <c r="N99" s="5"/>
    </row>
    <row r="100" spans="1:14">
      <c r="A100" s="16"/>
      <c r="N100" s="5"/>
    </row>
    <row r="101" spans="1:14">
      <c r="A101" s="16"/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9">
        <f>SUM(D6:D103)</f>
        <v>3635.31</v>
      </c>
      <c r="E104" s="15">
        <f>SUM(E6:E103)</f>
        <v>8463.0199999999986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A112" t="s">
        <v>33</v>
      </c>
      <c r="C112" s="11">
        <f>D15+D17+D22+D30+D51+D8+D32</f>
        <v>2129.31</v>
      </c>
      <c r="E112" t="s">
        <v>34</v>
      </c>
      <c r="F112" s="11">
        <f>E14+E18+E19+E23+E24+E25+E26+E27+E28+E37+E38+E42+E43+E44+E46+E47+E49+E50+E65+E66+E67+E68</f>
        <v>7354.0299999999988</v>
      </c>
    </row>
    <row r="113" spans="1:6">
      <c r="A113" t="s">
        <v>35</v>
      </c>
      <c r="E113" t="s">
        <v>36</v>
      </c>
      <c r="F113">
        <f>E82+E83</f>
        <v>108.99</v>
      </c>
    </row>
    <row r="114" spans="1:6">
      <c r="A114" t="s">
        <v>37</v>
      </c>
      <c r="C114" s="14">
        <f>D7+D10+D11+D12+D13+D16+D20+D21+D29+D31+D33+D34+D35+D36+D39+D40+D41+D69+D70+D71+D72+D73+D74+D75+D76+D77+D78+D79+D80+D81</f>
        <v>860</v>
      </c>
      <c r="E114" t="s">
        <v>38</v>
      </c>
      <c r="F114" s="14">
        <f>E42</f>
        <v>1000</v>
      </c>
    </row>
    <row r="115" spans="1:6">
      <c r="A115" t="s">
        <v>39</v>
      </c>
      <c r="C115">
        <f>D6+D9+D48</f>
        <v>450</v>
      </c>
    </row>
    <row r="116" spans="1:6">
      <c r="A116" t="s">
        <v>40</v>
      </c>
    </row>
    <row r="117" spans="1:6">
      <c r="A117" t="s">
        <v>300</v>
      </c>
      <c r="C117">
        <f>D52+D53+D54+D55+D56+D57+D58+D59+D60+D61+D62+D63+D64</f>
        <v>196</v>
      </c>
    </row>
    <row r="121" spans="1:6">
      <c r="C121" s="28">
        <f>SUM(C112:C120)</f>
        <v>3635.31</v>
      </c>
      <c r="F121" s="28">
        <f>SUM(F112:F120)</f>
        <v>8463.0199999999986</v>
      </c>
    </row>
  </sheetData>
  <printOptions gridLines="1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E40937-7DDC-42DE-9282-8D4A992D3012}">
  <dimension ref="A1:K47"/>
  <sheetViews>
    <sheetView topLeftCell="A9" workbookViewId="0">
      <selection activeCell="H25" sqref="H25"/>
    </sheetView>
  </sheetViews>
  <sheetFormatPr defaultRowHeight="15"/>
  <cols>
    <col min="1" max="1" width="20.5703125" customWidth="1"/>
    <col min="2" max="2" width="22" customWidth="1"/>
    <col min="3" max="3" width="13.28515625" customWidth="1"/>
    <col min="4" max="4" width="3.140625" customWidth="1"/>
    <col min="5" max="5" width="22.140625" customWidth="1"/>
    <col min="6" max="6" width="17.140625" customWidth="1"/>
    <col min="8" max="8" width="18.7109375" customWidth="1"/>
    <col min="9" max="9" width="17" customWidth="1"/>
    <col min="10" max="10" width="19.7109375" customWidth="1"/>
    <col min="11" max="11" width="11.85546875" bestFit="1" customWidth="1"/>
  </cols>
  <sheetData>
    <row r="1" spans="1:11">
      <c r="A1" t="s">
        <v>301</v>
      </c>
    </row>
    <row r="4" spans="1:11">
      <c r="C4" t="s">
        <v>302</v>
      </c>
      <c r="E4" t="s">
        <v>303</v>
      </c>
    </row>
    <row r="5" spans="1:11">
      <c r="A5" s="20">
        <v>45474</v>
      </c>
      <c r="C5" s="21">
        <v>608.57000000000005</v>
      </c>
      <c r="D5" s="21"/>
      <c r="E5" s="21">
        <v>959</v>
      </c>
    </row>
    <row r="6" spans="1:11">
      <c r="A6" s="20">
        <v>45505</v>
      </c>
      <c r="C6" s="21">
        <v>830</v>
      </c>
      <c r="D6" s="21"/>
      <c r="E6" s="21">
        <v>1772</v>
      </c>
    </row>
    <row r="7" spans="1:11">
      <c r="A7" s="20">
        <v>45536</v>
      </c>
      <c r="C7" s="21">
        <f>'September 2024'!D68</f>
        <v>1140</v>
      </c>
      <c r="D7" s="21"/>
      <c r="E7" s="21">
        <f>'September 2024'!E68</f>
        <v>5292.1999999999989</v>
      </c>
    </row>
    <row r="8" spans="1:11">
      <c r="A8" s="20">
        <v>45566</v>
      </c>
      <c r="C8" s="21">
        <f>'October 2024'!D69</f>
        <v>1000</v>
      </c>
      <c r="D8" s="21"/>
      <c r="E8" s="21">
        <f>'October 2024'!E69</f>
        <v>706.87</v>
      </c>
      <c r="K8" s="11"/>
    </row>
    <row r="9" spans="1:11">
      <c r="A9" s="20">
        <v>45597</v>
      </c>
      <c r="C9" s="21">
        <f>'November 2024'!D69</f>
        <v>630</v>
      </c>
      <c r="D9" s="21"/>
      <c r="E9" s="21">
        <f>'November 2024'!E69</f>
        <v>1248.9599999999998</v>
      </c>
    </row>
    <row r="10" spans="1:11">
      <c r="A10" s="20">
        <v>45627</v>
      </c>
      <c r="C10" s="21">
        <f>'December 2024'!D104</f>
        <v>1957.28</v>
      </c>
      <c r="D10" s="21"/>
      <c r="E10" s="21">
        <f>'December 2024'!E104</f>
        <v>1249.8599999999999</v>
      </c>
    </row>
    <row r="11" spans="1:11">
      <c r="A11" s="20">
        <v>45658</v>
      </c>
      <c r="C11" s="21">
        <f>'January 2025'!D104</f>
        <v>2924</v>
      </c>
      <c r="D11" s="21"/>
      <c r="E11" s="21">
        <f>'January 2025'!E104</f>
        <v>582.46</v>
      </c>
    </row>
    <row r="12" spans="1:11">
      <c r="A12" s="20">
        <v>45689</v>
      </c>
      <c r="C12" s="21">
        <f>'February 2025'!D104</f>
        <v>1135</v>
      </c>
      <c r="D12" s="21"/>
      <c r="E12" s="21">
        <f>'February 2025'!E104</f>
        <v>895.76</v>
      </c>
    </row>
    <row r="13" spans="1:11">
      <c r="A13" s="20">
        <v>45717</v>
      </c>
      <c r="C13" s="21">
        <f>'March 2025'!D104</f>
        <v>938.75</v>
      </c>
      <c r="D13" s="21"/>
      <c r="E13" s="21">
        <f>'March 2025'!E104</f>
        <v>906.95</v>
      </c>
    </row>
    <row r="14" spans="1:11">
      <c r="A14" s="20">
        <v>45748</v>
      </c>
      <c r="C14" s="21">
        <f>'April 2025'!D104</f>
        <v>1090</v>
      </c>
      <c r="D14" s="21"/>
      <c r="E14" s="21">
        <f>'April 2025'!E104</f>
        <v>3143.1499999999996</v>
      </c>
    </row>
    <row r="15" spans="1:11">
      <c r="A15" s="20">
        <v>45778</v>
      </c>
      <c r="C15" s="21">
        <f>'May 2025'!D104</f>
        <v>25306.5</v>
      </c>
      <c r="D15" s="21"/>
      <c r="E15" s="21">
        <f>'May 2025'!E104</f>
        <v>18927.990000000005</v>
      </c>
    </row>
    <row r="16" spans="1:11">
      <c r="A16" s="20">
        <v>45809</v>
      </c>
      <c r="C16" s="21">
        <f>'June 2025'!D104</f>
        <v>3635.31</v>
      </c>
      <c r="D16" s="21"/>
      <c r="E16" s="21">
        <f>'June 2025'!E104</f>
        <v>8463.0199999999986</v>
      </c>
      <c r="K16" s="14"/>
    </row>
    <row r="17" spans="1:11">
      <c r="C17" s="21"/>
      <c r="D17" s="21"/>
      <c r="E17" s="21"/>
      <c r="K17" s="14"/>
    </row>
    <row r="18" spans="1:11">
      <c r="C18" s="22">
        <f>SUM(C5:C17)</f>
        <v>41195.409999999996</v>
      </c>
      <c r="D18" s="22"/>
      <c r="E18" s="22">
        <f>SUM(E5:E17)</f>
        <v>44148.22</v>
      </c>
      <c r="K18" s="14"/>
    </row>
    <row r="19" spans="1:11">
      <c r="K19" s="14"/>
    </row>
    <row r="21" spans="1:11">
      <c r="K21" s="11"/>
    </row>
    <row r="22" spans="1:11">
      <c r="A22" t="s">
        <v>304</v>
      </c>
    </row>
    <row r="23" spans="1:11">
      <c r="I23" s="18"/>
    </row>
    <row r="25" spans="1:11">
      <c r="A25" t="s">
        <v>33</v>
      </c>
      <c r="C25" s="21">
        <f>'November 2024'!C78+'December 2024'!C112+'January 2025'!C112+'February 2025'!C112+'April 2025'!C112+'May 2025'!D112+'June 2025'!C112</f>
        <v>19802.09</v>
      </c>
      <c r="E25" t="s">
        <v>34</v>
      </c>
      <c r="F25" s="21">
        <f>'July 2024'!F52+'August 2024'!F52+'March 2025'!F112+'April 2025'!F112+'May 2025'!G112+'June 2025'!F112</f>
        <v>29642.910000000003</v>
      </c>
    </row>
    <row r="26" spans="1:11">
      <c r="A26" t="s">
        <v>35</v>
      </c>
      <c r="C26" s="21">
        <f>'April 2025'!C113+'May 2025'!D113</f>
        <v>1050</v>
      </c>
      <c r="E26" t="s">
        <v>36</v>
      </c>
      <c r="F26" s="21">
        <f>'July 2024'!F53+'September 2024'!F79+'October 2024'!F79+'November 2024'!F79+'December 2024'!F113+'January 2025'!F113+'February 2025'!F113+'March 2025'!F113+'June 2025'!F113</f>
        <v>2146.7599999999998</v>
      </c>
    </row>
    <row r="27" spans="1:11">
      <c r="A27" t="s">
        <v>37</v>
      </c>
      <c r="C27" s="21">
        <f>'July 2024'!C54+'August 2024'!C54+'September 2024'!C80+'October 2024'!C80+'November 2024'!C80+'December 2024'!C114+'January 2025'!C114+'February 2025'!C114+'March 2025'!C114+'April 2025'!C114+'May 2025'!D114+'June 2025'!C114</f>
        <v>10990</v>
      </c>
      <c r="E27" t="s">
        <v>38</v>
      </c>
      <c r="F27" s="21">
        <f>'July 2024'!F54+'August 2024'!F54+'September 2024'!F80++'October 2024'!F80+'November 2024'!F80+'December 2024'!F114+'January 2025'!F114+'February 2025'!F114+'March 2025'!F114+'April 2025'!F114+'May 2025'!G114+'June 2025'!F114</f>
        <v>6860</v>
      </c>
    </row>
    <row r="28" spans="1:11">
      <c r="A28" t="s">
        <v>39</v>
      </c>
      <c r="C28" s="21">
        <f>'July 2024'!C55+'August 2024'!C55+'September 2024'!C81+'May 2025'!D115+'June 2025'!C115</f>
        <v>978.56999999999994</v>
      </c>
      <c r="E28" t="s">
        <v>225</v>
      </c>
      <c r="F28">
        <f>'April 2025'!F115</f>
        <v>594</v>
      </c>
    </row>
    <row r="29" spans="1:11">
      <c r="A29" t="s">
        <v>206</v>
      </c>
      <c r="C29" s="21">
        <f>'March 2025'!C116+'May 2025'!D116+'June 2025'!C117</f>
        <v>8374.75</v>
      </c>
      <c r="E29" t="s">
        <v>226</v>
      </c>
      <c r="F29">
        <f>'April 2025'!F116</f>
        <v>312.20999999999998</v>
      </c>
      <c r="K29" s="14"/>
    </row>
    <row r="30" spans="1:11">
      <c r="C30" s="21"/>
      <c r="E30" t="s">
        <v>106</v>
      </c>
      <c r="F30" s="14">
        <f>'September 2024'!F81</f>
        <v>4592.3399999999992</v>
      </c>
    </row>
    <row r="31" spans="1:11">
      <c r="C31" s="21"/>
    </row>
    <row r="32" spans="1:11">
      <c r="C32" s="21"/>
    </row>
    <row r="33" spans="3:11">
      <c r="C33" s="21"/>
    </row>
    <row r="34" spans="3:11">
      <c r="C34" s="22">
        <f>SUM(C25:C33)</f>
        <v>41195.410000000003</v>
      </c>
      <c r="F34" s="22">
        <f>SUM(F25:F33)</f>
        <v>44148.219999999994</v>
      </c>
    </row>
    <row r="36" spans="3:11">
      <c r="J36" s="14"/>
    </row>
    <row r="47" spans="3:11">
      <c r="K47" s="19"/>
    </row>
  </sheetData>
  <printOptions gridLines="1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3030E1-6347-471E-BBD6-EEFACDFF853C}">
  <dimension ref="A2:E33"/>
  <sheetViews>
    <sheetView tabSelected="1" topLeftCell="A21" workbookViewId="0">
      <selection activeCell="G30" sqref="G30"/>
    </sheetView>
  </sheetViews>
  <sheetFormatPr defaultRowHeight="15"/>
  <cols>
    <col min="1" max="1" width="40.85546875" customWidth="1"/>
    <col min="2" max="2" width="10.85546875" customWidth="1"/>
    <col min="3" max="3" width="11.85546875" bestFit="1" customWidth="1"/>
  </cols>
  <sheetData>
    <row r="2" spans="1:5">
      <c r="A2" s="10" t="s">
        <v>305</v>
      </c>
      <c r="B2" s="10" t="s">
        <v>306</v>
      </c>
    </row>
    <row r="6" spans="1:5">
      <c r="B6" s="10" t="s">
        <v>307</v>
      </c>
    </row>
    <row r="8" spans="1:5">
      <c r="B8" s="10" t="s">
        <v>308</v>
      </c>
      <c r="C8" s="10"/>
      <c r="D8" s="10"/>
      <c r="E8" s="10"/>
    </row>
    <row r="11" spans="1:5">
      <c r="A11" s="10" t="s">
        <v>309</v>
      </c>
    </row>
    <row r="12" spans="1:5">
      <c r="A12" t="s">
        <v>33</v>
      </c>
      <c r="C12" s="21">
        <v>19802.09</v>
      </c>
    </row>
    <row r="13" spans="1:5">
      <c r="A13" t="s">
        <v>35</v>
      </c>
      <c r="C13" s="21">
        <v>1050</v>
      </c>
    </row>
    <row r="14" spans="1:5">
      <c r="A14" t="s">
        <v>37</v>
      </c>
      <c r="C14" s="21">
        <v>10990</v>
      </c>
    </row>
    <row r="15" spans="1:5">
      <c r="A15" t="s">
        <v>39</v>
      </c>
      <c r="C15" s="21">
        <v>978.57</v>
      </c>
    </row>
    <row r="16" spans="1:5">
      <c r="A16" t="s">
        <v>206</v>
      </c>
      <c r="C16" s="21">
        <v>8374.75</v>
      </c>
    </row>
    <row r="17" spans="1:3">
      <c r="C17" s="21"/>
    </row>
    <row r="18" spans="1:3">
      <c r="C18" s="21"/>
    </row>
    <row r="19" spans="1:3">
      <c r="A19" t="s">
        <v>5</v>
      </c>
      <c r="C19" s="21">
        <v>14836.06</v>
      </c>
    </row>
    <row r="20" spans="1:3">
      <c r="C20" s="21"/>
    </row>
    <row r="21" spans="1:3">
      <c r="C21" s="22">
        <f>SUM(C12:C20)</f>
        <v>56031.47</v>
      </c>
    </row>
    <row r="23" spans="1:3">
      <c r="A23" s="10" t="s">
        <v>310</v>
      </c>
    </row>
    <row r="24" spans="1:3">
      <c r="A24" t="s">
        <v>34</v>
      </c>
      <c r="B24" s="21"/>
      <c r="C24" s="21">
        <f>'Tally for Gala Year 2025'!F25</f>
        <v>29642.910000000003</v>
      </c>
    </row>
    <row r="25" spans="1:3">
      <c r="A25" t="s">
        <v>36</v>
      </c>
      <c r="B25" s="21"/>
      <c r="C25" s="21">
        <f>'Tally for Gala Year 2025'!F26</f>
        <v>2146.7599999999998</v>
      </c>
    </row>
    <row r="26" spans="1:3">
      <c r="A26" t="s">
        <v>38</v>
      </c>
      <c r="B26" s="21"/>
      <c r="C26" s="21">
        <f>'Tally for Gala Year 2025'!F27</f>
        <v>6860</v>
      </c>
    </row>
    <row r="27" spans="1:3">
      <c r="A27" t="s">
        <v>225</v>
      </c>
      <c r="C27" s="21">
        <f>'Tally for Gala Year 2025'!F28</f>
        <v>594</v>
      </c>
    </row>
    <row r="28" spans="1:3">
      <c r="A28" t="s">
        <v>226</v>
      </c>
      <c r="C28" s="21">
        <f>'Tally for Gala Year 2025'!F29</f>
        <v>312.20999999999998</v>
      </c>
    </row>
    <row r="29" spans="1:3">
      <c r="A29" t="s">
        <v>106</v>
      </c>
      <c r="B29" s="14"/>
      <c r="C29" s="21">
        <f>'Tally for Gala Year 2025'!F30</f>
        <v>4592.3399999999992</v>
      </c>
    </row>
    <row r="33" spans="3:3">
      <c r="C33" s="22">
        <f>SUM(C24:C32)</f>
        <v>44148.219999999994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3D9808-B94D-4EDF-B9AD-C26358896F25}">
  <dimension ref="A1:G61"/>
  <sheetViews>
    <sheetView topLeftCell="A32" workbookViewId="0">
      <selection activeCell="K58" sqref="K58"/>
    </sheetView>
  </sheetViews>
  <sheetFormatPr defaultRowHeight="15"/>
  <cols>
    <col min="1" max="1" width="18.42578125" customWidth="1"/>
    <col min="2" max="2" width="34" customWidth="1"/>
    <col min="4" max="4" width="13.85546875" customWidth="1"/>
    <col min="5" max="5" width="24.28515625" customWidth="1"/>
    <col min="6" max="6" width="18.85546875" customWidth="1"/>
    <col min="7" max="7" width="13.42578125" customWidth="1"/>
  </cols>
  <sheetData>
    <row r="1" spans="1:7">
      <c r="A1" s="10" t="s">
        <v>0</v>
      </c>
    </row>
    <row r="3" spans="1:7">
      <c r="C3" s="23">
        <v>45505</v>
      </c>
    </row>
    <row r="4" spans="1:7">
      <c r="A4" s="10" t="s">
        <v>1</v>
      </c>
      <c r="B4" s="10" t="s">
        <v>2</v>
      </c>
      <c r="C4" s="10" t="s">
        <v>3</v>
      </c>
      <c r="D4" s="10" t="s">
        <v>4</v>
      </c>
      <c r="F4" t="s">
        <v>5</v>
      </c>
      <c r="G4" s="24">
        <f>'[1]July 2024'!G7</f>
        <v>14485.629999999997</v>
      </c>
    </row>
    <row r="5" spans="1:7">
      <c r="A5" s="25">
        <v>45505</v>
      </c>
      <c r="B5" t="s">
        <v>41</v>
      </c>
      <c r="C5" s="21">
        <v>40</v>
      </c>
      <c r="D5" s="21"/>
      <c r="F5" t="s">
        <v>7</v>
      </c>
      <c r="G5" s="21">
        <f>C34</f>
        <v>830</v>
      </c>
    </row>
    <row r="6" spans="1:7">
      <c r="A6" s="25">
        <v>45505</v>
      </c>
      <c r="B6" t="s">
        <v>42</v>
      </c>
      <c r="C6" s="21">
        <v>20</v>
      </c>
      <c r="D6" s="21"/>
      <c r="F6" t="s">
        <v>9</v>
      </c>
      <c r="G6" s="26">
        <f>D34</f>
        <v>1772</v>
      </c>
    </row>
    <row r="7" spans="1:7">
      <c r="A7" s="25">
        <v>45505</v>
      </c>
      <c r="B7" t="s">
        <v>43</v>
      </c>
      <c r="C7" s="21">
        <v>20</v>
      </c>
      <c r="D7" s="21"/>
      <c r="F7" t="s">
        <v>11</v>
      </c>
      <c r="G7" s="24">
        <f>G4+G5-G6</f>
        <v>13543.629999999997</v>
      </c>
    </row>
    <row r="8" spans="1:7">
      <c r="A8" s="25">
        <v>45506</v>
      </c>
      <c r="B8" t="s">
        <v>13</v>
      </c>
      <c r="C8" s="21">
        <v>20</v>
      </c>
      <c r="D8" s="21"/>
    </row>
    <row r="9" spans="1:7">
      <c r="A9" s="18">
        <v>45506</v>
      </c>
      <c r="B9" t="s">
        <v>23</v>
      </c>
      <c r="C9" s="21">
        <v>20</v>
      </c>
      <c r="D9" s="21"/>
    </row>
    <row r="10" spans="1:7">
      <c r="A10" s="18">
        <v>45506</v>
      </c>
      <c r="B10" t="s">
        <v>44</v>
      </c>
      <c r="C10" s="21">
        <v>20</v>
      </c>
      <c r="D10" s="21"/>
    </row>
    <row r="11" spans="1:7">
      <c r="A11" s="18">
        <v>45506</v>
      </c>
      <c r="B11" t="s">
        <v>45</v>
      </c>
      <c r="C11" s="21">
        <v>20</v>
      </c>
      <c r="D11" s="21"/>
    </row>
    <row r="12" spans="1:7">
      <c r="A12" s="18">
        <v>45509</v>
      </c>
      <c r="B12" t="s">
        <v>46</v>
      </c>
      <c r="C12" s="21">
        <v>20</v>
      </c>
      <c r="D12" s="21"/>
    </row>
    <row r="13" spans="1:7">
      <c r="A13" s="18">
        <v>45509</v>
      </c>
      <c r="B13" t="s">
        <v>47</v>
      </c>
      <c r="C13" s="21">
        <v>20</v>
      </c>
      <c r="D13" s="21"/>
    </row>
    <row r="14" spans="1:7">
      <c r="A14" s="18">
        <v>45509</v>
      </c>
      <c r="B14" t="s">
        <v>48</v>
      </c>
      <c r="C14" s="21">
        <v>40</v>
      </c>
      <c r="D14" s="21"/>
    </row>
    <row r="15" spans="1:7">
      <c r="A15" s="18">
        <v>45509</v>
      </c>
      <c r="B15" t="s">
        <v>49</v>
      </c>
      <c r="C15" s="21"/>
      <c r="D15" s="21">
        <v>530</v>
      </c>
    </row>
    <row r="16" spans="1:7">
      <c r="A16" s="18">
        <v>45526</v>
      </c>
      <c r="B16" t="s">
        <v>50</v>
      </c>
      <c r="C16" s="21">
        <v>60</v>
      </c>
      <c r="D16" s="21"/>
    </row>
    <row r="17" spans="1:4">
      <c r="A17" s="18">
        <v>45526</v>
      </c>
      <c r="B17" t="s">
        <v>45</v>
      </c>
      <c r="C17" s="21">
        <v>40</v>
      </c>
      <c r="D17" s="21"/>
    </row>
    <row r="18" spans="1:4">
      <c r="A18" s="18">
        <v>45527</v>
      </c>
      <c r="B18" t="s">
        <v>20</v>
      </c>
      <c r="C18" s="21">
        <v>40</v>
      </c>
      <c r="D18" s="21"/>
    </row>
    <row r="19" spans="1:4">
      <c r="A19" s="18">
        <v>45531</v>
      </c>
      <c r="B19" t="s">
        <v>18</v>
      </c>
      <c r="C19" s="21">
        <v>60</v>
      </c>
      <c r="D19" s="21"/>
    </row>
    <row r="20" spans="1:4">
      <c r="A20" s="18">
        <v>45532</v>
      </c>
      <c r="B20" t="s">
        <v>51</v>
      </c>
      <c r="C20" s="21">
        <v>50</v>
      </c>
      <c r="D20" s="21"/>
    </row>
    <row r="21" spans="1:4">
      <c r="A21" s="18">
        <v>45532</v>
      </c>
      <c r="B21" t="s">
        <v>14</v>
      </c>
      <c r="C21" s="21">
        <v>40</v>
      </c>
      <c r="D21" s="21"/>
    </row>
    <row r="22" spans="1:4">
      <c r="A22" s="25">
        <v>45532</v>
      </c>
      <c r="B22" t="s">
        <v>52</v>
      </c>
      <c r="C22" s="21"/>
      <c r="D22" s="21">
        <v>1242</v>
      </c>
    </row>
    <row r="23" spans="1:4">
      <c r="A23" s="25">
        <v>45533</v>
      </c>
      <c r="B23" t="s">
        <v>23</v>
      </c>
      <c r="C23" s="21">
        <v>40</v>
      </c>
      <c r="D23" s="14"/>
    </row>
    <row r="24" spans="1:4">
      <c r="A24" s="25">
        <v>45533</v>
      </c>
      <c r="B24" t="s">
        <v>10</v>
      </c>
      <c r="C24" s="21">
        <v>20</v>
      </c>
      <c r="D24" s="14"/>
    </row>
    <row r="25" spans="1:4">
      <c r="A25" s="25">
        <v>45533</v>
      </c>
      <c r="B25" t="s">
        <v>44</v>
      </c>
      <c r="C25" s="21">
        <v>20</v>
      </c>
      <c r="D25" s="14"/>
    </row>
    <row r="26" spans="1:4">
      <c r="A26" s="25">
        <v>45533</v>
      </c>
      <c r="B26" t="s">
        <v>22</v>
      </c>
      <c r="C26" s="21">
        <v>20</v>
      </c>
      <c r="D26" s="14"/>
    </row>
    <row r="27" spans="1:4">
      <c r="A27" s="25">
        <v>45533</v>
      </c>
      <c r="B27" t="s">
        <v>12</v>
      </c>
      <c r="C27" s="21">
        <v>60</v>
      </c>
      <c r="D27" s="14"/>
    </row>
    <row r="28" spans="1:4">
      <c r="A28" s="25">
        <v>45533</v>
      </c>
      <c r="B28" t="s">
        <v>29</v>
      </c>
      <c r="C28" s="21">
        <v>20</v>
      </c>
      <c r="D28" s="14"/>
    </row>
    <row r="29" spans="1:4">
      <c r="A29" s="25">
        <v>45533</v>
      </c>
      <c r="B29" t="s">
        <v>53</v>
      </c>
      <c r="C29" s="21">
        <v>40</v>
      </c>
    </row>
    <row r="30" spans="1:4">
      <c r="A30" s="25">
        <v>45533</v>
      </c>
      <c r="B30" t="s">
        <v>54</v>
      </c>
      <c r="C30" s="21">
        <v>40</v>
      </c>
    </row>
    <row r="31" spans="1:4">
      <c r="A31" s="25">
        <v>45534</v>
      </c>
      <c r="B31" t="s">
        <v>16</v>
      </c>
      <c r="C31" s="21">
        <v>20</v>
      </c>
    </row>
    <row r="32" spans="1:4">
      <c r="A32" s="25">
        <v>45534</v>
      </c>
      <c r="B32" t="s">
        <v>55</v>
      </c>
      <c r="C32" s="21">
        <v>20</v>
      </c>
    </row>
    <row r="34" spans="3:4">
      <c r="C34" s="19">
        <f>SUM(C5:C33)</f>
        <v>830</v>
      </c>
      <c r="D34" s="19">
        <f>SUM(D5:D33)</f>
        <v>1772</v>
      </c>
    </row>
    <row r="52" spans="1:6">
      <c r="A52" t="s">
        <v>33</v>
      </c>
      <c r="E52" t="s">
        <v>34</v>
      </c>
      <c r="F52" s="21">
        <f>D22</f>
        <v>1242</v>
      </c>
    </row>
    <row r="53" spans="1:6">
      <c r="A53" t="s">
        <v>35</v>
      </c>
      <c r="E53" t="s">
        <v>36</v>
      </c>
    </row>
    <row r="54" spans="1:6">
      <c r="A54" t="s">
        <v>37</v>
      </c>
      <c r="C54" s="21">
        <f>C5+C6+C7+C8+C9+C10+C11+C12+C13+C14+C16+C17+C18+C19+C21+C23+C24+C25+C26+C27+C28+C29+C30+C31+C32</f>
        <v>780</v>
      </c>
      <c r="E54" t="s">
        <v>38</v>
      </c>
      <c r="F54" s="21">
        <f>D15</f>
        <v>530</v>
      </c>
    </row>
    <row r="55" spans="1:6">
      <c r="A55" t="s">
        <v>39</v>
      </c>
      <c r="C55" s="21">
        <f>C20</f>
        <v>50</v>
      </c>
    </row>
    <row r="56" spans="1:6">
      <c r="A56" t="s">
        <v>40</v>
      </c>
    </row>
    <row r="61" spans="1:6">
      <c r="C61" s="27">
        <f>SUM(C52:C60)</f>
        <v>830</v>
      </c>
      <c r="F61" s="22">
        <f>SUM(F52:F60)</f>
        <v>1772</v>
      </c>
    </row>
  </sheetData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7"/>
  <sheetViews>
    <sheetView topLeftCell="A63" workbookViewId="0">
      <selection activeCell="F80" sqref="F80"/>
    </sheetView>
  </sheetViews>
  <sheetFormatPr defaultRowHeight="15"/>
  <cols>
    <col min="1" max="1" width="13.5703125" customWidth="1"/>
    <col min="2" max="2" width="36.7109375" customWidth="1"/>
    <col min="3" max="3" width="27.7109375" customWidth="1"/>
    <col min="4" max="4" width="11.28515625" customWidth="1"/>
    <col min="5" max="5" width="22" customWidth="1"/>
    <col min="6" max="6" width="18" customWidth="1"/>
    <col min="16" max="16" width="18.7109375" customWidth="1"/>
  </cols>
  <sheetData>
    <row r="1" spans="1:14">
      <c r="A1" s="1" t="s">
        <v>56</v>
      </c>
      <c r="B1" s="2"/>
      <c r="C1" s="2" t="s">
        <v>57</v>
      </c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D2" s="18">
        <v>45565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v>13543.63</v>
      </c>
      <c r="N5" s="5"/>
    </row>
    <row r="6" spans="1:14">
      <c r="A6" s="12">
        <v>45537</v>
      </c>
      <c r="B6" t="s">
        <v>61</v>
      </c>
      <c r="C6" t="s">
        <v>62</v>
      </c>
      <c r="D6">
        <v>40</v>
      </c>
      <c r="F6">
        <f>D68</f>
        <v>1140</v>
      </c>
      <c r="N6" s="5"/>
    </row>
    <row r="7" spans="1:14">
      <c r="A7" s="4"/>
      <c r="B7" t="s">
        <v>63</v>
      </c>
      <c r="C7" t="s">
        <v>62</v>
      </c>
      <c r="D7">
        <v>20</v>
      </c>
      <c r="F7">
        <f>E68</f>
        <v>5292.1999999999989</v>
      </c>
      <c r="N7" s="5"/>
    </row>
    <row r="8" spans="1:14">
      <c r="A8" s="4"/>
      <c r="B8" t="s">
        <v>64</v>
      </c>
      <c r="C8" t="s">
        <v>62</v>
      </c>
      <c r="D8">
        <v>20</v>
      </c>
      <c r="N8" s="5"/>
    </row>
    <row r="9" spans="1:14">
      <c r="A9" s="4"/>
      <c r="B9" t="s">
        <v>63</v>
      </c>
      <c r="C9" t="s">
        <v>62</v>
      </c>
      <c r="D9">
        <v>20</v>
      </c>
      <c r="F9" s="11">
        <f>F5+D68-E68</f>
        <v>9391.43</v>
      </c>
      <c r="G9" t="s">
        <v>65</v>
      </c>
      <c r="N9" s="5"/>
    </row>
    <row r="10" spans="1:14">
      <c r="A10" s="4"/>
      <c r="B10" t="s">
        <v>64</v>
      </c>
      <c r="C10" t="s">
        <v>62</v>
      </c>
      <c r="D10">
        <v>20</v>
      </c>
      <c r="N10" s="5"/>
    </row>
    <row r="11" spans="1:14">
      <c r="A11" s="4"/>
      <c r="B11" t="s">
        <v>66</v>
      </c>
      <c r="C11" t="s">
        <v>62</v>
      </c>
      <c r="D11">
        <v>20</v>
      </c>
      <c r="N11" s="5"/>
    </row>
    <row r="12" spans="1:14">
      <c r="A12" s="4"/>
      <c r="B12" t="s">
        <v>67</v>
      </c>
      <c r="C12" t="s">
        <v>68</v>
      </c>
      <c r="E12" s="14">
        <v>3600</v>
      </c>
      <c r="N12" s="5"/>
    </row>
    <row r="13" spans="1:14">
      <c r="A13" s="12">
        <v>45538</v>
      </c>
      <c r="B13" t="s">
        <v>69</v>
      </c>
      <c r="C13" t="s">
        <v>62</v>
      </c>
      <c r="D13">
        <v>20</v>
      </c>
      <c r="N13" s="5"/>
    </row>
    <row r="14" spans="1:14">
      <c r="A14" s="12">
        <v>45539</v>
      </c>
      <c r="B14" t="s">
        <v>70</v>
      </c>
      <c r="C14" t="s">
        <v>62</v>
      </c>
      <c r="D14">
        <v>20</v>
      </c>
      <c r="N14" s="5"/>
    </row>
    <row r="15" spans="1:14">
      <c r="A15" s="4"/>
      <c r="B15" t="s">
        <v>71</v>
      </c>
      <c r="C15" t="s">
        <v>62</v>
      </c>
      <c r="D15">
        <v>20</v>
      </c>
      <c r="N15" s="5"/>
    </row>
    <row r="16" spans="1:14">
      <c r="A16" s="12">
        <v>45540</v>
      </c>
      <c r="B16" t="s">
        <v>72</v>
      </c>
      <c r="C16" t="s">
        <v>62</v>
      </c>
      <c r="D16">
        <v>20</v>
      </c>
      <c r="N16" s="5"/>
    </row>
    <row r="17" spans="1:14">
      <c r="A17" s="4"/>
      <c r="B17" t="s">
        <v>73</v>
      </c>
      <c r="C17" t="s">
        <v>62</v>
      </c>
      <c r="D17">
        <v>20</v>
      </c>
      <c r="N17" s="5"/>
    </row>
    <row r="18" spans="1:14">
      <c r="A18" s="12">
        <v>45541</v>
      </c>
      <c r="B18" t="s">
        <v>74</v>
      </c>
      <c r="C18" t="s">
        <v>62</v>
      </c>
      <c r="D18">
        <v>40</v>
      </c>
      <c r="N18" s="5"/>
    </row>
    <row r="19" spans="1:14">
      <c r="A19" s="4"/>
      <c r="B19" t="s">
        <v>75</v>
      </c>
      <c r="C19" t="s">
        <v>62</v>
      </c>
      <c r="D19">
        <v>20</v>
      </c>
      <c r="N19" s="5"/>
    </row>
    <row r="20" spans="1:14">
      <c r="A20" s="4"/>
      <c r="B20" t="s">
        <v>76</v>
      </c>
      <c r="C20" t="s">
        <v>62</v>
      </c>
      <c r="D20">
        <v>20</v>
      </c>
      <c r="N20" s="5"/>
    </row>
    <row r="21" spans="1:14">
      <c r="A21" s="4"/>
      <c r="B21" t="s">
        <v>77</v>
      </c>
      <c r="C21" t="s">
        <v>62</v>
      </c>
      <c r="D21">
        <v>20</v>
      </c>
      <c r="N21" s="5"/>
    </row>
    <row r="22" spans="1:14">
      <c r="A22" s="4"/>
      <c r="B22" t="s">
        <v>78</v>
      </c>
      <c r="C22" t="s">
        <v>62</v>
      </c>
      <c r="D22">
        <v>20</v>
      </c>
      <c r="N22" s="5"/>
    </row>
    <row r="23" spans="1:14">
      <c r="A23" s="4"/>
      <c r="B23" t="s">
        <v>75</v>
      </c>
      <c r="C23" t="s">
        <v>62</v>
      </c>
      <c r="D23">
        <v>20</v>
      </c>
      <c r="N23" s="5"/>
    </row>
    <row r="24" spans="1:14">
      <c r="A24" s="12">
        <v>45544</v>
      </c>
      <c r="B24" t="s">
        <v>79</v>
      </c>
      <c r="C24" t="s">
        <v>38</v>
      </c>
      <c r="E24">
        <v>530</v>
      </c>
      <c r="N24" s="5"/>
    </row>
    <row r="25" spans="1:14">
      <c r="A25" s="12">
        <v>45548</v>
      </c>
      <c r="B25" t="s">
        <v>80</v>
      </c>
      <c r="C25" t="s">
        <v>81</v>
      </c>
      <c r="D25">
        <v>150</v>
      </c>
      <c r="N25" s="5"/>
    </row>
    <row r="26" spans="1:14">
      <c r="A26" s="12">
        <v>45551</v>
      </c>
      <c r="B26" t="s">
        <v>82</v>
      </c>
      <c r="E26">
        <v>175</v>
      </c>
      <c r="N26" s="5"/>
    </row>
    <row r="27" spans="1:14">
      <c r="A27" s="12">
        <v>45553</v>
      </c>
      <c r="B27" t="s">
        <v>83</v>
      </c>
      <c r="E27">
        <v>58.5</v>
      </c>
      <c r="N27" s="5"/>
    </row>
    <row r="28" spans="1:14">
      <c r="A28" s="12">
        <v>45555</v>
      </c>
      <c r="B28" t="s">
        <v>80</v>
      </c>
      <c r="C28" t="s">
        <v>81</v>
      </c>
      <c r="D28">
        <v>150</v>
      </c>
      <c r="N28" s="5"/>
    </row>
    <row r="29" spans="1:14">
      <c r="A29" s="12">
        <v>45558</v>
      </c>
      <c r="B29" t="s">
        <v>69</v>
      </c>
      <c r="C29" t="s">
        <v>62</v>
      </c>
      <c r="D29">
        <v>20</v>
      </c>
      <c r="N29" s="5"/>
    </row>
    <row r="30" spans="1:14">
      <c r="A30" s="12">
        <v>45559</v>
      </c>
      <c r="B30" t="s">
        <v>84</v>
      </c>
      <c r="C30" t="s">
        <v>85</v>
      </c>
      <c r="E30">
        <v>102.28</v>
      </c>
      <c r="N30" s="5"/>
    </row>
    <row r="31" spans="1:14">
      <c r="A31" s="4"/>
      <c r="B31" t="s">
        <v>84</v>
      </c>
      <c r="C31" t="s">
        <v>85</v>
      </c>
      <c r="E31">
        <v>10.99</v>
      </c>
      <c r="N31" s="5"/>
    </row>
    <row r="32" spans="1:14">
      <c r="A32" s="4"/>
      <c r="B32" t="s">
        <v>86</v>
      </c>
      <c r="C32" t="s">
        <v>87</v>
      </c>
      <c r="E32">
        <v>24.3</v>
      </c>
      <c r="N32" s="5"/>
    </row>
    <row r="33" spans="1:14">
      <c r="A33" s="4"/>
      <c r="B33" t="s">
        <v>84</v>
      </c>
      <c r="C33" t="s">
        <v>85</v>
      </c>
      <c r="E33">
        <v>9.6</v>
      </c>
      <c r="N33" s="5"/>
    </row>
    <row r="34" spans="1:14">
      <c r="A34" s="4"/>
      <c r="B34" t="s">
        <v>84</v>
      </c>
      <c r="C34" t="s">
        <v>85</v>
      </c>
      <c r="E34">
        <v>38</v>
      </c>
      <c r="N34" s="5"/>
    </row>
    <row r="35" spans="1:14">
      <c r="A35" s="4"/>
      <c r="B35" t="s">
        <v>84</v>
      </c>
      <c r="C35" t="s">
        <v>85</v>
      </c>
      <c r="E35">
        <v>17.940000000000001</v>
      </c>
      <c r="N35" s="5"/>
    </row>
    <row r="36" spans="1:14">
      <c r="A36" s="4"/>
      <c r="B36" t="s">
        <v>88</v>
      </c>
      <c r="C36" t="s">
        <v>89</v>
      </c>
      <c r="E36">
        <v>4.8600000000000003</v>
      </c>
      <c r="N36" s="5"/>
    </row>
    <row r="37" spans="1:14">
      <c r="A37" s="4"/>
      <c r="B37" t="s">
        <v>90</v>
      </c>
      <c r="E37">
        <v>20</v>
      </c>
      <c r="N37" s="5"/>
    </row>
    <row r="38" spans="1:14">
      <c r="A38" s="12">
        <v>45560</v>
      </c>
      <c r="B38" t="s">
        <v>86</v>
      </c>
      <c r="C38" t="s">
        <v>87</v>
      </c>
      <c r="E38">
        <v>20.7</v>
      </c>
      <c r="N38" s="5"/>
    </row>
    <row r="39" spans="1:14">
      <c r="A39" s="12">
        <v>45561</v>
      </c>
      <c r="B39" t="s">
        <v>91</v>
      </c>
      <c r="C39" t="s">
        <v>62</v>
      </c>
      <c r="D39">
        <v>40</v>
      </c>
      <c r="N39" s="5"/>
    </row>
    <row r="40" spans="1:14">
      <c r="A40" s="4"/>
      <c r="B40" t="s">
        <v>78</v>
      </c>
      <c r="C40" t="s">
        <v>62</v>
      </c>
      <c r="D40">
        <v>60</v>
      </c>
      <c r="N40" s="5"/>
    </row>
    <row r="41" spans="1:14">
      <c r="A41" s="4"/>
      <c r="B41" t="s">
        <v>92</v>
      </c>
      <c r="C41" t="s">
        <v>62</v>
      </c>
      <c r="D41">
        <v>20</v>
      </c>
      <c r="N41" s="5"/>
    </row>
    <row r="42" spans="1:14">
      <c r="A42" s="4"/>
      <c r="B42" t="s">
        <v>92</v>
      </c>
      <c r="C42" t="s">
        <v>62</v>
      </c>
      <c r="D42">
        <v>20</v>
      </c>
      <c r="N42" s="5"/>
    </row>
    <row r="43" spans="1:14">
      <c r="A43" s="4"/>
      <c r="B43" t="s">
        <v>93</v>
      </c>
      <c r="C43" t="s">
        <v>94</v>
      </c>
      <c r="E43">
        <v>100</v>
      </c>
      <c r="N43" s="5"/>
    </row>
    <row r="44" spans="1:14">
      <c r="A44" s="12">
        <v>45562</v>
      </c>
      <c r="B44" t="s">
        <v>95</v>
      </c>
      <c r="C44" t="s">
        <v>62</v>
      </c>
      <c r="D44">
        <v>20</v>
      </c>
      <c r="N44" s="5"/>
    </row>
    <row r="45" spans="1:14">
      <c r="A45" s="4"/>
      <c r="B45" t="s">
        <v>69</v>
      </c>
      <c r="C45" t="s">
        <v>62</v>
      </c>
      <c r="D45">
        <v>20</v>
      </c>
      <c r="N45" s="5"/>
    </row>
    <row r="46" spans="1:14">
      <c r="A46" s="4"/>
      <c r="B46" t="s">
        <v>96</v>
      </c>
      <c r="C46" t="s">
        <v>62</v>
      </c>
      <c r="D46">
        <v>40</v>
      </c>
      <c r="N46" s="5"/>
    </row>
    <row r="47" spans="1:14">
      <c r="A47" s="4"/>
      <c r="B47" t="s">
        <v>97</v>
      </c>
      <c r="C47" t="s">
        <v>62</v>
      </c>
      <c r="D47">
        <v>60</v>
      </c>
      <c r="N47" s="5"/>
    </row>
    <row r="48" spans="1:14">
      <c r="A48" s="4"/>
      <c r="B48" t="s">
        <v>98</v>
      </c>
      <c r="C48" t="s">
        <v>62</v>
      </c>
      <c r="D48">
        <v>20</v>
      </c>
      <c r="N48" s="5"/>
    </row>
    <row r="49" spans="1:14">
      <c r="A49" s="12">
        <v>45565</v>
      </c>
      <c r="B49" t="s">
        <v>99</v>
      </c>
      <c r="C49" t="s">
        <v>62</v>
      </c>
      <c r="D49">
        <v>20</v>
      </c>
      <c r="N49" s="5"/>
    </row>
    <row r="50" spans="1:14">
      <c r="A50" s="4"/>
      <c r="B50" t="s">
        <v>100</v>
      </c>
      <c r="C50" t="s">
        <v>62</v>
      </c>
      <c r="D50">
        <v>60</v>
      </c>
      <c r="N50" s="5"/>
    </row>
    <row r="51" spans="1:14">
      <c r="A51" s="4"/>
      <c r="B51" t="s">
        <v>70</v>
      </c>
      <c r="C51" t="s">
        <v>62</v>
      </c>
      <c r="D51">
        <v>20</v>
      </c>
      <c r="N51" s="5"/>
    </row>
    <row r="52" spans="1:14">
      <c r="A52" s="4"/>
      <c r="B52" t="s">
        <v>64</v>
      </c>
      <c r="C52" t="s">
        <v>62</v>
      </c>
      <c r="D52">
        <v>20</v>
      </c>
      <c r="N52" s="5"/>
    </row>
    <row r="53" spans="1:14">
      <c r="A53" s="4"/>
      <c r="B53" t="s">
        <v>101</v>
      </c>
      <c r="C53" t="s">
        <v>62</v>
      </c>
      <c r="D53">
        <v>20</v>
      </c>
      <c r="N53" s="5"/>
    </row>
    <row r="54" spans="1:14">
      <c r="A54" s="4"/>
      <c r="B54" t="s">
        <v>102</v>
      </c>
      <c r="E54">
        <v>150</v>
      </c>
      <c r="N54" s="5"/>
    </row>
    <row r="55" spans="1:14">
      <c r="A55" s="4"/>
      <c r="B55" t="s">
        <v>103</v>
      </c>
      <c r="E55">
        <v>14.95</v>
      </c>
      <c r="N55" s="5"/>
    </row>
    <row r="56" spans="1:14">
      <c r="A56" s="4"/>
      <c r="B56" t="s">
        <v>104</v>
      </c>
      <c r="C56" t="s">
        <v>85</v>
      </c>
      <c r="E56">
        <v>415.08</v>
      </c>
      <c r="N56" s="5"/>
    </row>
    <row r="57" spans="1:14">
      <c r="A57" s="4"/>
      <c r="N57" s="5"/>
    </row>
    <row r="58" spans="1:14">
      <c r="A58" s="4"/>
      <c r="N58" s="5"/>
    </row>
    <row r="59" spans="1:14">
      <c r="A59" s="4"/>
      <c r="N59" s="5"/>
    </row>
    <row r="60" spans="1:14">
      <c r="A60" s="4"/>
      <c r="N60" s="5"/>
    </row>
    <row r="61" spans="1:14">
      <c r="A61" s="4"/>
      <c r="N61" s="5"/>
    </row>
    <row r="62" spans="1:14">
      <c r="A62" s="4"/>
      <c r="N62" s="5"/>
    </row>
    <row r="63" spans="1:14">
      <c r="A63" s="4"/>
      <c r="N63" s="5"/>
    </row>
    <row r="64" spans="1:14">
      <c r="A64" s="4"/>
      <c r="N64" s="5"/>
    </row>
    <row r="65" spans="1:14">
      <c r="A65" s="4"/>
      <c r="N65" s="5"/>
    </row>
    <row r="66" spans="1:14">
      <c r="A66" s="4"/>
      <c r="N66" s="5"/>
    </row>
    <row r="67" spans="1:14">
      <c r="A67" s="4"/>
      <c r="N67" s="5"/>
    </row>
    <row r="68" spans="1:14">
      <c r="A68" s="4"/>
      <c r="D68" s="13">
        <f>SUM(D6:D67)</f>
        <v>1140</v>
      </c>
      <c r="E68" s="15">
        <f>SUM(E12:E67)</f>
        <v>5292.1999999999989</v>
      </c>
      <c r="N68" s="5" t="s">
        <v>105</v>
      </c>
    </row>
    <row r="69" spans="1:14">
      <c r="A69" s="4"/>
      <c r="N69" s="5"/>
    </row>
    <row r="70" spans="1:14">
      <c r="A70" s="7"/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9"/>
    </row>
    <row r="78" spans="1:14">
      <c r="A78" t="s">
        <v>33</v>
      </c>
      <c r="E78" t="s">
        <v>34</v>
      </c>
    </row>
    <row r="79" spans="1:14">
      <c r="A79" t="s">
        <v>35</v>
      </c>
      <c r="E79" t="s">
        <v>36</v>
      </c>
      <c r="F79">
        <f>E32+E36+E37+E38+E43</f>
        <v>169.86</v>
      </c>
    </row>
    <row r="80" spans="1:14">
      <c r="A80" t="s">
        <v>37</v>
      </c>
      <c r="C80">
        <f>D6+D7+D8+D9+D10+D11+D13+D14+D15+D16+D17+D18+D19+D20+D21+D22+D23+D29+D39+D40+D41+D42+D44+D45+D46+D47+D48+D49+D50+D51+D52+D53</f>
        <v>840</v>
      </c>
      <c r="E80" t="s">
        <v>38</v>
      </c>
      <c r="F80">
        <f>E24</f>
        <v>530</v>
      </c>
    </row>
    <row r="81" spans="1:6">
      <c r="A81" t="s">
        <v>39</v>
      </c>
      <c r="C81">
        <f>D25+D28</f>
        <v>300</v>
      </c>
      <c r="E81" t="s">
        <v>106</v>
      </c>
      <c r="F81" s="14">
        <f>E12+E26+E27+E30+E31+E33+E34+E35+E54+E55+E56</f>
        <v>4592.3399999999992</v>
      </c>
    </row>
    <row r="82" spans="1:6">
      <c r="A82" t="s">
        <v>40</v>
      </c>
    </row>
    <row r="87" spans="1:6">
      <c r="C87" s="27">
        <f>SUM(C78:C86)</f>
        <v>1140</v>
      </c>
      <c r="F87" s="27">
        <f>SUM(F78:F86)</f>
        <v>5292.1999999999989</v>
      </c>
    </row>
  </sheetData>
  <printOptions gridLines="1"/>
  <pageMargins left="0.7" right="0.7" top="0.75" bottom="0.75" header="0.3" footer="0.3"/>
  <pageSetup paperSize="9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8987C-826D-4ED4-BBC8-D9BA2EFB6364}">
  <dimension ref="A1:N87"/>
  <sheetViews>
    <sheetView topLeftCell="A68" workbookViewId="0">
      <selection activeCell="E69" sqref="E69"/>
    </sheetView>
  </sheetViews>
  <sheetFormatPr defaultRowHeight="15"/>
  <cols>
    <col min="1" max="1" width="17.140625" customWidth="1"/>
    <col min="2" max="2" width="18.85546875" customWidth="1"/>
    <col min="3" max="3" width="24.42578125" customWidth="1"/>
    <col min="5" max="5" width="25.140625" customWidth="1"/>
    <col min="6" max="6" width="14.7109375" customWidth="1"/>
  </cols>
  <sheetData>
    <row r="1" spans="1:14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E2" s="18">
        <v>45596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'September 2024'!F9</f>
        <v>9391.43</v>
      </c>
      <c r="N5" s="5"/>
    </row>
    <row r="6" spans="1:14">
      <c r="A6" s="12">
        <v>45566</v>
      </c>
      <c r="B6" t="s">
        <v>78</v>
      </c>
      <c r="C6" t="s">
        <v>62</v>
      </c>
      <c r="D6">
        <v>20</v>
      </c>
      <c r="F6">
        <f>D69</f>
        <v>1000</v>
      </c>
      <c r="N6" s="5"/>
    </row>
    <row r="7" spans="1:14">
      <c r="A7" s="4"/>
      <c r="B7" t="s">
        <v>107</v>
      </c>
      <c r="C7" t="s">
        <v>62</v>
      </c>
      <c r="D7">
        <v>40</v>
      </c>
      <c r="F7">
        <f>E69</f>
        <v>706.87</v>
      </c>
      <c r="N7" s="5"/>
    </row>
    <row r="8" spans="1:14">
      <c r="A8" s="12">
        <v>45567</v>
      </c>
      <c r="B8" t="s">
        <v>108</v>
      </c>
      <c r="C8" t="s">
        <v>62</v>
      </c>
      <c r="D8">
        <v>20</v>
      </c>
      <c r="N8" s="5"/>
    </row>
    <row r="9" spans="1:14">
      <c r="A9" s="12">
        <v>45568</v>
      </c>
      <c r="B9" t="s">
        <v>63</v>
      </c>
      <c r="C9" t="s">
        <v>62</v>
      </c>
      <c r="D9">
        <v>40</v>
      </c>
      <c r="F9" s="11">
        <f>F5+D69-E69</f>
        <v>9684.56</v>
      </c>
      <c r="G9" t="s">
        <v>65</v>
      </c>
      <c r="N9" s="5"/>
    </row>
    <row r="10" spans="1:14">
      <c r="A10" s="4"/>
      <c r="B10" t="s">
        <v>76</v>
      </c>
      <c r="C10" t="s">
        <v>62</v>
      </c>
      <c r="D10">
        <v>40</v>
      </c>
      <c r="N10" s="5"/>
    </row>
    <row r="11" spans="1:14">
      <c r="A11" s="12">
        <v>45569</v>
      </c>
      <c r="B11" t="s">
        <v>64</v>
      </c>
      <c r="C11" t="s">
        <v>62</v>
      </c>
      <c r="D11">
        <v>20</v>
      </c>
      <c r="N11" s="5"/>
    </row>
    <row r="12" spans="1:14">
      <c r="A12" s="4"/>
      <c r="B12" t="s">
        <v>109</v>
      </c>
      <c r="C12" t="s">
        <v>62</v>
      </c>
      <c r="D12">
        <v>20</v>
      </c>
      <c r="E12" s="14"/>
      <c r="N12" s="5"/>
    </row>
    <row r="13" spans="1:14">
      <c r="A13" s="12"/>
      <c r="B13" t="s">
        <v>110</v>
      </c>
      <c r="C13" t="s">
        <v>62</v>
      </c>
      <c r="D13">
        <v>40</v>
      </c>
      <c r="N13" s="5"/>
    </row>
    <row r="14" spans="1:14">
      <c r="A14" s="12"/>
      <c r="B14" t="s">
        <v>72</v>
      </c>
      <c r="C14" t="s">
        <v>62</v>
      </c>
      <c r="D14">
        <v>20</v>
      </c>
      <c r="N14" s="5"/>
    </row>
    <row r="15" spans="1:14">
      <c r="A15" s="12">
        <v>45572</v>
      </c>
      <c r="B15" t="s">
        <v>75</v>
      </c>
      <c r="C15" t="s">
        <v>62</v>
      </c>
      <c r="D15">
        <v>60</v>
      </c>
      <c r="N15" s="5"/>
    </row>
    <row r="16" spans="1:14">
      <c r="A16" s="12"/>
      <c r="B16" t="s">
        <v>64</v>
      </c>
      <c r="C16" t="s">
        <v>62</v>
      </c>
      <c r="D16">
        <v>20</v>
      </c>
      <c r="N16" s="5"/>
    </row>
    <row r="17" spans="1:14">
      <c r="A17" s="4"/>
      <c r="B17" t="s">
        <v>74</v>
      </c>
      <c r="C17" t="s">
        <v>62</v>
      </c>
      <c r="D17">
        <v>40</v>
      </c>
      <c r="N17" s="5"/>
    </row>
    <row r="18" spans="1:14">
      <c r="A18" s="12"/>
      <c r="B18" t="s">
        <v>111</v>
      </c>
      <c r="C18" t="s">
        <v>62</v>
      </c>
      <c r="D18">
        <v>20</v>
      </c>
      <c r="N18" s="5"/>
    </row>
    <row r="19" spans="1:14">
      <c r="A19" s="4"/>
      <c r="B19" t="s">
        <v>112</v>
      </c>
      <c r="C19" t="s">
        <v>62</v>
      </c>
      <c r="D19">
        <v>20</v>
      </c>
      <c r="N19" s="5"/>
    </row>
    <row r="20" spans="1:14">
      <c r="A20" s="4"/>
      <c r="B20" t="s">
        <v>78</v>
      </c>
      <c r="C20" t="s">
        <v>62</v>
      </c>
      <c r="D20">
        <v>20</v>
      </c>
      <c r="N20" s="5"/>
    </row>
    <row r="21" spans="1:14">
      <c r="A21" s="4"/>
      <c r="B21" t="s">
        <v>113</v>
      </c>
      <c r="C21" t="s">
        <v>62</v>
      </c>
      <c r="D21">
        <v>20</v>
      </c>
      <c r="N21" s="5"/>
    </row>
    <row r="22" spans="1:14">
      <c r="A22" s="4"/>
      <c r="B22" t="s">
        <v>64</v>
      </c>
      <c r="C22" t="s">
        <v>38</v>
      </c>
      <c r="E22">
        <v>530</v>
      </c>
      <c r="N22" s="5"/>
    </row>
    <row r="23" spans="1:14">
      <c r="A23" s="12">
        <v>45579</v>
      </c>
      <c r="B23" t="s">
        <v>88</v>
      </c>
      <c r="C23" t="s">
        <v>114</v>
      </c>
      <c r="E23">
        <v>3.79</v>
      </c>
      <c r="N23" s="5"/>
    </row>
    <row r="24" spans="1:14">
      <c r="A24" s="12"/>
      <c r="B24" t="s">
        <v>88</v>
      </c>
      <c r="C24" t="s">
        <v>114</v>
      </c>
      <c r="E24">
        <v>23.08</v>
      </c>
      <c r="N24" s="5"/>
    </row>
    <row r="25" spans="1:14">
      <c r="A25" s="12">
        <v>45593</v>
      </c>
      <c r="B25" t="s">
        <v>69</v>
      </c>
      <c r="C25" t="s">
        <v>62</v>
      </c>
      <c r="D25">
        <v>20</v>
      </c>
      <c r="N25" s="5"/>
    </row>
    <row r="26" spans="1:14">
      <c r="A26" s="12"/>
      <c r="B26" t="s">
        <v>96</v>
      </c>
      <c r="C26" t="s">
        <v>62</v>
      </c>
      <c r="D26">
        <v>20</v>
      </c>
      <c r="N26" s="5"/>
    </row>
    <row r="27" spans="1:14">
      <c r="A27" s="12"/>
      <c r="B27" t="s">
        <v>97</v>
      </c>
      <c r="C27" t="s">
        <v>62</v>
      </c>
      <c r="D27">
        <v>60</v>
      </c>
      <c r="N27" s="5"/>
    </row>
    <row r="28" spans="1:14">
      <c r="A28" s="12"/>
      <c r="B28" t="s">
        <v>91</v>
      </c>
      <c r="C28" t="s">
        <v>62</v>
      </c>
      <c r="D28">
        <v>40</v>
      </c>
      <c r="N28" s="5"/>
    </row>
    <row r="29" spans="1:14">
      <c r="A29" s="12"/>
      <c r="B29" t="s">
        <v>92</v>
      </c>
      <c r="C29" t="s">
        <v>62</v>
      </c>
      <c r="D29">
        <v>20</v>
      </c>
      <c r="N29" s="5"/>
    </row>
    <row r="30" spans="1:14">
      <c r="A30" s="12"/>
      <c r="B30" t="s">
        <v>78</v>
      </c>
      <c r="C30" t="s">
        <v>62</v>
      </c>
      <c r="D30">
        <v>60</v>
      </c>
      <c r="N30" s="5"/>
    </row>
    <row r="31" spans="1:14">
      <c r="A31" s="12">
        <v>45594</v>
      </c>
      <c r="B31" t="s">
        <v>95</v>
      </c>
      <c r="C31" t="s">
        <v>62</v>
      </c>
      <c r="D31">
        <v>20</v>
      </c>
      <c r="N31" s="5"/>
    </row>
    <row r="32" spans="1:14">
      <c r="A32" s="4"/>
      <c r="B32" t="s">
        <v>75</v>
      </c>
      <c r="C32" t="s">
        <v>62</v>
      </c>
      <c r="D32">
        <v>40</v>
      </c>
      <c r="N32" s="5"/>
    </row>
    <row r="33" spans="1:14">
      <c r="A33" s="4"/>
      <c r="B33" t="s">
        <v>99</v>
      </c>
      <c r="C33" t="s">
        <v>62</v>
      </c>
      <c r="D33">
        <v>20</v>
      </c>
      <c r="N33" s="5"/>
    </row>
    <row r="34" spans="1:14">
      <c r="A34" s="4"/>
      <c r="B34" t="s">
        <v>76</v>
      </c>
      <c r="C34" t="s">
        <v>62</v>
      </c>
      <c r="D34">
        <v>40</v>
      </c>
      <c r="N34" s="5"/>
    </row>
    <row r="35" spans="1:14">
      <c r="A35" s="12">
        <v>45595</v>
      </c>
      <c r="B35" t="s">
        <v>64</v>
      </c>
      <c r="C35" t="s">
        <v>62</v>
      </c>
      <c r="D35">
        <v>20</v>
      </c>
      <c r="N35" s="5"/>
    </row>
    <row r="36" spans="1:14">
      <c r="A36" s="12">
        <v>45596</v>
      </c>
      <c r="B36" t="s">
        <v>109</v>
      </c>
      <c r="C36" t="s">
        <v>62</v>
      </c>
      <c r="D36">
        <v>20</v>
      </c>
      <c r="N36" s="5"/>
    </row>
    <row r="37" spans="1:14">
      <c r="A37" s="4"/>
      <c r="B37" t="s">
        <v>108</v>
      </c>
      <c r="C37" t="s">
        <v>62</v>
      </c>
      <c r="D37">
        <v>20</v>
      </c>
      <c r="N37" s="5"/>
    </row>
    <row r="38" spans="1:14">
      <c r="A38" s="12"/>
      <c r="B38" t="s">
        <v>72</v>
      </c>
      <c r="C38" t="s">
        <v>62</v>
      </c>
      <c r="D38">
        <v>20</v>
      </c>
      <c r="N38" s="5"/>
    </row>
    <row r="39" spans="1:14">
      <c r="A39" s="12"/>
      <c r="B39" t="s">
        <v>110</v>
      </c>
      <c r="C39" t="s">
        <v>62</v>
      </c>
      <c r="D39">
        <v>20</v>
      </c>
      <c r="N39" s="5"/>
    </row>
    <row r="40" spans="1:14">
      <c r="A40" s="4"/>
      <c r="B40" t="s">
        <v>115</v>
      </c>
      <c r="C40" t="s">
        <v>62</v>
      </c>
      <c r="D40">
        <v>20</v>
      </c>
      <c r="N40" s="5"/>
    </row>
    <row r="41" spans="1:14">
      <c r="A41" s="4"/>
      <c r="B41" t="s">
        <v>78</v>
      </c>
      <c r="C41" t="s">
        <v>62</v>
      </c>
      <c r="D41">
        <v>20</v>
      </c>
      <c r="N41" s="5"/>
    </row>
    <row r="42" spans="1:14">
      <c r="A42" s="4"/>
      <c r="B42" t="s">
        <v>64</v>
      </c>
      <c r="C42" t="s">
        <v>62</v>
      </c>
      <c r="D42">
        <v>20</v>
      </c>
      <c r="N42" s="5"/>
    </row>
    <row r="43" spans="1:14">
      <c r="A43" s="4"/>
      <c r="B43" t="s">
        <v>92</v>
      </c>
      <c r="C43" t="s">
        <v>62</v>
      </c>
      <c r="D43">
        <v>20</v>
      </c>
      <c r="N43" s="5"/>
    </row>
    <row r="44" spans="1:14">
      <c r="A44" s="4"/>
      <c r="B44" t="s">
        <v>101</v>
      </c>
      <c r="C44" t="s">
        <v>62</v>
      </c>
      <c r="D44">
        <v>20</v>
      </c>
      <c r="N44" s="5"/>
    </row>
    <row r="45" spans="1:14">
      <c r="A45" s="12"/>
      <c r="B45" t="s">
        <v>116</v>
      </c>
      <c r="C45" t="s">
        <v>117</v>
      </c>
      <c r="E45">
        <v>150</v>
      </c>
      <c r="N45" s="5"/>
    </row>
    <row r="46" spans="1:14">
      <c r="A46" s="4"/>
      <c r="N46" s="5"/>
    </row>
    <row r="47" spans="1:14">
      <c r="A47" s="4"/>
      <c r="N47" s="5"/>
    </row>
    <row r="48" spans="1:14">
      <c r="A48" s="4"/>
      <c r="N48" s="5"/>
    </row>
    <row r="49" spans="1:14">
      <c r="A49" s="4"/>
      <c r="N49" s="5"/>
    </row>
    <row r="50" spans="1:14">
      <c r="A50" s="12"/>
      <c r="N50" s="5"/>
    </row>
    <row r="51" spans="1:14">
      <c r="A51" s="4"/>
      <c r="N51" s="5"/>
    </row>
    <row r="52" spans="1:14">
      <c r="A52" s="4"/>
      <c r="N52" s="5"/>
    </row>
    <row r="53" spans="1:14">
      <c r="A53" s="4"/>
      <c r="N53" s="5"/>
    </row>
    <row r="54" spans="1:14">
      <c r="A54" s="4"/>
      <c r="N54" s="5"/>
    </row>
    <row r="55" spans="1:14">
      <c r="A55" s="4"/>
      <c r="N55" s="5"/>
    </row>
    <row r="56" spans="1:14">
      <c r="A56" s="4"/>
      <c r="N56" s="5"/>
    </row>
    <row r="57" spans="1:14">
      <c r="A57" s="4"/>
      <c r="N57" s="5"/>
    </row>
    <row r="58" spans="1:14">
      <c r="A58" s="4"/>
      <c r="N58" s="5"/>
    </row>
    <row r="59" spans="1:14">
      <c r="A59" s="4"/>
      <c r="N59" s="5"/>
    </row>
    <row r="60" spans="1:14">
      <c r="A60" s="4"/>
      <c r="N60" s="5"/>
    </row>
    <row r="61" spans="1:14">
      <c r="A61" s="4"/>
      <c r="N61" s="5"/>
    </row>
    <row r="62" spans="1:14">
      <c r="A62" s="4"/>
      <c r="N62" s="5"/>
    </row>
    <row r="63" spans="1:14">
      <c r="A63" s="4"/>
      <c r="N63" s="5"/>
    </row>
    <row r="64" spans="1:14">
      <c r="A64" s="4"/>
      <c r="N64" s="5"/>
    </row>
    <row r="65" spans="1:14">
      <c r="A65" s="4"/>
      <c r="N65" s="5"/>
    </row>
    <row r="66" spans="1:14">
      <c r="A66" s="4"/>
      <c r="N66" s="5"/>
    </row>
    <row r="67" spans="1:14">
      <c r="A67" s="4"/>
      <c r="N67" s="5"/>
    </row>
    <row r="68" spans="1:14">
      <c r="A68" s="4"/>
      <c r="N68" s="5"/>
    </row>
    <row r="69" spans="1:14">
      <c r="A69" s="4"/>
      <c r="D69" s="13">
        <f>SUM(D6:D68)</f>
        <v>1000</v>
      </c>
      <c r="E69" s="15">
        <f>SUM(E12:E68)</f>
        <v>706.87</v>
      </c>
      <c r="N69" s="5" t="s">
        <v>105</v>
      </c>
    </row>
    <row r="70" spans="1:14">
      <c r="A70" s="4"/>
      <c r="N70" s="5"/>
    </row>
    <row r="71" spans="1:14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</row>
    <row r="78" spans="1:14">
      <c r="A78" t="s">
        <v>33</v>
      </c>
      <c r="E78" t="s">
        <v>34</v>
      </c>
    </row>
    <row r="79" spans="1:14">
      <c r="A79" t="s">
        <v>35</v>
      </c>
      <c r="E79" t="s">
        <v>36</v>
      </c>
      <c r="F79">
        <f>E45+E24+E23</f>
        <v>176.86999999999998</v>
      </c>
    </row>
    <row r="80" spans="1:14">
      <c r="A80" t="s">
        <v>37</v>
      </c>
      <c r="C80">
        <f>D6+D7+D8+D9+D10+D11+D12+D13+D14+D15+D16+D17+D18+D19+D20+D21+D25+D26+D27+D28+D29+D30+D31+D32+D33+D34+D35+D36+D37+D38+D39+D40+D41+D42+D43+D44</f>
        <v>1000</v>
      </c>
      <c r="E80" t="s">
        <v>38</v>
      </c>
      <c r="F80">
        <f>E22</f>
        <v>530</v>
      </c>
    </row>
    <row r="81" spans="1:6">
      <c r="A81" t="s">
        <v>39</v>
      </c>
    </row>
    <row r="82" spans="1:6">
      <c r="A82" t="s">
        <v>40</v>
      </c>
    </row>
    <row r="87" spans="1:6">
      <c r="C87" s="27">
        <f>SUM(C78:C86)</f>
        <v>1000</v>
      </c>
      <c r="F87" s="27">
        <f>SUM(F78:F86)</f>
        <v>706.87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750D06-FADD-4A21-BD80-945FB12233E0}">
  <dimension ref="A1:N87"/>
  <sheetViews>
    <sheetView topLeftCell="A71" workbookViewId="0">
      <selection activeCell="F93" sqref="F93"/>
    </sheetView>
  </sheetViews>
  <sheetFormatPr defaultRowHeight="15"/>
  <cols>
    <col min="1" max="1" width="17.140625" customWidth="1"/>
    <col min="2" max="2" width="27.140625" customWidth="1"/>
    <col min="3" max="3" width="21.5703125" customWidth="1"/>
    <col min="5" max="5" width="22.7109375" customWidth="1"/>
    <col min="6" max="6" width="20.5703125" customWidth="1"/>
  </cols>
  <sheetData>
    <row r="1" spans="1:14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E2" s="18">
        <v>45626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'October 2024'!F9</f>
        <v>9684.56</v>
      </c>
      <c r="N5" s="5"/>
    </row>
    <row r="6" spans="1:14">
      <c r="A6" s="12">
        <v>45597</v>
      </c>
      <c r="B6" t="s">
        <v>71</v>
      </c>
      <c r="C6" t="s">
        <v>62</v>
      </c>
      <c r="D6">
        <v>20</v>
      </c>
      <c r="F6">
        <f>D69</f>
        <v>630</v>
      </c>
      <c r="N6" s="5"/>
    </row>
    <row r="7" spans="1:14">
      <c r="A7" s="4"/>
      <c r="B7" t="s">
        <v>98</v>
      </c>
      <c r="C7" t="s">
        <v>62</v>
      </c>
      <c r="D7">
        <v>20</v>
      </c>
      <c r="F7">
        <f>E69</f>
        <v>1248.9599999999998</v>
      </c>
      <c r="N7" s="5"/>
    </row>
    <row r="8" spans="1:14">
      <c r="A8" s="12"/>
      <c r="B8" t="s">
        <v>63</v>
      </c>
      <c r="C8" t="s">
        <v>62</v>
      </c>
      <c r="D8">
        <v>40</v>
      </c>
      <c r="N8" s="5"/>
    </row>
    <row r="9" spans="1:14">
      <c r="A9" s="12"/>
      <c r="B9" t="s">
        <v>107</v>
      </c>
      <c r="C9" t="s">
        <v>62</v>
      </c>
      <c r="D9">
        <v>40</v>
      </c>
      <c r="F9" s="11">
        <f>F5+D69-E69</f>
        <v>9065.6</v>
      </c>
      <c r="G9" t="s">
        <v>65</v>
      </c>
      <c r="N9" s="5"/>
    </row>
    <row r="10" spans="1:14">
      <c r="A10" s="12">
        <v>45600</v>
      </c>
      <c r="B10" t="s">
        <v>115</v>
      </c>
      <c r="C10" t="s">
        <v>62</v>
      </c>
      <c r="D10">
        <v>20</v>
      </c>
      <c r="N10" s="5"/>
    </row>
    <row r="11" spans="1:14">
      <c r="A11" s="12"/>
      <c r="B11" t="s">
        <v>96</v>
      </c>
      <c r="C11" t="s">
        <v>62</v>
      </c>
      <c r="D11">
        <v>20</v>
      </c>
      <c r="N11" s="5"/>
    </row>
    <row r="12" spans="1:14">
      <c r="A12" s="4"/>
      <c r="B12" t="s">
        <v>100</v>
      </c>
      <c r="C12" t="s">
        <v>62</v>
      </c>
      <c r="D12">
        <v>60</v>
      </c>
      <c r="E12" s="14"/>
      <c r="N12" s="5"/>
    </row>
    <row r="13" spans="1:14">
      <c r="A13" s="12"/>
      <c r="B13" t="s">
        <v>118</v>
      </c>
      <c r="C13" t="s">
        <v>62</v>
      </c>
      <c r="D13">
        <v>20</v>
      </c>
      <c r="N13" s="5"/>
    </row>
    <row r="14" spans="1:14">
      <c r="A14" s="12"/>
      <c r="B14" t="s">
        <v>118</v>
      </c>
      <c r="C14" t="s">
        <v>62</v>
      </c>
      <c r="D14">
        <v>40</v>
      </c>
      <c r="N14" s="5"/>
    </row>
    <row r="15" spans="1:14">
      <c r="A15" s="12"/>
      <c r="B15" t="s">
        <v>113</v>
      </c>
      <c r="C15" t="s">
        <v>62</v>
      </c>
      <c r="D15">
        <v>20</v>
      </c>
      <c r="N15" s="5"/>
    </row>
    <row r="16" spans="1:14">
      <c r="A16" s="12"/>
      <c r="B16" t="s">
        <v>78</v>
      </c>
      <c r="C16" t="s">
        <v>62</v>
      </c>
      <c r="D16">
        <v>20</v>
      </c>
      <c r="N16" s="5"/>
    </row>
    <row r="17" spans="1:14">
      <c r="A17" s="4"/>
      <c r="B17" t="s">
        <v>75</v>
      </c>
      <c r="C17" t="s">
        <v>38</v>
      </c>
      <c r="E17">
        <v>530</v>
      </c>
      <c r="N17" s="5"/>
    </row>
    <row r="18" spans="1:14">
      <c r="A18" s="12">
        <v>45604</v>
      </c>
      <c r="B18" t="s">
        <v>31</v>
      </c>
      <c r="C18" t="s">
        <v>119</v>
      </c>
      <c r="E18">
        <v>21</v>
      </c>
      <c r="N18" s="5"/>
    </row>
    <row r="19" spans="1:14">
      <c r="A19" s="12">
        <v>45607</v>
      </c>
      <c r="B19" t="s">
        <v>120</v>
      </c>
      <c r="C19" t="s">
        <v>121</v>
      </c>
      <c r="D19">
        <v>15</v>
      </c>
      <c r="N19" s="5"/>
    </row>
    <row r="20" spans="1:14">
      <c r="A20" s="12">
        <v>45608</v>
      </c>
      <c r="B20" t="s">
        <v>122</v>
      </c>
      <c r="C20" t="s">
        <v>119</v>
      </c>
      <c r="E20">
        <v>26.25</v>
      </c>
      <c r="N20" s="5"/>
    </row>
    <row r="21" spans="1:14">
      <c r="A21" s="12">
        <v>45609</v>
      </c>
      <c r="B21" t="s">
        <v>123</v>
      </c>
      <c r="C21" t="s">
        <v>121</v>
      </c>
      <c r="D21">
        <v>15</v>
      </c>
      <c r="K21">
        <f>D19+D21+D27+D28+D29+D30+D32+D33+D42</f>
        <v>70</v>
      </c>
      <c r="N21" s="5"/>
    </row>
    <row r="22" spans="1:14">
      <c r="A22" s="4"/>
      <c r="B22" t="s">
        <v>124</v>
      </c>
      <c r="C22" t="s">
        <v>125</v>
      </c>
      <c r="E22">
        <v>117.54</v>
      </c>
      <c r="N22" s="5"/>
    </row>
    <row r="23" spans="1:14">
      <c r="A23" s="12"/>
      <c r="B23" t="s">
        <v>103</v>
      </c>
      <c r="C23" t="s">
        <v>119</v>
      </c>
      <c r="E23">
        <v>32.880000000000003</v>
      </c>
      <c r="N23" s="5"/>
    </row>
    <row r="24" spans="1:14">
      <c r="A24" s="12">
        <v>45610</v>
      </c>
      <c r="B24" t="s">
        <v>31</v>
      </c>
      <c r="C24" t="s">
        <v>119</v>
      </c>
      <c r="E24">
        <v>258.45</v>
      </c>
      <c r="N24" s="5"/>
    </row>
    <row r="25" spans="1:14">
      <c r="A25" s="12"/>
      <c r="B25" t="s">
        <v>31</v>
      </c>
      <c r="C25" t="s">
        <v>119</v>
      </c>
      <c r="E25">
        <v>20.39</v>
      </c>
      <c r="N25" s="5"/>
    </row>
    <row r="26" spans="1:14">
      <c r="A26" s="12"/>
      <c r="B26" t="s">
        <v>126</v>
      </c>
      <c r="C26" t="s">
        <v>119</v>
      </c>
      <c r="E26">
        <v>31.19</v>
      </c>
      <c r="N26" s="5"/>
    </row>
    <row r="27" spans="1:14">
      <c r="A27" s="12">
        <v>45614</v>
      </c>
      <c r="B27" t="s">
        <v>127</v>
      </c>
      <c r="C27" t="s">
        <v>128</v>
      </c>
      <c r="D27">
        <v>2</v>
      </c>
      <c r="N27" s="5"/>
    </row>
    <row r="28" spans="1:14">
      <c r="A28" s="12"/>
      <c r="B28" t="s">
        <v>129</v>
      </c>
      <c r="C28" t="s">
        <v>128</v>
      </c>
      <c r="D28">
        <v>6</v>
      </c>
      <c r="N28" s="5"/>
    </row>
    <row r="29" spans="1:14">
      <c r="A29" s="12"/>
      <c r="B29" t="s">
        <v>120</v>
      </c>
      <c r="C29" t="s">
        <v>121</v>
      </c>
      <c r="D29">
        <v>15</v>
      </c>
      <c r="N29" s="5"/>
    </row>
    <row r="30" spans="1:14">
      <c r="A30" s="12"/>
      <c r="B30" t="s">
        <v>130</v>
      </c>
      <c r="C30" t="s">
        <v>128</v>
      </c>
      <c r="D30">
        <v>4</v>
      </c>
      <c r="N30" s="5"/>
    </row>
    <row r="31" spans="1:14">
      <c r="A31" s="12"/>
      <c r="B31" t="s">
        <v>31</v>
      </c>
      <c r="C31" t="s">
        <v>119</v>
      </c>
      <c r="E31">
        <v>8.99</v>
      </c>
      <c r="N31" s="5"/>
    </row>
    <row r="32" spans="1:14">
      <c r="A32" s="12">
        <v>45615</v>
      </c>
      <c r="B32" t="s">
        <v>131</v>
      </c>
      <c r="C32" t="s">
        <v>128</v>
      </c>
      <c r="D32">
        <v>4</v>
      </c>
      <c r="N32" s="5"/>
    </row>
    <row r="33" spans="1:14">
      <c r="A33" s="4"/>
      <c r="B33" t="s">
        <v>118</v>
      </c>
      <c r="C33" t="s">
        <v>128</v>
      </c>
      <c r="D33">
        <v>4</v>
      </c>
      <c r="N33" s="5"/>
    </row>
    <row r="34" spans="1:14">
      <c r="A34" s="4"/>
      <c r="B34" t="s">
        <v>31</v>
      </c>
      <c r="C34" t="s">
        <v>119</v>
      </c>
      <c r="E34">
        <v>11.99</v>
      </c>
      <c r="N34" s="5"/>
    </row>
    <row r="35" spans="1:14">
      <c r="A35" s="12"/>
      <c r="B35" t="s">
        <v>132</v>
      </c>
      <c r="C35" t="s">
        <v>133</v>
      </c>
      <c r="E35">
        <v>106.95</v>
      </c>
      <c r="N35" s="5"/>
    </row>
    <row r="36" spans="1:14">
      <c r="A36" s="12">
        <v>45616</v>
      </c>
      <c r="B36" t="s">
        <v>31</v>
      </c>
      <c r="C36" t="s">
        <v>119</v>
      </c>
      <c r="E36">
        <v>23.85</v>
      </c>
      <c r="N36" s="5"/>
    </row>
    <row r="37" spans="1:14">
      <c r="A37" s="12">
        <v>45624</v>
      </c>
      <c r="B37" t="s">
        <v>78</v>
      </c>
      <c r="C37" t="s">
        <v>62</v>
      </c>
      <c r="D37">
        <v>80</v>
      </c>
      <c r="N37" s="5"/>
    </row>
    <row r="38" spans="1:14">
      <c r="A38" s="12"/>
      <c r="B38" t="s">
        <v>103</v>
      </c>
      <c r="C38" t="s">
        <v>119</v>
      </c>
      <c r="E38">
        <v>16.95</v>
      </c>
      <c r="N38" s="5"/>
    </row>
    <row r="39" spans="1:14">
      <c r="A39" s="12"/>
      <c r="B39" t="s">
        <v>134</v>
      </c>
      <c r="C39" t="s">
        <v>135</v>
      </c>
      <c r="E39">
        <v>6.16</v>
      </c>
      <c r="N39" s="5"/>
    </row>
    <row r="40" spans="1:14">
      <c r="A40" s="4"/>
      <c r="B40" t="s">
        <v>134</v>
      </c>
      <c r="C40" t="s">
        <v>135</v>
      </c>
      <c r="E40">
        <v>3.84</v>
      </c>
      <c r="N40" s="5"/>
    </row>
    <row r="41" spans="1:14">
      <c r="A41" s="12">
        <v>45625</v>
      </c>
      <c r="B41" t="s">
        <v>64</v>
      </c>
      <c r="C41" t="s">
        <v>62</v>
      </c>
      <c r="D41">
        <v>20</v>
      </c>
      <c r="N41" s="5"/>
    </row>
    <row r="42" spans="1:14">
      <c r="A42" s="4"/>
      <c r="B42" t="s">
        <v>136</v>
      </c>
      <c r="C42" t="s">
        <v>137</v>
      </c>
      <c r="D42">
        <v>5</v>
      </c>
      <c r="N42" s="5"/>
    </row>
    <row r="43" spans="1:14">
      <c r="A43" s="4"/>
      <c r="B43" t="s">
        <v>97</v>
      </c>
      <c r="C43" t="s">
        <v>62</v>
      </c>
      <c r="D43">
        <v>20</v>
      </c>
      <c r="N43" s="5"/>
    </row>
    <row r="44" spans="1:14">
      <c r="A44" s="4"/>
      <c r="B44" t="s">
        <v>91</v>
      </c>
      <c r="C44" t="s">
        <v>62</v>
      </c>
      <c r="D44">
        <v>40</v>
      </c>
      <c r="N44" s="5"/>
    </row>
    <row r="45" spans="1:14">
      <c r="A45" s="12"/>
      <c r="B45" t="s">
        <v>96</v>
      </c>
      <c r="C45" t="s">
        <v>62</v>
      </c>
      <c r="D45">
        <v>40</v>
      </c>
      <c r="N45" s="5"/>
    </row>
    <row r="46" spans="1:14">
      <c r="A46" s="4"/>
      <c r="B46" t="s">
        <v>95</v>
      </c>
      <c r="C46" t="s">
        <v>62</v>
      </c>
      <c r="D46">
        <v>20</v>
      </c>
      <c r="N46" s="5"/>
    </row>
    <row r="47" spans="1:14">
      <c r="A47" s="4"/>
      <c r="B47" t="s">
        <v>101</v>
      </c>
      <c r="C47" t="s">
        <v>62</v>
      </c>
      <c r="D47">
        <v>20</v>
      </c>
      <c r="N47" s="5"/>
    </row>
    <row r="48" spans="1:14">
      <c r="A48" s="4"/>
      <c r="B48" t="s">
        <v>31</v>
      </c>
      <c r="C48" t="s">
        <v>119</v>
      </c>
      <c r="E48">
        <v>32.53</v>
      </c>
      <c r="N48" s="5"/>
    </row>
    <row r="49" spans="1:14">
      <c r="A49" s="4"/>
      <c r="N49" s="5"/>
    </row>
    <row r="50" spans="1:14">
      <c r="A50" s="12"/>
      <c r="N50" s="5"/>
    </row>
    <row r="51" spans="1:14">
      <c r="A51" s="4"/>
      <c r="N51" s="5"/>
    </row>
    <row r="52" spans="1:14">
      <c r="A52" s="4"/>
      <c r="N52" s="5"/>
    </row>
    <row r="53" spans="1:14">
      <c r="A53" s="4"/>
      <c r="N53" s="5"/>
    </row>
    <row r="54" spans="1:14">
      <c r="A54" s="4"/>
      <c r="N54" s="5"/>
    </row>
    <row r="55" spans="1:14">
      <c r="A55" s="4"/>
      <c r="N55" s="5"/>
    </row>
    <row r="56" spans="1:14">
      <c r="A56" s="4"/>
      <c r="N56" s="5"/>
    </row>
    <row r="57" spans="1:14">
      <c r="A57" s="4"/>
      <c r="N57" s="5"/>
    </row>
    <row r="58" spans="1:14">
      <c r="A58" s="4"/>
      <c r="N58" s="5"/>
    </row>
    <row r="59" spans="1:14">
      <c r="A59" s="4"/>
      <c r="N59" s="5"/>
    </row>
    <row r="60" spans="1:14">
      <c r="A60" s="4"/>
      <c r="N60" s="5"/>
    </row>
    <row r="61" spans="1:14">
      <c r="A61" s="4"/>
      <c r="N61" s="5"/>
    </row>
    <row r="62" spans="1:14">
      <c r="A62" s="4"/>
      <c r="N62" s="5"/>
    </row>
    <row r="63" spans="1:14">
      <c r="A63" s="4"/>
      <c r="N63" s="5"/>
    </row>
    <row r="64" spans="1:14">
      <c r="A64" s="4"/>
      <c r="N64" s="5"/>
    </row>
    <row r="65" spans="1:14">
      <c r="A65" s="4"/>
      <c r="N65" s="5"/>
    </row>
    <row r="66" spans="1:14">
      <c r="A66" s="4"/>
      <c r="N66" s="5"/>
    </row>
    <row r="67" spans="1:14">
      <c r="A67" s="4"/>
      <c r="N67" s="5"/>
    </row>
    <row r="68" spans="1:14">
      <c r="A68" s="4"/>
      <c r="N68" s="5"/>
    </row>
    <row r="69" spans="1:14">
      <c r="A69" s="4"/>
      <c r="D69" s="13">
        <f>SUM(D6:D68)</f>
        <v>630</v>
      </c>
      <c r="E69" s="15">
        <f>SUM(E12:E68)</f>
        <v>1248.9599999999998</v>
      </c>
      <c r="N69" s="5" t="s">
        <v>105</v>
      </c>
    </row>
    <row r="70" spans="1:14">
      <c r="A70" s="4"/>
      <c r="N70" s="5"/>
    </row>
    <row r="71" spans="1:14">
      <c r="A71" s="7"/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9"/>
    </row>
    <row r="78" spans="1:14">
      <c r="A78" t="s">
        <v>33</v>
      </c>
      <c r="C78">
        <f>D19+D21+D27+D28+D29+D30+D32+D33+D42</f>
        <v>70</v>
      </c>
      <c r="E78" t="s">
        <v>34</v>
      </c>
    </row>
    <row r="79" spans="1:14">
      <c r="A79" t="s">
        <v>35</v>
      </c>
      <c r="E79" t="s">
        <v>36</v>
      </c>
      <c r="F79">
        <f>E18+E20+E22+E23+E24+E25+E26+E31+E34+E35+E36+E38+E39+E40+E48</f>
        <v>718.96</v>
      </c>
    </row>
    <row r="80" spans="1:14">
      <c r="A80" t="s">
        <v>37</v>
      </c>
      <c r="C80">
        <f>D6+D7+D8+D9+D10+D11+D12+D13+D14+D15+D16+D37+D41+D43+D44+D45+D46+D47</f>
        <v>560</v>
      </c>
      <c r="E80" t="s">
        <v>38</v>
      </c>
      <c r="F80">
        <f>E17</f>
        <v>530</v>
      </c>
    </row>
    <row r="81" spans="1:6">
      <c r="A81" t="s">
        <v>39</v>
      </c>
    </row>
    <row r="82" spans="1:6">
      <c r="A82" t="s">
        <v>40</v>
      </c>
    </row>
    <row r="87" spans="1:6">
      <c r="C87" s="27">
        <f>SUM(C78:C86)</f>
        <v>630</v>
      </c>
      <c r="F87" s="27">
        <f>SUM(F78:F86)</f>
        <v>1248.96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EF3E74-8912-48E7-B275-41C179AC4974}">
  <dimension ref="A1:N121"/>
  <sheetViews>
    <sheetView topLeftCell="A96" workbookViewId="0">
      <selection activeCell="F114" sqref="F114"/>
    </sheetView>
  </sheetViews>
  <sheetFormatPr defaultRowHeight="15"/>
  <cols>
    <col min="1" max="1" width="17" customWidth="1"/>
    <col min="2" max="2" width="20.42578125" customWidth="1"/>
    <col min="3" max="3" width="21.42578125" customWidth="1"/>
    <col min="5" max="5" width="25.42578125" customWidth="1"/>
    <col min="6" max="6" width="16.85546875" customWidth="1"/>
  </cols>
  <sheetData>
    <row r="1" spans="1:14">
      <c r="A1" s="1" t="s">
        <v>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E2" s="18">
        <v>45657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'November 2024'!F9</f>
        <v>9065.6</v>
      </c>
      <c r="N5" s="5"/>
    </row>
    <row r="6" spans="1:14">
      <c r="A6" s="12">
        <v>45628</v>
      </c>
      <c r="B6" t="s">
        <v>138</v>
      </c>
      <c r="C6" t="s">
        <v>128</v>
      </c>
      <c r="D6">
        <v>4</v>
      </c>
      <c r="F6">
        <f>D104</f>
        <v>1957.28</v>
      </c>
      <c r="N6" s="5"/>
    </row>
    <row r="7" spans="1:14">
      <c r="A7" s="4"/>
      <c r="B7" t="s">
        <v>115</v>
      </c>
      <c r="C7" t="s">
        <v>62</v>
      </c>
      <c r="D7">
        <v>20</v>
      </c>
      <c r="F7">
        <f>E104</f>
        <v>1249.8599999999999</v>
      </c>
      <c r="N7" s="5"/>
    </row>
    <row r="8" spans="1:14">
      <c r="A8" s="12"/>
      <c r="B8" t="s">
        <v>139</v>
      </c>
      <c r="C8" t="s">
        <v>128</v>
      </c>
      <c r="D8">
        <v>8</v>
      </c>
      <c r="N8" s="5"/>
    </row>
    <row r="9" spans="1:14">
      <c r="A9" s="12"/>
      <c r="B9" t="s">
        <v>140</v>
      </c>
      <c r="C9" t="s">
        <v>128</v>
      </c>
      <c r="D9">
        <v>2</v>
      </c>
      <c r="F9" s="11">
        <f>F5+D104-E104</f>
        <v>9773.02</v>
      </c>
      <c r="G9" t="s">
        <v>65</v>
      </c>
      <c r="N9" s="5"/>
    </row>
    <row r="10" spans="1:14">
      <c r="A10" s="12"/>
      <c r="B10" t="s">
        <v>92</v>
      </c>
      <c r="C10" t="s">
        <v>62</v>
      </c>
      <c r="D10">
        <v>40</v>
      </c>
      <c r="N10" s="5"/>
    </row>
    <row r="11" spans="1:14">
      <c r="A11" s="12"/>
      <c r="B11" t="s">
        <v>141</v>
      </c>
      <c r="C11" t="s">
        <v>128</v>
      </c>
      <c r="D11">
        <v>4</v>
      </c>
      <c r="N11" s="5"/>
    </row>
    <row r="12" spans="1:14">
      <c r="A12" s="4"/>
      <c r="B12" t="s">
        <v>118</v>
      </c>
      <c r="C12" t="s">
        <v>62</v>
      </c>
      <c r="D12">
        <v>40</v>
      </c>
      <c r="E12" s="14"/>
      <c r="N12" s="5"/>
    </row>
    <row r="13" spans="1:14">
      <c r="A13" s="12">
        <v>45629</v>
      </c>
      <c r="B13" t="s">
        <v>110</v>
      </c>
      <c r="C13" t="s">
        <v>62</v>
      </c>
      <c r="D13">
        <v>40</v>
      </c>
      <c r="N13" s="5"/>
    </row>
    <row r="14" spans="1:14">
      <c r="A14" s="12"/>
      <c r="B14" t="s">
        <v>75</v>
      </c>
      <c r="C14" t="s">
        <v>62</v>
      </c>
      <c r="D14">
        <v>40</v>
      </c>
      <c r="N14" s="5"/>
    </row>
    <row r="15" spans="1:14">
      <c r="A15" s="12"/>
      <c r="B15" t="s">
        <v>142</v>
      </c>
      <c r="C15" t="s">
        <v>62</v>
      </c>
      <c r="D15">
        <v>20</v>
      </c>
      <c r="N15" s="5"/>
    </row>
    <row r="16" spans="1:14">
      <c r="A16" s="12"/>
      <c r="B16" t="s">
        <v>143</v>
      </c>
      <c r="C16" t="s">
        <v>62</v>
      </c>
      <c r="D16">
        <v>20</v>
      </c>
      <c r="N16" s="5"/>
    </row>
    <row r="17" spans="1:14">
      <c r="A17" s="4"/>
      <c r="B17" t="s">
        <v>144</v>
      </c>
      <c r="C17" t="s">
        <v>145</v>
      </c>
      <c r="D17">
        <v>40</v>
      </c>
      <c r="N17" s="5"/>
    </row>
    <row r="18" spans="1:14">
      <c r="A18" s="12"/>
      <c r="B18" t="s">
        <v>146</v>
      </c>
      <c r="C18" t="s">
        <v>128</v>
      </c>
      <c r="D18">
        <v>4</v>
      </c>
      <c r="N18" s="5"/>
    </row>
    <row r="19" spans="1:14">
      <c r="A19" s="12"/>
      <c r="B19" t="s">
        <v>107</v>
      </c>
      <c r="C19" t="s">
        <v>62</v>
      </c>
      <c r="D19">
        <v>40</v>
      </c>
      <c r="N19" s="5"/>
    </row>
    <row r="20" spans="1:14">
      <c r="A20" s="12">
        <v>45995</v>
      </c>
      <c r="B20" t="s">
        <v>63</v>
      </c>
      <c r="C20" t="s">
        <v>62</v>
      </c>
      <c r="D20">
        <v>40</v>
      </c>
      <c r="N20" s="5"/>
    </row>
    <row r="21" spans="1:14">
      <c r="A21" s="12"/>
      <c r="B21" t="s">
        <v>70</v>
      </c>
      <c r="C21" t="s">
        <v>62</v>
      </c>
      <c r="D21">
        <v>20</v>
      </c>
      <c r="N21" s="5"/>
    </row>
    <row r="22" spans="1:14">
      <c r="A22" s="4"/>
      <c r="B22" t="s">
        <v>147</v>
      </c>
      <c r="C22" t="s">
        <v>137</v>
      </c>
      <c r="D22">
        <v>10</v>
      </c>
      <c r="N22" s="5"/>
    </row>
    <row r="23" spans="1:14">
      <c r="A23" s="12"/>
      <c r="B23" t="s">
        <v>148</v>
      </c>
      <c r="C23" t="s">
        <v>137</v>
      </c>
      <c r="D23">
        <v>10</v>
      </c>
      <c r="N23" s="5"/>
    </row>
    <row r="24" spans="1:14">
      <c r="A24" s="12"/>
      <c r="B24" t="s">
        <v>149</v>
      </c>
      <c r="C24" t="s">
        <v>128</v>
      </c>
      <c r="D24">
        <v>8</v>
      </c>
      <c r="N24" s="5"/>
    </row>
    <row r="25" spans="1:14">
      <c r="A25" s="12"/>
      <c r="B25" t="s">
        <v>98</v>
      </c>
      <c r="C25" t="s">
        <v>62</v>
      </c>
      <c r="D25">
        <v>20</v>
      </c>
      <c r="N25" s="5"/>
    </row>
    <row r="26" spans="1:14">
      <c r="A26" s="12"/>
      <c r="B26" t="s">
        <v>99</v>
      </c>
      <c r="C26" t="s">
        <v>62</v>
      </c>
      <c r="D26">
        <v>20</v>
      </c>
      <c r="N26" s="5"/>
    </row>
    <row r="27" spans="1:14">
      <c r="A27" s="12"/>
      <c r="B27" t="s">
        <v>150</v>
      </c>
      <c r="C27" t="s">
        <v>137</v>
      </c>
      <c r="D27">
        <v>5</v>
      </c>
      <c r="N27" s="5"/>
    </row>
    <row r="28" spans="1:14">
      <c r="A28" s="12"/>
      <c r="B28" t="s">
        <v>151</v>
      </c>
      <c r="C28" t="s">
        <v>137</v>
      </c>
      <c r="D28">
        <v>10</v>
      </c>
      <c r="N28" s="5"/>
    </row>
    <row r="29" spans="1:14">
      <c r="A29" s="12">
        <v>45631</v>
      </c>
      <c r="B29" t="s">
        <v>152</v>
      </c>
      <c r="C29" t="s">
        <v>128</v>
      </c>
      <c r="D29">
        <v>6</v>
      </c>
      <c r="N29" s="5"/>
    </row>
    <row r="30" spans="1:14">
      <c r="A30" s="12"/>
      <c r="B30" t="s">
        <v>113</v>
      </c>
      <c r="C30" t="s">
        <v>137</v>
      </c>
      <c r="D30">
        <v>20</v>
      </c>
      <c r="N30" s="5"/>
    </row>
    <row r="31" spans="1:14">
      <c r="A31" s="12"/>
      <c r="B31" t="s">
        <v>113</v>
      </c>
      <c r="C31" t="s">
        <v>137</v>
      </c>
      <c r="D31">
        <v>5</v>
      </c>
      <c r="N31" s="5"/>
    </row>
    <row r="32" spans="1:14">
      <c r="A32" s="12"/>
      <c r="B32" t="s">
        <v>153</v>
      </c>
      <c r="C32" t="s">
        <v>117</v>
      </c>
      <c r="E32">
        <v>147.32</v>
      </c>
      <c r="N32" s="5"/>
    </row>
    <row r="33" spans="1:14">
      <c r="A33" s="16">
        <v>45632</v>
      </c>
      <c r="B33" t="s">
        <v>72</v>
      </c>
      <c r="C33" t="s">
        <v>62</v>
      </c>
      <c r="D33">
        <v>20</v>
      </c>
      <c r="N33" s="5"/>
    </row>
    <row r="34" spans="1:14">
      <c r="A34" s="4"/>
      <c r="B34" t="s">
        <v>74</v>
      </c>
      <c r="C34" t="s">
        <v>62</v>
      </c>
      <c r="D34">
        <v>20</v>
      </c>
      <c r="N34" s="5"/>
    </row>
    <row r="35" spans="1:14">
      <c r="A35" s="12"/>
      <c r="B35" t="s">
        <v>64</v>
      </c>
      <c r="C35" t="s">
        <v>62</v>
      </c>
      <c r="D35">
        <v>20</v>
      </c>
      <c r="N35" s="5"/>
    </row>
    <row r="36" spans="1:14">
      <c r="A36" s="12"/>
      <c r="B36" t="s">
        <v>154</v>
      </c>
      <c r="C36" t="s">
        <v>62</v>
      </c>
      <c r="D36">
        <v>20</v>
      </c>
      <c r="N36" s="5"/>
    </row>
    <row r="37" spans="1:14">
      <c r="A37" s="12"/>
      <c r="B37" t="s">
        <v>71</v>
      </c>
      <c r="C37" t="s">
        <v>62</v>
      </c>
      <c r="D37">
        <v>20</v>
      </c>
      <c r="N37" s="5"/>
    </row>
    <row r="38" spans="1:14">
      <c r="A38" s="12"/>
      <c r="B38" t="s">
        <v>75</v>
      </c>
      <c r="C38" t="s">
        <v>62</v>
      </c>
      <c r="D38">
        <v>20</v>
      </c>
      <c r="N38" s="5"/>
    </row>
    <row r="39" spans="1:14">
      <c r="A39" s="12"/>
      <c r="B39" t="s">
        <v>155</v>
      </c>
      <c r="C39" t="s">
        <v>137</v>
      </c>
      <c r="D39">
        <v>62</v>
      </c>
      <c r="N39" s="5"/>
    </row>
    <row r="40" spans="1:14">
      <c r="A40" s="4"/>
      <c r="B40" t="s">
        <v>156</v>
      </c>
      <c r="C40" t="s">
        <v>128</v>
      </c>
      <c r="D40">
        <v>4</v>
      </c>
      <c r="N40" s="5"/>
    </row>
    <row r="41" spans="1:14">
      <c r="A41" s="12"/>
      <c r="B41" t="s">
        <v>157</v>
      </c>
      <c r="C41" t="s">
        <v>137</v>
      </c>
      <c r="D41">
        <v>30</v>
      </c>
      <c r="N41" s="5"/>
    </row>
    <row r="42" spans="1:14">
      <c r="A42" s="16">
        <v>45635</v>
      </c>
      <c r="B42" t="s">
        <v>158</v>
      </c>
      <c r="C42" t="s">
        <v>137</v>
      </c>
      <c r="D42">
        <v>30</v>
      </c>
      <c r="N42" s="5"/>
    </row>
    <row r="43" spans="1:14">
      <c r="A43" s="4"/>
      <c r="B43" t="s">
        <v>159</v>
      </c>
      <c r="C43" t="s">
        <v>62</v>
      </c>
      <c r="D43">
        <v>40</v>
      </c>
      <c r="N43" s="5"/>
    </row>
    <row r="44" spans="1:14">
      <c r="A44" s="4"/>
      <c r="B44" t="s">
        <v>160</v>
      </c>
      <c r="C44" t="s">
        <v>62</v>
      </c>
      <c r="D44">
        <v>20</v>
      </c>
      <c r="N44" s="5"/>
    </row>
    <row r="45" spans="1:14">
      <c r="A45" s="12"/>
      <c r="B45" t="s">
        <v>96</v>
      </c>
      <c r="C45" t="s">
        <v>62</v>
      </c>
      <c r="D45">
        <v>20</v>
      </c>
      <c r="N45" s="5"/>
    </row>
    <row r="46" spans="1:14">
      <c r="A46" s="4"/>
      <c r="B46" t="s">
        <v>97</v>
      </c>
      <c r="C46" t="s">
        <v>161</v>
      </c>
      <c r="D46">
        <v>15</v>
      </c>
      <c r="N46" s="5"/>
    </row>
    <row r="47" spans="1:14">
      <c r="A47" s="4"/>
      <c r="B47" t="s">
        <v>162</v>
      </c>
      <c r="C47" t="s">
        <v>137</v>
      </c>
      <c r="D47">
        <v>50</v>
      </c>
      <c r="N47" s="5"/>
    </row>
    <row r="48" spans="1:14">
      <c r="A48" s="4"/>
      <c r="B48" t="s">
        <v>78</v>
      </c>
      <c r="C48" t="s">
        <v>62</v>
      </c>
      <c r="D48">
        <v>20</v>
      </c>
      <c r="N48" s="5"/>
    </row>
    <row r="49" spans="1:14">
      <c r="A49" s="4"/>
      <c r="B49" t="s">
        <v>118</v>
      </c>
      <c r="C49" t="s">
        <v>62</v>
      </c>
      <c r="D49">
        <v>40</v>
      </c>
      <c r="N49" s="5"/>
    </row>
    <row r="50" spans="1:14">
      <c r="A50" s="12"/>
      <c r="B50" t="s">
        <v>118</v>
      </c>
      <c r="C50" t="s">
        <v>62</v>
      </c>
      <c r="D50">
        <v>20</v>
      </c>
      <c r="N50" s="5"/>
    </row>
    <row r="51" spans="1:14">
      <c r="A51" s="4"/>
      <c r="B51" t="s">
        <v>78</v>
      </c>
      <c r="C51" t="s">
        <v>62</v>
      </c>
      <c r="D51">
        <v>20</v>
      </c>
      <c r="N51" s="5"/>
    </row>
    <row r="52" spans="1:14">
      <c r="A52" s="4"/>
      <c r="B52" t="s">
        <v>113</v>
      </c>
      <c r="C52" t="s">
        <v>163</v>
      </c>
      <c r="E52">
        <v>530</v>
      </c>
      <c r="N52" s="5"/>
    </row>
    <row r="53" spans="1:14">
      <c r="A53" s="4"/>
      <c r="B53" t="s">
        <v>134</v>
      </c>
      <c r="C53" t="s">
        <v>135</v>
      </c>
      <c r="E53">
        <v>12.54</v>
      </c>
      <c r="N53" s="5"/>
    </row>
    <row r="54" spans="1:14">
      <c r="A54" s="16">
        <v>45637</v>
      </c>
      <c r="B54" t="s">
        <v>164</v>
      </c>
      <c r="C54" t="s">
        <v>119</v>
      </c>
      <c r="D54">
        <v>150.28</v>
      </c>
      <c r="N54" s="5"/>
    </row>
    <row r="55" spans="1:14">
      <c r="A55" s="16">
        <v>45642</v>
      </c>
      <c r="B55" t="s">
        <v>110</v>
      </c>
      <c r="C55" t="s">
        <v>62</v>
      </c>
      <c r="D55">
        <v>20</v>
      </c>
      <c r="N55" s="5"/>
    </row>
    <row r="56" spans="1:14">
      <c r="A56" s="4"/>
      <c r="B56" t="s">
        <v>72</v>
      </c>
      <c r="C56" t="s">
        <v>137</v>
      </c>
      <c r="D56">
        <v>10</v>
      </c>
      <c r="N56" s="5"/>
    </row>
    <row r="57" spans="1:14">
      <c r="A57" s="4"/>
      <c r="B57" t="s">
        <v>109</v>
      </c>
      <c r="C57" t="s">
        <v>137</v>
      </c>
      <c r="D57">
        <v>10</v>
      </c>
      <c r="N57" s="5"/>
    </row>
    <row r="58" spans="1:14">
      <c r="A58" s="4"/>
      <c r="B58" t="s">
        <v>115</v>
      </c>
      <c r="C58" t="s">
        <v>137</v>
      </c>
      <c r="D58">
        <v>10</v>
      </c>
      <c r="N58" s="5"/>
    </row>
    <row r="59" spans="1:14">
      <c r="A59" s="4"/>
      <c r="B59" t="s">
        <v>96</v>
      </c>
      <c r="C59" t="s">
        <v>62</v>
      </c>
      <c r="D59">
        <v>20</v>
      </c>
      <c r="N59" s="5"/>
    </row>
    <row r="60" spans="1:14">
      <c r="A60" s="4"/>
      <c r="B60" t="s">
        <v>70</v>
      </c>
      <c r="C60" t="s">
        <v>137</v>
      </c>
      <c r="D60">
        <v>10</v>
      </c>
      <c r="N60" s="5"/>
    </row>
    <row r="61" spans="1:14">
      <c r="A61" s="4"/>
      <c r="B61" t="s">
        <v>118</v>
      </c>
      <c r="C61" t="s">
        <v>62</v>
      </c>
      <c r="D61">
        <v>20</v>
      </c>
      <c r="N61" s="5"/>
    </row>
    <row r="62" spans="1:14">
      <c r="A62" s="4"/>
      <c r="B62" t="s">
        <v>78</v>
      </c>
      <c r="C62" t="s">
        <v>137</v>
      </c>
      <c r="D62">
        <v>30</v>
      </c>
      <c r="N62" s="5"/>
    </row>
    <row r="63" spans="1:14">
      <c r="A63" s="4"/>
      <c r="B63" t="s">
        <v>92</v>
      </c>
      <c r="C63" t="s">
        <v>62</v>
      </c>
      <c r="D63">
        <v>20</v>
      </c>
      <c r="N63" s="5"/>
    </row>
    <row r="64" spans="1:14">
      <c r="A64" s="4"/>
      <c r="B64" t="s">
        <v>107</v>
      </c>
      <c r="C64" t="s">
        <v>62</v>
      </c>
      <c r="D64">
        <v>20</v>
      </c>
      <c r="N64" s="5"/>
    </row>
    <row r="65" spans="1:14">
      <c r="A65" s="4"/>
      <c r="B65" t="s">
        <v>101</v>
      </c>
      <c r="C65" t="s">
        <v>62</v>
      </c>
      <c r="D65">
        <v>10</v>
      </c>
      <c r="N65" s="5"/>
    </row>
    <row r="66" spans="1:14">
      <c r="A66" s="12">
        <v>45643</v>
      </c>
      <c r="B66" t="s">
        <v>64</v>
      </c>
      <c r="C66" t="s">
        <v>62</v>
      </c>
      <c r="D66">
        <v>10</v>
      </c>
      <c r="N66" s="5"/>
    </row>
    <row r="67" spans="1:14">
      <c r="A67" s="4"/>
      <c r="B67" t="s">
        <v>98</v>
      </c>
      <c r="C67" t="s">
        <v>62</v>
      </c>
      <c r="D67">
        <v>10</v>
      </c>
      <c r="N67" s="5"/>
    </row>
    <row r="68" spans="1:14">
      <c r="A68" s="16">
        <v>45645</v>
      </c>
      <c r="B68" t="s">
        <v>160</v>
      </c>
      <c r="C68" t="s">
        <v>62</v>
      </c>
      <c r="D68">
        <v>10</v>
      </c>
      <c r="N68" s="5"/>
    </row>
    <row r="69" spans="1:14">
      <c r="A69" s="4"/>
      <c r="B69" t="s">
        <v>75</v>
      </c>
      <c r="C69" t="s">
        <v>62</v>
      </c>
      <c r="D69">
        <v>10</v>
      </c>
      <c r="N69" s="5"/>
    </row>
    <row r="70" spans="1:14">
      <c r="A70" s="4"/>
      <c r="B70" t="s">
        <v>99</v>
      </c>
      <c r="C70" t="s">
        <v>62</v>
      </c>
      <c r="D70">
        <v>10</v>
      </c>
      <c r="N70" s="5"/>
    </row>
    <row r="71" spans="1:14">
      <c r="A71" s="4"/>
      <c r="B71" t="s">
        <v>97</v>
      </c>
      <c r="C71" t="s">
        <v>62</v>
      </c>
      <c r="D71">
        <v>30</v>
      </c>
      <c r="N71" s="5"/>
    </row>
    <row r="72" spans="1:14">
      <c r="A72" s="4"/>
      <c r="B72" t="s">
        <v>75</v>
      </c>
      <c r="C72" t="s">
        <v>62</v>
      </c>
      <c r="D72">
        <v>10</v>
      </c>
      <c r="N72" s="5"/>
    </row>
    <row r="73" spans="1:14">
      <c r="A73" s="4"/>
      <c r="B73" t="s">
        <v>100</v>
      </c>
      <c r="C73" t="s">
        <v>62</v>
      </c>
      <c r="D73">
        <v>30</v>
      </c>
      <c r="N73" s="5"/>
    </row>
    <row r="74" spans="1:14">
      <c r="A74" s="4"/>
      <c r="B74" t="s">
        <v>108</v>
      </c>
      <c r="C74" t="s">
        <v>62</v>
      </c>
      <c r="D74">
        <v>10</v>
      </c>
      <c r="N74" s="5"/>
    </row>
    <row r="75" spans="1:14">
      <c r="A75" s="4"/>
      <c r="B75" t="s">
        <v>75</v>
      </c>
      <c r="C75" t="s">
        <v>62</v>
      </c>
      <c r="D75">
        <v>40</v>
      </c>
      <c r="N75" s="5"/>
    </row>
    <row r="76" spans="1:14">
      <c r="A76" s="4"/>
      <c r="B76" t="s">
        <v>91</v>
      </c>
      <c r="C76" t="s">
        <v>62</v>
      </c>
      <c r="D76">
        <v>20</v>
      </c>
      <c r="N76" s="5"/>
    </row>
    <row r="77" spans="1:14">
      <c r="A77" s="4"/>
      <c r="B77" t="s">
        <v>75</v>
      </c>
      <c r="C77" t="s">
        <v>62</v>
      </c>
      <c r="D77">
        <v>10</v>
      </c>
      <c r="N77" s="5"/>
    </row>
    <row r="78" spans="1:14">
      <c r="A78" s="4"/>
      <c r="B78" t="s">
        <v>95</v>
      </c>
      <c r="C78" t="s">
        <v>62</v>
      </c>
      <c r="D78">
        <v>10</v>
      </c>
      <c r="N78" s="5"/>
    </row>
    <row r="79" spans="1:14">
      <c r="A79" s="16">
        <v>45646</v>
      </c>
      <c r="B79" t="s">
        <v>64</v>
      </c>
      <c r="C79" t="s">
        <v>62</v>
      </c>
      <c r="D79">
        <v>10</v>
      </c>
      <c r="N79" s="5"/>
    </row>
    <row r="80" spans="1:14">
      <c r="A80" s="16"/>
      <c r="B80" t="s">
        <v>74</v>
      </c>
      <c r="C80" t="s">
        <v>62</v>
      </c>
      <c r="D80">
        <v>20</v>
      </c>
      <c r="N80" s="5"/>
    </row>
    <row r="81" spans="1:14">
      <c r="A81" s="16">
        <v>45649</v>
      </c>
      <c r="B81" t="s">
        <v>91</v>
      </c>
      <c r="C81" t="s">
        <v>62</v>
      </c>
      <c r="D81">
        <v>40</v>
      </c>
      <c r="N81" s="5"/>
    </row>
    <row r="82" spans="1:14">
      <c r="A82" s="16"/>
      <c r="B82" t="s">
        <v>64</v>
      </c>
      <c r="C82" t="s">
        <v>62</v>
      </c>
      <c r="D82">
        <v>10</v>
      </c>
      <c r="N82" s="5"/>
    </row>
    <row r="83" spans="1:14">
      <c r="A83" s="16"/>
      <c r="B83" t="s">
        <v>160</v>
      </c>
      <c r="C83" t="s">
        <v>62</v>
      </c>
      <c r="D83">
        <v>10</v>
      </c>
      <c r="N83" s="5"/>
    </row>
    <row r="84" spans="1:14">
      <c r="A84" s="16"/>
      <c r="B84" t="s">
        <v>75</v>
      </c>
      <c r="C84" t="s">
        <v>62</v>
      </c>
      <c r="D84">
        <v>10</v>
      </c>
      <c r="N84" s="5"/>
    </row>
    <row r="85" spans="1:14">
      <c r="A85" s="16"/>
      <c r="B85" t="s">
        <v>143</v>
      </c>
      <c r="C85" t="s">
        <v>62</v>
      </c>
      <c r="D85">
        <v>10</v>
      </c>
      <c r="N85" s="5"/>
    </row>
    <row r="86" spans="1:14">
      <c r="A86" s="16"/>
      <c r="B86" t="s">
        <v>75</v>
      </c>
      <c r="C86" t="s">
        <v>62</v>
      </c>
      <c r="D86">
        <v>10</v>
      </c>
      <c r="N86" s="5"/>
    </row>
    <row r="87" spans="1:14">
      <c r="A87" s="16"/>
      <c r="B87" t="s">
        <v>69</v>
      </c>
      <c r="C87" t="s">
        <v>62</v>
      </c>
      <c r="D87">
        <v>10</v>
      </c>
      <c r="N87" s="5"/>
    </row>
    <row r="88" spans="1:14">
      <c r="A88" s="16"/>
      <c r="B88" t="s">
        <v>63</v>
      </c>
      <c r="C88" t="s">
        <v>62</v>
      </c>
      <c r="D88">
        <v>20</v>
      </c>
      <c r="N88" s="5"/>
    </row>
    <row r="89" spans="1:14">
      <c r="A89" s="16"/>
      <c r="B89" t="s">
        <v>118</v>
      </c>
      <c r="C89" t="s">
        <v>62</v>
      </c>
      <c r="D89">
        <v>10</v>
      </c>
      <c r="N89" s="5"/>
    </row>
    <row r="90" spans="1:14">
      <c r="A90" s="16"/>
      <c r="B90" t="s">
        <v>118</v>
      </c>
      <c r="C90" t="s">
        <v>62</v>
      </c>
      <c r="D90">
        <v>10</v>
      </c>
      <c r="N90" s="5"/>
    </row>
    <row r="91" spans="1:14">
      <c r="A91" s="16"/>
      <c r="B91" t="s">
        <v>92</v>
      </c>
      <c r="C91" t="s">
        <v>62</v>
      </c>
      <c r="D91">
        <v>20</v>
      </c>
      <c r="N91" s="5"/>
    </row>
    <row r="92" spans="1:14">
      <c r="A92" s="16"/>
      <c r="B92" t="s">
        <v>78</v>
      </c>
      <c r="C92" t="s">
        <v>62</v>
      </c>
      <c r="D92">
        <v>10</v>
      </c>
      <c r="N92" s="5"/>
    </row>
    <row r="93" spans="1:14">
      <c r="A93" s="16"/>
      <c r="B93" t="s">
        <v>78</v>
      </c>
      <c r="C93" t="s">
        <v>62</v>
      </c>
      <c r="D93">
        <v>10</v>
      </c>
      <c r="N93" s="5"/>
    </row>
    <row r="94" spans="1:14">
      <c r="A94" s="16"/>
      <c r="B94" t="s">
        <v>110</v>
      </c>
      <c r="C94" t="s">
        <v>165</v>
      </c>
      <c r="E94">
        <v>560</v>
      </c>
      <c r="N94" s="5"/>
    </row>
    <row r="95" spans="1:14">
      <c r="A95" s="16">
        <v>45653</v>
      </c>
      <c r="B95" t="s">
        <v>115</v>
      </c>
      <c r="C95" t="s">
        <v>62</v>
      </c>
      <c r="D95">
        <v>20</v>
      </c>
      <c r="N95" s="5"/>
    </row>
    <row r="96" spans="1:14">
      <c r="A96" s="16"/>
      <c r="B96" t="s">
        <v>95</v>
      </c>
      <c r="C96" t="s">
        <v>62</v>
      </c>
      <c r="D96">
        <v>20</v>
      </c>
      <c r="N96" s="5"/>
    </row>
    <row r="97" spans="1:14">
      <c r="A97" s="16"/>
      <c r="B97" t="s">
        <v>78</v>
      </c>
      <c r="C97" t="s">
        <v>62</v>
      </c>
      <c r="D97">
        <v>60</v>
      </c>
      <c r="N97" s="5"/>
    </row>
    <row r="98" spans="1:14">
      <c r="A98" s="16"/>
      <c r="B98" t="s">
        <v>92</v>
      </c>
      <c r="C98" t="s">
        <v>62</v>
      </c>
      <c r="D98">
        <v>40</v>
      </c>
      <c r="N98" s="5"/>
    </row>
    <row r="99" spans="1:14">
      <c r="A99" s="16">
        <v>45656</v>
      </c>
      <c r="B99" t="s">
        <v>96</v>
      </c>
      <c r="C99" t="s">
        <v>62</v>
      </c>
      <c r="D99">
        <v>40</v>
      </c>
      <c r="N99" s="5"/>
    </row>
    <row r="100" spans="1:14">
      <c r="A100" s="16"/>
      <c r="B100" t="s">
        <v>64</v>
      </c>
      <c r="C100" t="s">
        <v>62</v>
      </c>
      <c r="D100">
        <v>20</v>
      </c>
      <c r="N100" s="5"/>
    </row>
    <row r="101" spans="1:14">
      <c r="A101" s="16"/>
      <c r="B101" t="s">
        <v>101</v>
      </c>
      <c r="C101" t="s">
        <v>62</v>
      </c>
      <c r="D101">
        <v>20</v>
      </c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3">
        <f>SUM(D6:D103)</f>
        <v>1957.28</v>
      </c>
      <c r="E104" s="15">
        <f>SUM(E12:E103)</f>
        <v>1249.8599999999999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A112" t="s">
        <v>33</v>
      </c>
      <c r="C112">
        <f>D6+D8+D9+D11+D18+D22+D23+D24+D27+D28+D29+D31+D39+D40+D41+D42+D46+D47+D54+D56+D57+D58+D60+D62+D30</f>
        <v>507.28</v>
      </c>
      <c r="E112" t="s">
        <v>34</v>
      </c>
    </row>
    <row r="113" spans="1:6">
      <c r="A113" t="s">
        <v>35</v>
      </c>
      <c r="E113" t="s">
        <v>36</v>
      </c>
      <c r="F113">
        <f>E32+E53</f>
        <v>159.85999999999999</v>
      </c>
    </row>
    <row r="114" spans="1:6">
      <c r="A114" t="s">
        <v>37</v>
      </c>
      <c r="C114">
        <f>D7+D10+D12+D13+D14+D15+D16+D17+D19+D20+D21+D25+D26+D33+D34+D35+D36+D37+D38+D43+D44+D45+D48+D49+D50+D51+D55+D59+D61+D63+D64+D65+D66+D67+D68+D69+D70+D71+D72+D73+D74+D75+D76+D77+D78+D79+D80+D81+D82+D83+D84+D85+D86+D87+D88+D89+D90+D91+D92+D93+D95+D96+D97+D98+D99+D100+D101</f>
        <v>1450</v>
      </c>
      <c r="E114" t="s">
        <v>38</v>
      </c>
      <c r="F114">
        <f>E52+E94</f>
        <v>1090</v>
      </c>
    </row>
    <row r="115" spans="1:6">
      <c r="A115" t="s">
        <v>39</v>
      </c>
    </row>
    <row r="116" spans="1:6">
      <c r="A116" t="s">
        <v>40</v>
      </c>
    </row>
    <row r="121" spans="1:6">
      <c r="C121" s="27">
        <f>SUM(C112:C120)</f>
        <v>1957.28</v>
      </c>
      <c r="F121" s="27">
        <f>SUM(F112:F120)</f>
        <v>1249.8599999999999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AEFB6D-271C-4CB0-A431-02ED600FC3E5}">
  <dimension ref="A1:N121"/>
  <sheetViews>
    <sheetView topLeftCell="A102" workbookViewId="0">
      <selection activeCell="K124" sqref="K124"/>
    </sheetView>
  </sheetViews>
  <sheetFormatPr defaultRowHeight="15"/>
  <cols>
    <col min="1" max="1" width="15.140625" customWidth="1"/>
    <col min="2" max="2" width="18.7109375" customWidth="1"/>
    <col min="3" max="3" width="18.42578125" customWidth="1"/>
    <col min="5" max="5" width="23.5703125" customWidth="1"/>
    <col min="6" max="6" width="16.140625" customWidth="1"/>
  </cols>
  <sheetData>
    <row r="1" spans="1:14">
      <c r="A1" s="1" t="s">
        <v>56</v>
      </c>
      <c r="B1" s="2"/>
      <c r="C1" s="2"/>
      <c r="D1" s="17">
        <v>45658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'December 2024'!F9</f>
        <v>9773.02</v>
      </c>
      <c r="N5" s="5"/>
    </row>
    <row r="6" spans="1:14">
      <c r="A6" s="12">
        <v>45659</v>
      </c>
      <c r="B6" t="s">
        <v>69</v>
      </c>
      <c r="C6" t="s">
        <v>62</v>
      </c>
      <c r="D6">
        <v>20</v>
      </c>
      <c r="F6">
        <f>D104</f>
        <v>2924</v>
      </c>
      <c r="N6" s="5"/>
    </row>
    <row r="7" spans="1:14">
      <c r="A7" s="4"/>
      <c r="B7" t="s">
        <v>75</v>
      </c>
      <c r="C7" t="s">
        <v>62</v>
      </c>
      <c r="D7">
        <v>40</v>
      </c>
      <c r="F7">
        <f>E104</f>
        <v>582.46</v>
      </c>
      <c r="N7" s="5"/>
    </row>
    <row r="8" spans="1:14">
      <c r="A8" s="12"/>
      <c r="B8" t="s">
        <v>108</v>
      </c>
      <c r="C8" t="s">
        <v>62</v>
      </c>
      <c r="D8">
        <v>20</v>
      </c>
      <c r="N8" s="5"/>
    </row>
    <row r="9" spans="1:14">
      <c r="A9" s="12"/>
      <c r="B9" t="s">
        <v>97</v>
      </c>
      <c r="C9" t="s">
        <v>62</v>
      </c>
      <c r="D9">
        <v>40</v>
      </c>
      <c r="F9" s="11">
        <f>F5+D104-E104</f>
        <v>12114.560000000001</v>
      </c>
      <c r="G9" t="s">
        <v>65</v>
      </c>
      <c r="N9" s="5"/>
    </row>
    <row r="10" spans="1:14">
      <c r="A10" s="12"/>
      <c r="B10" t="s">
        <v>166</v>
      </c>
      <c r="C10" t="s">
        <v>62</v>
      </c>
      <c r="D10">
        <v>20</v>
      </c>
      <c r="N10" s="5"/>
    </row>
    <row r="11" spans="1:14">
      <c r="A11" s="12"/>
      <c r="B11" t="s">
        <v>167</v>
      </c>
      <c r="C11" t="s">
        <v>62</v>
      </c>
      <c r="D11">
        <v>20</v>
      </c>
      <c r="N11" s="5"/>
    </row>
    <row r="12" spans="1:14">
      <c r="A12" s="4"/>
      <c r="B12" t="s">
        <v>70</v>
      </c>
      <c r="C12" t="s">
        <v>62</v>
      </c>
      <c r="D12">
        <v>20</v>
      </c>
      <c r="E12" s="14"/>
      <c r="N12" s="5"/>
    </row>
    <row r="13" spans="1:14">
      <c r="A13" s="12"/>
      <c r="B13" t="s">
        <v>64</v>
      </c>
      <c r="C13" t="s">
        <v>62</v>
      </c>
      <c r="D13">
        <v>20</v>
      </c>
      <c r="N13" s="5"/>
    </row>
    <row r="14" spans="1:14">
      <c r="A14" s="12"/>
      <c r="B14" t="s">
        <v>78</v>
      </c>
      <c r="C14" t="s">
        <v>62</v>
      </c>
      <c r="D14">
        <v>20</v>
      </c>
      <c r="N14" s="5"/>
    </row>
    <row r="15" spans="1:14">
      <c r="A15" s="12"/>
      <c r="B15" t="s">
        <v>168</v>
      </c>
      <c r="C15" t="s">
        <v>62</v>
      </c>
      <c r="D15">
        <v>20</v>
      </c>
      <c r="N15" s="5"/>
    </row>
    <row r="16" spans="1:14">
      <c r="A16" s="12"/>
      <c r="B16" t="s">
        <v>107</v>
      </c>
      <c r="C16" t="s">
        <v>62</v>
      </c>
      <c r="D16">
        <v>40</v>
      </c>
      <c r="N16" s="5"/>
    </row>
    <row r="17" spans="1:14">
      <c r="A17" s="16">
        <v>45660</v>
      </c>
      <c r="B17" t="s">
        <v>98</v>
      </c>
      <c r="C17" t="s">
        <v>145</v>
      </c>
      <c r="D17">
        <v>20</v>
      </c>
      <c r="N17" s="5"/>
    </row>
    <row r="18" spans="1:14">
      <c r="A18" s="12"/>
      <c r="B18" t="s">
        <v>63</v>
      </c>
      <c r="C18" t="s">
        <v>62</v>
      </c>
      <c r="D18">
        <v>40</v>
      </c>
      <c r="N18" s="5"/>
    </row>
    <row r="19" spans="1:14">
      <c r="A19" s="12"/>
      <c r="B19" t="s">
        <v>71</v>
      </c>
      <c r="C19" t="s">
        <v>62</v>
      </c>
      <c r="D19">
        <v>20</v>
      </c>
      <c r="N19" s="5"/>
    </row>
    <row r="20" spans="1:14">
      <c r="A20" s="12"/>
      <c r="B20" t="s">
        <v>72</v>
      </c>
      <c r="C20" t="s">
        <v>62</v>
      </c>
      <c r="D20">
        <v>20</v>
      </c>
      <c r="N20" s="5"/>
    </row>
    <row r="21" spans="1:14">
      <c r="A21" s="12"/>
      <c r="B21" t="s">
        <v>74</v>
      </c>
      <c r="C21" t="s">
        <v>62</v>
      </c>
      <c r="D21">
        <v>20</v>
      </c>
      <c r="N21" s="5"/>
    </row>
    <row r="22" spans="1:14">
      <c r="A22" s="4"/>
      <c r="B22" t="s">
        <v>144</v>
      </c>
      <c r="C22" t="s">
        <v>62</v>
      </c>
      <c r="D22">
        <v>40</v>
      </c>
      <c r="N22" s="5"/>
    </row>
    <row r="23" spans="1:14">
      <c r="A23" s="12"/>
      <c r="B23" t="s">
        <v>169</v>
      </c>
      <c r="C23" t="s">
        <v>62</v>
      </c>
      <c r="D23">
        <v>20</v>
      </c>
      <c r="N23" s="5"/>
    </row>
    <row r="24" spans="1:14">
      <c r="A24" s="12"/>
      <c r="B24" t="s">
        <v>118</v>
      </c>
      <c r="C24" t="s">
        <v>62</v>
      </c>
      <c r="D24">
        <v>60</v>
      </c>
      <c r="N24" s="5"/>
    </row>
    <row r="25" spans="1:14">
      <c r="A25" s="12"/>
      <c r="B25" t="s">
        <v>110</v>
      </c>
      <c r="C25" t="s">
        <v>62</v>
      </c>
      <c r="D25">
        <v>40</v>
      </c>
      <c r="N25" s="5"/>
    </row>
    <row r="26" spans="1:14">
      <c r="A26" s="12"/>
      <c r="B26" t="s">
        <v>115</v>
      </c>
      <c r="C26" t="s">
        <v>62</v>
      </c>
      <c r="D26">
        <v>20</v>
      </c>
      <c r="N26" s="5"/>
    </row>
    <row r="27" spans="1:14">
      <c r="A27" s="12"/>
      <c r="B27" t="s">
        <v>143</v>
      </c>
      <c r="C27" t="s">
        <v>145</v>
      </c>
      <c r="D27">
        <v>20</v>
      </c>
      <c r="N27" s="5"/>
    </row>
    <row r="28" spans="1:14">
      <c r="A28" s="12"/>
      <c r="B28" t="s">
        <v>160</v>
      </c>
      <c r="C28" t="s">
        <v>62</v>
      </c>
      <c r="D28">
        <v>20</v>
      </c>
      <c r="N28" s="5"/>
    </row>
    <row r="29" spans="1:14">
      <c r="A29" s="12"/>
      <c r="B29" t="s">
        <v>109</v>
      </c>
      <c r="C29" t="s">
        <v>62</v>
      </c>
      <c r="D29">
        <v>20</v>
      </c>
      <c r="N29" s="5"/>
    </row>
    <row r="30" spans="1:14">
      <c r="A30" s="12"/>
      <c r="B30" t="s">
        <v>170</v>
      </c>
      <c r="C30" t="s">
        <v>62</v>
      </c>
      <c r="D30">
        <v>20</v>
      </c>
      <c r="N30" s="5"/>
    </row>
    <row r="31" spans="1:14">
      <c r="A31" s="12"/>
      <c r="B31" t="s">
        <v>107</v>
      </c>
      <c r="C31" t="s">
        <v>62</v>
      </c>
      <c r="D31">
        <v>20</v>
      </c>
      <c r="N31" s="5"/>
    </row>
    <row r="32" spans="1:14">
      <c r="A32" s="12"/>
      <c r="B32" t="s">
        <v>107</v>
      </c>
      <c r="C32" t="s">
        <v>145</v>
      </c>
      <c r="D32">
        <v>20</v>
      </c>
      <c r="N32" s="5"/>
    </row>
    <row r="33" spans="1:14">
      <c r="A33" s="16"/>
      <c r="B33" t="s">
        <v>113</v>
      </c>
      <c r="C33" t="s">
        <v>62</v>
      </c>
      <c r="D33">
        <v>40</v>
      </c>
      <c r="N33" s="5"/>
    </row>
    <row r="34" spans="1:14">
      <c r="A34" s="16">
        <v>45664</v>
      </c>
      <c r="B34" t="s">
        <v>169</v>
      </c>
      <c r="C34" t="s">
        <v>165</v>
      </c>
      <c r="E34">
        <v>530</v>
      </c>
      <c r="N34" s="5"/>
    </row>
    <row r="35" spans="1:14">
      <c r="A35" s="12">
        <v>45665</v>
      </c>
      <c r="B35" t="s">
        <v>171</v>
      </c>
      <c r="C35" t="s">
        <v>172</v>
      </c>
      <c r="D35">
        <v>88</v>
      </c>
      <c r="N35" s="5"/>
    </row>
    <row r="36" spans="1:14">
      <c r="A36" s="12">
        <v>45667</v>
      </c>
      <c r="B36" t="s">
        <v>173</v>
      </c>
      <c r="C36" t="s">
        <v>172</v>
      </c>
      <c r="D36">
        <v>22</v>
      </c>
      <c r="N36" s="5"/>
    </row>
    <row r="37" spans="1:14">
      <c r="A37" s="12"/>
      <c r="B37" t="s">
        <v>174</v>
      </c>
      <c r="C37" t="s">
        <v>172</v>
      </c>
      <c r="D37">
        <v>22</v>
      </c>
      <c r="N37" s="5"/>
    </row>
    <row r="38" spans="1:14">
      <c r="A38" s="12"/>
      <c r="B38" t="s">
        <v>175</v>
      </c>
      <c r="C38" t="s">
        <v>172</v>
      </c>
      <c r="D38">
        <v>44</v>
      </c>
      <c r="N38" s="5"/>
    </row>
    <row r="39" spans="1:14">
      <c r="A39" s="12">
        <v>45670</v>
      </c>
      <c r="B39" t="s">
        <v>176</v>
      </c>
      <c r="C39" t="s">
        <v>172</v>
      </c>
      <c r="D39">
        <v>22</v>
      </c>
      <c r="N39" s="5"/>
    </row>
    <row r="40" spans="1:14">
      <c r="A40" s="4"/>
      <c r="B40" t="s">
        <v>177</v>
      </c>
      <c r="C40" t="s">
        <v>172</v>
      </c>
      <c r="D40">
        <v>66</v>
      </c>
      <c r="N40" s="5"/>
    </row>
    <row r="41" spans="1:14">
      <c r="A41" s="12"/>
      <c r="B41" t="s">
        <v>178</v>
      </c>
      <c r="C41" t="s">
        <v>172</v>
      </c>
      <c r="D41">
        <v>88</v>
      </c>
      <c r="N41" s="5"/>
    </row>
    <row r="42" spans="1:14">
      <c r="A42" s="16"/>
      <c r="B42" t="s">
        <v>179</v>
      </c>
      <c r="C42" t="s">
        <v>172</v>
      </c>
      <c r="D42">
        <v>66</v>
      </c>
      <c r="N42" s="5"/>
    </row>
    <row r="43" spans="1:14">
      <c r="A43" s="4"/>
      <c r="B43" t="s">
        <v>180</v>
      </c>
      <c r="C43" t="s">
        <v>172</v>
      </c>
      <c r="D43">
        <v>22</v>
      </c>
      <c r="N43" s="5"/>
    </row>
    <row r="44" spans="1:14">
      <c r="A44" s="4"/>
      <c r="B44" t="s">
        <v>181</v>
      </c>
      <c r="C44" t="s">
        <v>172</v>
      </c>
      <c r="D44">
        <v>132</v>
      </c>
      <c r="N44" s="5"/>
    </row>
    <row r="45" spans="1:14">
      <c r="A45" s="12"/>
      <c r="B45" t="s">
        <v>176</v>
      </c>
      <c r="C45" t="s">
        <v>172</v>
      </c>
      <c r="D45">
        <v>154</v>
      </c>
      <c r="N45" s="5"/>
    </row>
    <row r="46" spans="1:14">
      <c r="A46" s="4"/>
      <c r="B46" t="s">
        <v>182</v>
      </c>
      <c r="C46" t="s">
        <v>172</v>
      </c>
      <c r="D46">
        <v>55</v>
      </c>
      <c r="N46" s="5"/>
    </row>
    <row r="47" spans="1:14">
      <c r="A47" s="4"/>
      <c r="B47" t="s">
        <v>183</v>
      </c>
      <c r="C47" t="s">
        <v>172</v>
      </c>
      <c r="D47">
        <v>154</v>
      </c>
      <c r="N47" s="5"/>
    </row>
    <row r="48" spans="1:14">
      <c r="A48" s="4"/>
      <c r="B48" t="s">
        <v>184</v>
      </c>
      <c r="C48" t="s">
        <v>172</v>
      </c>
      <c r="D48">
        <v>22</v>
      </c>
      <c r="N48" s="5"/>
    </row>
    <row r="49" spans="1:14">
      <c r="A49" s="4"/>
      <c r="B49" t="s">
        <v>185</v>
      </c>
      <c r="C49" t="s">
        <v>172</v>
      </c>
      <c r="D49">
        <v>22</v>
      </c>
      <c r="N49" s="5"/>
    </row>
    <row r="50" spans="1:14">
      <c r="A50" s="12"/>
      <c r="B50" t="s">
        <v>112</v>
      </c>
      <c r="C50" t="s">
        <v>172</v>
      </c>
      <c r="D50">
        <v>33</v>
      </c>
      <c r="N50" s="5"/>
    </row>
    <row r="51" spans="1:14">
      <c r="A51" s="4"/>
      <c r="B51" t="s">
        <v>186</v>
      </c>
      <c r="C51" t="s">
        <v>172</v>
      </c>
      <c r="D51">
        <v>22</v>
      </c>
      <c r="N51" s="5"/>
    </row>
    <row r="52" spans="1:14">
      <c r="A52" s="4"/>
      <c r="B52" t="s">
        <v>187</v>
      </c>
      <c r="C52" t="s">
        <v>172</v>
      </c>
      <c r="D52">
        <v>44</v>
      </c>
      <c r="N52" s="5"/>
    </row>
    <row r="53" spans="1:14">
      <c r="A53" s="4"/>
      <c r="B53" t="s">
        <v>188</v>
      </c>
      <c r="C53" t="s">
        <v>189</v>
      </c>
      <c r="E53">
        <v>46.48</v>
      </c>
      <c r="N53" s="5"/>
    </row>
    <row r="54" spans="1:14">
      <c r="A54" s="16">
        <v>45671</v>
      </c>
      <c r="B54" t="s">
        <v>143</v>
      </c>
      <c r="C54" t="s">
        <v>172</v>
      </c>
      <c r="D54">
        <v>44</v>
      </c>
      <c r="N54" s="5"/>
    </row>
    <row r="55" spans="1:14">
      <c r="A55" s="16"/>
      <c r="B55" t="s">
        <v>190</v>
      </c>
      <c r="C55" t="s">
        <v>172</v>
      </c>
      <c r="D55">
        <v>77</v>
      </c>
      <c r="N55" s="5"/>
    </row>
    <row r="56" spans="1:14">
      <c r="A56" s="4"/>
      <c r="B56" t="s">
        <v>166</v>
      </c>
      <c r="C56" t="s">
        <v>172</v>
      </c>
      <c r="D56">
        <v>44</v>
      </c>
      <c r="N56" s="5"/>
    </row>
    <row r="57" spans="1:14">
      <c r="A57" s="4"/>
      <c r="B57" t="s">
        <v>72</v>
      </c>
      <c r="C57" t="s">
        <v>172</v>
      </c>
      <c r="D57">
        <v>33</v>
      </c>
      <c r="N57" s="5"/>
    </row>
    <row r="58" spans="1:14">
      <c r="A58" s="4"/>
      <c r="B58" t="s">
        <v>191</v>
      </c>
      <c r="C58" t="s">
        <v>172</v>
      </c>
      <c r="D58">
        <v>44</v>
      </c>
      <c r="N58" s="5"/>
    </row>
    <row r="59" spans="1:14">
      <c r="A59" s="16">
        <v>45672</v>
      </c>
      <c r="B59" t="s">
        <v>192</v>
      </c>
      <c r="C59" t="s">
        <v>172</v>
      </c>
      <c r="D59">
        <v>10</v>
      </c>
      <c r="N59" s="5"/>
    </row>
    <row r="60" spans="1:14">
      <c r="A60" s="4"/>
      <c r="B60" t="s">
        <v>192</v>
      </c>
      <c r="C60" t="s">
        <v>172</v>
      </c>
      <c r="D60">
        <v>12</v>
      </c>
      <c r="N60" s="5"/>
    </row>
    <row r="61" spans="1:14">
      <c r="A61" s="16">
        <v>45674</v>
      </c>
      <c r="B61" t="s">
        <v>70</v>
      </c>
      <c r="C61" t="s">
        <v>172</v>
      </c>
      <c r="D61">
        <v>187</v>
      </c>
      <c r="N61" s="5"/>
    </row>
    <row r="62" spans="1:14">
      <c r="A62" s="4"/>
      <c r="B62" t="s">
        <v>193</v>
      </c>
      <c r="C62" t="s">
        <v>172</v>
      </c>
      <c r="D62">
        <v>22</v>
      </c>
      <c r="N62" s="5"/>
    </row>
    <row r="63" spans="1:14">
      <c r="A63" s="16">
        <v>45677</v>
      </c>
      <c r="B63" t="s">
        <v>177</v>
      </c>
      <c r="C63" t="s">
        <v>172</v>
      </c>
      <c r="D63">
        <v>11</v>
      </c>
      <c r="N63" s="5"/>
    </row>
    <row r="64" spans="1:14">
      <c r="A64" s="16">
        <v>45684</v>
      </c>
      <c r="B64" t="s">
        <v>96</v>
      </c>
      <c r="C64" t="s">
        <v>145</v>
      </c>
      <c r="D64">
        <v>40</v>
      </c>
      <c r="N64" s="5"/>
    </row>
    <row r="65" spans="1:14">
      <c r="A65" s="4"/>
      <c r="B65" t="s">
        <v>64</v>
      </c>
      <c r="C65" t="s">
        <v>62</v>
      </c>
      <c r="D65">
        <v>20</v>
      </c>
      <c r="N65" s="5"/>
    </row>
    <row r="66" spans="1:14">
      <c r="A66" s="12"/>
      <c r="B66" t="s">
        <v>97</v>
      </c>
      <c r="C66" t="s">
        <v>62</v>
      </c>
      <c r="D66">
        <v>60</v>
      </c>
      <c r="N66" s="5"/>
    </row>
    <row r="67" spans="1:14">
      <c r="A67" s="4"/>
      <c r="B67" t="s">
        <v>92</v>
      </c>
      <c r="C67" t="s">
        <v>62</v>
      </c>
      <c r="D67">
        <v>40</v>
      </c>
      <c r="N67" s="5"/>
    </row>
    <row r="68" spans="1:14">
      <c r="A68" s="16"/>
      <c r="B68" t="s">
        <v>170</v>
      </c>
      <c r="C68" t="s">
        <v>62</v>
      </c>
      <c r="D68">
        <v>20</v>
      </c>
      <c r="N68" s="5"/>
    </row>
    <row r="69" spans="1:14">
      <c r="A69" s="4"/>
      <c r="B69" t="s">
        <v>95</v>
      </c>
      <c r="C69" t="s">
        <v>62</v>
      </c>
      <c r="D69">
        <v>20</v>
      </c>
      <c r="N69" s="5"/>
    </row>
    <row r="70" spans="1:14">
      <c r="A70" s="4"/>
      <c r="B70" t="s">
        <v>78</v>
      </c>
      <c r="C70" t="s">
        <v>62</v>
      </c>
      <c r="D70">
        <v>60</v>
      </c>
      <c r="N70" s="5"/>
    </row>
    <row r="71" spans="1:14">
      <c r="A71" s="16">
        <v>45685</v>
      </c>
      <c r="B71" t="s">
        <v>167</v>
      </c>
      <c r="C71" t="s">
        <v>62</v>
      </c>
      <c r="D71">
        <v>20</v>
      </c>
      <c r="N71" s="5"/>
    </row>
    <row r="72" spans="1:14">
      <c r="A72" s="4"/>
      <c r="B72" t="s">
        <v>108</v>
      </c>
      <c r="C72" t="s">
        <v>62</v>
      </c>
      <c r="D72">
        <v>20</v>
      </c>
      <c r="N72" s="5"/>
    </row>
    <row r="73" spans="1:14">
      <c r="A73" s="4"/>
      <c r="B73" t="s">
        <v>70</v>
      </c>
      <c r="C73" t="s">
        <v>62</v>
      </c>
      <c r="D73">
        <v>20</v>
      </c>
      <c r="N73" s="5"/>
    </row>
    <row r="74" spans="1:14">
      <c r="A74" s="4"/>
      <c r="B74" t="s">
        <v>101</v>
      </c>
      <c r="C74" t="s">
        <v>62</v>
      </c>
      <c r="D74">
        <v>20</v>
      </c>
      <c r="N74" s="5"/>
    </row>
    <row r="75" spans="1:14">
      <c r="A75" s="16">
        <v>45686</v>
      </c>
      <c r="B75" t="s">
        <v>194</v>
      </c>
      <c r="C75" t="s">
        <v>172</v>
      </c>
      <c r="D75">
        <v>22</v>
      </c>
      <c r="N75" s="5"/>
    </row>
    <row r="76" spans="1:14">
      <c r="A76" s="4"/>
      <c r="B76" t="s">
        <v>115</v>
      </c>
      <c r="C76" t="s">
        <v>62</v>
      </c>
      <c r="D76">
        <v>20</v>
      </c>
      <c r="N76" s="5"/>
    </row>
    <row r="77" spans="1:14">
      <c r="A77" s="4"/>
      <c r="B77" t="s">
        <v>99</v>
      </c>
      <c r="C77" t="s">
        <v>62</v>
      </c>
      <c r="D77">
        <v>20</v>
      </c>
      <c r="N77" s="5"/>
    </row>
    <row r="78" spans="1:14">
      <c r="A78" s="4"/>
      <c r="B78" t="s">
        <v>98</v>
      </c>
      <c r="C78" t="s">
        <v>62</v>
      </c>
      <c r="D78">
        <v>20</v>
      </c>
      <c r="N78" s="5"/>
    </row>
    <row r="79" spans="1:14">
      <c r="A79" s="16">
        <v>45687</v>
      </c>
      <c r="B79" t="s">
        <v>31</v>
      </c>
      <c r="C79" t="s">
        <v>137</v>
      </c>
      <c r="E79">
        <v>5.98</v>
      </c>
      <c r="N79" s="5"/>
    </row>
    <row r="80" spans="1:14">
      <c r="A80" s="16">
        <v>45688</v>
      </c>
      <c r="B80" t="s">
        <v>166</v>
      </c>
      <c r="C80" t="s">
        <v>62</v>
      </c>
      <c r="D80">
        <v>20</v>
      </c>
      <c r="N80" s="5"/>
    </row>
    <row r="81" spans="1:14">
      <c r="A81" s="16"/>
      <c r="B81" t="s">
        <v>97</v>
      </c>
      <c r="C81" t="s">
        <v>62</v>
      </c>
      <c r="D81">
        <v>20</v>
      </c>
      <c r="N81" s="5"/>
    </row>
    <row r="82" spans="1:14">
      <c r="A82" s="16"/>
      <c r="B82" t="s">
        <v>75</v>
      </c>
      <c r="C82" t="s">
        <v>62</v>
      </c>
      <c r="D82">
        <v>40</v>
      </c>
      <c r="N82" s="5"/>
    </row>
    <row r="83" spans="1:14">
      <c r="A83" s="16"/>
      <c r="B83" t="s">
        <v>110</v>
      </c>
      <c r="C83" t="s">
        <v>62</v>
      </c>
      <c r="D83">
        <v>40</v>
      </c>
      <c r="N83" s="5"/>
    </row>
    <row r="84" spans="1:14">
      <c r="A84" s="16"/>
      <c r="B84" t="s">
        <v>71</v>
      </c>
      <c r="C84" t="s">
        <v>62</v>
      </c>
      <c r="D84">
        <v>20</v>
      </c>
      <c r="N84" s="5"/>
    </row>
    <row r="85" spans="1:14">
      <c r="A85" s="16"/>
      <c r="B85" t="s">
        <v>91</v>
      </c>
      <c r="C85" t="s">
        <v>62</v>
      </c>
      <c r="D85">
        <v>40</v>
      </c>
      <c r="N85" s="5"/>
    </row>
    <row r="86" spans="1:14">
      <c r="A86" s="16"/>
      <c r="B86" t="s">
        <v>78</v>
      </c>
      <c r="C86" t="s">
        <v>62</v>
      </c>
      <c r="D86">
        <v>20</v>
      </c>
      <c r="N86" s="5"/>
    </row>
    <row r="87" spans="1:14">
      <c r="A87" s="16"/>
      <c r="N87" s="5"/>
    </row>
    <row r="88" spans="1:14">
      <c r="A88" s="16"/>
      <c r="N88" s="5"/>
    </row>
    <row r="89" spans="1:14">
      <c r="A89" s="16"/>
      <c r="N89" s="5"/>
    </row>
    <row r="90" spans="1:14">
      <c r="A90" s="16"/>
      <c r="N90" s="5"/>
    </row>
    <row r="91" spans="1:14">
      <c r="A91" s="16"/>
      <c r="N91" s="5"/>
    </row>
    <row r="92" spans="1:14">
      <c r="A92" s="16"/>
      <c r="N92" s="5"/>
    </row>
    <row r="93" spans="1:14">
      <c r="A93" s="16"/>
      <c r="N93" s="5"/>
    </row>
    <row r="94" spans="1:14">
      <c r="A94" s="16"/>
      <c r="N94" s="5"/>
    </row>
    <row r="95" spans="1:14">
      <c r="A95" s="16"/>
      <c r="N95" s="5"/>
    </row>
    <row r="96" spans="1:14">
      <c r="A96" s="16"/>
      <c r="N96" s="5"/>
    </row>
    <row r="97" spans="1:14">
      <c r="A97" s="16"/>
      <c r="N97" s="5"/>
    </row>
    <row r="98" spans="1:14">
      <c r="A98" s="16"/>
      <c r="N98" s="5"/>
    </row>
    <row r="99" spans="1:14">
      <c r="A99" s="16"/>
      <c r="N99" s="5"/>
    </row>
    <row r="100" spans="1:14">
      <c r="A100" s="16"/>
      <c r="N100" s="5"/>
    </row>
    <row r="101" spans="1:14">
      <c r="A101" s="16"/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3">
        <f>SUM(D6:D103)</f>
        <v>2924</v>
      </c>
      <c r="E104" s="15">
        <f>SUM(E12:E103)</f>
        <v>582.46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A112" t="s">
        <v>33</v>
      </c>
      <c r="C112">
        <f>D35+D36+D37+D38+D39+D40+D41+D42+D43+D44+D45+D46+D47+D48+D49+D50+D51+D52+D54+D55+D56+D57+D58+D59+D60+D61+D62+D63+D75</f>
        <v>1584</v>
      </c>
      <c r="E112" t="s">
        <v>34</v>
      </c>
    </row>
    <row r="113" spans="1:6">
      <c r="A113" t="s">
        <v>35</v>
      </c>
      <c r="E113" t="s">
        <v>36</v>
      </c>
      <c r="F113">
        <f>E53+E79</f>
        <v>52.459999999999994</v>
      </c>
    </row>
    <row r="114" spans="1:6">
      <c r="A114" t="s">
        <v>37</v>
      </c>
      <c r="C114">
        <f>D6+D7+D8+D9+D10+D11+D12+D13+D14+D15+D16+D17+D18+D19+D20+D21+D22+D23+D24+D25+D26+D27+D28+D29+D30+D31+D32+D33+D64+D65+D66+D67+D68+D69+D70+D71+D72+D73+D74+D76+D77+D78+D80+D81+D82+D83+D84+D85+D86</f>
        <v>1340</v>
      </c>
      <c r="E114" t="s">
        <v>38</v>
      </c>
      <c r="F114">
        <f>E34</f>
        <v>530</v>
      </c>
    </row>
    <row r="115" spans="1:6">
      <c r="A115" t="s">
        <v>39</v>
      </c>
    </row>
    <row r="116" spans="1:6">
      <c r="A116" t="s">
        <v>40</v>
      </c>
    </row>
    <row r="121" spans="1:6">
      <c r="C121" s="27">
        <f>SUM(C112:C120)</f>
        <v>2924</v>
      </c>
      <c r="F121" s="27">
        <f>SUM(F112:F120)</f>
        <v>582.46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AA2312-61CC-4C7C-B4B7-C936264D6949}">
  <dimension ref="A1:N121"/>
  <sheetViews>
    <sheetView topLeftCell="A99" workbookViewId="0">
      <selection activeCell="I124" sqref="I124"/>
    </sheetView>
  </sheetViews>
  <sheetFormatPr defaultRowHeight="15"/>
  <cols>
    <col min="1" max="1" width="11.7109375" customWidth="1"/>
    <col min="2" max="2" width="28.42578125" customWidth="1"/>
    <col min="3" max="3" width="23.140625" customWidth="1"/>
    <col min="5" max="5" width="24.7109375" customWidth="1"/>
    <col min="6" max="6" width="20" customWidth="1"/>
  </cols>
  <sheetData>
    <row r="1" spans="1:14">
      <c r="A1" s="1" t="s">
        <v>56</v>
      </c>
      <c r="B1" s="2"/>
      <c r="C1" s="2"/>
      <c r="D1" s="17">
        <v>45689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'January 2025'!F9</f>
        <v>12114.560000000001</v>
      </c>
      <c r="N5" s="5"/>
    </row>
    <row r="6" spans="1:14">
      <c r="A6" s="12">
        <v>45691</v>
      </c>
      <c r="B6" t="s">
        <v>96</v>
      </c>
      <c r="C6" t="s">
        <v>62</v>
      </c>
      <c r="D6">
        <v>20</v>
      </c>
      <c r="F6">
        <f>D104</f>
        <v>1135</v>
      </c>
      <c r="N6" s="5"/>
    </row>
    <row r="7" spans="1:14">
      <c r="A7" s="4"/>
      <c r="B7" t="s">
        <v>64</v>
      </c>
      <c r="C7" t="s">
        <v>62</v>
      </c>
      <c r="D7">
        <v>20</v>
      </c>
      <c r="F7">
        <f>E104</f>
        <v>895.76</v>
      </c>
      <c r="N7" s="5"/>
    </row>
    <row r="8" spans="1:14">
      <c r="A8" s="12"/>
      <c r="B8" t="s">
        <v>75</v>
      </c>
      <c r="C8" t="s">
        <v>62</v>
      </c>
      <c r="D8">
        <v>40</v>
      </c>
      <c r="N8" s="5"/>
    </row>
    <row r="9" spans="1:14">
      <c r="A9" s="12"/>
      <c r="B9" t="s">
        <v>109</v>
      </c>
      <c r="C9" t="s">
        <v>62</v>
      </c>
      <c r="D9">
        <v>20</v>
      </c>
      <c r="F9" s="11">
        <f>F5+D104-E104</f>
        <v>12353.800000000001</v>
      </c>
      <c r="G9" t="s">
        <v>65</v>
      </c>
      <c r="N9" s="5"/>
    </row>
    <row r="10" spans="1:14">
      <c r="A10" s="12"/>
      <c r="B10" t="s">
        <v>74</v>
      </c>
      <c r="C10" t="s">
        <v>62</v>
      </c>
      <c r="D10">
        <v>20</v>
      </c>
      <c r="N10" s="5"/>
    </row>
    <row r="11" spans="1:14">
      <c r="A11" s="12"/>
      <c r="B11" t="s">
        <v>72</v>
      </c>
      <c r="C11" t="s">
        <v>62</v>
      </c>
      <c r="D11">
        <v>20</v>
      </c>
      <c r="N11" s="5"/>
    </row>
    <row r="12" spans="1:14">
      <c r="A12" s="4"/>
      <c r="B12" t="s">
        <v>160</v>
      </c>
      <c r="C12" t="s">
        <v>62</v>
      </c>
      <c r="D12">
        <v>20</v>
      </c>
      <c r="E12" s="14"/>
      <c r="N12" s="5"/>
    </row>
    <row r="13" spans="1:14">
      <c r="A13" s="12"/>
      <c r="B13" t="s">
        <v>63</v>
      </c>
      <c r="C13" t="s">
        <v>62</v>
      </c>
      <c r="D13">
        <v>40</v>
      </c>
      <c r="N13" s="5"/>
    </row>
    <row r="14" spans="1:14">
      <c r="A14" s="12"/>
      <c r="B14" t="s">
        <v>118</v>
      </c>
      <c r="C14" t="s">
        <v>62</v>
      </c>
      <c r="D14">
        <v>20</v>
      </c>
      <c r="N14" s="5"/>
    </row>
    <row r="15" spans="1:14">
      <c r="A15" s="12"/>
      <c r="B15" t="s">
        <v>118</v>
      </c>
      <c r="C15" t="s">
        <v>62</v>
      </c>
      <c r="D15">
        <v>40</v>
      </c>
      <c r="N15" s="5"/>
    </row>
    <row r="16" spans="1:14">
      <c r="A16" s="12"/>
      <c r="B16" t="s">
        <v>144</v>
      </c>
      <c r="C16" t="s">
        <v>62</v>
      </c>
      <c r="D16">
        <v>40</v>
      </c>
      <c r="N16" s="5"/>
    </row>
    <row r="17" spans="1:14">
      <c r="A17" s="16"/>
      <c r="B17" t="s">
        <v>78</v>
      </c>
      <c r="C17" t="s">
        <v>145</v>
      </c>
      <c r="D17">
        <v>20</v>
      </c>
      <c r="N17" s="5"/>
    </row>
    <row r="18" spans="1:14">
      <c r="A18" s="12"/>
      <c r="B18" t="s">
        <v>170</v>
      </c>
      <c r="C18" t="s">
        <v>62</v>
      </c>
      <c r="D18">
        <v>20</v>
      </c>
      <c r="N18" s="5"/>
    </row>
    <row r="19" spans="1:14">
      <c r="A19" s="12"/>
      <c r="B19" t="s">
        <v>170</v>
      </c>
      <c r="C19" t="s">
        <v>165</v>
      </c>
      <c r="E19">
        <v>530</v>
      </c>
      <c r="N19" s="5"/>
    </row>
    <row r="20" spans="1:14">
      <c r="A20" s="12">
        <v>45698</v>
      </c>
      <c r="B20" t="s">
        <v>183</v>
      </c>
      <c r="C20" t="s">
        <v>172</v>
      </c>
      <c r="D20">
        <v>11</v>
      </c>
      <c r="N20" s="5"/>
    </row>
    <row r="21" spans="1:14">
      <c r="A21" s="12">
        <v>45705</v>
      </c>
      <c r="B21" t="s">
        <v>195</v>
      </c>
      <c r="C21" t="s">
        <v>196</v>
      </c>
      <c r="E21">
        <v>50</v>
      </c>
      <c r="N21" s="5"/>
    </row>
    <row r="22" spans="1:14">
      <c r="A22" s="16">
        <v>45707</v>
      </c>
      <c r="B22" t="s">
        <v>113</v>
      </c>
      <c r="C22" t="s">
        <v>125</v>
      </c>
      <c r="E22">
        <v>18</v>
      </c>
      <c r="N22" s="5"/>
    </row>
    <row r="23" spans="1:14">
      <c r="A23" s="12">
        <v>45712</v>
      </c>
      <c r="B23" t="s">
        <v>167</v>
      </c>
      <c r="C23" s="18" t="s">
        <v>62</v>
      </c>
      <c r="D23">
        <v>20</v>
      </c>
      <c r="N23" s="5"/>
    </row>
    <row r="24" spans="1:14">
      <c r="A24" s="12"/>
      <c r="B24" t="s">
        <v>75</v>
      </c>
      <c r="C24" t="s">
        <v>62</v>
      </c>
      <c r="D24">
        <v>40</v>
      </c>
      <c r="N24" s="5"/>
    </row>
    <row r="25" spans="1:14">
      <c r="A25" s="12"/>
      <c r="B25" t="s">
        <v>70</v>
      </c>
      <c r="C25" t="s">
        <v>172</v>
      </c>
      <c r="D25">
        <v>44</v>
      </c>
      <c r="N25" s="5"/>
    </row>
    <row r="26" spans="1:14">
      <c r="A26" s="12"/>
      <c r="B26" t="s">
        <v>64</v>
      </c>
      <c r="C26" t="s">
        <v>62</v>
      </c>
      <c r="D26">
        <v>20</v>
      </c>
      <c r="N26" s="5"/>
    </row>
    <row r="27" spans="1:14">
      <c r="A27" s="12"/>
      <c r="B27" t="s">
        <v>197</v>
      </c>
      <c r="C27" t="s">
        <v>145</v>
      </c>
      <c r="D27">
        <v>20</v>
      </c>
      <c r="N27" s="5"/>
    </row>
    <row r="28" spans="1:14">
      <c r="A28" s="12"/>
      <c r="B28" t="s">
        <v>91</v>
      </c>
      <c r="C28" t="s">
        <v>62</v>
      </c>
      <c r="D28">
        <v>40</v>
      </c>
      <c r="N28" s="5"/>
    </row>
    <row r="29" spans="1:14">
      <c r="A29" s="12"/>
      <c r="B29" t="s">
        <v>170</v>
      </c>
      <c r="C29" t="s">
        <v>62</v>
      </c>
      <c r="D29">
        <v>20</v>
      </c>
      <c r="N29" s="5"/>
    </row>
    <row r="30" spans="1:14">
      <c r="A30" s="12"/>
      <c r="B30" t="s">
        <v>95</v>
      </c>
      <c r="C30" t="s">
        <v>62</v>
      </c>
      <c r="D30">
        <v>20</v>
      </c>
      <c r="N30" s="5"/>
    </row>
    <row r="31" spans="1:14">
      <c r="A31" s="12"/>
      <c r="B31" t="s">
        <v>92</v>
      </c>
      <c r="C31" t="s">
        <v>62</v>
      </c>
      <c r="D31">
        <v>40</v>
      </c>
      <c r="N31" s="5"/>
    </row>
    <row r="32" spans="1:14">
      <c r="A32" s="12"/>
      <c r="B32" t="s">
        <v>78</v>
      </c>
      <c r="C32" t="s">
        <v>145</v>
      </c>
      <c r="D32">
        <v>40</v>
      </c>
      <c r="N32" s="5"/>
    </row>
    <row r="33" spans="1:14">
      <c r="A33" s="16"/>
      <c r="B33" t="s">
        <v>195</v>
      </c>
      <c r="C33" t="s">
        <v>198</v>
      </c>
      <c r="E33">
        <v>250</v>
      </c>
      <c r="N33" s="5"/>
    </row>
    <row r="34" spans="1:14">
      <c r="A34" s="16">
        <v>45713</v>
      </c>
      <c r="B34" t="s">
        <v>72</v>
      </c>
      <c r="C34" t="s">
        <v>62</v>
      </c>
      <c r="D34">
        <v>20</v>
      </c>
      <c r="N34" s="5"/>
    </row>
    <row r="35" spans="1:14">
      <c r="A35" s="12"/>
      <c r="B35" t="s">
        <v>96</v>
      </c>
      <c r="C35" t="s">
        <v>62</v>
      </c>
      <c r="D35">
        <v>40</v>
      </c>
      <c r="N35" s="5"/>
    </row>
    <row r="36" spans="1:14">
      <c r="A36" s="12">
        <v>45714</v>
      </c>
      <c r="B36" t="s">
        <v>166</v>
      </c>
      <c r="C36" t="s">
        <v>62</v>
      </c>
      <c r="D36">
        <v>20</v>
      </c>
      <c r="N36" s="5"/>
    </row>
    <row r="37" spans="1:14">
      <c r="A37" s="12">
        <v>45716</v>
      </c>
      <c r="B37" t="s">
        <v>70</v>
      </c>
      <c r="C37" t="s">
        <v>62</v>
      </c>
      <c r="D37">
        <v>20</v>
      </c>
      <c r="N37" s="5"/>
    </row>
    <row r="38" spans="1:14">
      <c r="A38" s="12"/>
      <c r="B38" t="s">
        <v>97</v>
      </c>
      <c r="C38" t="s">
        <v>62</v>
      </c>
      <c r="D38">
        <v>40</v>
      </c>
      <c r="N38" s="5"/>
    </row>
    <row r="39" spans="1:14">
      <c r="A39" s="12"/>
      <c r="B39" t="s">
        <v>160</v>
      </c>
      <c r="C39" t="s">
        <v>62</v>
      </c>
      <c r="D39">
        <v>20</v>
      </c>
      <c r="N39" s="5"/>
    </row>
    <row r="40" spans="1:14">
      <c r="A40" s="4"/>
      <c r="B40" t="s">
        <v>63</v>
      </c>
      <c r="C40" t="s">
        <v>62</v>
      </c>
      <c r="D40">
        <v>40</v>
      </c>
      <c r="N40" s="5"/>
    </row>
    <row r="41" spans="1:14">
      <c r="A41" s="12"/>
      <c r="B41" t="s">
        <v>98</v>
      </c>
      <c r="C41" t="s">
        <v>62</v>
      </c>
      <c r="D41">
        <v>20</v>
      </c>
      <c r="N41" s="5"/>
    </row>
    <row r="42" spans="1:14">
      <c r="A42" s="16"/>
      <c r="B42" t="s">
        <v>99</v>
      </c>
      <c r="C42" t="s">
        <v>62</v>
      </c>
      <c r="D42">
        <v>20</v>
      </c>
      <c r="N42" s="5"/>
    </row>
    <row r="43" spans="1:14">
      <c r="A43" s="4"/>
      <c r="B43" t="s">
        <v>74</v>
      </c>
      <c r="C43" t="s">
        <v>62</v>
      </c>
      <c r="D43">
        <v>20</v>
      </c>
      <c r="N43" s="5"/>
    </row>
    <row r="44" spans="1:14">
      <c r="A44" s="4"/>
      <c r="B44" t="s">
        <v>108</v>
      </c>
      <c r="C44" t="s">
        <v>62</v>
      </c>
      <c r="D44">
        <v>20</v>
      </c>
      <c r="N44" s="5"/>
    </row>
    <row r="45" spans="1:14">
      <c r="A45" s="12"/>
      <c r="B45" t="s">
        <v>110</v>
      </c>
      <c r="C45" t="s">
        <v>62</v>
      </c>
      <c r="D45">
        <v>40</v>
      </c>
      <c r="N45" s="5"/>
    </row>
    <row r="46" spans="1:14">
      <c r="A46" s="4"/>
      <c r="B46" t="s">
        <v>144</v>
      </c>
      <c r="C46" t="s">
        <v>62</v>
      </c>
      <c r="D46">
        <v>60</v>
      </c>
      <c r="N46" s="5"/>
    </row>
    <row r="47" spans="1:14">
      <c r="A47" s="4"/>
      <c r="B47" t="s">
        <v>118</v>
      </c>
      <c r="C47" t="s">
        <v>62</v>
      </c>
      <c r="D47">
        <v>40</v>
      </c>
      <c r="N47" s="5"/>
    </row>
    <row r="48" spans="1:14">
      <c r="A48" s="4"/>
      <c r="B48" t="s">
        <v>107</v>
      </c>
      <c r="C48" t="s">
        <v>62</v>
      </c>
      <c r="D48">
        <v>40</v>
      </c>
      <c r="N48" s="5"/>
    </row>
    <row r="49" spans="1:14">
      <c r="A49" s="4"/>
      <c r="B49" t="s">
        <v>101</v>
      </c>
      <c r="C49" t="s">
        <v>62</v>
      </c>
      <c r="D49">
        <v>20</v>
      </c>
      <c r="N49" s="5"/>
    </row>
    <row r="50" spans="1:14">
      <c r="A50" s="12"/>
      <c r="B50" t="s">
        <v>113</v>
      </c>
      <c r="C50" t="s">
        <v>199</v>
      </c>
      <c r="E50">
        <v>47.76</v>
      </c>
      <c r="N50" s="5"/>
    </row>
    <row r="51" spans="1:14">
      <c r="A51" s="4"/>
      <c r="N51" s="5"/>
    </row>
    <row r="52" spans="1:14">
      <c r="A52" s="4"/>
      <c r="N52" s="5"/>
    </row>
    <row r="53" spans="1:14">
      <c r="A53" s="4"/>
      <c r="N53" s="5"/>
    </row>
    <row r="54" spans="1:14">
      <c r="A54" s="16"/>
      <c r="N54" s="5"/>
    </row>
    <row r="55" spans="1:14">
      <c r="A55" s="16"/>
      <c r="N55" s="5"/>
    </row>
    <row r="56" spans="1:14">
      <c r="A56" s="4"/>
      <c r="N56" s="5"/>
    </row>
    <row r="57" spans="1:14">
      <c r="A57" s="4"/>
      <c r="N57" s="5"/>
    </row>
    <row r="58" spans="1:14">
      <c r="A58" s="4"/>
      <c r="N58" s="5"/>
    </row>
    <row r="59" spans="1:14">
      <c r="A59" s="16"/>
      <c r="N59" s="5"/>
    </row>
    <row r="60" spans="1:14">
      <c r="A60" s="4"/>
      <c r="N60" s="5"/>
    </row>
    <row r="61" spans="1:14">
      <c r="A61" s="16"/>
      <c r="N61" s="5"/>
    </row>
    <row r="62" spans="1:14">
      <c r="A62" s="4"/>
      <c r="N62" s="5"/>
    </row>
    <row r="63" spans="1:14">
      <c r="A63" s="16"/>
      <c r="N63" s="5"/>
    </row>
    <row r="64" spans="1:14">
      <c r="A64" s="16"/>
      <c r="N64" s="5"/>
    </row>
    <row r="65" spans="1:14">
      <c r="A65" s="4"/>
      <c r="N65" s="5"/>
    </row>
    <row r="66" spans="1:14">
      <c r="A66" s="12"/>
      <c r="N66" s="5"/>
    </row>
    <row r="67" spans="1:14">
      <c r="A67" s="4"/>
      <c r="N67" s="5"/>
    </row>
    <row r="68" spans="1:14">
      <c r="A68" s="16"/>
      <c r="N68" s="5"/>
    </row>
    <row r="69" spans="1:14">
      <c r="A69" s="4"/>
      <c r="N69" s="5"/>
    </row>
    <row r="70" spans="1:14">
      <c r="A70" s="4"/>
      <c r="N70" s="5"/>
    </row>
    <row r="71" spans="1:14">
      <c r="A71" s="16"/>
      <c r="N71" s="5"/>
    </row>
    <row r="72" spans="1:14">
      <c r="A72" s="4"/>
      <c r="N72" s="5"/>
    </row>
    <row r="73" spans="1:14">
      <c r="A73" s="4"/>
      <c r="N73" s="5"/>
    </row>
    <row r="74" spans="1:14">
      <c r="A74" s="4"/>
      <c r="N74" s="5"/>
    </row>
    <row r="75" spans="1:14">
      <c r="A75" s="16"/>
      <c r="N75" s="5"/>
    </row>
    <row r="76" spans="1:14">
      <c r="A76" s="4"/>
      <c r="N76" s="5"/>
    </row>
    <row r="77" spans="1:14">
      <c r="A77" s="4"/>
      <c r="N77" s="5"/>
    </row>
    <row r="78" spans="1:14">
      <c r="A78" s="4"/>
      <c r="N78" s="5"/>
    </row>
    <row r="79" spans="1:14">
      <c r="A79" s="16"/>
      <c r="N79" s="5"/>
    </row>
    <row r="80" spans="1:14">
      <c r="A80" s="16"/>
      <c r="N80" s="5"/>
    </row>
    <row r="81" spans="1:14">
      <c r="A81" s="16"/>
      <c r="N81" s="5"/>
    </row>
    <row r="82" spans="1:14">
      <c r="A82" s="16"/>
      <c r="N82" s="5"/>
    </row>
    <row r="83" spans="1:14">
      <c r="A83" s="16"/>
      <c r="N83" s="5"/>
    </row>
    <row r="84" spans="1:14">
      <c r="A84" s="16"/>
      <c r="N84" s="5"/>
    </row>
    <row r="85" spans="1:14">
      <c r="A85" s="16"/>
      <c r="N85" s="5"/>
    </row>
    <row r="86" spans="1:14">
      <c r="A86" s="16"/>
      <c r="N86" s="5"/>
    </row>
    <row r="87" spans="1:14">
      <c r="A87" s="16"/>
      <c r="N87" s="5"/>
    </row>
    <row r="88" spans="1:14">
      <c r="A88" s="16"/>
      <c r="N88" s="5"/>
    </row>
    <row r="89" spans="1:14">
      <c r="A89" s="16"/>
      <c r="N89" s="5"/>
    </row>
    <row r="90" spans="1:14">
      <c r="A90" s="16"/>
      <c r="N90" s="5"/>
    </row>
    <row r="91" spans="1:14">
      <c r="A91" s="16"/>
      <c r="N91" s="5"/>
    </row>
    <row r="92" spans="1:14">
      <c r="A92" s="16"/>
      <c r="N92" s="5"/>
    </row>
    <row r="93" spans="1:14">
      <c r="A93" s="16"/>
      <c r="N93" s="5"/>
    </row>
    <row r="94" spans="1:14">
      <c r="A94" s="16"/>
      <c r="N94" s="5"/>
    </row>
    <row r="95" spans="1:14">
      <c r="A95" s="16"/>
      <c r="N95" s="5"/>
    </row>
    <row r="96" spans="1:14">
      <c r="A96" s="16"/>
      <c r="N96" s="5"/>
    </row>
    <row r="97" spans="1:14">
      <c r="A97" s="16"/>
      <c r="N97" s="5"/>
    </row>
    <row r="98" spans="1:14">
      <c r="A98" s="16"/>
      <c r="N98" s="5"/>
    </row>
    <row r="99" spans="1:14">
      <c r="A99" s="16"/>
      <c r="N99" s="5"/>
    </row>
    <row r="100" spans="1:14">
      <c r="A100" s="16"/>
      <c r="N100" s="5"/>
    </row>
    <row r="101" spans="1:14">
      <c r="A101" s="16"/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3">
        <f>SUM(D6:D103)</f>
        <v>1135</v>
      </c>
      <c r="E104" s="15">
        <f>SUM(E12:E103)</f>
        <v>895.76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A112" t="s">
        <v>33</v>
      </c>
      <c r="C112">
        <f>D20+D25</f>
        <v>55</v>
      </c>
      <c r="E112" t="s">
        <v>34</v>
      </c>
    </row>
    <row r="113" spans="1:6">
      <c r="A113" t="s">
        <v>35</v>
      </c>
      <c r="E113" t="s">
        <v>36</v>
      </c>
      <c r="F113">
        <f>E21+E22+E33+E50</f>
        <v>365.76</v>
      </c>
    </row>
    <row r="114" spans="1:6">
      <c r="A114" t="s">
        <v>37</v>
      </c>
      <c r="C114">
        <f>D6+D7+D8+D9+D10+D11+D12+D13+D14+D15+D16+D17+D18+D23+D24+D26+D27+D28+D29+D30+D31+D32+D34+D35+D36+D37+D38+D39+D40+D41+D42+D43+D44+D45+D46+D47+D48+D49</f>
        <v>1080</v>
      </c>
      <c r="E114" t="s">
        <v>38</v>
      </c>
      <c r="F114">
        <f>E19</f>
        <v>530</v>
      </c>
    </row>
    <row r="115" spans="1:6">
      <c r="A115" t="s">
        <v>39</v>
      </c>
    </row>
    <row r="116" spans="1:6">
      <c r="A116" t="s">
        <v>40</v>
      </c>
    </row>
    <row r="121" spans="1:6">
      <c r="C121" s="27">
        <f>SUM(C112:C120)</f>
        <v>1135</v>
      </c>
      <c r="F121" s="27">
        <f>SUM(F112:F120)</f>
        <v>895.76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255A0E-C6B6-479D-8A7F-AE0A1C1F1221}">
  <dimension ref="A1:N121"/>
  <sheetViews>
    <sheetView topLeftCell="F25" workbookViewId="0">
      <selection activeCell="F25" sqref="F25"/>
    </sheetView>
  </sheetViews>
  <sheetFormatPr defaultRowHeight="15"/>
  <cols>
    <col min="1" max="1" width="14.42578125" customWidth="1"/>
    <col min="2" max="3" width="20.42578125" customWidth="1"/>
    <col min="5" max="5" width="28.140625" customWidth="1"/>
    <col min="6" max="6" width="18.85546875" customWidth="1"/>
  </cols>
  <sheetData>
    <row r="1" spans="1:14">
      <c r="A1" s="1" t="s">
        <v>56</v>
      </c>
      <c r="B1" s="2"/>
      <c r="C1" s="2"/>
      <c r="D1" s="17">
        <v>45717</v>
      </c>
      <c r="E1" s="2"/>
      <c r="F1" s="2"/>
      <c r="G1" s="2"/>
      <c r="H1" s="2"/>
      <c r="I1" s="2"/>
      <c r="J1" s="2"/>
      <c r="K1" s="2"/>
      <c r="L1" s="2"/>
      <c r="M1" s="2"/>
      <c r="N1" s="3"/>
    </row>
    <row r="2" spans="1:14">
      <c r="A2" s="4"/>
      <c r="C2" t="s">
        <v>57</v>
      </c>
      <c r="N2" s="5"/>
    </row>
    <row r="3" spans="1:14">
      <c r="A3" s="4"/>
      <c r="N3" s="5"/>
    </row>
    <row r="4" spans="1:14">
      <c r="A4" s="6" t="s">
        <v>1</v>
      </c>
      <c r="B4" s="10" t="s">
        <v>58</v>
      </c>
      <c r="C4" s="10" t="s">
        <v>59</v>
      </c>
      <c r="D4" s="10" t="s">
        <v>3</v>
      </c>
      <c r="E4" s="10" t="s">
        <v>4</v>
      </c>
      <c r="F4" s="10" t="s">
        <v>60</v>
      </c>
      <c r="N4" s="5"/>
    </row>
    <row r="5" spans="1:14">
      <c r="A5" s="4"/>
      <c r="B5" t="s">
        <v>5</v>
      </c>
      <c r="F5" s="11">
        <f>'February 2025'!F9</f>
        <v>12353.800000000001</v>
      </c>
      <c r="N5" s="5"/>
    </row>
    <row r="6" spans="1:14">
      <c r="A6" s="12">
        <v>45719</v>
      </c>
      <c r="B6" t="s">
        <v>69</v>
      </c>
      <c r="C6" t="s">
        <v>62</v>
      </c>
      <c r="D6">
        <v>20</v>
      </c>
      <c r="F6">
        <f>D104</f>
        <v>938.75</v>
      </c>
      <c r="N6" s="5"/>
    </row>
    <row r="7" spans="1:14">
      <c r="A7" s="4"/>
      <c r="B7" t="s">
        <v>143</v>
      </c>
      <c r="C7" t="s">
        <v>62</v>
      </c>
      <c r="D7">
        <v>20</v>
      </c>
      <c r="F7">
        <f>E104</f>
        <v>906.95</v>
      </c>
      <c r="N7" s="5"/>
    </row>
    <row r="8" spans="1:14">
      <c r="A8" s="12"/>
      <c r="B8" t="s">
        <v>64</v>
      </c>
      <c r="C8" t="s">
        <v>62</v>
      </c>
      <c r="D8">
        <v>20</v>
      </c>
      <c r="N8" s="5"/>
    </row>
    <row r="9" spans="1:14">
      <c r="A9" s="12"/>
      <c r="B9" t="s">
        <v>97</v>
      </c>
      <c r="C9" t="s">
        <v>62</v>
      </c>
      <c r="D9">
        <v>20</v>
      </c>
      <c r="F9" s="11">
        <f>F5+D104-E104</f>
        <v>12385.6</v>
      </c>
      <c r="G9" t="s">
        <v>65</v>
      </c>
      <c r="N9" s="5"/>
    </row>
    <row r="10" spans="1:14">
      <c r="A10" s="12"/>
      <c r="B10" t="s">
        <v>64</v>
      </c>
      <c r="C10" t="s">
        <v>62</v>
      </c>
      <c r="D10">
        <v>20</v>
      </c>
      <c r="N10" s="5"/>
    </row>
    <row r="11" spans="1:14">
      <c r="A11" s="12"/>
      <c r="B11" t="s">
        <v>75</v>
      </c>
      <c r="C11" t="s">
        <v>62</v>
      </c>
      <c r="D11">
        <v>20</v>
      </c>
      <c r="N11" s="5"/>
    </row>
    <row r="12" spans="1:14">
      <c r="A12" s="4"/>
      <c r="B12" t="s">
        <v>78</v>
      </c>
      <c r="C12" t="s">
        <v>62</v>
      </c>
      <c r="D12">
        <v>20</v>
      </c>
      <c r="E12" s="14"/>
      <c r="N12" s="5"/>
    </row>
    <row r="13" spans="1:14">
      <c r="A13" s="12"/>
      <c r="B13" t="s">
        <v>118</v>
      </c>
      <c r="C13" t="s">
        <v>62</v>
      </c>
      <c r="D13">
        <v>20</v>
      </c>
      <c r="N13" s="5"/>
    </row>
    <row r="14" spans="1:14">
      <c r="A14" s="12"/>
      <c r="B14" t="s">
        <v>95</v>
      </c>
      <c r="C14" t="s">
        <v>62</v>
      </c>
      <c r="E14">
        <v>530</v>
      </c>
      <c r="N14" s="5"/>
    </row>
    <row r="15" spans="1:14">
      <c r="A15" s="12">
        <v>45720</v>
      </c>
      <c r="B15" t="s">
        <v>200</v>
      </c>
      <c r="C15" t="s">
        <v>201</v>
      </c>
      <c r="E15">
        <v>44</v>
      </c>
      <c r="N15" s="5"/>
    </row>
    <row r="16" spans="1:14">
      <c r="A16" s="12">
        <v>45721</v>
      </c>
      <c r="B16" t="s">
        <v>113</v>
      </c>
      <c r="C16" t="s">
        <v>62</v>
      </c>
      <c r="D16">
        <v>20</v>
      </c>
      <c r="N16" s="5"/>
    </row>
    <row r="17" spans="1:14">
      <c r="A17" s="16"/>
      <c r="B17" t="s">
        <v>164</v>
      </c>
      <c r="C17" t="s">
        <v>202</v>
      </c>
      <c r="D17">
        <v>178.75</v>
      </c>
      <c r="N17" s="5"/>
    </row>
    <row r="18" spans="1:14">
      <c r="A18" s="12">
        <v>45727</v>
      </c>
      <c r="B18" t="s">
        <v>124</v>
      </c>
      <c r="C18" t="s">
        <v>203</v>
      </c>
      <c r="E18">
        <v>332.95</v>
      </c>
      <c r="N18" s="5"/>
    </row>
    <row r="19" spans="1:14">
      <c r="A19" s="12">
        <v>45737</v>
      </c>
      <c r="B19" t="s">
        <v>124</v>
      </c>
      <c r="C19" t="s">
        <v>62</v>
      </c>
      <c r="D19">
        <v>20</v>
      </c>
      <c r="N19" s="5"/>
    </row>
    <row r="20" spans="1:14">
      <c r="A20" s="12"/>
      <c r="B20" t="s">
        <v>78</v>
      </c>
      <c r="C20" t="s">
        <v>62</v>
      </c>
      <c r="D20">
        <v>80</v>
      </c>
      <c r="N20" s="5"/>
    </row>
    <row r="21" spans="1:14">
      <c r="A21" s="12">
        <v>45740</v>
      </c>
      <c r="B21" t="s">
        <v>96</v>
      </c>
      <c r="C21" t="s">
        <v>62</v>
      </c>
      <c r="D21">
        <v>40</v>
      </c>
      <c r="N21" s="5"/>
    </row>
    <row r="22" spans="1:14">
      <c r="A22" s="16"/>
      <c r="B22" t="s">
        <v>91</v>
      </c>
      <c r="C22" t="s">
        <v>62</v>
      </c>
      <c r="D22">
        <v>40</v>
      </c>
      <c r="N22" s="5"/>
    </row>
    <row r="23" spans="1:14">
      <c r="A23" s="12"/>
      <c r="B23" t="s">
        <v>70</v>
      </c>
      <c r="C23" s="18" t="s">
        <v>62</v>
      </c>
      <c r="D23">
        <v>20</v>
      </c>
      <c r="N23" s="5"/>
    </row>
    <row r="24" spans="1:14">
      <c r="A24" s="12"/>
      <c r="B24" t="s">
        <v>115</v>
      </c>
      <c r="C24" t="s">
        <v>62</v>
      </c>
      <c r="D24">
        <v>20</v>
      </c>
      <c r="N24" s="5"/>
    </row>
    <row r="25" spans="1:14">
      <c r="A25" s="12"/>
      <c r="B25" t="s">
        <v>197</v>
      </c>
      <c r="C25" t="s">
        <v>62</v>
      </c>
      <c r="D25">
        <v>20</v>
      </c>
      <c r="N25" s="5"/>
    </row>
    <row r="26" spans="1:14">
      <c r="A26" s="12"/>
      <c r="B26" t="s">
        <v>92</v>
      </c>
      <c r="C26" t="s">
        <v>62</v>
      </c>
      <c r="D26">
        <v>40</v>
      </c>
      <c r="N26" s="5"/>
    </row>
    <row r="27" spans="1:14">
      <c r="A27" s="12"/>
      <c r="B27" t="s">
        <v>95</v>
      </c>
      <c r="C27" t="s">
        <v>145</v>
      </c>
      <c r="D27">
        <v>20</v>
      </c>
      <c r="N27" s="5"/>
    </row>
    <row r="28" spans="1:14">
      <c r="A28" s="12"/>
      <c r="B28" t="s">
        <v>170</v>
      </c>
      <c r="C28" t="s">
        <v>62</v>
      </c>
      <c r="D28">
        <v>20</v>
      </c>
      <c r="N28" s="5"/>
    </row>
    <row r="29" spans="1:14">
      <c r="A29" s="12">
        <v>45747</v>
      </c>
      <c r="B29" t="s">
        <v>64</v>
      </c>
      <c r="C29" t="s">
        <v>62</v>
      </c>
      <c r="D29">
        <v>20</v>
      </c>
      <c r="N29" s="5"/>
    </row>
    <row r="30" spans="1:14">
      <c r="A30" s="12"/>
      <c r="B30" t="s">
        <v>204</v>
      </c>
      <c r="C30" t="s">
        <v>62</v>
      </c>
      <c r="D30">
        <v>20</v>
      </c>
      <c r="N30" s="5"/>
    </row>
    <row r="31" spans="1:14">
      <c r="A31" s="12"/>
      <c r="B31" t="s">
        <v>97</v>
      </c>
      <c r="C31" t="s">
        <v>62</v>
      </c>
      <c r="D31">
        <v>60</v>
      </c>
      <c r="N31" s="5"/>
    </row>
    <row r="32" spans="1:14">
      <c r="A32" s="12"/>
      <c r="B32" t="s">
        <v>110</v>
      </c>
      <c r="C32" t="s">
        <v>145</v>
      </c>
      <c r="D32">
        <v>40</v>
      </c>
      <c r="N32" s="5"/>
    </row>
    <row r="33" spans="1:14">
      <c r="A33" s="16"/>
      <c r="B33" t="s">
        <v>99</v>
      </c>
      <c r="C33" t="s">
        <v>62</v>
      </c>
      <c r="D33">
        <v>20</v>
      </c>
      <c r="N33" s="5"/>
    </row>
    <row r="34" spans="1:14">
      <c r="A34" s="16"/>
      <c r="B34" t="s">
        <v>205</v>
      </c>
      <c r="C34" t="s">
        <v>62</v>
      </c>
      <c r="D34">
        <v>20</v>
      </c>
      <c r="N34" s="5"/>
    </row>
    <row r="35" spans="1:14">
      <c r="A35" s="12"/>
      <c r="B35" t="s">
        <v>75</v>
      </c>
      <c r="C35" t="s">
        <v>62</v>
      </c>
      <c r="D35">
        <v>40</v>
      </c>
      <c r="N35" s="5"/>
    </row>
    <row r="36" spans="1:14">
      <c r="A36" s="12"/>
      <c r="B36" t="s">
        <v>143</v>
      </c>
      <c r="C36" t="s">
        <v>62</v>
      </c>
      <c r="D36">
        <v>20</v>
      </c>
      <c r="N36" s="5"/>
    </row>
    <row r="37" spans="1:14">
      <c r="A37" s="12"/>
      <c r="B37" t="s">
        <v>101</v>
      </c>
      <c r="C37" t="s">
        <v>62</v>
      </c>
      <c r="D37">
        <v>20</v>
      </c>
      <c r="N37" s="5"/>
    </row>
    <row r="38" spans="1:14">
      <c r="A38" s="12"/>
      <c r="N38" s="5"/>
    </row>
    <row r="39" spans="1:14">
      <c r="A39" s="12"/>
      <c r="N39" s="5"/>
    </row>
    <row r="40" spans="1:14">
      <c r="A40" s="4"/>
      <c r="N40" s="5"/>
    </row>
    <row r="41" spans="1:14">
      <c r="A41" s="12"/>
      <c r="N41" s="5"/>
    </row>
    <row r="42" spans="1:14">
      <c r="A42" s="16"/>
      <c r="N42" s="5"/>
    </row>
    <row r="43" spans="1:14">
      <c r="A43" s="4"/>
      <c r="N43" s="5"/>
    </row>
    <row r="44" spans="1:14">
      <c r="A44" s="4"/>
      <c r="N44" s="5"/>
    </row>
    <row r="45" spans="1:14">
      <c r="A45" s="12"/>
      <c r="N45" s="5"/>
    </row>
    <row r="46" spans="1:14">
      <c r="A46" s="4"/>
      <c r="N46" s="5"/>
    </row>
    <row r="47" spans="1:14">
      <c r="A47" s="4"/>
      <c r="N47" s="5"/>
    </row>
    <row r="48" spans="1:14">
      <c r="A48" s="4"/>
      <c r="N48" s="5"/>
    </row>
    <row r="49" spans="1:14">
      <c r="A49" s="4"/>
      <c r="N49" s="5"/>
    </row>
    <row r="50" spans="1:14">
      <c r="A50" s="12"/>
      <c r="N50" s="5"/>
    </row>
    <row r="51" spans="1:14">
      <c r="A51" s="4"/>
      <c r="N51" s="5"/>
    </row>
    <row r="52" spans="1:14">
      <c r="A52" s="4"/>
      <c r="N52" s="5"/>
    </row>
    <row r="53" spans="1:14">
      <c r="A53" s="4"/>
      <c r="N53" s="5"/>
    </row>
    <row r="54" spans="1:14">
      <c r="A54" s="16"/>
      <c r="N54" s="5"/>
    </row>
    <row r="55" spans="1:14">
      <c r="A55" s="16"/>
      <c r="N55" s="5"/>
    </row>
    <row r="56" spans="1:14">
      <c r="A56" s="4"/>
      <c r="N56" s="5"/>
    </row>
    <row r="57" spans="1:14">
      <c r="A57" s="4"/>
      <c r="N57" s="5"/>
    </row>
    <row r="58" spans="1:14">
      <c r="A58" s="4"/>
      <c r="N58" s="5"/>
    </row>
    <row r="59" spans="1:14">
      <c r="A59" s="16"/>
      <c r="N59" s="5"/>
    </row>
    <row r="60" spans="1:14">
      <c r="A60" s="4"/>
      <c r="N60" s="5"/>
    </row>
    <row r="61" spans="1:14">
      <c r="A61" s="16"/>
      <c r="N61" s="5"/>
    </row>
    <row r="62" spans="1:14">
      <c r="A62" s="4"/>
      <c r="N62" s="5"/>
    </row>
    <row r="63" spans="1:14">
      <c r="A63" s="16"/>
      <c r="N63" s="5"/>
    </row>
    <row r="64" spans="1:14">
      <c r="A64" s="16"/>
      <c r="N64" s="5"/>
    </row>
    <row r="65" spans="1:14">
      <c r="A65" s="4"/>
      <c r="N65" s="5"/>
    </row>
    <row r="66" spans="1:14">
      <c r="A66" s="12"/>
      <c r="N66" s="5"/>
    </row>
    <row r="67" spans="1:14">
      <c r="A67" s="4"/>
      <c r="N67" s="5"/>
    </row>
    <row r="68" spans="1:14">
      <c r="A68" s="16"/>
      <c r="N68" s="5"/>
    </row>
    <row r="69" spans="1:14">
      <c r="A69" s="4"/>
      <c r="N69" s="5"/>
    </row>
    <row r="70" spans="1:14">
      <c r="A70" s="4"/>
      <c r="N70" s="5"/>
    </row>
    <row r="71" spans="1:14">
      <c r="A71" s="16"/>
      <c r="N71" s="5"/>
    </row>
    <row r="72" spans="1:14">
      <c r="A72" s="4"/>
      <c r="N72" s="5"/>
    </row>
    <row r="73" spans="1:14">
      <c r="A73" s="4"/>
      <c r="N73" s="5"/>
    </row>
    <row r="74" spans="1:14">
      <c r="A74" s="4"/>
      <c r="N74" s="5"/>
    </row>
    <row r="75" spans="1:14">
      <c r="A75" s="16"/>
      <c r="N75" s="5"/>
    </row>
    <row r="76" spans="1:14">
      <c r="A76" s="4"/>
      <c r="N76" s="5"/>
    </row>
    <row r="77" spans="1:14">
      <c r="A77" s="4"/>
      <c r="N77" s="5"/>
    </row>
    <row r="78" spans="1:14">
      <c r="A78" s="4"/>
      <c r="N78" s="5"/>
    </row>
    <row r="79" spans="1:14">
      <c r="A79" s="16"/>
      <c r="N79" s="5"/>
    </row>
    <row r="80" spans="1:14">
      <c r="A80" s="16"/>
      <c r="N80" s="5"/>
    </row>
    <row r="81" spans="1:14">
      <c r="A81" s="16"/>
      <c r="N81" s="5"/>
    </row>
    <row r="82" spans="1:14">
      <c r="A82" s="16"/>
      <c r="N82" s="5"/>
    </row>
    <row r="83" spans="1:14">
      <c r="A83" s="16"/>
      <c r="N83" s="5"/>
    </row>
    <row r="84" spans="1:14">
      <c r="A84" s="16"/>
      <c r="N84" s="5"/>
    </row>
    <row r="85" spans="1:14">
      <c r="A85" s="16"/>
      <c r="N85" s="5"/>
    </row>
    <row r="86" spans="1:14">
      <c r="A86" s="16"/>
      <c r="N86" s="5"/>
    </row>
    <row r="87" spans="1:14">
      <c r="A87" s="16"/>
      <c r="N87" s="5"/>
    </row>
    <row r="88" spans="1:14">
      <c r="A88" s="16"/>
      <c r="N88" s="5"/>
    </row>
    <row r="89" spans="1:14">
      <c r="A89" s="16"/>
      <c r="N89" s="5"/>
    </row>
    <row r="90" spans="1:14">
      <c r="A90" s="16"/>
      <c r="N90" s="5"/>
    </row>
    <row r="91" spans="1:14">
      <c r="A91" s="16"/>
      <c r="N91" s="5"/>
    </row>
    <row r="92" spans="1:14">
      <c r="A92" s="16"/>
      <c r="N92" s="5"/>
    </row>
    <row r="93" spans="1:14">
      <c r="A93" s="16"/>
      <c r="N93" s="5"/>
    </row>
    <row r="94" spans="1:14">
      <c r="A94" s="16"/>
      <c r="N94" s="5"/>
    </row>
    <row r="95" spans="1:14">
      <c r="A95" s="16"/>
      <c r="N95" s="5"/>
    </row>
    <row r="96" spans="1:14">
      <c r="A96" s="16"/>
      <c r="N96" s="5"/>
    </row>
    <row r="97" spans="1:14">
      <c r="A97" s="16"/>
      <c r="N97" s="5"/>
    </row>
    <row r="98" spans="1:14">
      <c r="A98" s="16"/>
      <c r="N98" s="5"/>
    </row>
    <row r="99" spans="1:14">
      <c r="A99" s="16"/>
      <c r="N99" s="5"/>
    </row>
    <row r="100" spans="1:14">
      <c r="A100" s="16"/>
      <c r="N100" s="5"/>
    </row>
    <row r="101" spans="1:14">
      <c r="A101" s="16"/>
      <c r="N101" s="5"/>
    </row>
    <row r="102" spans="1:14">
      <c r="A102" s="16"/>
      <c r="N102" s="5"/>
    </row>
    <row r="103" spans="1:14">
      <c r="A103" s="4"/>
      <c r="N103" s="5"/>
    </row>
    <row r="104" spans="1:14">
      <c r="A104" s="4"/>
      <c r="D104" s="13">
        <f>SUM(D6:D103)</f>
        <v>938.75</v>
      </c>
      <c r="E104" s="15">
        <f>SUM(E12:E103)</f>
        <v>906.95</v>
      </c>
      <c r="N104" s="5" t="s">
        <v>105</v>
      </c>
    </row>
    <row r="105" spans="1:14">
      <c r="A105" s="4"/>
      <c r="N105" s="5"/>
    </row>
    <row r="106" spans="1:14">
      <c r="A106" s="7"/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9"/>
    </row>
    <row r="112" spans="1:14">
      <c r="A112" t="s">
        <v>33</v>
      </c>
      <c r="E112" t="s">
        <v>34</v>
      </c>
      <c r="F112">
        <f>E18</f>
        <v>332.95</v>
      </c>
    </row>
    <row r="113" spans="1:6">
      <c r="A113" t="s">
        <v>35</v>
      </c>
      <c r="E113" t="s">
        <v>36</v>
      </c>
      <c r="F113">
        <f>E15</f>
        <v>44</v>
      </c>
    </row>
    <row r="114" spans="1:6">
      <c r="A114" t="s">
        <v>37</v>
      </c>
      <c r="C114">
        <f>D6+D7+D8+D9+D10+D11+D12+D13+D16+D19+D20+D21+D22+D23+D24+D25+D26+D27+D28+D29+D30+D31+D32+D33+D34+D35+D36+D37</f>
        <v>760</v>
      </c>
      <c r="E114" t="s">
        <v>38</v>
      </c>
      <c r="F114">
        <f>E14</f>
        <v>530</v>
      </c>
    </row>
    <row r="115" spans="1:6">
      <c r="A115" t="s">
        <v>39</v>
      </c>
    </row>
    <row r="116" spans="1:6">
      <c r="A116" t="s">
        <v>206</v>
      </c>
      <c r="C116">
        <f>D17</f>
        <v>178.75</v>
      </c>
    </row>
    <row r="121" spans="1:6">
      <c r="C121" s="27">
        <f>SUM(C112:C120)</f>
        <v>938.75</v>
      </c>
      <c r="F121" s="27">
        <f>SUM(F112:F120)</f>
        <v>906.95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D04853568B40F4E8366B3070197220F" ma:contentTypeVersion="19" ma:contentTypeDescription="Create a new document." ma:contentTypeScope="" ma:versionID="92e2f34063cad783ae2806e55cede758">
  <xsd:schema xmlns:xsd="http://www.w3.org/2001/XMLSchema" xmlns:xs="http://www.w3.org/2001/XMLSchema" xmlns:p="http://schemas.microsoft.com/office/2006/metadata/properties" xmlns:ns2="0efcb20c-a255-4ef4-a666-2774ba48434a" xmlns:ns3="531408f3-8ac9-4346-8fae-7a8076793e8c" targetNamespace="http://schemas.microsoft.com/office/2006/metadata/properties" ma:root="true" ma:fieldsID="b4ca0a0b40554e6041aa1af748586c6c" ns2:_="" ns3:_="">
    <xsd:import namespace="0efcb20c-a255-4ef4-a666-2774ba48434a"/>
    <xsd:import namespace="531408f3-8ac9-4346-8fae-7a8076793e8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DocTag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fcb20c-a255-4ef4-a666-2774ba4843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description="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8" nillable="true" ma:taxonomy="true" ma:internalName="lcf76f155ced4ddcb4097134ff3c332f" ma:taxonomyFieldName="MediaServiceImageTags" ma:displayName="Image Tags" ma:readOnly="false" ma:fieldId="{5cf76f15-5ced-4ddc-b409-7134ff3c332f}" ma:taxonomyMulti="true" ma:sspId="f9bda7b3-fa30-4866-a047-bdcbe10387d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DocTags" ma:index="26" nillable="true" ma:displayName="DocTags" ma:format="Dropdown" ma:internalName="DocTags">
      <xsd:complexType>
        <xsd:complexContent>
          <xsd:extension base="dms:MultiChoice">
            <xsd:sequence>
              <xsd:element name="Value" maxOccurs="unbounded" minOccurs="0" nillable="true">
                <xsd:simpleType>
                  <xsd:restriction base="dms:Choice">
                    <xsd:enumeration value="Accounts"/>
                    <xsd:enumeration value="External Scrutiny Report"/>
                    <xsd:enumeration value="Trustee Annual Report"/>
                    <xsd:enumeration value="Other"/>
                  </xsd:restriction>
                </xsd:simple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1408f3-8ac9-4346-8fae-7a8076793e8c" elementFormDefault="qualified">
    <xsd:import namespace="http://schemas.microsoft.com/office/2006/documentManagement/types"/>
    <xsd:import namespace="http://schemas.microsoft.com/office/infopath/2007/PartnerControls"/>
    <xsd:element name="TaxCatchAll" ma:index="19" nillable="true" ma:displayName="Taxonomy Catch All Column" ma:hidden="true" ma:list="{5928c1bd-2f72-4b7f-b28c-a0ac07293b38}" ma:internalName="TaxCatchAll" ma:showField="CatchAllData" ma:web="531408f3-8ac9-4346-8fae-7a8076793e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efcb20c-a255-4ef4-a666-2774ba48434a">
      <Terms xmlns="http://schemas.microsoft.com/office/infopath/2007/PartnerControls"/>
    </lcf76f155ced4ddcb4097134ff3c332f>
    <TaxCatchAll xmlns="531408f3-8ac9-4346-8fae-7a8076793e8c" xsi:nil="true"/>
    <DocTags xmlns="0efcb20c-a255-4ef4-a666-2774ba48434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99A9E3D-1745-4B24-9C2A-952464F20145}"/>
</file>

<file path=customXml/itemProps2.xml><?xml version="1.0" encoding="utf-8"?>
<ds:datastoreItem xmlns:ds="http://schemas.openxmlformats.org/officeDocument/2006/customXml" ds:itemID="{3C029682-CC66-43D3-93FE-BD2564C1209D}"/>
</file>

<file path=customXml/itemProps3.xml><?xml version="1.0" encoding="utf-8"?>
<ds:datastoreItem xmlns:ds="http://schemas.openxmlformats.org/officeDocument/2006/customXml" ds:itemID="{A30FE08C-7304-4AD2-ACC2-5BED179DEE00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Chris Russell</cp:lastModifiedBy>
  <cp:revision/>
  <dcterms:created xsi:type="dcterms:W3CDTF">2022-10-05T10:04:34Z</dcterms:created>
  <dcterms:modified xsi:type="dcterms:W3CDTF">2026-03-21T11:44:08Z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0x010100CD04853568B40F4E8366B3070197220F</vt:lpwstr>
  </property>
</Properties>
</file>