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autoCompressPictures="0" defaultThemeVersion="124226"/>
  <mc:AlternateContent xmlns:mc="http://schemas.openxmlformats.org/markup-compatibility/2006">
    <mc:Choice Requires="x15">
      <x15ac:absPath xmlns:x15ac="http://schemas.microsoft.com/office/spreadsheetml/2010/11/ac" url="C:\Users\annem\OneDrive\Desktop\Morris\Anne\Documents\Urr Parish Church\"/>
    </mc:Choice>
  </mc:AlternateContent>
  <xr:revisionPtr revIDLastSave="0" documentId="13_ncr:1_{00EA4560-7B10-48AC-947F-0F0C909BE71E}" xr6:coauthVersionLast="47" xr6:coauthVersionMax="47" xr10:uidLastSave="{00000000-0000-0000-0000-000000000000}"/>
  <bookViews>
    <workbookView xWindow="-120" yWindow="-120" windowWidth="29040" windowHeight="15720" tabRatio="846" activeTab="5" xr2:uid="{00000000-000D-0000-FFFF-FFFF00000000}"/>
  </bookViews>
  <sheets>
    <sheet name="2025 Income" sheetId="15" r:id="rId1"/>
    <sheet name="2025 Expenses" sheetId="16" r:id="rId2"/>
    <sheet name="2025 Trial Balance" sheetId="18" r:id="rId3"/>
    <sheet name="Front Page 1" sheetId="1" r:id="rId4"/>
    <sheet name="Ref &amp; Admin 2" sheetId="2" r:id="rId5"/>
    <sheet name="Trustees' Annual Report 3" sheetId="3" r:id="rId6"/>
    <sheet name="Independent Examiner 4 " sheetId="10" r:id="rId7"/>
    <sheet name="Receipts &amp; Payments Acc 5" sheetId="5" r:id="rId8"/>
    <sheet name="Statement of Balances 6" sheetId="6" r:id="rId9"/>
    <sheet name="Notes to Accounts 7,8,9" sheetId="9" r:id="rId10"/>
    <sheet name="Appendix 10" sheetId="8" r:id="rId11"/>
    <sheet name="Cong I and E 11,12" sheetId="11" r:id="rId12"/>
    <sheet name="General Trustees 13" sheetId="14" r:id="rId13"/>
    <sheet name="Statement of Funds 14" sheetId="13" r:id="rId14"/>
  </sheets>
  <definedNames>
    <definedName name="_xlnm._FilterDatabase" localSheetId="0" hidden="1">'2025 Income'!$2:$95</definedName>
    <definedName name="_xlnm.Print_Area" localSheetId="0">'2025 Income'!$A$1:$AD$101</definedName>
    <definedName name="_xlnm.Print_Area" localSheetId="2">'2025 Trial Balance'!$B$1:$E$63</definedName>
    <definedName name="_xlnm.Print_Area" localSheetId="10">'Appendix 10'!$A$1:$E$19</definedName>
    <definedName name="_xlnm.Print_Area" localSheetId="11">'Cong I and E 11,12'!$A$1:$K$78</definedName>
    <definedName name="_xlnm.Print_Area" localSheetId="3">'Front Page 1'!$A$1:$I$8</definedName>
    <definedName name="_xlnm.Print_Area" localSheetId="12">'General Trustees 13'!$A$1:$I$33</definedName>
    <definedName name="_xlnm.Print_Area" localSheetId="6">'Independent Examiner 4 '!$A$1:$K$24</definedName>
    <definedName name="_xlnm.Print_Area" localSheetId="9">'Notes to Accounts 7,8,9'!$A$1:$M$81</definedName>
    <definedName name="_xlnm.Print_Area" localSheetId="7">'Receipts &amp; Payments Acc 5'!$A$1:$L$28</definedName>
    <definedName name="_xlnm.Print_Area" localSheetId="4">'Ref &amp; Admin 2'!$A$1:$G$44</definedName>
    <definedName name="_xlnm.Print_Area" localSheetId="8">'Statement of Balances 6'!$A$1:$K$30</definedName>
    <definedName name="_xlnm.Print_Area" localSheetId="13">'Statement of Funds 14'!$A$1:$J$19</definedName>
    <definedName name="_xlnm.Print_Area" localSheetId="5">'Trustees'' Annual Report 3'!$A$1:$I$35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8" i="3" l="1"/>
  <c r="H16" i="13"/>
  <c r="D91" i="18"/>
  <c r="D90" i="18"/>
  <c r="D80" i="18" l="1"/>
  <c r="D79" i="18"/>
  <c r="F82" i="18"/>
  <c r="AE3" i="15"/>
  <c r="AK11" i="16"/>
  <c r="AE79" i="15"/>
  <c r="AK57" i="16"/>
  <c r="AK55" i="16"/>
  <c r="AK51" i="16"/>
  <c r="AK48" i="16"/>
  <c r="AK49" i="16"/>
  <c r="AE74" i="15"/>
  <c r="AE66" i="15"/>
  <c r="AK40" i="16"/>
  <c r="AK3" i="16"/>
  <c r="AE60" i="15"/>
  <c r="AE56" i="15"/>
  <c r="AE42" i="15"/>
  <c r="AE32" i="15"/>
  <c r="AE31" i="15"/>
  <c r="AE30" i="15"/>
  <c r="AE22" i="15"/>
  <c r="AE21" i="15"/>
  <c r="AE17" i="15"/>
  <c r="AE5" i="15"/>
  <c r="AK41" i="16"/>
  <c r="AK18" i="16"/>
  <c r="AK22" i="16"/>
  <c r="AK45" i="16"/>
  <c r="AK28" i="16"/>
  <c r="AK20" i="16"/>
  <c r="AK13" i="16"/>
  <c r="AK52" i="16"/>
  <c r="AK50" i="16"/>
  <c r="AK47" i="16"/>
  <c r="AK46" i="16"/>
  <c r="AK44" i="16"/>
  <c r="AK25" i="16"/>
  <c r="AK23" i="16"/>
  <c r="AK17" i="16"/>
  <c r="AK14" i="16"/>
  <c r="AK29" i="16"/>
  <c r="AK9" i="16"/>
  <c r="AK4" i="16"/>
  <c r="AK39" i="16"/>
  <c r="AK33" i="16"/>
  <c r="AK31" i="16"/>
  <c r="AK27" i="16"/>
  <c r="AK24" i="16"/>
  <c r="AK16" i="16"/>
  <c r="AK7" i="16"/>
  <c r="AK5" i="16"/>
  <c r="AK42" i="16"/>
  <c r="AK38" i="16"/>
  <c r="AK32" i="16"/>
  <c r="AK30" i="16"/>
  <c r="AK26" i="16"/>
  <c r="AK21" i="16"/>
  <c r="AK15" i="16"/>
  <c r="AK6" i="16"/>
  <c r="AK2" i="16"/>
  <c r="AK43" i="16"/>
  <c r="AK37" i="16"/>
  <c r="AK36" i="16"/>
  <c r="AK35" i="16"/>
  <c r="AK34" i="16"/>
  <c r="AK19" i="16"/>
  <c r="AK12" i="16"/>
  <c r="AK10" i="16"/>
  <c r="AE95" i="15"/>
  <c r="AE94" i="15"/>
  <c r="AE93" i="15"/>
  <c r="AE92" i="15"/>
  <c r="AE91" i="15"/>
  <c r="AE90" i="15"/>
  <c r="AE89" i="15"/>
  <c r="AE88" i="15"/>
  <c r="AE87" i="15"/>
  <c r="AE86" i="15"/>
  <c r="AE85" i="15"/>
  <c r="AE84" i="15"/>
  <c r="AE83" i="15"/>
  <c r="AE82" i="15"/>
  <c r="AE81" i="15"/>
  <c r="AE80" i="15"/>
  <c r="AE78" i="15"/>
  <c r="AE77" i="15"/>
  <c r="AE76" i="15"/>
  <c r="AE75" i="15"/>
  <c r="AE73" i="15"/>
  <c r="AE72" i="15"/>
  <c r="AE71" i="15"/>
  <c r="AE70" i="15"/>
  <c r="AE69" i="15"/>
  <c r="AE68" i="15"/>
  <c r="AE67" i="15"/>
  <c r="AE65" i="15"/>
  <c r="AE64" i="15"/>
  <c r="AE63" i="15"/>
  <c r="AE62" i="15"/>
  <c r="AE59" i="15"/>
  <c r="AE53" i="15"/>
  <c r="AE47" i="15"/>
  <c r="AE41" i="15"/>
  <c r="AE35" i="15"/>
  <c r="AE27" i="15"/>
  <c r="AE20" i="15"/>
  <c r="AE13" i="15"/>
  <c r="AE8" i="15"/>
  <c r="AE2" i="15"/>
  <c r="AE61" i="15"/>
  <c r="AE58" i="15"/>
  <c r="AE57" i="15"/>
  <c r="AE55" i="15"/>
  <c r="AE54" i="15"/>
  <c r="AE52" i="15"/>
  <c r="AE51" i="15"/>
  <c r="AE50" i="15"/>
  <c r="AE49" i="15"/>
  <c r="AE48" i="15"/>
  <c r="AE46" i="15"/>
  <c r="AE45" i="15"/>
  <c r="AE44" i="15"/>
  <c r="AE43" i="15"/>
  <c r="AE40" i="15"/>
  <c r="AE39" i="15"/>
  <c r="AE38" i="15"/>
  <c r="AE37" i="15"/>
  <c r="AE36" i="15"/>
  <c r="AE34" i="15"/>
  <c r="AE33" i="15"/>
  <c r="AE29" i="15"/>
  <c r="AE28" i="15"/>
  <c r="AE26" i="15"/>
  <c r="AE25" i="15"/>
  <c r="AE24" i="15"/>
  <c r="AE23" i="15"/>
  <c r="AE19" i="15"/>
  <c r="AE18" i="15"/>
  <c r="AE16" i="15"/>
  <c r="AE15" i="15"/>
  <c r="AE14" i="15"/>
  <c r="AE12" i="15"/>
  <c r="AE11" i="15"/>
  <c r="AE10" i="15"/>
  <c r="AE9" i="15"/>
  <c r="AE7" i="15"/>
  <c r="AE6" i="15"/>
  <c r="AE4" i="15"/>
  <c r="P24" i="3"/>
  <c r="A5" i="1" l="1"/>
  <c r="AJ88" i="16"/>
  <c r="AI88" i="16"/>
  <c r="AH88" i="16"/>
  <c r="AG88" i="16"/>
  <c r="AF88" i="16"/>
  <c r="AE88" i="16"/>
  <c r="AD88" i="16"/>
  <c r="AC88" i="16"/>
  <c r="AB88" i="16"/>
  <c r="AA88" i="16"/>
  <c r="Z88" i="16"/>
  <c r="Y88" i="16"/>
  <c r="X88" i="16"/>
  <c r="W88" i="16"/>
  <c r="V88" i="16"/>
  <c r="U88" i="16"/>
  <c r="T88" i="16"/>
  <c r="S88" i="16"/>
  <c r="R88" i="16"/>
  <c r="Q88" i="16"/>
  <c r="P88" i="16"/>
  <c r="O88" i="16"/>
  <c r="N88" i="16"/>
  <c r="M88" i="16"/>
  <c r="L88" i="16"/>
  <c r="K88" i="16"/>
  <c r="J88" i="16"/>
  <c r="I88" i="16"/>
  <c r="H88" i="16"/>
  <c r="G88" i="16"/>
  <c r="F88" i="16"/>
  <c r="AD100" i="15"/>
  <c r="AC100" i="15"/>
  <c r="AB100" i="15"/>
  <c r="AA100" i="15"/>
  <c r="Z100" i="15"/>
  <c r="Y100" i="15"/>
  <c r="X100" i="15"/>
  <c r="W100" i="15"/>
  <c r="V100" i="15"/>
  <c r="U100" i="15"/>
  <c r="T100" i="15"/>
  <c r="S100" i="15"/>
  <c r="R100" i="15"/>
  <c r="Q100" i="15"/>
  <c r="P100" i="15"/>
  <c r="O100" i="15"/>
  <c r="N100" i="15"/>
  <c r="M100" i="15"/>
  <c r="L100" i="15"/>
  <c r="K100" i="15"/>
  <c r="J100" i="15"/>
  <c r="I100" i="15"/>
  <c r="H100" i="15"/>
  <c r="G100" i="15"/>
  <c r="K126" i="18"/>
  <c r="S12" i="14"/>
  <c r="R12" i="14"/>
  <c r="S10" i="14"/>
  <c r="R10" i="14"/>
  <c r="AK84" i="16" l="1"/>
  <c r="AK83" i="16"/>
  <c r="AK82" i="16"/>
  <c r="AK81" i="16"/>
  <c r="AK80" i="16"/>
  <c r="AK79" i="16"/>
  <c r="AK78" i="16"/>
  <c r="AK77" i="16"/>
  <c r="AK76" i="16"/>
  <c r="AK75" i="16"/>
  <c r="AK74" i="16"/>
  <c r="AK73" i="16"/>
  <c r="AK72" i="16"/>
  <c r="AK71" i="16"/>
  <c r="AK70" i="16"/>
  <c r="AK69" i="16"/>
  <c r="AK68" i="16"/>
  <c r="AK67" i="16"/>
  <c r="AK66" i="16"/>
  <c r="AK65" i="16"/>
  <c r="AK64" i="16"/>
  <c r="AK63" i="16"/>
  <c r="AK62" i="16"/>
  <c r="AK61" i="16"/>
  <c r="AK60" i="16"/>
  <c r="AK59" i="16"/>
  <c r="AK58" i="16"/>
  <c r="AK54" i="16"/>
  <c r="AK53" i="16"/>
  <c r="AK56" i="16"/>
  <c r="AK8" i="16" l="1"/>
  <c r="K32" i="9"/>
  <c r="I32" i="9"/>
  <c r="I8" i="6"/>
  <c r="G8" i="6"/>
  <c r="J8" i="5"/>
  <c r="G8" i="5"/>
  <c r="AK85" i="16"/>
  <c r="AE96" i="15"/>
  <c r="AE97" i="15"/>
  <c r="AE98" i="15"/>
  <c r="M48" i="11" l="1"/>
  <c r="M47" i="11"/>
  <c r="P47" i="11" s="1"/>
  <c r="W47" i="11" s="1"/>
  <c r="L47" i="11" s="1"/>
  <c r="H47" i="11" s="1"/>
  <c r="M46" i="11"/>
  <c r="P46" i="11" s="1"/>
  <c r="W46" i="11" s="1"/>
  <c r="L46" i="11" s="1"/>
  <c r="H46" i="11" s="1"/>
  <c r="F85" i="18"/>
  <c r="V47" i="11"/>
  <c r="V46" i="11"/>
  <c r="E45" i="18" l="1"/>
  <c r="P59" i="9" s="1"/>
  <c r="U59" i="9" s="1"/>
  <c r="E38" i="18"/>
  <c r="P60" i="9" s="1"/>
  <c r="U60" i="9" s="1"/>
  <c r="E88" i="16"/>
  <c r="E28" i="18" s="1"/>
  <c r="K82" i="18" s="1"/>
  <c r="E29" i="18"/>
  <c r="E30" i="18"/>
  <c r="P53" i="9" s="1"/>
  <c r="U53" i="9" s="1"/>
  <c r="E31" i="18"/>
  <c r="P49" i="9" s="1"/>
  <c r="U49" i="9" s="1"/>
  <c r="E32" i="18"/>
  <c r="E33" i="18"/>
  <c r="P58" i="9" s="1"/>
  <c r="E34" i="18"/>
  <c r="P54" i="9" s="1"/>
  <c r="U54" i="9" s="1"/>
  <c r="E35" i="18"/>
  <c r="E36" i="18"/>
  <c r="P48" i="9" s="1"/>
  <c r="U48" i="9" s="1"/>
  <c r="E37" i="18"/>
  <c r="P47" i="9" s="1"/>
  <c r="U47" i="9" s="1"/>
  <c r="E39" i="18"/>
  <c r="E40" i="18"/>
  <c r="P51" i="9" s="1"/>
  <c r="U51" i="9" s="1"/>
  <c r="E41" i="18"/>
  <c r="Q52" i="9" s="1"/>
  <c r="E42" i="18"/>
  <c r="P45" i="9" s="1"/>
  <c r="U45" i="9" s="1"/>
  <c r="E43" i="18"/>
  <c r="P57" i="9" s="1"/>
  <c r="U57" i="9" s="1"/>
  <c r="E44" i="18"/>
  <c r="E46" i="18"/>
  <c r="Q58" i="9" s="1"/>
  <c r="E47" i="18"/>
  <c r="P52" i="9" s="1"/>
  <c r="E48" i="18"/>
  <c r="P50" i="9" s="1"/>
  <c r="U50" i="9" s="1"/>
  <c r="E49" i="18"/>
  <c r="E50" i="18"/>
  <c r="E51" i="18"/>
  <c r="R52" i="9" s="1"/>
  <c r="E52" i="18"/>
  <c r="E53" i="18"/>
  <c r="E54" i="18"/>
  <c r="P11" i="5" s="1"/>
  <c r="R11" i="5" s="1"/>
  <c r="E55" i="18"/>
  <c r="P44" i="9" s="1"/>
  <c r="U44" i="9" s="1"/>
  <c r="E56" i="18"/>
  <c r="P56" i="9" s="1"/>
  <c r="U56" i="9" s="1"/>
  <c r="E57" i="18"/>
  <c r="P38" i="9" s="1"/>
  <c r="U38" i="9" s="1"/>
  <c r="E58" i="18"/>
  <c r="E59" i="18"/>
  <c r="F100" i="15"/>
  <c r="D3" i="18" s="1"/>
  <c r="S13" i="5" s="1"/>
  <c r="Y13" i="5" s="1"/>
  <c r="N13" i="5" s="1"/>
  <c r="E13" i="5" s="1"/>
  <c r="D4" i="18"/>
  <c r="V35" i="9" s="1"/>
  <c r="D6" i="18"/>
  <c r="D7" i="18"/>
  <c r="X35" i="9" s="1"/>
  <c r="D8" i="18"/>
  <c r="W39" i="9" s="1"/>
  <c r="D9" i="18"/>
  <c r="D10" i="18"/>
  <c r="V57" i="9" s="1"/>
  <c r="AA57" i="9" s="1"/>
  <c r="D11" i="18"/>
  <c r="D12" i="18"/>
  <c r="S22" i="5" s="1"/>
  <c r="D13" i="18"/>
  <c r="D14" i="18"/>
  <c r="W38" i="9" s="1"/>
  <c r="D15" i="18"/>
  <c r="D16" i="18"/>
  <c r="D17" i="18"/>
  <c r="S52" i="9" s="1"/>
  <c r="D18" i="18"/>
  <c r="Z39" i="9" s="1"/>
  <c r="D19" i="18"/>
  <c r="D20" i="18"/>
  <c r="D21" i="18"/>
  <c r="D22" i="18"/>
  <c r="Y39" i="9" s="1"/>
  <c r="D23" i="18"/>
  <c r="M24" i="14" s="1"/>
  <c r="P24" i="14" s="1"/>
  <c r="D24" i="18"/>
  <c r="M23" i="14" s="1"/>
  <c r="P23" i="14" s="1"/>
  <c r="D25" i="18"/>
  <c r="S11" i="5" s="1"/>
  <c r="X11" i="5" s="1"/>
  <c r="D26" i="18"/>
  <c r="D27" i="18"/>
  <c r="D62" i="18"/>
  <c r="K87" i="18"/>
  <c r="D87" i="18" s="1"/>
  <c r="C127" i="18"/>
  <c r="C113" i="18"/>
  <c r="E100" i="15"/>
  <c r="D5" i="9"/>
  <c r="J59" i="11"/>
  <c r="J39" i="11"/>
  <c r="H59" i="11"/>
  <c r="H39" i="11"/>
  <c r="C5" i="11"/>
  <c r="B30" i="14"/>
  <c r="C12" i="14"/>
  <c r="B5" i="13"/>
  <c r="C5" i="3"/>
  <c r="B5" i="2"/>
  <c r="U35" i="9"/>
  <c r="U36" i="9"/>
  <c r="U37" i="9"/>
  <c r="Q27" i="9"/>
  <c r="A2" i="9"/>
  <c r="A1" i="9"/>
  <c r="K91" i="18"/>
  <c r="Q19" i="14" s="1"/>
  <c r="V19" i="14" s="1"/>
  <c r="K90" i="18"/>
  <c r="Q18" i="14" s="1"/>
  <c r="V18" i="14" s="1"/>
  <c r="M76" i="18"/>
  <c r="M75" i="18"/>
  <c r="M71" i="18"/>
  <c r="M74" i="18"/>
  <c r="D88" i="16"/>
  <c r="H61" i="18" s="1"/>
  <c r="C38" i="11"/>
  <c r="I20" i="14"/>
  <c r="I26" i="14"/>
  <c r="Q12" i="14"/>
  <c r="V12" i="14" s="1"/>
  <c r="P12" i="14"/>
  <c r="P18" i="14"/>
  <c r="P19" i="14"/>
  <c r="V17" i="14"/>
  <c r="V23" i="14"/>
  <c r="V24" i="14"/>
  <c r="V25" i="14"/>
  <c r="J76" i="11"/>
  <c r="J65" i="11"/>
  <c r="K14" i="8"/>
  <c r="E17" i="8"/>
  <c r="P16" i="13"/>
  <c r="U15" i="9"/>
  <c r="AA43" i="9"/>
  <c r="AA44" i="9"/>
  <c r="AA45" i="9"/>
  <c r="AA46" i="9"/>
  <c r="AA48" i="9"/>
  <c r="AA49" i="9"/>
  <c r="AA50" i="9"/>
  <c r="AA51" i="9"/>
  <c r="AA52" i="9"/>
  <c r="AA53" i="9"/>
  <c r="AA54" i="9"/>
  <c r="AA56" i="9"/>
  <c r="AA58" i="9"/>
  <c r="AA59" i="9"/>
  <c r="W60" i="9"/>
  <c r="X60" i="9"/>
  <c r="AA60" i="9" s="1"/>
  <c r="U55" i="9"/>
  <c r="AA55" i="9"/>
  <c r="AB55" i="9" s="1"/>
  <c r="O55" i="9" s="1"/>
  <c r="G55" i="9" s="1"/>
  <c r="E23" i="5"/>
  <c r="W92" i="18"/>
  <c r="A31" i="9"/>
  <c r="A30" i="9"/>
  <c r="U20" i="9"/>
  <c r="G20" i="9"/>
  <c r="G21" i="9" s="1"/>
  <c r="E20" i="9"/>
  <c r="E21" i="9" s="1"/>
  <c r="V19" i="9"/>
  <c r="AA19" i="9" s="1"/>
  <c r="U19" i="9"/>
  <c r="V20" i="9"/>
  <c r="AA20" i="9"/>
  <c r="AB20" i="9" s="1"/>
  <c r="O20" i="9" s="1"/>
  <c r="I20" i="9"/>
  <c r="V25" i="3"/>
  <c r="V27" i="3" s="1"/>
  <c r="M45" i="11"/>
  <c r="P45" i="11" s="1"/>
  <c r="W45" i="11" s="1"/>
  <c r="L45" i="11" s="1"/>
  <c r="H45" i="11" s="1"/>
  <c r="P48" i="11"/>
  <c r="W48" i="11" s="1"/>
  <c r="L48" i="11" s="1"/>
  <c r="H48" i="11" s="1"/>
  <c r="C5" i="6"/>
  <c r="C5" i="5"/>
  <c r="J21" i="11"/>
  <c r="H20" i="11"/>
  <c r="E20" i="6"/>
  <c r="L29" i="3" s="1"/>
  <c r="U11" i="6"/>
  <c r="S11" i="6"/>
  <c r="E17" i="9"/>
  <c r="E24" i="9" s="1"/>
  <c r="AA76" i="9"/>
  <c r="Q10" i="14"/>
  <c r="V10" i="14" s="1"/>
  <c r="P10" i="14"/>
  <c r="V20" i="11"/>
  <c r="P20" i="11"/>
  <c r="B59" i="18"/>
  <c r="B58" i="18"/>
  <c r="B57" i="18"/>
  <c r="B56" i="18"/>
  <c r="B55" i="18"/>
  <c r="B54" i="18"/>
  <c r="B53" i="18"/>
  <c r="B52" i="18"/>
  <c r="B51" i="18"/>
  <c r="B50" i="18"/>
  <c r="B49" i="18"/>
  <c r="B48" i="18"/>
  <c r="B47" i="18"/>
  <c r="B46" i="18"/>
  <c r="B45" i="18"/>
  <c r="B44" i="18"/>
  <c r="B43" i="18"/>
  <c r="B42" i="18"/>
  <c r="B41" i="18"/>
  <c r="B40" i="18"/>
  <c r="B39" i="18"/>
  <c r="B38" i="18"/>
  <c r="B37" i="18"/>
  <c r="B36" i="18"/>
  <c r="B35" i="18"/>
  <c r="B34" i="18"/>
  <c r="B33" i="18"/>
  <c r="B32" i="18"/>
  <c r="B31" i="18"/>
  <c r="B30" i="18"/>
  <c r="B29" i="18"/>
  <c r="B28" i="18"/>
  <c r="B9" i="18"/>
  <c r="B10" i="18"/>
  <c r="B11" i="18"/>
  <c r="B15" i="18"/>
  <c r="B14" i="18"/>
  <c r="B13" i="18"/>
  <c r="B12" i="18"/>
  <c r="B17" i="18"/>
  <c r="B16" i="18"/>
  <c r="B20" i="18"/>
  <c r="B19" i="18"/>
  <c r="B18" i="18"/>
  <c r="B21" i="18"/>
  <c r="B22" i="18"/>
  <c r="B23" i="18"/>
  <c r="B24" i="18"/>
  <c r="B25" i="18"/>
  <c r="B26" i="18"/>
  <c r="B27" i="18"/>
  <c r="B8" i="18"/>
  <c r="B7" i="18"/>
  <c r="B6" i="18"/>
  <c r="B5" i="18"/>
  <c r="B4" i="18"/>
  <c r="B3" i="18"/>
  <c r="AK87" i="16"/>
  <c r="AK86" i="16"/>
  <c r="AE99" i="15"/>
  <c r="Y14" i="5"/>
  <c r="N14" i="5" s="1"/>
  <c r="G12" i="5" s="1"/>
  <c r="G14" i="5" s="1"/>
  <c r="G18" i="5" s="1"/>
  <c r="X19" i="6"/>
  <c r="X20" i="6"/>
  <c r="R20" i="6"/>
  <c r="R19" i="6"/>
  <c r="X12" i="6"/>
  <c r="R12" i="6"/>
  <c r="AA16" i="9"/>
  <c r="U16" i="9"/>
  <c r="Y20" i="6"/>
  <c r="N20" i="6" s="1"/>
  <c r="AB61" i="9"/>
  <c r="AB41" i="9"/>
  <c r="AB40" i="9"/>
  <c r="AB34" i="9"/>
  <c r="AB33" i="9"/>
  <c r="AB32" i="9"/>
  <c r="AB31" i="9"/>
  <c r="AB30" i="9"/>
  <c r="AB29" i="9"/>
  <c r="AB28" i="9"/>
  <c r="AB27" i="9"/>
  <c r="AB26" i="9"/>
  <c r="AB25" i="9"/>
  <c r="AB24" i="9"/>
  <c r="AB23" i="9"/>
  <c r="AB22" i="9"/>
  <c r="AB21" i="9"/>
  <c r="AB18" i="9"/>
  <c r="AB17" i="9"/>
  <c r="Q11" i="8"/>
  <c r="K11" i="8"/>
  <c r="Q12" i="8"/>
  <c r="K12" i="8"/>
  <c r="V28" i="11"/>
  <c r="P28" i="11"/>
  <c r="W28" i="11" s="1"/>
  <c r="L28" i="11" s="1"/>
  <c r="V75" i="11"/>
  <c r="P75" i="11"/>
  <c r="W75" i="11"/>
  <c r="L75" i="11" s="1"/>
  <c r="V74" i="11"/>
  <c r="P74" i="11"/>
  <c r="W74" i="11" s="1"/>
  <c r="L74" i="11" s="1"/>
  <c r="V73" i="11"/>
  <c r="P73" i="11"/>
  <c r="W73" i="11"/>
  <c r="L73" i="11" s="1"/>
  <c r="V72" i="11"/>
  <c r="P72" i="11"/>
  <c r="W72" i="11" s="1"/>
  <c r="L72" i="11" s="1"/>
  <c r="V71" i="11"/>
  <c r="P71" i="11"/>
  <c r="W71" i="11"/>
  <c r="L71" i="11" s="1"/>
  <c r="V70" i="11"/>
  <c r="P70" i="11"/>
  <c r="W70" i="11" s="1"/>
  <c r="L70" i="11" s="1"/>
  <c r="V69" i="11"/>
  <c r="P69" i="11"/>
  <c r="W69" i="11"/>
  <c r="L69" i="11" s="1"/>
  <c r="V68" i="11"/>
  <c r="P68" i="11"/>
  <c r="W68" i="11" s="1"/>
  <c r="L68" i="11" s="1"/>
  <c r="V67" i="11"/>
  <c r="P67" i="11"/>
  <c r="W67" i="11"/>
  <c r="L67" i="11" s="1"/>
  <c r="V64" i="11"/>
  <c r="P64" i="11"/>
  <c r="W64" i="11" s="1"/>
  <c r="L64" i="11" s="1"/>
  <c r="V63" i="11"/>
  <c r="P63" i="11"/>
  <c r="W63" i="11"/>
  <c r="L63" i="11" s="1"/>
  <c r="V62" i="11"/>
  <c r="P62" i="11"/>
  <c r="W62" i="11" s="1"/>
  <c r="L62" i="11" s="1"/>
  <c r="V56" i="11"/>
  <c r="P56" i="11"/>
  <c r="W56" i="11"/>
  <c r="L56" i="11" s="1"/>
  <c r="V55" i="11"/>
  <c r="P55" i="11"/>
  <c r="W55" i="11" s="1"/>
  <c r="L55" i="11" s="1"/>
  <c r="V54" i="11"/>
  <c r="P54" i="11"/>
  <c r="W54" i="11"/>
  <c r="L54" i="11" s="1"/>
  <c r="V53" i="11"/>
  <c r="P53" i="11"/>
  <c r="W53" i="11" s="1"/>
  <c r="L53" i="11" s="1"/>
  <c r="V52" i="11"/>
  <c r="P52" i="11"/>
  <c r="W52" i="11"/>
  <c r="L52" i="11" s="1"/>
  <c r="V49" i="11"/>
  <c r="P49" i="11"/>
  <c r="W49" i="11" s="1"/>
  <c r="L49" i="11" s="1"/>
  <c r="V48" i="11"/>
  <c r="V45" i="11"/>
  <c r="V44" i="11"/>
  <c r="P44" i="11"/>
  <c r="V43" i="11"/>
  <c r="W42" i="11"/>
  <c r="W51" i="11"/>
  <c r="W61" i="11"/>
  <c r="W66" i="11"/>
  <c r="V19" i="11"/>
  <c r="P19" i="11"/>
  <c r="V17" i="11"/>
  <c r="P17" i="11"/>
  <c r="W17" i="11" s="1"/>
  <c r="L17" i="11" s="1"/>
  <c r="V16" i="11"/>
  <c r="P16" i="11"/>
  <c r="V13" i="11"/>
  <c r="P13" i="11"/>
  <c r="V10" i="11"/>
  <c r="P10" i="11"/>
  <c r="W10" i="11" s="1"/>
  <c r="L10" i="11" s="1"/>
  <c r="V25" i="11"/>
  <c r="P25" i="11"/>
  <c r="W25" i="11" s="1"/>
  <c r="L25" i="11" s="1"/>
  <c r="V18" i="11"/>
  <c r="P18" i="11"/>
  <c r="V12" i="11"/>
  <c r="P12" i="11"/>
  <c r="V11" i="11"/>
  <c r="P11" i="11"/>
  <c r="V9" i="13"/>
  <c r="P9" i="13"/>
  <c r="V15" i="13"/>
  <c r="P15" i="13"/>
  <c r="V10" i="13"/>
  <c r="P10" i="13"/>
  <c r="R11" i="6"/>
  <c r="W16" i="11"/>
  <c r="L16" i="11" s="1"/>
  <c r="W11" i="11"/>
  <c r="L11" i="11" s="1"/>
  <c r="W44" i="11"/>
  <c r="L44" i="11" s="1"/>
  <c r="W13" i="11"/>
  <c r="L13" i="11" s="1"/>
  <c r="W19" i="11"/>
  <c r="L19" i="11" s="1"/>
  <c r="Y21" i="5"/>
  <c r="N21" i="5" s="1"/>
  <c r="Y16" i="5"/>
  <c r="N16" i="5" s="1"/>
  <c r="H25" i="6"/>
  <c r="A24" i="10"/>
  <c r="H75" i="11"/>
  <c r="K63" i="9"/>
  <c r="G17" i="9"/>
  <c r="G24" i="9" s="1"/>
  <c r="J23" i="5"/>
  <c r="A2" i="8"/>
  <c r="A1" i="8"/>
  <c r="J57" i="11"/>
  <c r="J50" i="11"/>
  <c r="J14" i="11"/>
  <c r="J23" i="11" s="1"/>
  <c r="A5" i="11"/>
  <c r="A38" i="11"/>
  <c r="A2" i="11"/>
  <c r="A35" i="11"/>
  <c r="A1" i="11"/>
  <c r="A34" i="11"/>
  <c r="A2" i="13"/>
  <c r="A2" i="14" s="1"/>
  <c r="A1" i="13"/>
  <c r="A1" i="14" s="1"/>
  <c r="A2" i="10"/>
  <c r="A1" i="10"/>
  <c r="M64" i="9"/>
  <c r="I21" i="9"/>
  <c r="I40" i="9"/>
  <c r="M40" i="9"/>
  <c r="I61" i="9"/>
  <c r="I66" i="9" s="1"/>
  <c r="M61" i="9"/>
  <c r="M66" i="9" s="1"/>
  <c r="G64" i="9"/>
  <c r="I64" i="9"/>
  <c r="L25" i="5"/>
  <c r="A2" i="5"/>
  <c r="A1" i="5"/>
  <c r="L14" i="5"/>
  <c r="L18" i="5" s="1"/>
  <c r="J18" i="13"/>
  <c r="J11" i="13"/>
  <c r="A5" i="13"/>
  <c r="A2" i="3"/>
  <c r="A1" i="3"/>
  <c r="M43" i="11"/>
  <c r="P43" i="11" s="1"/>
  <c r="W43" i="11" s="1"/>
  <c r="L43" i="11" s="1"/>
  <c r="H43" i="11" s="1"/>
  <c r="K21" i="9"/>
  <c r="M19" i="9"/>
  <c r="M21" i="9"/>
  <c r="I133" i="18" l="1"/>
  <c r="B135" i="18" s="1"/>
  <c r="W10" i="13"/>
  <c r="L10" i="13" s="1"/>
  <c r="AB16" i="9"/>
  <c r="O16" i="9" s="1"/>
  <c r="Y12" i="6"/>
  <c r="N12" i="6" s="1"/>
  <c r="G11" i="6" s="1"/>
  <c r="Y19" i="6"/>
  <c r="N19" i="6" s="1"/>
  <c r="W10" i="14"/>
  <c r="L10" i="14" s="1"/>
  <c r="G10" i="14" s="1"/>
  <c r="C11" i="8" s="1"/>
  <c r="AB19" i="9"/>
  <c r="O19" i="9" s="1"/>
  <c r="X11" i="6"/>
  <c r="Y11" i="6" s="1"/>
  <c r="N11" i="6" s="1"/>
  <c r="E11" i="6" s="1"/>
  <c r="H69" i="11"/>
  <c r="K55" i="9"/>
  <c r="G21" i="5"/>
  <c r="G25" i="5" s="1"/>
  <c r="K64" i="9"/>
  <c r="W15" i="13"/>
  <c r="L15" i="13" s="1"/>
  <c r="W9" i="13"/>
  <c r="L9" i="13" s="1"/>
  <c r="W12" i="11"/>
  <c r="L12" i="11" s="1"/>
  <c r="W18" i="11"/>
  <c r="L18" i="11" s="1"/>
  <c r="R12" i="8"/>
  <c r="G12" i="8" s="1"/>
  <c r="R11" i="8"/>
  <c r="G11" i="8" s="1"/>
  <c r="W20" i="11"/>
  <c r="L20" i="11" s="1"/>
  <c r="W18" i="14"/>
  <c r="L18" i="14" s="1"/>
  <c r="G18" i="14" s="1"/>
  <c r="I20" i="6"/>
  <c r="V15" i="9"/>
  <c r="AA15" i="9" s="1"/>
  <c r="AB15" i="9" s="1"/>
  <c r="O15" i="9" s="1"/>
  <c r="I15" i="9" s="1"/>
  <c r="S12" i="5"/>
  <c r="Y12" i="5" s="1"/>
  <c r="N12" i="5" s="1"/>
  <c r="M15" i="9"/>
  <c r="H15" i="13" s="1"/>
  <c r="G28" i="5"/>
  <c r="G14" i="6" s="1"/>
  <c r="G17" i="6" s="1"/>
  <c r="W19" i="14"/>
  <c r="L19" i="14" s="1"/>
  <c r="G19" i="14" s="1"/>
  <c r="W12" i="14"/>
  <c r="L12" i="14" s="1"/>
  <c r="G12" i="14" s="1"/>
  <c r="C12" i="8" s="1"/>
  <c r="N29" i="3" s="1"/>
  <c r="L28" i="5"/>
  <c r="K17" i="6" s="1"/>
  <c r="W23" i="14"/>
  <c r="L23" i="14" s="1"/>
  <c r="G23" i="14" s="1"/>
  <c r="AB44" i="9"/>
  <c r="O44" i="9" s="1"/>
  <c r="G44" i="9" s="1"/>
  <c r="AB45" i="9"/>
  <c r="O45" i="9" s="1"/>
  <c r="G45" i="9" s="1"/>
  <c r="H52" i="11" s="1"/>
  <c r="AB51" i="9"/>
  <c r="O51" i="9" s="1"/>
  <c r="G51" i="9" s="1"/>
  <c r="H63" i="11" s="1"/>
  <c r="AB49" i="9"/>
  <c r="O49" i="9" s="1"/>
  <c r="G49" i="9" s="1"/>
  <c r="K49" i="9" s="1"/>
  <c r="AB60" i="9"/>
  <c r="O60" i="9" s="1"/>
  <c r="G60" i="9" s="1"/>
  <c r="K60" i="9" s="1"/>
  <c r="W24" i="14"/>
  <c r="L24" i="14" s="1"/>
  <c r="G24" i="14" s="1"/>
  <c r="AB56" i="9"/>
  <c r="O56" i="9" s="1"/>
  <c r="G56" i="9" s="1"/>
  <c r="K56" i="9" s="1"/>
  <c r="AB50" i="9"/>
  <c r="O50" i="9" s="1"/>
  <c r="G50" i="9" s="1"/>
  <c r="H62" i="11" s="1"/>
  <c r="AB48" i="9"/>
  <c r="O48" i="9" s="1"/>
  <c r="G48" i="9" s="1"/>
  <c r="H55" i="11" s="1"/>
  <c r="AB54" i="9"/>
  <c r="O54" i="9" s="1"/>
  <c r="G54" i="9" s="1"/>
  <c r="K54" i="9" s="1"/>
  <c r="AB53" i="9"/>
  <c r="O53" i="9" s="1"/>
  <c r="G53" i="9" s="1"/>
  <c r="K53" i="9" s="1"/>
  <c r="AB59" i="9"/>
  <c r="O59" i="9" s="1"/>
  <c r="G59" i="9" s="1"/>
  <c r="H73" i="11" s="1"/>
  <c r="H35" i="18"/>
  <c r="H33" i="18"/>
  <c r="B106" i="15"/>
  <c r="U52" i="9"/>
  <c r="AB52" i="9" s="1"/>
  <c r="O52" i="9" s="1"/>
  <c r="G52" i="9" s="1"/>
  <c r="Q39" i="9"/>
  <c r="U39" i="9" s="1"/>
  <c r="P76" i="9"/>
  <c r="U76" i="9" s="1"/>
  <c r="AB76" i="9" s="1"/>
  <c r="O76" i="9" s="1"/>
  <c r="K76" i="9" s="1"/>
  <c r="U58" i="9"/>
  <c r="AB58" i="9" s="1"/>
  <c r="O58" i="9" s="1"/>
  <c r="G58" i="9" s="1"/>
  <c r="M17" i="14"/>
  <c r="P17" i="14" s="1"/>
  <c r="W17" i="14" s="1"/>
  <c r="L17" i="14" s="1"/>
  <c r="G17" i="14" s="1"/>
  <c r="O22" i="5"/>
  <c r="Y22" i="5" s="1"/>
  <c r="N22" i="5" s="1"/>
  <c r="E22" i="5" s="1"/>
  <c r="J22" i="5" s="1"/>
  <c r="H39" i="18"/>
  <c r="P46" i="9"/>
  <c r="U46" i="9" s="1"/>
  <c r="AB46" i="9" s="1"/>
  <c r="O46" i="9" s="1"/>
  <c r="G46" i="9" s="1"/>
  <c r="E90" i="16"/>
  <c r="E92" i="16" s="1"/>
  <c r="P43" i="9"/>
  <c r="U43" i="9" s="1"/>
  <c r="AB43" i="9" s="1"/>
  <c r="O43" i="9" s="1"/>
  <c r="G43" i="9" s="1"/>
  <c r="K43" i="9" s="1"/>
  <c r="AB57" i="9"/>
  <c r="O57" i="9" s="1"/>
  <c r="G57" i="9" s="1"/>
  <c r="H71" i="11" s="1"/>
  <c r="E61" i="18"/>
  <c r="K61" i="18" s="1"/>
  <c r="Y11" i="5"/>
  <c r="N11" i="5" s="1"/>
  <c r="E11" i="5" s="1"/>
  <c r="J11" i="5" s="1"/>
  <c r="G61" i="18"/>
  <c r="H62" i="18" s="1"/>
  <c r="H14" i="18"/>
  <c r="AA39" i="9"/>
  <c r="J13" i="5"/>
  <c r="H18" i="11"/>
  <c r="L25" i="18"/>
  <c r="L5" i="18"/>
  <c r="V38" i="9"/>
  <c r="AA38" i="9" s="1"/>
  <c r="AB38" i="9" s="1"/>
  <c r="O38" i="9" s="1"/>
  <c r="G38" i="9" s="1"/>
  <c r="V36" i="9"/>
  <c r="AA36" i="9" s="1"/>
  <c r="AB36" i="9" s="1"/>
  <c r="O36" i="9" s="1"/>
  <c r="G36" i="9" s="1"/>
  <c r="L6" i="18"/>
  <c r="M25" i="14"/>
  <c r="P25" i="14" s="1"/>
  <c r="W25" i="14" s="1"/>
  <c r="L25" i="14" s="1"/>
  <c r="G25" i="14" s="1"/>
  <c r="V47" i="9"/>
  <c r="AA47" i="9" s="1"/>
  <c r="AB47" i="9" s="1"/>
  <c r="I28" i="14"/>
  <c r="I30" i="14" s="1"/>
  <c r="I33" i="14" s="1"/>
  <c r="J78" i="11"/>
  <c r="J25" i="11" s="1"/>
  <c r="J27" i="11" s="1"/>
  <c r="J31" i="11" s="1"/>
  <c r="D5" i="18"/>
  <c r="G7" i="18" s="1"/>
  <c r="H102" i="15"/>
  <c r="W35" i="9"/>
  <c r="AA35" i="9" s="1"/>
  <c r="AB35" i="9" s="1"/>
  <c r="O35" i="9" s="1"/>
  <c r="G35" i="9" s="1"/>
  <c r="L4" i="18"/>
  <c r="G102" i="15"/>
  <c r="H106" i="15"/>
  <c r="H110" i="15" s="1"/>
  <c r="F102" i="15"/>
  <c r="F104" i="15" s="1"/>
  <c r="N131" i="18" l="1"/>
  <c r="H49" i="11"/>
  <c r="H50" i="11" s="1"/>
  <c r="H29" i="11"/>
  <c r="I11" i="6"/>
  <c r="E12" i="5"/>
  <c r="J12" i="5" s="1"/>
  <c r="K51" i="9"/>
  <c r="K44" i="9"/>
  <c r="H70" i="11"/>
  <c r="AB39" i="9"/>
  <c r="O39" i="9" s="1"/>
  <c r="G39" i="9" s="1"/>
  <c r="K39" i="9" s="1"/>
  <c r="K48" i="9"/>
  <c r="H74" i="11"/>
  <c r="H68" i="11"/>
  <c r="H67" i="11"/>
  <c r="G20" i="14"/>
  <c r="K45" i="9"/>
  <c r="K59" i="9"/>
  <c r="H56" i="11"/>
  <c r="H10" i="13"/>
  <c r="M28" i="3"/>
  <c r="L25" i="3"/>
  <c r="K50" i="9"/>
  <c r="G26" i="14"/>
  <c r="H37" i="18"/>
  <c r="K57" i="9"/>
  <c r="H19" i="11"/>
  <c r="K46" i="9"/>
  <c r="H53" i="11"/>
  <c r="H72" i="11"/>
  <c r="K58" i="9"/>
  <c r="K52" i="9"/>
  <c r="H64" i="11"/>
  <c r="H65" i="11" s="1"/>
  <c r="D61" i="18"/>
  <c r="E63" i="18" s="1"/>
  <c r="L7" i="18"/>
  <c r="L10" i="18" s="1"/>
  <c r="H12" i="18"/>
  <c r="H16" i="18" s="1"/>
  <c r="V37" i="9"/>
  <c r="AA37" i="9" s="1"/>
  <c r="AB37" i="9" s="1"/>
  <c r="O37" i="9" s="1"/>
  <c r="G37" i="9" s="1"/>
  <c r="K37" i="9" s="1"/>
  <c r="O47" i="9"/>
  <c r="G47" i="9" s="1"/>
  <c r="AB66" i="9"/>
  <c r="H16" i="11"/>
  <c r="K38" i="9"/>
  <c r="K36" i="9"/>
  <c r="H11" i="11"/>
  <c r="G29" i="14"/>
  <c r="K35" i="9"/>
  <c r="H10" i="11"/>
  <c r="H13" i="11" l="1"/>
  <c r="H76" i="11"/>
  <c r="G28" i="14"/>
  <c r="G30" i="14" s="1"/>
  <c r="H17" i="11"/>
  <c r="H21" i="11" s="1"/>
  <c r="E16" i="5"/>
  <c r="J16" i="5" s="1"/>
  <c r="D65" i="18"/>
  <c r="R27" i="9"/>
  <c r="S27" i="9" s="1"/>
  <c r="T27" i="9" s="1"/>
  <c r="O24" i="3"/>
  <c r="Q24" i="3" s="1"/>
  <c r="G40" i="9"/>
  <c r="E10" i="5" s="1"/>
  <c r="H12" i="11"/>
  <c r="H54" i="11"/>
  <c r="H57" i="11" s="1"/>
  <c r="G61" i="9"/>
  <c r="K47" i="9"/>
  <c r="K61" i="9" s="1"/>
  <c r="K66" i="9" s="1"/>
  <c r="K40" i="9"/>
  <c r="Q16" i="13"/>
  <c r="V16" i="13" s="1"/>
  <c r="W16" i="13" s="1"/>
  <c r="L16" i="13" s="1"/>
  <c r="I135" i="18"/>
  <c r="B137" i="18" s="1"/>
  <c r="E65" i="18"/>
  <c r="H78" i="11" l="1"/>
  <c r="H25" i="11" s="1"/>
  <c r="G33" i="14"/>
  <c r="C14" i="8"/>
  <c r="H14" i="11"/>
  <c r="H23" i="11" s="1"/>
  <c r="L14" i="8"/>
  <c r="Q14" i="8" s="1"/>
  <c r="R14" i="8" s="1"/>
  <c r="G14" i="8" s="1"/>
  <c r="G65" i="18"/>
  <c r="G66" i="9"/>
  <c r="E66" i="9" s="1"/>
  <c r="E21" i="5"/>
  <c r="E14" i="5"/>
  <c r="J10" i="5"/>
  <c r="L27" i="3"/>
  <c r="L28" i="3" s="1"/>
  <c r="H18" i="13"/>
  <c r="M29" i="3" l="1"/>
  <c r="M31" i="3" s="1"/>
  <c r="H27" i="11"/>
  <c r="H31" i="11" s="1"/>
  <c r="C17" i="8"/>
  <c r="J21" i="5"/>
  <c r="J25" i="5" s="1"/>
  <c r="E25" i="5"/>
  <c r="K16" i="9" s="1"/>
  <c r="K17" i="9" s="1"/>
  <c r="K24" i="9" s="1"/>
  <c r="J14" i="5"/>
  <c r="J18" i="5" s="1"/>
  <c r="E18" i="5"/>
  <c r="J28" i="5" l="1"/>
  <c r="I16" i="9"/>
  <c r="E28" i="5"/>
  <c r="E14" i="6" s="1"/>
  <c r="I14" i="6" l="1"/>
  <c r="E17" i="6"/>
  <c r="I17" i="6" s="1"/>
  <c r="M16" i="9"/>
  <c r="H9" i="13" s="1"/>
  <c r="I17" i="9"/>
  <c r="H11" i="13" l="1"/>
  <c r="I24" i="9"/>
  <c r="M17" i="9"/>
  <c r="M24"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Computer Setup</author>
  </authors>
  <commentList>
    <comment ref="E61" authorId="0" shapeId="0" xr:uid="{2D23CC44-46A4-4EBF-B55F-C16AA8457A39}">
      <text>
        <r>
          <rPr>
            <b/>
            <sz val="9"/>
            <color indexed="81"/>
            <rFont val="Tahoma"/>
            <charset val="1"/>
          </rPr>
          <t>Computer Setup:</t>
        </r>
        <r>
          <rPr>
            <sz val="9"/>
            <color indexed="81"/>
            <rFont val="Tahoma"/>
            <charset val="1"/>
          </rPr>
          <t xml:space="preserve">
Fiona Has it!!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Stewart McKean</author>
  </authors>
  <commentList>
    <comment ref="D16" authorId="0" shapeId="0" xr:uid="{00000000-0006-0000-0200-000001000000}">
      <text>
        <r>
          <rPr>
            <b/>
            <sz val="9"/>
            <color indexed="81"/>
            <rFont val="Tahoma"/>
            <family val="2"/>
          </rPr>
          <t>Shown on Page 14 - General Trustees</t>
        </r>
        <r>
          <rPr>
            <sz val="9"/>
            <color indexed="81"/>
            <rFont val="Tahoma"/>
            <family val="2"/>
          </rPr>
          <t xml:space="preserve">
</t>
        </r>
      </text>
    </comment>
    <comment ref="D23" authorId="0" shapeId="0" xr:uid="{00000000-0006-0000-0200-000002000000}">
      <text>
        <r>
          <rPr>
            <b/>
            <sz val="9"/>
            <color indexed="81"/>
            <rFont val="Tahoma"/>
            <family val="2"/>
          </rPr>
          <t>Shown on Page 14 - General Trustees</t>
        </r>
        <r>
          <rPr>
            <sz val="9"/>
            <color indexed="81"/>
            <rFont val="Tahoma"/>
            <family val="2"/>
          </rPr>
          <t xml:space="preserve">
</t>
        </r>
      </text>
    </comment>
    <comment ref="D24" authorId="0" shapeId="0" xr:uid="{00000000-0006-0000-0200-000003000000}">
      <text>
        <r>
          <rPr>
            <b/>
            <sz val="9"/>
            <color indexed="81"/>
            <rFont val="Tahoma"/>
            <family val="2"/>
          </rPr>
          <t>Shown on page 14 - General Trustees</t>
        </r>
        <r>
          <rPr>
            <sz val="9"/>
            <color indexed="81"/>
            <rFont val="Tahoma"/>
            <family val="2"/>
          </rPr>
          <t xml:space="preserve">
</t>
        </r>
      </text>
    </comment>
    <comment ref="D62" authorId="0" shapeId="0" xr:uid="{00000000-0006-0000-0200-000004000000}">
      <text>
        <r>
          <rPr>
            <b/>
            <sz val="12"/>
            <color indexed="81"/>
            <rFont val="Tahoma"/>
            <family val="2"/>
          </rPr>
          <t>Figure from Cell I124</t>
        </r>
      </text>
    </comment>
    <comment ref="D67" authorId="0" shapeId="0" xr:uid="{00000000-0006-0000-0200-000005000000}">
      <text>
        <r>
          <rPr>
            <b/>
            <sz val="9"/>
            <color indexed="81"/>
            <rFont val="Tahoma"/>
            <family val="2"/>
          </rPr>
          <t>Figures from Stewardship &amp; Finance dept</t>
        </r>
      </text>
    </comment>
    <comment ref="D68" authorId="0" shapeId="0" xr:uid="{00000000-0006-0000-0200-000006000000}">
      <text>
        <r>
          <rPr>
            <b/>
            <sz val="9"/>
            <color indexed="81"/>
            <rFont val="Tahoma"/>
            <family val="2"/>
          </rPr>
          <t>Figures from Stewardship &amp; Finance dept</t>
        </r>
      </text>
    </comment>
    <comment ref="D69" authorId="0" shapeId="0" xr:uid="{00000000-0006-0000-0200-000007000000}">
      <text>
        <r>
          <rPr>
            <b/>
            <sz val="9"/>
            <color indexed="81"/>
            <rFont val="Tahoma"/>
            <family val="2"/>
          </rPr>
          <t>Consolidate Fabric fund - Capital</t>
        </r>
        <r>
          <rPr>
            <sz val="9"/>
            <color indexed="81"/>
            <rFont val="Tahoma"/>
            <family val="2"/>
          </rPr>
          <t xml:space="preserve">
</t>
        </r>
      </text>
    </comment>
    <comment ref="D71" authorId="0" shapeId="0" xr:uid="{00000000-0006-0000-0200-000008000000}">
      <text>
        <r>
          <rPr>
            <b/>
            <sz val="9"/>
            <color indexed="81"/>
            <rFont val="Tahoma"/>
            <family val="2"/>
          </rPr>
          <t>Figures from 121</t>
        </r>
        <r>
          <rPr>
            <sz val="9"/>
            <color indexed="81"/>
            <rFont val="Tahoma"/>
            <family val="2"/>
          </rPr>
          <t xml:space="preserve">
</t>
        </r>
      </text>
    </comment>
    <comment ref="D72" authorId="0" shapeId="0" xr:uid="{00000000-0006-0000-0200-000009000000}">
      <text>
        <r>
          <rPr>
            <b/>
            <sz val="9"/>
            <color indexed="81"/>
            <rFont val="Tahoma"/>
            <family val="2"/>
          </rPr>
          <t>Figures fronm 121</t>
        </r>
        <r>
          <rPr>
            <sz val="9"/>
            <color indexed="81"/>
            <rFont val="Tahoma"/>
            <family val="2"/>
          </rPr>
          <t xml:space="preserve">
</t>
        </r>
      </text>
    </comment>
    <comment ref="D74" authorId="0" shapeId="0" xr:uid="{00000000-0006-0000-0200-00000A000000}">
      <text>
        <r>
          <rPr>
            <b/>
            <sz val="9"/>
            <color indexed="81"/>
            <rFont val="Tahoma"/>
            <family val="2"/>
          </rPr>
          <t>Figures from 121</t>
        </r>
        <r>
          <rPr>
            <sz val="9"/>
            <color indexed="81"/>
            <rFont val="Tahoma"/>
            <family val="2"/>
          </rPr>
          <t xml:space="preserve">
</t>
        </r>
      </text>
    </comment>
    <comment ref="D75" authorId="0" shapeId="0" xr:uid="{00000000-0006-0000-0200-00000B000000}">
      <text>
        <r>
          <rPr>
            <b/>
            <sz val="9"/>
            <color indexed="81"/>
            <rFont val="Tahoma"/>
            <family val="2"/>
          </rPr>
          <t>Figures from 121</t>
        </r>
        <r>
          <rPr>
            <sz val="9"/>
            <color indexed="81"/>
            <rFont val="Tahoma"/>
            <family val="2"/>
          </rPr>
          <t xml:space="preserve">
</t>
        </r>
      </text>
    </comment>
    <comment ref="D76" authorId="0" shapeId="0" xr:uid="{00000000-0006-0000-0200-00000C000000}">
      <text>
        <r>
          <rPr>
            <b/>
            <sz val="9"/>
            <color indexed="81"/>
            <rFont val="Tahoma"/>
            <family val="2"/>
          </rPr>
          <t>Figures from 121</t>
        </r>
        <r>
          <rPr>
            <sz val="9"/>
            <color indexed="81"/>
            <rFont val="Tahoma"/>
            <family val="2"/>
          </rPr>
          <t xml:space="preserve">
</t>
        </r>
      </text>
    </comment>
    <comment ref="D79" authorId="0" shapeId="0" xr:uid="{00000000-0006-0000-0200-00000D000000}">
      <text>
        <r>
          <rPr>
            <b/>
            <sz val="9"/>
            <color indexed="81"/>
            <rFont val="Tahoma"/>
            <family val="2"/>
          </rPr>
          <t>Figures from 121</t>
        </r>
        <r>
          <rPr>
            <sz val="9"/>
            <color indexed="81"/>
            <rFont val="Tahoma"/>
            <family val="2"/>
          </rPr>
          <t xml:space="preserve">
</t>
        </r>
      </text>
    </comment>
    <comment ref="D80" authorId="0" shapeId="0" xr:uid="{00000000-0006-0000-0200-00000E000000}">
      <text>
        <r>
          <rPr>
            <b/>
            <sz val="9"/>
            <color indexed="81"/>
            <rFont val="Tahoma"/>
            <family val="2"/>
          </rPr>
          <t>Figures from 121</t>
        </r>
        <r>
          <rPr>
            <sz val="9"/>
            <color indexed="81"/>
            <rFont val="Tahoma"/>
            <family val="2"/>
          </rPr>
          <t xml:space="preserve">
</t>
        </r>
      </text>
    </comment>
    <comment ref="D82" authorId="0" shapeId="0" xr:uid="{00000000-0006-0000-0200-00000F000000}">
      <text>
        <r>
          <rPr>
            <b/>
            <sz val="9"/>
            <color indexed="81"/>
            <rFont val="Tahoma"/>
            <family val="2"/>
          </rPr>
          <t>Entered from  Ministries &amp; Mission Contribution</t>
        </r>
        <r>
          <rPr>
            <sz val="9"/>
            <color indexed="81"/>
            <rFont val="Tahoma"/>
            <family val="2"/>
          </rPr>
          <t xml:space="preserve">
</t>
        </r>
      </text>
    </comment>
    <comment ref="F82" authorId="0" shapeId="0" xr:uid="{00000000-0006-0000-0200-000010000000}">
      <text>
        <r>
          <rPr>
            <b/>
            <sz val="9"/>
            <color indexed="81"/>
            <rFont val="Tahoma"/>
            <family val="2"/>
          </rPr>
          <t>Actual figure paid out to Minister</t>
        </r>
      </text>
    </comment>
    <comment ref="G82" authorId="0" shapeId="0" xr:uid="{00000000-0006-0000-0200-000011000000}">
      <text>
        <r>
          <rPr>
            <b/>
            <sz val="9"/>
            <color indexed="81"/>
            <rFont val="Tahoma"/>
            <family val="2"/>
          </rPr>
          <t>Endowment Income</t>
        </r>
        <r>
          <rPr>
            <sz val="9"/>
            <color indexed="81"/>
            <rFont val="Tahoma"/>
            <family val="2"/>
          </rPr>
          <t xml:space="preserve">
</t>
        </r>
      </text>
    </comment>
    <comment ref="H82" authorId="0" shapeId="0" xr:uid="{00000000-0006-0000-0200-000012000000}">
      <text>
        <r>
          <rPr>
            <b/>
            <sz val="9"/>
            <color indexed="81"/>
            <rFont val="Tahoma"/>
            <family val="2"/>
          </rPr>
          <t>Glebe Rent</t>
        </r>
        <r>
          <rPr>
            <sz val="9"/>
            <color indexed="81"/>
            <rFont val="Tahoma"/>
            <family val="2"/>
          </rPr>
          <t xml:space="preserve">
</t>
        </r>
      </text>
    </comment>
    <comment ref="I82" authorId="0" shapeId="0" xr:uid="{390E5F6E-4087-42C0-A7E4-A70C5037A898}">
      <text>
        <r>
          <rPr>
            <b/>
            <sz val="9"/>
            <color indexed="81"/>
            <rFont val="Tahoma"/>
            <family val="2"/>
          </rPr>
          <t xml:space="preserve">Presbytery Allowance
</t>
        </r>
        <r>
          <rPr>
            <sz val="9"/>
            <color indexed="81"/>
            <rFont val="Tahoma"/>
            <family val="2"/>
          </rPr>
          <t xml:space="preserve">
</t>
        </r>
      </text>
    </comment>
    <comment ref="D83" authorId="0" shapeId="0" xr:uid="{00000000-0006-0000-0200-000013000000}">
      <text>
        <r>
          <rPr>
            <b/>
            <sz val="9"/>
            <color indexed="81"/>
            <rFont val="Tahoma"/>
            <family val="2"/>
          </rPr>
          <t>See Ministries &amp; Mission Allocation</t>
        </r>
        <r>
          <rPr>
            <sz val="9"/>
            <color indexed="81"/>
            <rFont val="Tahoma"/>
            <family val="2"/>
          </rPr>
          <t xml:space="preserve">
</t>
        </r>
      </text>
    </comment>
    <comment ref="D84" authorId="0" shapeId="0" xr:uid="{00000000-0006-0000-0200-000014000000}">
      <text>
        <r>
          <rPr>
            <b/>
            <sz val="9"/>
            <color indexed="81"/>
            <rFont val="Tahoma"/>
            <family val="2"/>
          </rPr>
          <t>See Ministries &amp; Mission Allocation</t>
        </r>
        <r>
          <rPr>
            <sz val="9"/>
            <color indexed="81"/>
            <rFont val="Tahoma"/>
            <family val="2"/>
          </rPr>
          <t xml:space="preserve">
</t>
        </r>
      </text>
    </comment>
    <comment ref="D85" authorId="0" shapeId="0" xr:uid="{00000000-0006-0000-0200-000015000000}">
      <text>
        <r>
          <rPr>
            <b/>
            <sz val="9"/>
            <color indexed="81"/>
            <rFont val="Tahoma"/>
            <family val="2"/>
          </rPr>
          <t>See Ministries &amp; Mission Allocation</t>
        </r>
        <r>
          <rPr>
            <sz val="9"/>
            <color indexed="81"/>
            <rFont val="Tahoma"/>
            <family val="2"/>
          </rPr>
          <t xml:space="preserve">
</t>
        </r>
      </text>
    </comment>
    <comment ref="K85" authorId="0" shapeId="0" xr:uid="{00000000-0006-0000-0200-000016000000}">
      <text>
        <r>
          <rPr>
            <b/>
            <sz val="10"/>
            <color indexed="81"/>
            <rFont val="Tahoma"/>
            <family val="2"/>
          </rPr>
          <t xml:space="preserve">These Figures are entered manually from Figures received from 121 George Street at end of financial year.
</t>
        </r>
        <r>
          <rPr>
            <b/>
            <i/>
            <u/>
            <sz val="10"/>
            <color indexed="10"/>
            <rFont val="Tahoma"/>
            <family val="2"/>
          </rPr>
          <t>Figures shown are from 2017 and require to be altered to 2018 figures</t>
        </r>
      </text>
    </comment>
    <comment ref="D87" authorId="0" shapeId="0" xr:uid="{00000000-0006-0000-0200-000017000000}">
      <text>
        <r>
          <rPr>
            <b/>
            <sz val="9"/>
            <color indexed="81"/>
            <rFont val="Tahoma"/>
            <family val="2"/>
          </rPr>
          <t>Interest from Congregational Purposes Fabric</t>
        </r>
        <r>
          <rPr>
            <sz val="9"/>
            <color indexed="81"/>
            <rFont val="Tahoma"/>
            <family val="2"/>
          </rPr>
          <t xml:space="preserve">
</t>
        </r>
      </text>
    </comment>
    <comment ref="L87" authorId="0" shapeId="0" xr:uid="{00000000-0006-0000-0200-000018000000}">
      <text>
        <r>
          <rPr>
            <b/>
            <sz val="9"/>
            <color indexed="81"/>
            <rFont val="Tahoma"/>
            <family val="2"/>
          </rPr>
          <t xml:space="preserve">Interest from Congregational Purposes Fabric </t>
        </r>
        <r>
          <rPr>
            <sz val="9"/>
            <color indexed="81"/>
            <rFont val="Tahoma"/>
            <family val="2"/>
          </rPr>
          <t xml:space="preserve">
</t>
        </r>
      </text>
    </comment>
    <comment ref="N87" authorId="0" shapeId="0" xr:uid="{00000000-0006-0000-0200-000019000000}">
      <text>
        <r>
          <rPr>
            <b/>
            <sz val="9"/>
            <color indexed="81"/>
            <rFont val="Tahoma"/>
            <family val="2"/>
          </rPr>
          <t xml:space="preserve">Interest from Congregational Purposes Fabric </t>
        </r>
        <r>
          <rPr>
            <sz val="9"/>
            <color indexed="81"/>
            <rFont val="Tahoma"/>
            <family val="2"/>
          </rPr>
          <t xml:space="preserve">
</t>
        </r>
      </text>
    </comment>
    <comment ref="D88" authorId="0" shapeId="0" xr:uid="{00000000-0006-0000-0200-00001A000000}">
      <text>
        <r>
          <rPr>
            <b/>
            <sz val="9"/>
            <color indexed="81"/>
            <rFont val="Tahoma"/>
            <family val="2"/>
          </rPr>
          <t>From Certificate of Investments Held at 31/12/18</t>
        </r>
        <r>
          <rPr>
            <sz val="9"/>
            <color indexed="81"/>
            <rFont val="Tahoma"/>
            <family val="2"/>
          </rPr>
          <t xml:space="preserve">
</t>
        </r>
      </text>
    </comment>
    <comment ref="D89" authorId="0" shapeId="0" xr:uid="{00000000-0006-0000-0200-00001B000000}">
      <text>
        <r>
          <rPr>
            <b/>
            <sz val="9"/>
            <color indexed="81"/>
            <rFont val="Tahoma"/>
            <family val="2"/>
          </rPr>
          <t>Closing Bank Balance at Year End "ENTERED"</t>
        </r>
      </text>
    </comment>
    <comment ref="D90" authorId="0" shapeId="0" xr:uid="{00000000-0006-0000-0200-00001C000000}">
      <text>
        <r>
          <rPr>
            <b/>
            <sz val="9"/>
            <color indexed="81"/>
            <rFont val="Tahoma"/>
            <family val="2"/>
          </rPr>
          <t xml:space="preserve">From Consolidated Fabric fund Rev
</t>
        </r>
        <r>
          <rPr>
            <sz val="9"/>
            <color indexed="81"/>
            <rFont val="Tahoma"/>
            <family val="2"/>
          </rPr>
          <t xml:space="preserve">
</t>
        </r>
      </text>
    </comment>
    <comment ref="D91" authorId="0" shapeId="0" xr:uid="{00000000-0006-0000-0200-00001D000000}">
      <text>
        <r>
          <rPr>
            <b/>
            <sz val="9"/>
            <color indexed="81"/>
            <rFont val="Tahoma"/>
            <family val="2"/>
          </rPr>
          <t xml:space="preserve">From Consolidated Fabric fund Rev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Stewart McKean</author>
  </authors>
  <commentList>
    <comment ref="C8" authorId="0" shapeId="0" xr:uid="{00000000-0006-0000-0900-000001000000}">
      <text>
        <r>
          <rPr>
            <b/>
            <sz val="9"/>
            <color indexed="81"/>
            <rFont val="Tahoma"/>
            <family val="2"/>
          </rPr>
          <t>Note on Organists taken out as they are not Elders / Trustees</t>
        </r>
      </text>
    </comment>
  </commentList>
</comments>
</file>

<file path=xl/sharedStrings.xml><?xml version="1.0" encoding="utf-8"?>
<sst xmlns="http://schemas.openxmlformats.org/spreadsheetml/2006/main" count="1186" uniqueCount="433">
  <si>
    <t>Date</t>
  </si>
  <si>
    <t>DESCRIPTION</t>
  </si>
  <si>
    <t>REF</t>
  </si>
  <si>
    <t>INCOME</t>
  </si>
  <si>
    <t>INTEREST</t>
  </si>
  <si>
    <t>COMMON PLATE</t>
  </si>
  <si>
    <t>BONDS - VIA WEEKLY ENVELOPES</t>
  </si>
  <si>
    <t>BONDS - VIA CHEQUES</t>
  </si>
  <si>
    <t>DONATION</t>
  </si>
  <si>
    <t>CHURCH OFFICER</t>
  </si>
  <si>
    <t>LIFE &amp; WORK</t>
  </si>
  <si>
    <t>PULPIT SUPPLY REPAYMENT</t>
  </si>
  <si>
    <t>FUNERAL FEES</t>
  </si>
  <si>
    <t>WEDDING FEES</t>
  </si>
  <si>
    <t>REFUND OF TAX ON BONDS</t>
  </si>
  <si>
    <t>REFUND OF CHURCH REPAIRS</t>
  </si>
  <si>
    <t>SPARE</t>
  </si>
  <si>
    <t>CHRISTIAN AID DONATION</t>
  </si>
  <si>
    <t>REFUND ON INSURANCE FROM FABRIC FUND</t>
  </si>
  <si>
    <t>REFUND ON ELECTRICITY FROM FABRIC FUND</t>
  </si>
  <si>
    <t>CONCERTS - QUIZ / SOUP &amp; SWEET</t>
  </si>
  <si>
    <t>D/D</t>
  </si>
  <si>
    <t>McKean</t>
  </si>
  <si>
    <t>S/O</t>
  </si>
  <si>
    <t>Interest</t>
  </si>
  <si>
    <t>Kerr</t>
  </si>
  <si>
    <t xml:space="preserve"> </t>
  </si>
  <si>
    <t>TOTAL GIFT AID</t>
  </si>
  <si>
    <t>TOTAL GIFT AID - KW</t>
  </si>
  <si>
    <t>DIFFERENCE</t>
  </si>
  <si>
    <t>REF / CHQ No</t>
  </si>
  <si>
    <t>EXPENSES</t>
  </si>
  <si>
    <t>MINISTERS SALARY &amp; LOCUM COSTS</t>
  </si>
  <si>
    <t>HEAT &amp; LIGHT</t>
  </si>
  <si>
    <t>FLOWERS, CANDLES &amp; OTHER DECORATIONS  Etc</t>
  </si>
  <si>
    <t>HALL RENT - SUNDAY SCHOOL &amp; OTHER EVENTS</t>
  </si>
  <si>
    <t>ORGANIST WAGES</t>
  </si>
  <si>
    <t xml:space="preserve">PULPIT SUPPLY </t>
  </si>
  <si>
    <t>RETIRAL  &amp; OTHER PRESENTATIONS</t>
  </si>
  <si>
    <t>MINISTERS TELEPHONE</t>
  </si>
  <si>
    <t>MANSE COUNCIL TAX</t>
  </si>
  <si>
    <t>MANSE REPAIRS</t>
  </si>
  <si>
    <t>MINISTERS TRAVELLING EXPENSES</t>
  </si>
  <si>
    <t>FLORENCE CRAIG</t>
  </si>
  <si>
    <t>PRINT/STAT, CLEANING MATERIALS Etc.,</t>
  </si>
  <si>
    <t>COMMUNION &amp; FELLOWSHIP EXPENSES</t>
  </si>
  <si>
    <t>CHURCH REPAIRS</t>
  </si>
  <si>
    <t>CHURCH INSURANCE</t>
  </si>
  <si>
    <t>DONATIONS TO CHRISTIAN AID</t>
  </si>
  <si>
    <t>SOUND SYSTEM &amp; PROJECTOR</t>
  </si>
  <si>
    <t>FLOWER FESTIVAL</t>
  </si>
  <si>
    <t>CONCERTS &amp; OTHER FUND RAISING EVENTS</t>
  </si>
  <si>
    <t>PRESBYTERY DUES</t>
  </si>
  <si>
    <t>ORGAN REPAIRS</t>
  </si>
  <si>
    <t>FUNERAL &amp; WEDDING EXPENSES</t>
  </si>
  <si>
    <t>FABRIC FUND</t>
  </si>
  <si>
    <t>CARD</t>
  </si>
  <si>
    <t>ACCOUNTS LOCATION</t>
  </si>
  <si>
    <t>P/B</t>
  </si>
  <si>
    <t>RECEIPTS</t>
  </si>
  <si>
    <t>PAYMENTS</t>
  </si>
  <si>
    <t>Receipts &amp; Payments</t>
  </si>
  <si>
    <t>Notes to Accounts</t>
  </si>
  <si>
    <t>Notes to Accounts / Receipts &amp; Payments</t>
  </si>
  <si>
    <t>.</t>
  </si>
  <si>
    <t>Notes to Accounts / General Trustees</t>
  </si>
  <si>
    <t>MINISTER'S EXPENSES</t>
  </si>
  <si>
    <t xml:space="preserve">  £</t>
  </si>
  <si>
    <t>SUB-TOTALS</t>
  </si>
  <si>
    <t>TRUE TOTAL EXPENDITURE TO AGREE NOTES TO ACCOUNTS (EXCL CHRISTIAN AID</t>
  </si>
  <si>
    <t>Statement of Funds</t>
  </si>
  <si>
    <t>TOTALS</t>
  </si>
  <si>
    <t>OTHER FUNDS &amp; NOTES FOR ACCOUNTS</t>
  </si>
  <si>
    <t>APM</t>
  </si>
  <si>
    <t>General Trustees</t>
  </si>
  <si>
    <t>Shares @</t>
  </si>
  <si>
    <t>Income</t>
  </si>
  <si>
    <t>Growth</t>
  </si>
  <si>
    <t>Congregation I &amp; E</t>
  </si>
  <si>
    <t>Ministries &amp; Mission Allocation</t>
  </si>
  <si>
    <t>Less Presbytery Allowance</t>
  </si>
  <si>
    <t>Less Endowment Income</t>
  </si>
  <si>
    <t>Less Glebe Rent</t>
  </si>
  <si>
    <t>Less Other Endowment</t>
  </si>
  <si>
    <t xml:space="preserve">Receipts &amp; Payments / Notes to Accounts / Other Funds </t>
  </si>
  <si>
    <t>Deposit Fund Interest</t>
  </si>
  <si>
    <t>Statement of Balances</t>
  </si>
  <si>
    <t>ADDED IN BY APM</t>
  </si>
  <si>
    <t>D86 - Deposit Fund interest</t>
  </si>
  <si>
    <t>Capital Account Interest</t>
  </si>
  <si>
    <t>NB MAY ADD EXTRA £19.67</t>
  </si>
  <si>
    <t xml:space="preserve">THEN </t>
  </si>
  <si>
    <t>INCOME Not Presented at BANK</t>
  </si>
  <si>
    <t>TOTAL NOT PRESENTED</t>
  </si>
  <si>
    <t>EXPENSES Not through BANK</t>
  </si>
  <si>
    <t>BANK &amp; STATEMENT NO</t>
  </si>
  <si>
    <t>CLYDESDALE BANK ( ACCOUNT CLOSED in 2020)</t>
  </si>
  <si>
    <t>BANK OF SCOTLAND</t>
  </si>
  <si>
    <t>INCOME &amp; EXPENSES NOT YET THROUGH BANK</t>
  </si>
  <si>
    <t>Balance Less Cash not presented at Bank</t>
  </si>
  <si>
    <t>THE CHURCH OF SCOTLAND</t>
  </si>
  <si>
    <t>URR PARISH CHURCH</t>
  </si>
  <si>
    <t>TRUSTEES' REPORT AND RECEIPTS AND PAYMENTS ACCOUNT</t>
  </si>
  <si>
    <t>FOR THE YEAR ENDED</t>
  </si>
  <si>
    <t>Congregation No: 080487</t>
  </si>
  <si>
    <t>Charity No: SCO 14465</t>
  </si>
  <si>
    <t>INFORMATION</t>
  </si>
  <si>
    <t>Year Ended</t>
  </si>
  <si>
    <t>Charity Name:</t>
  </si>
  <si>
    <t>Urr Parish Church</t>
  </si>
  <si>
    <t>Charity Registration Number:</t>
  </si>
  <si>
    <t>SCO 14465</t>
  </si>
  <si>
    <t>Congregation Reference No:</t>
  </si>
  <si>
    <t>Contact Address:</t>
  </si>
  <si>
    <t>Isla Cottage</t>
  </si>
  <si>
    <t>Springholm</t>
  </si>
  <si>
    <t>Castle Douglas</t>
  </si>
  <si>
    <t>DG7 3LP</t>
  </si>
  <si>
    <t>Trustees</t>
  </si>
  <si>
    <t>Kirk Session</t>
  </si>
  <si>
    <t>Rev.Fiona</t>
  </si>
  <si>
    <t>Wilson</t>
  </si>
  <si>
    <t xml:space="preserve">Jan </t>
  </si>
  <si>
    <t>Barbour</t>
  </si>
  <si>
    <t xml:space="preserve">James </t>
  </si>
  <si>
    <t>Brown</t>
  </si>
  <si>
    <t>Douglas</t>
  </si>
  <si>
    <t>McCrae</t>
  </si>
  <si>
    <t xml:space="preserve">Stewart </t>
  </si>
  <si>
    <t xml:space="preserve">Jane </t>
  </si>
  <si>
    <t>McMiken</t>
  </si>
  <si>
    <t>Elizabeth</t>
  </si>
  <si>
    <t>Smith</t>
  </si>
  <si>
    <t xml:space="preserve">Keith </t>
  </si>
  <si>
    <t>Warford</t>
  </si>
  <si>
    <t>Congregational Board Members</t>
  </si>
  <si>
    <t>N/A</t>
  </si>
  <si>
    <t>Moved to Unitery Constituion 2019/20</t>
  </si>
  <si>
    <t>Principal Office-bearers</t>
  </si>
  <si>
    <t>Minister</t>
  </si>
  <si>
    <t>Rev. Fiona</t>
  </si>
  <si>
    <t>Session Clerk</t>
  </si>
  <si>
    <t>Mr Stewart</t>
  </si>
  <si>
    <t>Clerk to the Board</t>
  </si>
  <si>
    <t>Mr Keith</t>
  </si>
  <si>
    <t>Church Treasurer</t>
  </si>
  <si>
    <t>Independent Examiner</t>
  </si>
  <si>
    <t xml:space="preserve">Miss A.P. </t>
  </si>
  <si>
    <t>Morris</t>
  </si>
  <si>
    <t>FCA DL</t>
  </si>
  <si>
    <t>Chartered Accountant</t>
  </si>
  <si>
    <t>Hardgate</t>
  </si>
  <si>
    <t>DG7 3LD</t>
  </si>
  <si>
    <t>Bankers</t>
  </si>
  <si>
    <t>The Bank of Scotland</t>
  </si>
  <si>
    <t>192 King Street</t>
  </si>
  <si>
    <t>DG7 1DB</t>
  </si>
  <si>
    <t>TRUSTEES' ANNUAL REPORT</t>
  </si>
  <si>
    <t xml:space="preserve">Year ended </t>
  </si>
  <si>
    <t>Structure, Governance and Management</t>
  </si>
  <si>
    <t>Governing Document</t>
  </si>
  <si>
    <t>The Church is administered in accordance with the terms of the Deed of Constitution</t>
  </si>
  <si>
    <t>Recruitment and Appointment of Trustees</t>
  </si>
  <si>
    <t>Members of the Kirk Session and the Congregational Board are the charity trustees.  The Kirk Session members are the elders of the church and are chosen from those members of the church who are considered to have the appropriate gifts and skills. The minister, who is a member of the Kirk Session, is elected by the congregation and inducted by Presbytery. The Congregational Board is appointed from within the congregation and members of the congregation are invited to nominate individuals who are believed to have the skills and commitment to contribute to the management affairs of the Church, to become members of the Board. Board Members are then appointed at the Stated Annual Meeting and serve for a period of three years after which they must seek re-election at the next Stated Annual Meeting.</t>
  </si>
  <si>
    <t>Organisational Structure</t>
  </si>
  <si>
    <t>The Congregational Board is chaired by the minister and meets three times in a year. Certain responsibilities are delegated to the Finance Committee and the Property Committee as appropriate. The Kirk Session which meets three times a year is responsible for spiritual affairs within the church.</t>
  </si>
  <si>
    <t>Objectives and Activities</t>
  </si>
  <si>
    <t>The Church of Scotland is Trinitarian in doctrine, Reformed in tradition and Presbyterian in polity.  It exists to glorify God and to work for the advancement of Christ’s Kingdom throughout the world. As a national Church, it acknowledges a distinctive call and duty to bring the ordinances of religion to the people in every parish of Scotland through a territorial ministry. It co-operates with other Churches in various ecumenical bodies in Scotland and beyond.</t>
  </si>
  <si>
    <t>Achievements and Performance</t>
  </si>
  <si>
    <t>Financial Review</t>
  </si>
  <si>
    <t>Reserves Policy</t>
  </si>
  <si>
    <t>Statement of Trustees' Responsibilities</t>
  </si>
  <si>
    <t>The members of the Kirk Session / Congregational Board must prepare financial statements which give sufficient detail to enable an appreciation of the transactions of the Church during the financial year. The members of the Kirk Session / Congregational Board are responsible for keeping proper accounting records which, on request, must reflect the financial position of the Church at that time. This must be done to ensure that the financial statements comply with the Charities and Trustee Investment (Scotland) Act 2005, the Charities Accounts (Scotland) Regulations 2006 (as amended) and the Regulations Anent Congregational Finance approved by the General Assembly of the Church of Scotland in 2007. They are also responsible for safeguarding the assets of the Church and must take reasonable steps for the prevention and/or detection of fraud and other irregularities.</t>
  </si>
  <si>
    <t xml:space="preserve">Approved by the Trustees on </t>
  </si>
  <si>
    <t>and signed on their behalf by</t>
  </si>
  <si>
    <t>W.S.McKean</t>
  </si>
  <si>
    <t>Treasurer</t>
  </si>
  <si>
    <t>INDEPENDENT EXAMINER'S REPORT TO THE TRUSTEES OF URR PARISH CHURCH</t>
  </si>
  <si>
    <t>Respective responsibilities of trustees and examiner</t>
  </si>
  <si>
    <t>The charity's trustees are responsible for the preparation of the accounts in accordance with the terms of the Charities and Trustee Investment (Scotland) Act 2005 and the Charities Accounts (Scotland) Regulations 2006.
The trustees consider that the audit requirement of Regulation 10(1) (d) of the 2006 Regulations does not apply.  It is my responsibility to examine the accounts as required under section 44(1) (c) of the Act and to state whether particular matters have come to my attention.</t>
  </si>
  <si>
    <t>Basis of independent examiner’s statement</t>
  </si>
  <si>
    <t>My examination was conducted in accordance with Regulation 11 of the 2006 Accounts Regulations.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view given by the accounts.</t>
  </si>
  <si>
    <t>Independent examiner’s statement</t>
  </si>
  <si>
    <t xml:space="preserve">In the course of my examination, no matter has come to my attention: </t>
  </si>
  <si>
    <t>1.</t>
  </si>
  <si>
    <t xml:space="preserve">which gives me reasonable cause to believe that in any material respect the requirements: </t>
  </si>
  <si>
    <t></t>
  </si>
  <si>
    <t>to keep accounting records in accordance with Section 44 (1)(a) of the 2005 Act and Regulation 4 of the 2006  Accounts Regulations, and</t>
  </si>
  <si>
    <t>to prepare accounts which accord with the accounting records and comply with Regulation 9 of the 2006 Accounts Regulations have not been met, or</t>
  </si>
  <si>
    <t>2.</t>
  </si>
  <si>
    <t>to which, in my opinion, attention should be drawn in order to enable a proper understanding of the accounts to be reached.</t>
  </si>
  <si>
    <t>ANNE P MORRIS FCA DL</t>
  </si>
  <si>
    <t>RECEIPTS AND PAYMENTS ACCOUNT</t>
  </si>
  <si>
    <t>Unrestricted</t>
  </si>
  <si>
    <t xml:space="preserve">Restricted </t>
  </si>
  <si>
    <t>Funds</t>
  </si>
  <si>
    <t>Total</t>
  </si>
  <si>
    <t>Note</t>
  </si>
  <si>
    <t>£</t>
  </si>
  <si>
    <t>Expenses from Trial Balance</t>
  </si>
  <si>
    <t>TOTAL</t>
  </si>
  <si>
    <t>Income from Trial Balance</t>
  </si>
  <si>
    <t>Donations</t>
  </si>
  <si>
    <t>Fund raising events</t>
  </si>
  <si>
    <t>Bank and deposit interest</t>
  </si>
  <si>
    <t>Investment income</t>
  </si>
  <si>
    <t>Receipts from General Trustees</t>
  </si>
  <si>
    <t>TOTAL RECEIPTS</t>
  </si>
  <si>
    <t>Charitable activities</t>
  </si>
  <si>
    <t>Payments to General Trustees</t>
  </si>
  <si>
    <t>Governance costs</t>
  </si>
  <si>
    <t>TOTAL PAYMENTS</t>
  </si>
  <si>
    <t>STATEMENT OF BALANCES</t>
  </si>
  <si>
    <t>As at</t>
  </si>
  <si>
    <t>Bank and deposit balances</t>
  </si>
  <si>
    <t>Brought forward</t>
  </si>
  <si>
    <t>Movement in year</t>
  </si>
  <si>
    <t xml:space="preserve">Excess of receipts/(payments) for the year </t>
  </si>
  <si>
    <t>Carried forward</t>
  </si>
  <si>
    <t>Investments at cost</t>
  </si>
  <si>
    <t>Investments at market value</t>
  </si>
  <si>
    <t>The accounts were approved by the Kirk Session and Financial Board on :-</t>
  </si>
  <si>
    <t>For and on behalf of the Kirk Session and Financial Board</t>
  </si>
  <si>
    <t>__________________________________________________ -W.S.McKean -  Session Clerk</t>
  </si>
  <si>
    <t>__________________________________________________ - W.S. McKean - Church Treasurer</t>
  </si>
  <si>
    <t>The notes on pages 7 to 10 form an integral part of these financial statements</t>
  </si>
  <si>
    <t>NOTES TO THE ACCOUNTS</t>
  </si>
  <si>
    <t>Trustee Remuneration and Related Party Transactions</t>
  </si>
  <si>
    <t>Movements in Funds</t>
  </si>
  <si>
    <t>At 1 Jan</t>
  </si>
  <si>
    <t>At 31 Dec</t>
  </si>
  <si>
    <t>Transfer</t>
  </si>
  <si>
    <t>Receipts</t>
  </si>
  <si>
    <t>Payments</t>
  </si>
  <si>
    <t>Unrestricted funds</t>
  </si>
  <si>
    <t>Designated Fabric Fund</t>
  </si>
  <si>
    <t>General Fund</t>
  </si>
  <si>
    <t>Restricted funds</t>
  </si>
  <si>
    <t>Total funds</t>
  </si>
  <si>
    <t>Purposes of Designated Funds</t>
  </si>
  <si>
    <t>Fabric Fund: The Trustees have set aside funds for the maintenance of the Church property, including Organ repairs.</t>
  </si>
  <si>
    <t>3.</t>
  </si>
  <si>
    <t>Analysis of Donations</t>
  </si>
  <si>
    <t>Gift Aid Donations</t>
  </si>
  <si>
    <t>Tax Recovered on Gift Aid Donations</t>
  </si>
  <si>
    <t>Ordinary Offerings (Open Plate)</t>
  </si>
  <si>
    <t>Weddings and Funerals</t>
  </si>
  <si>
    <t>Other Offerings, Donations etc</t>
  </si>
  <si>
    <t>4.</t>
  </si>
  <si>
    <t>Analysis of Payments</t>
  </si>
  <si>
    <t>Ministries and Mission allocation</t>
  </si>
  <si>
    <t>Presbytery dues</t>
  </si>
  <si>
    <t>Travelling expenses</t>
  </si>
  <si>
    <t>Minister’s telephone and stationery</t>
  </si>
  <si>
    <t>Pulpit supply</t>
  </si>
  <si>
    <t>Organist</t>
  </si>
  <si>
    <t>Church Officer</t>
  </si>
  <si>
    <t>Rates and Insurance</t>
  </si>
  <si>
    <t>Rates  ( Community Charge - Manse )</t>
  </si>
  <si>
    <t>Church and Manse repairs</t>
  </si>
  <si>
    <t xml:space="preserve">Heat and light </t>
  </si>
  <si>
    <t>Other Expenses ( Bible Society Etc., )</t>
  </si>
  <si>
    <t>Church office expenses</t>
  </si>
  <si>
    <t>Organ Maintenance</t>
  </si>
  <si>
    <t>Life and Work</t>
  </si>
  <si>
    <t>Flowers ,Candles &amp; Communion Exps</t>
  </si>
  <si>
    <t>Printing, stationery and postage</t>
  </si>
  <si>
    <t>Sundry expenses</t>
  </si>
  <si>
    <t>rounding to balance to TB payments</t>
  </si>
  <si>
    <t>Independent examiner’s fees</t>
  </si>
  <si>
    <t>agrees TB K61</t>
  </si>
  <si>
    <t>5.</t>
  </si>
  <si>
    <t>Minister’s Stipend</t>
  </si>
  <si>
    <t>6.</t>
  </si>
  <si>
    <t>Collections for Third Parties</t>
  </si>
  <si>
    <t>In addition to the General Income Fund recorded in note 3, the following income from Special Collections was received and disbursed during the year to other charities.</t>
  </si>
  <si>
    <t>Christian Aid</t>
  </si>
  <si>
    <t>7.</t>
  </si>
  <si>
    <t>Statement of Accounting Policies</t>
  </si>
  <si>
    <t>The Accounts are prepared under the historical cost convention on a receipts and payments basis. Fixed assets acquired are therefore written off to expenditure in the year of acquisition.</t>
  </si>
  <si>
    <t>Heritable properties, consisting of the Church, Hall and Manse, are not recorded in the Accounts, being vested in the Church of Scotland General Trustees</t>
  </si>
  <si>
    <t>Normal fabric repairs and maintenance are charged to the Congregation's General Fund. Extraordinary fabric repairs and improvements are met by the Fabric Fund  and / or by special fund raising efforts</t>
  </si>
  <si>
    <t>APPENDIX</t>
  </si>
  <si>
    <t>FUNDS HELD ON BEHALF OF THE CONGREGATION</t>
  </si>
  <si>
    <t>BY THE CHURCH OF SCOTLAND GENERAL TRUSTEES</t>
  </si>
  <si>
    <t>CAPITAL ACCOUNT</t>
  </si>
  <si>
    <t>Investments held at 31 December at cost</t>
  </si>
  <si>
    <t>At Market Value at 31 December</t>
  </si>
  <si>
    <t>REVENUE ACCOUNT</t>
  </si>
  <si>
    <t xml:space="preserve">  </t>
  </si>
  <si>
    <t xml:space="preserve">Credit Balance at 31 December </t>
  </si>
  <si>
    <t>TOTAL FUNDS HELD AT 31 DECEMBER</t>
  </si>
  <si>
    <t>CONGREGATIONAL INCOME AND EXPENDITURE ACCOUNT</t>
  </si>
  <si>
    <t>Offerings</t>
  </si>
  <si>
    <t>Gift Aid</t>
  </si>
  <si>
    <t>Income tax recovered on Gift Aid</t>
  </si>
  <si>
    <t>Ordinary Offerings</t>
  </si>
  <si>
    <t>Other Offerings and Donations</t>
  </si>
  <si>
    <t>Other Ordinary General Income</t>
  </si>
  <si>
    <t>Weddings and funerals</t>
  </si>
  <si>
    <t>Flower fund</t>
  </si>
  <si>
    <t>TOTAL ORDINARY GENERAL INCOME</t>
  </si>
  <si>
    <t>TOTAL ORDINARY GENERAL EXPENDITURE</t>
  </si>
  <si>
    <t>EXCESS GENERAL INCOME/(EXPENDITURE)</t>
  </si>
  <si>
    <t>TRANSFERS TO DESIGNATED FABRIC FUND</t>
  </si>
  <si>
    <t>EXPENDITURE</t>
  </si>
  <si>
    <t>National Ministry and Mission and wider work</t>
  </si>
  <si>
    <t>Less:</t>
  </si>
  <si>
    <t>Presbytery Allowance</t>
  </si>
  <si>
    <t>Endowments</t>
  </si>
  <si>
    <t>Glebe  Rent</t>
  </si>
  <si>
    <t>Other Endowment</t>
  </si>
  <si>
    <t>Presbytery Dues</t>
  </si>
  <si>
    <t>Local Staffing costs</t>
  </si>
  <si>
    <t>Buildings costs</t>
  </si>
  <si>
    <t>Rates and insurance</t>
  </si>
  <si>
    <t>Other local costs</t>
  </si>
  <si>
    <t>Organ maintenance</t>
  </si>
  <si>
    <t>Life and Work net deficit</t>
  </si>
  <si>
    <t>Flowers &amp; Candles</t>
  </si>
  <si>
    <t>FUNDS HELD ON BEHALF OF CONGREGATION</t>
  </si>
  <si>
    <t>Church of Scotland Consolidated Fabric Fund</t>
  </si>
  <si>
    <t>At cost</t>
  </si>
  <si>
    <t>At Market value as at</t>
  </si>
  <si>
    <t>Transfer from bank account</t>
  </si>
  <si>
    <t>Interest - Revenue account</t>
  </si>
  <si>
    <t>Investment income - Capital account</t>
  </si>
  <si>
    <t>Expenditure</t>
  </si>
  <si>
    <t>Church heat and light</t>
  </si>
  <si>
    <t>Insurance</t>
  </si>
  <si>
    <t>Excess of expenditure over income</t>
  </si>
  <si>
    <t>TOTAL FUNDS AT 31 DECEMBER</t>
  </si>
  <si>
    <t>STATEMENT OF FUNDS</t>
  </si>
  <si>
    <t>FUNDS</t>
  </si>
  <si>
    <t>Unrestricted Funds</t>
  </si>
  <si>
    <t>Fabric Fund</t>
  </si>
  <si>
    <t>Represented by</t>
  </si>
  <si>
    <t>ASSETS</t>
  </si>
  <si>
    <t>Short term deposits</t>
  </si>
  <si>
    <t>Bank current account</t>
  </si>
  <si>
    <t>Interest??</t>
  </si>
  <si>
    <t>Collection</t>
  </si>
  <si>
    <t>Funeral Fee</t>
  </si>
  <si>
    <t>Capital Account Revenue Interest &amp; Admin Charge</t>
  </si>
  <si>
    <t xml:space="preserve">EXCESS OF RECEIPTS OVER PAYMENTS FOR THE YEAR </t>
  </si>
  <si>
    <t>BONDS - STANDING ORDER</t>
  </si>
  <si>
    <t>Ministers salary</t>
  </si>
  <si>
    <t>Wedding</t>
  </si>
  <si>
    <t>Galloway Fire ext</t>
  </si>
  <si>
    <t>Ormatronix</t>
  </si>
  <si>
    <t>INSURANCE CLAIM Window Vandalism</t>
  </si>
  <si>
    <t>Callander</t>
  </si>
  <si>
    <t>Shares in Growth and Income Funds, and deposits held</t>
  </si>
  <si>
    <t>Shared exps ( Estimate) with Dalbeattie</t>
  </si>
  <si>
    <t>Tax on Bonds</t>
  </si>
  <si>
    <t>Riddick Window</t>
  </si>
  <si>
    <t>Currys</t>
  </si>
  <si>
    <t>McQuaker</t>
  </si>
  <si>
    <t>BEQUEST  Stuart Macdonald</t>
  </si>
  <si>
    <t>Services are conducted each Sunday at 10.00 am. The Sunday School (Suspended at Present) meets in the Haugh of Urr Village Hall</t>
  </si>
  <si>
    <t>GENERAL FUND BALANCE AT 1 JANUARY 2024</t>
  </si>
  <si>
    <t>GENERAL FUND BALANCE AT 31 DECEMBER 2024</t>
  </si>
  <si>
    <t xml:space="preserve">                                          </t>
  </si>
  <si>
    <t>During the year  the Minister received reimbursement of  travelling and other expenses totalling £1015</t>
  </si>
  <si>
    <r>
      <t>I report on the accounts of the charity for the year ended</t>
    </r>
    <r>
      <rPr>
        <b/>
        <sz val="10"/>
        <rFont val="Times New Roman"/>
        <family val="1"/>
      </rPr>
      <t xml:space="preserve"> 31st December 2025</t>
    </r>
    <r>
      <rPr>
        <sz val="10"/>
        <rFont val="Times New Roman"/>
        <family val="1"/>
      </rPr>
      <t>, which are set out on pages 5 to 10.</t>
    </r>
  </si>
  <si>
    <t>Opening Bank Balance as at 1st January 2025</t>
  </si>
  <si>
    <t>Closing Bank Balance as at 31st December 2025</t>
  </si>
  <si>
    <t>Minimum Stipend for  2025</t>
  </si>
  <si>
    <t xml:space="preserve">Maximum Stipend for 2025 </t>
  </si>
  <si>
    <t>Fabric Fund Growth Fund cost at 31/12/2025</t>
  </si>
  <si>
    <t>Fabric Fund Growth Fund MV at 31/12/2025</t>
  </si>
  <si>
    <t>Fabric Fund Income Fund cost at 31/12/2025</t>
  </si>
  <si>
    <t>Fabric Fund Deposit Fund cost at 31/12/2025</t>
  </si>
  <si>
    <t>Fabric Fund Deposit Fund MV at 31/12/2025</t>
  </si>
  <si>
    <t>CoS Investors Trust Investments held at 31/12/2025 - Income</t>
  </si>
  <si>
    <t>CoS Investors Trust Investments held at 31/12/2025 - Growth</t>
  </si>
  <si>
    <t>No of Units Held at 31/12/2025 - Income</t>
  </si>
  <si>
    <t>No of Units Held at 31/12/2025 - Growth</t>
  </si>
  <si>
    <t>Market Value of Investments held at 31/12/2025 - Income</t>
  </si>
  <si>
    <t>Market Value of Investments held at 31/12/2025 - Growth</t>
  </si>
  <si>
    <t>Designated Fabric Fund Brought Forward from 2025</t>
  </si>
  <si>
    <t>Unrestricted General Fund Brought Forward from 2025</t>
  </si>
  <si>
    <t>OPENING BANK BALANCE AS AT 1st January 2025 - After Adjustments</t>
  </si>
  <si>
    <t>Organ repair - Eddie Connor</t>
  </si>
  <si>
    <t>Funeral Fee - Andrea Irving</t>
  </si>
  <si>
    <t>Funeral Fee - Isobel Riddick</t>
  </si>
  <si>
    <t>Organist - Isobel Riddick</t>
  </si>
  <si>
    <t>Organist - Rory McLatchie</t>
  </si>
  <si>
    <t>Organist - Stand in Organist</t>
  </si>
  <si>
    <t>Pipe Repairs to Church water supply</t>
  </si>
  <si>
    <t>PAT Testing Etc.,</t>
  </si>
  <si>
    <t>Church Insurance</t>
  </si>
  <si>
    <t>Riddick - Window Protection Etc.,</t>
  </si>
  <si>
    <t>McQuacker - Car Park Upkeep</t>
  </si>
  <si>
    <t>Ministers Salary</t>
  </si>
  <si>
    <t>Currys - Powerpoint Pointer</t>
  </si>
  <si>
    <t>SSE - Heat &amp; Light</t>
  </si>
  <si>
    <t>Supersave - Batteries &amp; Candles</t>
  </si>
  <si>
    <t>Small Print - Communion Printing</t>
  </si>
  <si>
    <t>Currys - Ink Cartridge</t>
  </si>
  <si>
    <t>Tesco - Wine,Bread</t>
  </si>
  <si>
    <t>Small Print - Ink Cartridge</t>
  </si>
  <si>
    <t>Common Plate</t>
  </si>
  <si>
    <t>Herries</t>
  </si>
  <si>
    <t>BGC</t>
  </si>
  <si>
    <t>Drain Repairs</t>
  </si>
  <si>
    <t>Andrea Irving</t>
  </si>
  <si>
    <t>Anne Morris - Golf Fee</t>
  </si>
  <si>
    <t>Card</t>
  </si>
  <si>
    <t>Communion Postage</t>
  </si>
  <si>
    <t>Gift Aid Repayment</t>
  </si>
  <si>
    <t>Communion Wine &amp; Bread</t>
  </si>
  <si>
    <t>Christmas Tree</t>
  </si>
  <si>
    <t>Organist Wages - Rory McLatchie</t>
  </si>
  <si>
    <t>Christmas Lights</t>
  </si>
  <si>
    <t>Organist Wages - Isobel Riddick</t>
  </si>
  <si>
    <t xml:space="preserve">Isobel </t>
  </si>
  <si>
    <t>Shared Expenses with Dalbeattie</t>
  </si>
  <si>
    <t>Estimate</t>
  </si>
  <si>
    <t>Funeral - McLachlan</t>
  </si>
  <si>
    <t>Funeral - Allison</t>
  </si>
  <si>
    <t>Funeral - Robertson</t>
  </si>
  <si>
    <t>Wedding - Riddick</t>
  </si>
  <si>
    <t>TREES at CHRISTMAS</t>
  </si>
  <si>
    <t>Riddick Bond</t>
  </si>
  <si>
    <t>z</t>
  </si>
  <si>
    <t xml:space="preserve">A generous bequest of £29,483.42 was received from Stewart MacDonald in 2024. </t>
  </si>
  <si>
    <t>All Church of Scotland congregations contribute to the National Stipend Fund which bears the costs of all ministers' stipends and employer's contributions for national insurance, pension and housing and loan fund. Ministers' stipends are paid in accordance with the National Stipend Scale, which is related to years of service. For the year under review, the minimum stipend was £32,433 and the maximum stipend (for the 5th and subsequent year of service) was £39,856.</t>
  </si>
  <si>
    <t>1st January 2025</t>
  </si>
  <si>
    <t>Funds of £111,602 are held by the Church of Scotland General Trustees on behalf of the congregation and the income from these funds is available to meet certain types of Fabric expenditure. Investments with a market value of £17,964 are held with Church of Scotland Investors Trust.</t>
  </si>
  <si>
    <t>It is the Trustees’ policy to hold reserves of approximately six months expenditure including designated funds. At the year end the Church held under local control £64,694. Of this sum, £33,497 has been designated for Fabric Fund. Although this exceeds the amount stated in the policy, the Trustees believe it is prudent to retain these funds to ensure future expenditure can be met.</t>
  </si>
  <si>
    <t xml:space="preserve">The principal source of income is the weekly offerings (Including Gift aid), which has seen an increase of 67.5% from the previous year. </t>
  </si>
  <si>
    <t>Attendances at Church vary between 6 and 20 People. There were 3 Funerals  carried out in Church and 1 Wedding conducted from the Church this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</si>
</sst>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8" formatCode="&quot;£&quot;#,##0.00;[Red]\-&quot;£&quot;#,##0.00"/>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809]dd\ mmmm\ yyyy;@"/>
    <numFmt numFmtId="167" formatCode="_-&quot;£&quot;* #,##0_-;\-&quot;£&quot;* #,##0_-;_-&quot;£&quot;* &quot;-&quot;??_-;_-@_-"/>
    <numFmt numFmtId="168" formatCode="_-* #,##0_-;\-* #,##0_-;_-* &quot;-&quot;??_-;_-@_-"/>
    <numFmt numFmtId="169" formatCode="#,##0;\(#,##0\)"/>
    <numFmt numFmtId="170" formatCode="_-[$£-809]* #,##0.00_-;\-[$£-809]* #,##0.00_-;_-[$£-809]* &quot;-&quot;??_-;_-@_-"/>
    <numFmt numFmtId="171" formatCode="dd\.mm\.yyyy;@"/>
    <numFmt numFmtId="172" formatCode="[$-809]d\ mmmm\ yyyy;@"/>
    <numFmt numFmtId="173" formatCode="&quot;£&quot;#,##0"/>
    <numFmt numFmtId="174" formatCode="&quot;£&quot;#,##0;\(&quot;£&quot;#,##0\)"/>
    <numFmt numFmtId="175" formatCode="[$-F800]dddd\,\ mmmm\ dd\,\ yyyy"/>
  </numFmts>
  <fonts count="44" x14ac:knownFonts="1">
    <font>
      <sz val="12"/>
      <name val="Times New Roman"/>
    </font>
    <font>
      <sz val="12"/>
      <name val="Times New Roman"/>
      <family val="1"/>
    </font>
    <font>
      <b/>
      <sz val="12"/>
      <name val="Times New Roman"/>
      <family val="1"/>
    </font>
    <font>
      <b/>
      <sz val="18"/>
      <name val="Times New Roman"/>
      <family val="1"/>
    </font>
    <font>
      <b/>
      <sz val="14"/>
      <name val="Times New Roman"/>
      <family val="1"/>
    </font>
    <font>
      <sz val="10"/>
      <name val="Times New Roman"/>
      <family val="1"/>
    </font>
    <font>
      <b/>
      <sz val="10"/>
      <name val="Times New Roman"/>
      <family val="1"/>
    </font>
    <font>
      <sz val="10"/>
      <name val="Times New Roman"/>
      <family val="1"/>
    </font>
    <font>
      <sz val="18"/>
      <name val="Times New Roman"/>
      <family val="1"/>
    </font>
    <font>
      <b/>
      <u/>
      <sz val="10"/>
      <name val="Times New Roman"/>
      <family val="1"/>
    </font>
    <font>
      <sz val="10"/>
      <name val="Wingdings 2"/>
      <family val="1"/>
      <charset val="2"/>
    </font>
    <font>
      <sz val="10"/>
      <name val="Arial"/>
      <family val="2"/>
    </font>
    <font>
      <sz val="10"/>
      <name val="Arial"/>
      <family val="2"/>
    </font>
    <font>
      <u/>
      <sz val="7.5"/>
      <color indexed="12"/>
      <name val="Arial"/>
      <family val="2"/>
    </font>
    <font>
      <b/>
      <sz val="10"/>
      <color indexed="10"/>
      <name val="Arial"/>
      <family val="2"/>
    </font>
    <font>
      <b/>
      <sz val="16"/>
      <name val="Arial"/>
      <family val="2"/>
    </font>
    <font>
      <b/>
      <sz val="20"/>
      <name val="Arial"/>
      <family val="2"/>
    </font>
    <font>
      <b/>
      <sz val="18"/>
      <name val="Arial"/>
      <family val="2"/>
    </font>
    <font>
      <b/>
      <sz val="20"/>
      <color indexed="12"/>
      <name val="Arial"/>
      <family val="2"/>
    </font>
    <font>
      <b/>
      <i/>
      <sz val="20"/>
      <name val="Arial"/>
      <family val="2"/>
    </font>
    <font>
      <b/>
      <sz val="10"/>
      <name val="Arial"/>
      <family val="2"/>
    </font>
    <font>
      <b/>
      <i/>
      <sz val="20"/>
      <name val="Arial Black"/>
      <family val="2"/>
    </font>
    <font>
      <b/>
      <sz val="14"/>
      <color indexed="8"/>
      <name val="Times New Roman"/>
      <family val="1"/>
    </font>
    <font>
      <sz val="12"/>
      <color indexed="8"/>
      <name val="Times New Roman"/>
      <family val="1"/>
    </font>
    <font>
      <sz val="8"/>
      <name val="Times New Roman"/>
      <family val="1"/>
    </font>
    <font>
      <sz val="12"/>
      <color indexed="10"/>
      <name val="Times New Roman"/>
      <family val="1"/>
    </font>
    <font>
      <b/>
      <sz val="10"/>
      <color indexed="8"/>
      <name val="Times New Roman"/>
      <family val="1"/>
    </font>
    <font>
      <sz val="10"/>
      <color indexed="8"/>
      <name val="Times New Roman"/>
      <family val="1"/>
    </font>
    <font>
      <b/>
      <sz val="12"/>
      <color indexed="81"/>
      <name val="Tahoma"/>
      <family val="2"/>
    </font>
    <font>
      <b/>
      <i/>
      <sz val="10"/>
      <name val="Times New Roman"/>
      <family val="1"/>
    </font>
    <font>
      <sz val="9"/>
      <color indexed="81"/>
      <name val="Tahoma"/>
      <family val="2"/>
    </font>
    <font>
      <b/>
      <sz val="9"/>
      <color indexed="81"/>
      <name val="Tahoma"/>
      <family val="2"/>
    </font>
    <font>
      <i/>
      <sz val="10"/>
      <name val="Times New Roman"/>
      <family val="1"/>
    </font>
    <font>
      <b/>
      <i/>
      <u val="singleAccounting"/>
      <sz val="12"/>
      <name val="Times New Roman"/>
      <family val="1"/>
    </font>
    <font>
      <b/>
      <i/>
      <u/>
      <sz val="12"/>
      <name val="Times New Roman"/>
      <family val="1"/>
    </font>
    <font>
      <b/>
      <i/>
      <u/>
      <sz val="14"/>
      <name val="Times New Roman"/>
      <family val="1"/>
    </font>
    <font>
      <b/>
      <sz val="10"/>
      <color indexed="81"/>
      <name val="Tahoma"/>
      <family val="2"/>
    </font>
    <font>
      <b/>
      <i/>
      <u/>
      <sz val="10"/>
      <color indexed="10"/>
      <name val="Tahoma"/>
      <family val="2"/>
    </font>
    <font>
      <sz val="10"/>
      <color theme="1"/>
      <name val="Times New Roman"/>
      <family val="1"/>
    </font>
    <font>
      <sz val="10"/>
      <color rgb="FFFF0000"/>
      <name val="Times New Roman"/>
      <family val="1"/>
    </font>
    <font>
      <b/>
      <sz val="10"/>
      <color rgb="FFFF0000"/>
      <name val="Times New Roman"/>
      <family val="1"/>
    </font>
    <font>
      <b/>
      <sz val="10"/>
      <color rgb="FFFF0000"/>
      <name val="Arial"/>
      <family val="2"/>
    </font>
    <font>
      <sz val="9"/>
      <color indexed="81"/>
      <name val="Tahoma"/>
      <charset val="1"/>
    </font>
    <font>
      <b/>
      <sz val="9"/>
      <color indexed="81"/>
      <name val="Tahoma"/>
      <charset val="1"/>
    </font>
  </fonts>
  <fills count="23">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6"/>
        <bgColor indexed="64"/>
      </patternFill>
    </fill>
    <fill>
      <patternFill patternType="solid">
        <fgColor indexed="13"/>
        <bgColor indexed="64"/>
      </patternFill>
    </fill>
    <fill>
      <patternFill patternType="solid">
        <fgColor indexed="52"/>
        <bgColor indexed="64"/>
      </patternFill>
    </fill>
    <fill>
      <patternFill patternType="solid">
        <fgColor indexed="53"/>
        <bgColor indexed="64"/>
      </patternFill>
    </fill>
    <fill>
      <patternFill patternType="solid">
        <fgColor indexed="51"/>
        <bgColor indexed="64"/>
      </patternFill>
    </fill>
    <fill>
      <patternFill patternType="solid">
        <fgColor indexed="11"/>
        <bgColor indexed="64"/>
      </patternFill>
    </fill>
    <fill>
      <patternFill patternType="solid">
        <fgColor indexed="23"/>
        <bgColor indexed="64"/>
      </patternFill>
    </fill>
    <fill>
      <patternFill patternType="solid">
        <fgColor indexed="30"/>
        <bgColor indexed="64"/>
      </patternFill>
    </fill>
    <fill>
      <patternFill patternType="solid">
        <fgColor indexed="9"/>
        <bgColor indexed="64"/>
      </patternFill>
    </fill>
    <fill>
      <patternFill patternType="solid">
        <fgColor indexed="47"/>
        <bgColor indexed="64"/>
      </patternFill>
    </fill>
    <fill>
      <patternFill patternType="solid">
        <fgColor indexed="50"/>
        <bgColor indexed="64"/>
      </patternFill>
    </fill>
    <fill>
      <patternFill patternType="lightGray">
        <fgColor indexed="29"/>
      </patternFill>
    </fill>
    <fill>
      <patternFill patternType="lightGray">
        <fgColor indexed="30"/>
      </patternFill>
    </fill>
    <fill>
      <patternFill patternType="solid">
        <fgColor indexed="29"/>
        <bgColor indexed="64"/>
      </patternFill>
    </fill>
    <fill>
      <patternFill patternType="gray0625">
        <bgColor indexed="26"/>
      </patternFill>
    </fill>
    <fill>
      <patternFill patternType="gray0625">
        <bgColor indexed="41"/>
      </patternFill>
    </fill>
    <fill>
      <patternFill patternType="solid">
        <fgColor indexed="41"/>
        <bgColor indexed="64"/>
      </patternFill>
    </fill>
    <fill>
      <patternFill patternType="solid">
        <fgColor indexed="44"/>
        <bgColor indexed="64"/>
      </patternFill>
    </fill>
    <fill>
      <patternFill patternType="solid">
        <fgColor indexed="49"/>
        <bgColor indexed="64"/>
      </patternFill>
    </fill>
  </fills>
  <borders count="68">
    <border>
      <left/>
      <right/>
      <top/>
      <bottom/>
      <diagonal/>
    </border>
    <border>
      <left/>
      <right/>
      <top/>
      <bottom style="double">
        <color indexed="64"/>
      </bottom>
      <diagonal/>
    </border>
    <border>
      <left/>
      <right/>
      <top/>
      <bottom style="thin">
        <color indexed="64"/>
      </bottom>
      <diagonal/>
    </border>
    <border>
      <left/>
      <right/>
      <top style="thin">
        <color indexed="64"/>
      </top>
      <bottom style="medium">
        <color indexed="64"/>
      </bottom>
      <diagonal/>
    </border>
    <border>
      <left/>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8"/>
      </left>
      <right/>
      <top style="medium">
        <color indexed="8"/>
      </top>
      <bottom style="thin">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alignment vertical="top"/>
      <protection locked="0"/>
    </xf>
  </cellStyleXfs>
  <cellXfs count="397">
    <xf numFmtId="0" fontId="0" fillId="0" borderId="0" xfId="0"/>
    <xf numFmtId="0" fontId="2" fillId="0" borderId="0" xfId="0" applyFont="1"/>
    <xf numFmtId="49" fontId="2" fillId="0" borderId="0" xfId="0" applyNumberFormat="1" applyFont="1" applyAlignment="1">
      <alignment horizontal="right"/>
    </xf>
    <xf numFmtId="0" fontId="5" fillId="0" borderId="0" xfId="0" applyFont="1"/>
    <xf numFmtId="0" fontId="6" fillId="0" borderId="0" xfId="0" applyFont="1"/>
    <xf numFmtId="0" fontId="9" fillId="0" borderId="0" xfId="0" applyFont="1"/>
    <xf numFmtId="49" fontId="6" fillId="0" borderId="0" xfId="0" applyNumberFormat="1" applyFont="1"/>
    <xf numFmtId="0" fontId="6" fillId="0" borderId="0" xfId="0" applyFont="1" applyAlignment="1">
      <alignment vertical="center"/>
    </xf>
    <xf numFmtId="0" fontId="7" fillId="0" borderId="0" xfId="0" applyFont="1"/>
    <xf numFmtId="49" fontId="5" fillId="0" borderId="0" xfId="0" applyNumberFormat="1" applyFont="1" applyAlignment="1">
      <alignment horizontal="left"/>
    </xf>
    <xf numFmtId="0" fontId="10" fillId="0" borderId="0" xfId="0" applyFont="1" applyAlignment="1">
      <alignment vertical="top"/>
    </xf>
    <xf numFmtId="49" fontId="5" fillId="0" borderId="0" xfId="0" applyNumberFormat="1" applyFont="1" applyAlignment="1">
      <alignment horizontal="left" vertical="top"/>
    </xf>
    <xf numFmtId="0" fontId="11" fillId="0" borderId="0" xfId="0" applyFont="1"/>
    <xf numFmtId="0" fontId="6" fillId="0" borderId="0" xfId="0" applyFont="1" applyAlignment="1">
      <alignment horizontal="center" vertical="center"/>
    </xf>
    <xf numFmtId="44" fontId="5" fillId="0" borderId="0" xfId="2" applyFont="1"/>
    <xf numFmtId="167" fontId="5" fillId="0" borderId="1" xfId="2" applyNumberFormat="1" applyFont="1" applyBorder="1"/>
    <xf numFmtId="167" fontId="5" fillId="0" borderId="0" xfId="2" applyNumberFormat="1" applyFont="1"/>
    <xf numFmtId="168" fontId="5" fillId="0" borderId="0" xfId="1" applyNumberFormat="1" applyFont="1"/>
    <xf numFmtId="168" fontId="5" fillId="0" borderId="2" xfId="1" applyNumberFormat="1" applyFont="1" applyBorder="1"/>
    <xf numFmtId="167" fontId="5" fillId="0" borderId="0" xfId="0" applyNumberFormat="1" applyFont="1"/>
    <xf numFmtId="168" fontId="5" fillId="0" borderId="3" xfId="1" applyNumberFormat="1" applyFont="1" applyBorder="1"/>
    <xf numFmtId="167" fontId="6" fillId="0" borderId="4" xfId="2" applyNumberFormat="1" applyFont="1" applyBorder="1" applyAlignment="1">
      <alignment horizontal="center" vertical="center"/>
    </xf>
    <xf numFmtId="167" fontId="5" fillId="0" borderId="5" xfId="2" applyNumberFormat="1" applyFont="1" applyBorder="1"/>
    <xf numFmtId="167" fontId="6" fillId="0" borderId="4" xfId="2" applyNumberFormat="1" applyFont="1" applyBorder="1"/>
    <xf numFmtId="167" fontId="6" fillId="0" borderId="0" xfId="2" applyNumberFormat="1" applyFont="1"/>
    <xf numFmtId="167" fontId="6" fillId="0" borderId="1" xfId="2" applyNumberFormat="1" applyFont="1" applyBorder="1"/>
    <xf numFmtId="44" fontId="5" fillId="0" borderId="0" xfId="0" applyNumberFormat="1" applyFont="1"/>
    <xf numFmtId="167" fontId="6" fillId="0" borderId="4" xfId="0" applyNumberFormat="1" applyFont="1" applyBorder="1"/>
    <xf numFmtId="167" fontId="6" fillId="0" borderId="0" xfId="0" applyNumberFormat="1" applyFont="1"/>
    <xf numFmtId="169" fontId="5" fillId="0" borderId="0" xfId="1" applyNumberFormat="1" applyFont="1"/>
    <xf numFmtId="168" fontId="5" fillId="0" borderId="0" xfId="0" applyNumberFormat="1" applyFont="1"/>
    <xf numFmtId="167" fontId="0" fillId="0" borderId="0" xfId="0" applyNumberFormat="1"/>
    <xf numFmtId="168" fontId="0" fillId="0" borderId="0" xfId="0" applyNumberFormat="1"/>
    <xf numFmtId="168" fontId="5" fillId="0" borderId="2" xfId="0" applyNumberFormat="1" applyFont="1" applyBorder="1"/>
    <xf numFmtId="167" fontId="5" fillId="0" borderId="2" xfId="2" applyNumberFormat="1" applyFont="1" applyBorder="1"/>
    <xf numFmtId="169" fontId="5" fillId="0" borderId="0" xfId="2" applyNumberFormat="1" applyFont="1"/>
    <xf numFmtId="169" fontId="5" fillId="0" borderId="5" xfId="2" applyNumberFormat="1" applyFont="1" applyBorder="1"/>
    <xf numFmtId="0" fontId="0" fillId="0" borderId="0" xfId="0" applyAlignment="1">
      <alignment horizontal="center"/>
    </xf>
    <xf numFmtId="0" fontId="1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15" fontId="11" fillId="0" borderId="10" xfId="0" applyNumberFormat="1" applyFont="1" applyBorder="1" applyAlignment="1">
      <alignment horizontal="center" vertical="center"/>
    </xf>
    <xf numFmtId="0" fontId="11" fillId="0" borderId="10" xfId="3" applyFont="1" applyBorder="1" applyAlignment="1" applyProtection="1">
      <alignment horizontal="left" vertical="center"/>
    </xf>
    <xf numFmtId="0" fontId="11" fillId="0" borderId="10" xfId="3" applyFont="1" applyBorder="1" applyAlignment="1" applyProtection="1">
      <alignment horizontal="center" vertical="center"/>
    </xf>
    <xf numFmtId="44" fontId="0" fillId="0" borderId="0" xfId="0" applyNumberFormat="1" applyAlignment="1">
      <alignment horizontal="left" vertical="center"/>
    </xf>
    <xf numFmtId="0" fontId="0" fillId="0" borderId="0" xfId="0" applyAlignment="1">
      <alignment horizontal="left" vertical="center"/>
    </xf>
    <xf numFmtId="0" fontId="11" fillId="0" borderId="0" xfId="0" applyFont="1" applyAlignment="1">
      <alignment horizontal="center" vertical="center"/>
    </xf>
    <xf numFmtId="0" fontId="0" fillId="0" borderId="0" xfId="0" applyAlignment="1">
      <alignment horizontal="center" vertical="center"/>
    </xf>
    <xf numFmtId="44" fontId="0" fillId="0" borderId="13" xfId="0" applyNumberFormat="1" applyBorder="1" applyAlignment="1">
      <alignment horizontal="left" vertical="center"/>
    </xf>
    <xf numFmtId="44" fontId="0" fillId="0" borderId="14" xfId="0" applyNumberFormat="1" applyBorder="1" applyAlignment="1">
      <alignment horizontal="left" vertical="center"/>
    </xf>
    <xf numFmtId="44" fontId="12" fillId="0" borderId="0" xfId="2" applyFont="1" applyAlignment="1">
      <alignment horizontal="left" vertical="center"/>
    </xf>
    <xf numFmtId="44" fontId="0" fillId="0" borderId="0" xfId="2" applyFont="1" applyAlignment="1">
      <alignment horizontal="left" vertical="center"/>
    </xf>
    <xf numFmtId="0" fontId="0" fillId="0" borderId="8" xfId="0" applyBorder="1" applyAlignment="1">
      <alignment horizontal="center" vertical="center" wrapText="1"/>
    </xf>
    <xf numFmtId="0" fontId="0" fillId="0" borderId="10" xfId="0" applyBorder="1" applyAlignment="1">
      <alignment horizontal="center" vertical="center" wrapText="1"/>
    </xf>
    <xf numFmtId="44" fontId="17" fillId="4" borderId="18" xfId="0" applyNumberFormat="1" applyFont="1" applyFill="1" applyBorder="1"/>
    <xf numFmtId="0" fontId="20" fillId="0" borderId="0" xfId="0" applyFont="1" applyAlignment="1">
      <alignment horizontal="center"/>
    </xf>
    <xf numFmtId="0" fontId="0" fillId="0" borderId="10" xfId="0" applyBorder="1" applyAlignment="1">
      <alignment horizontal="center"/>
    </xf>
    <xf numFmtId="44" fontId="0" fillId="0" borderId="10" xfId="2" applyFont="1" applyBorder="1" applyAlignment="1">
      <alignment horizontal="center"/>
    </xf>
    <xf numFmtId="44" fontId="0" fillId="0" borderId="0" xfId="2" applyFont="1"/>
    <xf numFmtId="44" fontId="0" fillId="0" borderId="0" xfId="0" applyNumberFormat="1"/>
    <xf numFmtId="44" fontId="5" fillId="0" borderId="19" xfId="2" applyFont="1" applyBorder="1"/>
    <xf numFmtId="44" fontId="5" fillId="0" borderId="20" xfId="2" applyFont="1" applyBorder="1"/>
    <xf numFmtId="0" fontId="5" fillId="0" borderId="19" xfId="0" applyFont="1" applyBorder="1"/>
    <xf numFmtId="0" fontId="5" fillId="0" borderId="20" xfId="0" applyFont="1" applyBorder="1"/>
    <xf numFmtId="44" fontId="5" fillId="0" borderId="21" xfId="2" applyFont="1" applyBorder="1"/>
    <xf numFmtId="44" fontId="5" fillId="0" borderId="22" xfId="2" applyFont="1" applyBorder="1"/>
    <xf numFmtId="44" fontId="5" fillId="0" borderId="23" xfId="2" applyFont="1" applyBorder="1"/>
    <xf numFmtId="44" fontId="5" fillId="0" borderId="24" xfId="2" applyFont="1" applyBorder="1"/>
    <xf numFmtId="44" fontId="5" fillId="0" borderId="25" xfId="2" applyFont="1" applyBorder="1"/>
    <xf numFmtId="44" fontId="5" fillId="0" borderId="26" xfId="2" applyFont="1" applyBorder="1"/>
    <xf numFmtId="0" fontId="5" fillId="5" borderId="18" xfId="0" applyFont="1" applyFill="1" applyBorder="1" applyAlignment="1">
      <alignment horizontal="center"/>
    </xf>
    <xf numFmtId="44" fontId="5" fillId="0" borderId="27" xfId="2" applyFont="1" applyBorder="1"/>
    <xf numFmtId="44" fontId="5" fillId="0" borderId="28" xfId="2" applyFont="1" applyBorder="1"/>
    <xf numFmtId="0" fontId="5" fillId="0" borderId="28" xfId="0" applyFont="1" applyBorder="1"/>
    <xf numFmtId="44" fontId="5" fillId="0" borderId="29" xfId="2" applyFont="1" applyBorder="1"/>
    <xf numFmtId="0" fontId="5" fillId="0" borderId="24" xfId="0" applyFont="1" applyBorder="1"/>
    <xf numFmtId="0" fontId="5" fillId="0" borderId="25" xfId="0" applyFont="1" applyBorder="1"/>
    <xf numFmtId="0" fontId="5" fillId="0" borderId="26" xfId="0" applyFont="1" applyBorder="1"/>
    <xf numFmtId="0" fontId="5" fillId="0" borderId="27" xfId="0" applyFont="1" applyBorder="1"/>
    <xf numFmtId="44" fontId="5" fillId="0" borderId="28" xfId="0" applyNumberFormat="1" applyFont="1" applyBorder="1"/>
    <xf numFmtId="44" fontId="5" fillId="0" borderId="29" xfId="0" applyNumberFormat="1" applyFont="1" applyBorder="1"/>
    <xf numFmtId="0" fontId="5" fillId="5" borderId="27" xfId="0" applyFont="1" applyFill="1" applyBorder="1" applyAlignment="1">
      <alignment horizontal="center"/>
    </xf>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8" xfId="0" applyBorder="1"/>
    <xf numFmtId="0" fontId="0" fillId="0" borderId="29" xfId="0" applyBorder="1"/>
    <xf numFmtId="44" fontId="5" fillId="0" borderId="27" xfId="0" applyNumberFormat="1" applyFont="1" applyBorder="1"/>
    <xf numFmtId="170" fontId="5" fillId="0" borderId="0" xfId="0" applyNumberFormat="1" applyFont="1"/>
    <xf numFmtId="170" fontId="5" fillId="0" borderId="19" xfId="2" applyNumberFormat="1" applyFont="1" applyBorder="1"/>
    <xf numFmtId="170" fontId="5" fillId="0" borderId="20" xfId="0" applyNumberFormat="1" applyFont="1" applyBorder="1"/>
    <xf numFmtId="171" fontId="11" fillId="0" borderId="10" xfId="2" applyNumberFormat="1" applyFont="1" applyBorder="1" applyAlignment="1">
      <alignment horizontal="center" vertical="center"/>
    </xf>
    <xf numFmtId="0" fontId="1" fillId="0" borderId="7" xfId="0" applyFont="1" applyBorder="1" applyAlignment="1">
      <alignment horizontal="center" vertical="center" wrapText="1"/>
    </xf>
    <xf numFmtId="0" fontId="0" fillId="0" borderId="30" xfId="0" applyBorder="1"/>
    <xf numFmtId="172" fontId="6" fillId="0" borderId="0" xfId="0" applyNumberFormat="1" applyFont="1"/>
    <xf numFmtId="172" fontId="6" fillId="0" borderId="0" xfId="0" applyNumberFormat="1" applyFont="1" applyAlignment="1">
      <alignment horizontal="right"/>
    </xf>
    <xf numFmtId="44" fontId="0" fillId="6" borderId="10" xfId="2" applyFont="1" applyFill="1" applyBorder="1" applyAlignment="1">
      <alignment horizontal="center"/>
    </xf>
    <xf numFmtId="0" fontId="0" fillId="7" borderId="10" xfId="0" applyFill="1" applyBorder="1" applyAlignment="1">
      <alignment horizontal="center"/>
    </xf>
    <xf numFmtId="44" fontId="0" fillId="7" borderId="10" xfId="2" applyFont="1" applyFill="1" applyBorder="1" applyAlignment="1">
      <alignment horizontal="center"/>
    </xf>
    <xf numFmtId="0" fontId="20" fillId="0" borderId="24" xfId="0" applyFont="1" applyBorder="1"/>
    <xf numFmtId="0" fontId="20" fillId="0" borderId="25" xfId="0" applyFont="1" applyBorder="1" applyAlignment="1">
      <alignment horizontal="center"/>
    </xf>
    <xf numFmtId="0" fontId="0" fillId="8" borderId="11" xfId="0" applyFill="1" applyBorder="1"/>
    <xf numFmtId="44" fontId="0" fillId="0" borderId="31" xfId="2" applyFont="1" applyBorder="1" applyAlignment="1">
      <alignment horizontal="center"/>
    </xf>
    <xf numFmtId="0" fontId="0" fillId="9" borderId="11" xfId="0" applyFill="1" applyBorder="1"/>
    <xf numFmtId="44" fontId="0" fillId="9" borderId="31" xfId="2" applyFont="1" applyFill="1" applyBorder="1" applyAlignment="1">
      <alignment horizontal="center"/>
    </xf>
    <xf numFmtId="44" fontId="0" fillId="7" borderId="32" xfId="2" applyFont="1" applyFill="1" applyBorder="1" applyAlignment="1">
      <alignment horizontal="center"/>
    </xf>
    <xf numFmtId="44" fontId="0" fillId="0" borderId="20" xfId="2" applyFont="1" applyBorder="1" applyAlignment="1">
      <alignment horizontal="center"/>
    </xf>
    <xf numFmtId="0" fontId="0" fillId="0" borderId="11" xfId="0" applyBorder="1"/>
    <xf numFmtId="0" fontId="1" fillId="0" borderId="11" xfId="0" applyFont="1" applyBorder="1"/>
    <xf numFmtId="0" fontId="0" fillId="0" borderId="33" xfId="0" applyBorder="1" applyAlignment="1">
      <alignment horizontal="center"/>
    </xf>
    <xf numFmtId="44" fontId="0" fillId="0" borderId="33" xfId="2" applyFont="1" applyBorder="1" applyAlignment="1">
      <alignment horizontal="center"/>
    </xf>
    <xf numFmtId="44" fontId="0" fillId="0" borderId="34" xfId="2" applyFont="1" applyBorder="1" applyAlignment="1">
      <alignment horizontal="center"/>
    </xf>
    <xf numFmtId="0" fontId="2" fillId="10" borderId="11" xfId="0" applyFont="1" applyFill="1" applyBorder="1" applyAlignment="1">
      <alignment horizontal="right"/>
    </xf>
    <xf numFmtId="0" fontId="2" fillId="10" borderId="10" xfId="0" applyFont="1" applyFill="1" applyBorder="1" applyAlignment="1">
      <alignment horizontal="center"/>
    </xf>
    <xf numFmtId="44" fontId="2" fillId="10" borderId="10" xfId="2" applyFont="1" applyFill="1" applyBorder="1" applyAlignment="1">
      <alignment horizontal="center"/>
    </xf>
    <xf numFmtId="165" fontId="0" fillId="0" borderId="0" xfId="0" applyNumberFormat="1"/>
    <xf numFmtId="0" fontId="20" fillId="0" borderId="18" xfId="0" applyFont="1" applyBorder="1"/>
    <xf numFmtId="44" fontId="0" fillId="0" borderId="35" xfId="2" applyFont="1" applyBorder="1" applyAlignment="1">
      <alignment horizontal="center"/>
    </xf>
    <xf numFmtId="44" fontId="20" fillId="0" borderId="18" xfId="2" applyFont="1" applyBorder="1" applyAlignment="1">
      <alignment horizontal="center"/>
    </xf>
    <xf numFmtId="44" fontId="0" fillId="0" borderId="32" xfId="2" applyFont="1" applyBorder="1" applyAlignment="1">
      <alignment horizontal="center"/>
    </xf>
    <xf numFmtId="0" fontId="0" fillId="11" borderId="36" xfId="0" applyFill="1" applyBorder="1"/>
    <xf numFmtId="170" fontId="0" fillId="0" borderId="0" xfId="0" applyNumberFormat="1"/>
    <xf numFmtId="44" fontId="5" fillId="0" borderId="19" xfId="0" applyNumberFormat="1" applyFont="1" applyBorder="1"/>
    <xf numFmtId="0" fontId="0" fillId="5" borderId="10" xfId="0" applyFill="1" applyBorder="1" applyAlignment="1">
      <alignment horizontal="center"/>
    </xf>
    <xf numFmtId="44" fontId="0" fillId="5" borderId="10" xfId="2" applyFont="1" applyFill="1" applyBorder="1" applyAlignment="1">
      <alignment horizontal="center"/>
    </xf>
    <xf numFmtId="44" fontId="0" fillId="5" borderId="31" xfId="2" applyFont="1" applyFill="1" applyBorder="1" applyAlignment="1">
      <alignment horizontal="center"/>
    </xf>
    <xf numFmtId="44" fontId="5" fillId="5" borderId="19" xfId="2" applyFont="1" applyFill="1" applyBorder="1"/>
    <xf numFmtId="44" fontId="5" fillId="5" borderId="0" xfId="2" applyFont="1" applyFill="1"/>
    <xf numFmtId="0" fontId="5" fillId="0" borderId="0" xfId="0" applyFont="1" applyAlignment="1">
      <alignment horizontal="right"/>
    </xf>
    <xf numFmtId="0" fontId="1" fillId="5" borderId="11" xfId="0" applyFont="1" applyFill="1" applyBorder="1"/>
    <xf numFmtId="168" fontId="0" fillId="0" borderId="0" xfId="1" applyNumberFormat="1" applyFont="1"/>
    <xf numFmtId="0" fontId="1" fillId="0" borderId="0" xfId="0" applyFont="1"/>
    <xf numFmtId="168" fontId="5" fillId="12" borderId="0" xfId="1" applyNumberFormat="1" applyFont="1" applyFill="1"/>
    <xf numFmtId="167" fontId="6" fillId="12" borderId="1" xfId="2" applyNumberFormat="1" applyFont="1" applyFill="1" applyBorder="1"/>
    <xf numFmtId="167" fontId="6" fillId="12" borderId="0" xfId="2" applyNumberFormat="1" applyFont="1" applyFill="1"/>
    <xf numFmtId="0" fontId="5" fillId="12" borderId="0" xfId="0" applyFont="1" applyFill="1"/>
    <xf numFmtId="169" fontId="5" fillId="12" borderId="0" xfId="1" applyNumberFormat="1" applyFont="1" applyFill="1"/>
    <xf numFmtId="169" fontId="5" fillId="12" borderId="0" xfId="2" applyNumberFormat="1" applyFont="1" applyFill="1"/>
    <xf numFmtId="167" fontId="5" fillId="12" borderId="5" xfId="2" applyNumberFormat="1" applyFont="1" applyFill="1" applyBorder="1"/>
    <xf numFmtId="167" fontId="5" fillId="12" borderId="0" xfId="2" applyNumberFormat="1" applyFont="1" applyFill="1"/>
    <xf numFmtId="44" fontId="24" fillId="0" borderId="0" xfId="2" applyFont="1"/>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37" xfId="0" applyFont="1" applyBorder="1" applyAlignment="1">
      <alignment horizontal="center" vertical="center"/>
    </xf>
    <xf numFmtId="0" fontId="20" fillId="0" borderId="38" xfId="0" applyFont="1" applyBorder="1" applyAlignment="1">
      <alignment horizontal="center" vertical="center"/>
    </xf>
    <xf numFmtId="0" fontId="6" fillId="0" borderId="18" xfId="0" applyFont="1" applyBorder="1" applyAlignment="1">
      <alignment horizontal="center" vertical="center" wrapText="1"/>
    </xf>
    <xf numFmtId="0" fontId="1" fillId="0" borderId="0" xfId="0" applyFont="1" applyAlignment="1">
      <alignment wrapText="1"/>
    </xf>
    <xf numFmtId="0" fontId="1" fillId="0" borderId="0" xfId="0" applyFont="1" applyAlignment="1">
      <alignment vertical="center" wrapText="1"/>
    </xf>
    <xf numFmtId="0" fontId="0" fillId="5" borderId="10" xfId="0" applyFill="1" applyBorder="1" applyAlignment="1">
      <alignment horizontal="center" vertical="center"/>
    </xf>
    <xf numFmtId="44" fontId="0" fillId="5" borderId="10" xfId="2" applyFont="1" applyFill="1" applyBorder="1" applyAlignment="1">
      <alignment horizontal="center" vertical="center"/>
    </xf>
    <xf numFmtId="0" fontId="0" fillId="9" borderId="11" xfId="0" applyFill="1" applyBorder="1" applyAlignment="1">
      <alignment vertical="center"/>
    </xf>
    <xf numFmtId="0" fontId="0" fillId="0" borderId="10" xfId="0" applyBorder="1" applyAlignment="1">
      <alignment horizontal="center" vertical="center"/>
    </xf>
    <xf numFmtId="44" fontId="0" fillId="0" borderId="10" xfId="2" applyFont="1" applyBorder="1" applyAlignment="1">
      <alignment horizontal="center" vertical="center"/>
    </xf>
    <xf numFmtId="44" fontId="0" fillId="9" borderId="31" xfId="2" applyFont="1" applyFill="1" applyBorder="1" applyAlignment="1">
      <alignment horizontal="center" vertical="center"/>
    </xf>
    <xf numFmtId="0" fontId="1" fillId="0" borderId="0" xfId="0" applyFont="1" applyAlignment="1">
      <alignment horizontal="left" vertical="center" wrapText="1"/>
    </xf>
    <xf numFmtId="0" fontId="0" fillId="9" borderId="11" xfId="0" applyFill="1" applyBorder="1" applyAlignment="1">
      <alignment horizontal="left" vertical="center"/>
    </xf>
    <xf numFmtId="0" fontId="0" fillId="0" borderId="10" xfId="0" applyBorder="1" applyAlignment="1">
      <alignment horizontal="left" vertical="center"/>
    </xf>
    <xf numFmtId="44" fontId="0" fillId="0" borderId="10" xfId="2" applyFont="1" applyBorder="1" applyAlignment="1">
      <alignment horizontal="left" vertical="center"/>
    </xf>
    <xf numFmtId="44" fontId="0" fillId="9" borderId="31" xfId="2" applyFont="1" applyFill="1" applyBorder="1" applyAlignment="1">
      <alignment horizontal="left" vertical="center"/>
    </xf>
    <xf numFmtId="0" fontId="0" fillId="8" borderId="11" xfId="0" applyFill="1" applyBorder="1" applyAlignment="1">
      <alignment vertical="center"/>
    </xf>
    <xf numFmtId="44" fontId="0" fillId="6" borderId="10" xfId="2" applyFont="1" applyFill="1" applyBorder="1" applyAlignment="1">
      <alignment horizontal="center" vertical="center"/>
    </xf>
    <xf numFmtId="44" fontId="0" fillId="0" borderId="31" xfId="2" applyFont="1" applyBorder="1" applyAlignment="1">
      <alignment horizontal="center" vertical="center"/>
    </xf>
    <xf numFmtId="168" fontId="5" fillId="0" borderId="0" xfId="0" applyNumberFormat="1" applyFont="1" applyAlignment="1">
      <alignment horizontal="right"/>
    </xf>
    <xf numFmtId="16" fontId="11" fillId="0" borderId="10" xfId="3" applyNumberFormat="1" applyFont="1" applyBorder="1" applyAlignment="1" applyProtection="1">
      <alignment horizontal="left" vertical="center"/>
    </xf>
    <xf numFmtId="171" fontId="11" fillId="0" borderId="10" xfId="0" applyNumberFormat="1" applyFont="1" applyBorder="1" applyAlignment="1">
      <alignment horizontal="center" vertical="center"/>
    </xf>
    <xf numFmtId="164" fontId="0" fillId="0" borderId="0" xfId="0" applyNumberFormat="1" applyAlignment="1">
      <alignment horizontal="left" vertical="center"/>
    </xf>
    <xf numFmtId="44" fontId="25" fillId="0" borderId="0" xfId="0" applyNumberFormat="1" applyFont="1" applyAlignment="1">
      <alignment horizontal="left" vertical="center"/>
    </xf>
    <xf numFmtId="0" fontId="1" fillId="5" borderId="11" xfId="0" applyFont="1" applyFill="1" applyBorder="1" applyAlignment="1">
      <alignment vertical="center"/>
    </xf>
    <xf numFmtId="44" fontId="0" fillId="5" borderId="31" xfId="2" applyFont="1" applyFill="1" applyBorder="1" applyAlignment="1">
      <alignment horizontal="center" vertical="center"/>
    </xf>
    <xf numFmtId="14" fontId="5" fillId="0" borderId="0" xfId="0" applyNumberFormat="1" applyFont="1"/>
    <xf numFmtId="0" fontId="2" fillId="0" borderId="19" xfId="0" applyFont="1" applyBorder="1"/>
    <xf numFmtId="0" fontId="2" fillId="0" borderId="20" xfId="0" applyFont="1" applyBorder="1"/>
    <xf numFmtId="0" fontId="2" fillId="0" borderId="28" xfId="0" applyFont="1" applyBorder="1"/>
    <xf numFmtId="173" fontId="6" fillId="0" borderId="0" xfId="0" applyNumberFormat="1" applyFont="1"/>
    <xf numFmtId="167" fontId="5" fillId="0" borderId="3" xfId="2" applyNumberFormat="1" applyFont="1" applyBorder="1" applyAlignment="1">
      <alignment horizontal="left"/>
    </xf>
    <xf numFmtId="167" fontId="5" fillId="0" borderId="3" xfId="2" applyNumberFormat="1" applyFont="1" applyBorder="1"/>
    <xf numFmtId="167" fontId="6" fillId="0" borderId="0" xfId="2" applyNumberFormat="1" applyFont="1" applyAlignment="1">
      <alignment horizontal="center" vertical="center"/>
    </xf>
    <xf numFmtId="0" fontId="0" fillId="13" borderId="11" xfId="0" applyFill="1" applyBorder="1"/>
    <xf numFmtId="0" fontId="0" fillId="13" borderId="10" xfId="0" applyFill="1" applyBorder="1" applyAlignment="1">
      <alignment horizontal="center"/>
    </xf>
    <xf numFmtId="44" fontId="0" fillId="13" borderId="10" xfId="2" applyFont="1" applyFill="1" applyBorder="1" applyAlignment="1">
      <alignment horizontal="center"/>
    </xf>
    <xf numFmtId="44" fontId="0" fillId="13" borderId="31" xfId="2" applyFont="1" applyFill="1" applyBorder="1" applyAlignment="1">
      <alignment horizontal="center"/>
    </xf>
    <xf numFmtId="0" fontId="1" fillId="13" borderId="11" xfId="0" applyFont="1" applyFill="1" applyBorder="1"/>
    <xf numFmtId="0" fontId="17" fillId="14" borderId="21" xfId="0" applyFont="1" applyFill="1" applyBorder="1" applyAlignment="1">
      <alignment vertical="center"/>
    </xf>
    <xf numFmtId="0" fontId="29" fillId="0" borderId="0" xfId="0" applyFont="1"/>
    <xf numFmtId="44" fontId="2" fillId="0" borderId="0" xfId="0" applyNumberFormat="1" applyFont="1"/>
    <xf numFmtId="44" fontId="2" fillId="0" borderId="0" xfId="2" applyFont="1"/>
    <xf numFmtId="0" fontId="15" fillId="0" borderId="39" xfId="0" applyFont="1" applyBorder="1"/>
    <xf numFmtId="0" fontId="15" fillId="0" borderId="40" xfId="0" applyFont="1" applyBorder="1"/>
    <xf numFmtId="0" fontId="15" fillId="0" borderId="41" xfId="0" applyFont="1" applyBorder="1"/>
    <xf numFmtId="10" fontId="5" fillId="0" borderId="0" xfId="0" applyNumberFormat="1" applyFont="1"/>
    <xf numFmtId="0" fontId="0" fillId="5" borderId="0" xfId="0" applyFill="1"/>
    <xf numFmtId="17" fontId="0" fillId="5" borderId="0" xfId="0" applyNumberFormat="1" applyFill="1"/>
    <xf numFmtId="0" fontId="0" fillId="5" borderId="5" xfId="0" applyFill="1" applyBorder="1"/>
    <xf numFmtId="174" fontId="6" fillId="0" borderId="4" xfId="2" applyNumberFormat="1" applyFont="1" applyBorder="1" applyAlignment="1">
      <alignment horizontal="center" vertical="center"/>
    </xf>
    <xf numFmtId="170" fontId="5" fillId="5" borderId="19" xfId="2" applyNumberFormat="1" applyFont="1" applyFill="1" applyBorder="1"/>
    <xf numFmtId="0" fontId="5" fillId="5" borderId="19" xfId="0" applyFont="1" applyFill="1" applyBorder="1"/>
    <xf numFmtId="0" fontId="5" fillId="5" borderId="0" xfId="0" applyFont="1" applyFill="1"/>
    <xf numFmtId="44" fontId="0" fillId="5" borderId="0" xfId="0" applyNumberFormat="1" applyFill="1"/>
    <xf numFmtId="0" fontId="1" fillId="5" borderId="0" xfId="0" applyFont="1" applyFill="1"/>
    <xf numFmtId="8" fontId="0" fillId="5" borderId="0" xfId="0" applyNumberFormat="1" applyFill="1"/>
    <xf numFmtId="44" fontId="2" fillId="0" borderId="0" xfId="0" applyNumberFormat="1" applyFont="1" applyAlignment="1">
      <alignment horizontal="left" vertical="center"/>
    </xf>
    <xf numFmtId="44" fontId="0" fillId="5" borderId="43" xfId="2" applyFont="1" applyFill="1" applyBorder="1" applyAlignment="1">
      <alignment horizontal="center"/>
    </xf>
    <xf numFmtId="44" fontId="0" fillId="5" borderId="0" xfId="2" applyFont="1" applyFill="1"/>
    <xf numFmtId="170" fontId="0" fillId="7" borderId="0" xfId="0" applyNumberFormat="1" applyFill="1"/>
    <xf numFmtId="166" fontId="0" fillId="0" borderId="0" xfId="0" applyNumberFormat="1"/>
    <xf numFmtId="0" fontId="32" fillId="0" borderId="0" xfId="0" applyFont="1"/>
    <xf numFmtId="170" fontId="33" fillId="0" borderId="0" xfId="1" applyNumberFormat="1" applyFont="1"/>
    <xf numFmtId="0" fontId="34" fillId="0" borderId="0" xfId="0" applyFont="1"/>
    <xf numFmtId="44" fontId="11" fillId="2" borderId="62" xfId="2" applyFont="1" applyFill="1" applyBorder="1" applyAlignment="1">
      <alignment horizontal="left" vertical="center"/>
    </xf>
    <xf numFmtId="44" fontId="11" fillId="2" borderId="63" xfId="2" applyFont="1" applyFill="1" applyBorder="1" applyAlignment="1">
      <alignment horizontal="left" vertical="center"/>
    </xf>
    <xf numFmtId="44" fontId="11" fillId="0" borderId="0" xfId="2" applyFont="1" applyAlignment="1">
      <alignment horizontal="left" vertical="center"/>
    </xf>
    <xf numFmtId="44" fontId="11" fillId="0" borderId="16" xfId="2" applyFont="1" applyBorder="1" applyAlignment="1">
      <alignment horizontal="left" vertical="center"/>
    </xf>
    <xf numFmtId="44" fontId="11" fillId="0" borderId="10" xfId="2" applyFont="1" applyBorder="1" applyAlignment="1">
      <alignment horizontal="left" vertical="center"/>
    </xf>
    <xf numFmtId="44" fontId="11" fillId="0" borderId="17" xfId="2" applyFont="1" applyBorder="1" applyAlignment="1">
      <alignment horizontal="left" vertical="center"/>
    </xf>
    <xf numFmtId="44" fontId="11" fillId="0" borderId="12" xfId="2" applyFont="1" applyBorder="1" applyAlignment="1">
      <alignment horizontal="left" vertical="center"/>
    </xf>
    <xf numFmtId="0" fontId="0" fillId="0" borderId="42" xfId="0" applyBorder="1" applyAlignment="1">
      <alignment horizontal="center" vertical="center" wrapText="1"/>
    </xf>
    <xf numFmtId="44" fontId="0" fillId="0" borderId="0" xfId="2" applyFont="1" applyAlignment="1">
      <alignment horizontal="center"/>
    </xf>
    <xf numFmtId="0" fontId="5" fillId="0" borderId="0" xfId="0" applyFont="1" applyAlignment="1">
      <alignment horizontal="left"/>
    </xf>
    <xf numFmtId="0" fontId="5" fillId="0" borderId="0" xfId="0" applyFont="1" applyAlignment="1">
      <alignment horizontal="justify" vertical="top"/>
    </xf>
    <xf numFmtId="0" fontId="5" fillId="0" borderId="0" xfId="0" applyFont="1" applyAlignment="1">
      <alignment horizontal="center"/>
    </xf>
    <xf numFmtId="0" fontId="6" fillId="0" borderId="0" xfId="0" applyFont="1" applyAlignment="1">
      <alignment horizontal="right"/>
    </xf>
    <xf numFmtId="0" fontId="5" fillId="5" borderId="26" xfId="0" applyFont="1" applyFill="1" applyBorder="1" applyAlignment="1">
      <alignment horizontal="center"/>
    </xf>
    <xf numFmtId="0" fontId="6" fillId="0" borderId="0" xfId="0" applyFont="1" applyAlignment="1">
      <alignment horizontal="center"/>
    </xf>
    <xf numFmtId="0" fontId="0" fillId="3" borderId="16" xfId="0" applyFill="1" applyBorder="1" applyAlignment="1">
      <alignment horizontal="center" vertical="center"/>
    </xf>
    <xf numFmtId="0" fontId="1" fillId="0" borderId="16" xfId="0" applyFont="1" applyBorder="1" applyAlignment="1">
      <alignment horizontal="center" vertical="center"/>
    </xf>
    <xf numFmtId="0" fontId="15" fillId="0" borderId="46" xfId="0" applyFont="1" applyBorder="1"/>
    <xf numFmtId="0" fontId="15" fillId="0" borderId="11" xfId="0" applyFont="1" applyBorder="1"/>
    <xf numFmtId="0" fontId="15" fillId="0" borderId="30" xfId="0" applyFont="1" applyBorder="1"/>
    <xf numFmtId="0" fontId="14" fillId="14" borderId="47" xfId="0" applyFont="1" applyFill="1" applyBorder="1" applyAlignment="1">
      <alignment horizontal="center" vertical="center"/>
    </xf>
    <xf numFmtId="0" fontId="14" fillId="14" borderId="42" xfId="0" applyFont="1" applyFill="1" applyBorder="1" applyAlignment="1">
      <alignment horizontal="center" vertical="center"/>
    </xf>
    <xf numFmtId="0" fontId="14" fillId="14" borderId="33" xfId="0" applyFont="1" applyFill="1" applyBorder="1" applyAlignment="1">
      <alignment horizontal="center" vertical="center"/>
    </xf>
    <xf numFmtId="0" fontId="14" fillId="14" borderId="44" xfId="0" applyFont="1" applyFill="1" applyBorder="1" applyAlignment="1">
      <alignment horizontal="center" vertical="center"/>
    </xf>
    <xf numFmtId="0" fontId="1" fillId="7" borderId="11" xfId="0" applyFont="1" applyFill="1" applyBorder="1"/>
    <xf numFmtId="0" fontId="1" fillId="3" borderId="16" xfId="0" applyFont="1" applyFill="1" applyBorder="1" applyAlignment="1">
      <alignment horizontal="center" vertical="center"/>
    </xf>
    <xf numFmtId="169" fontId="0" fillId="0" borderId="0" xfId="0" applyNumberFormat="1"/>
    <xf numFmtId="167" fontId="24" fillId="0" borderId="0" xfId="2" applyNumberFormat="1" applyFont="1"/>
    <xf numFmtId="0" fontId="40" fillId="0" borderId="0" xfId="0" applyFont="1"/>
    <xf numFmtId="44" fontId="11" fillId="2" borderId="65" xfId="2" applyFont="1" applyFill="1" applyBorder="1" applyAlignment="1">
      <alignment horizontal="left" vertical="center"/>
    </xf>
    <xf numFmtId="44" fontId="11" fillId="2" borderId="10" xfId="2" applyFont="1" applyFill="1" applyBorder="1" applyAlignment="1">
      <alignment horizontal="left" vertical="center"/>
    </xf>
    <xf numFmtId="171" fontId="11" fillId="0" borderId="35" xfId="2" applyNumberFormat="1" applyFont="1" applyBorder="1" applyAlignment="1">
      <alignment horizontal="center" vertical="center"/>
    </xf>
    <xf numFmtId="0" fontId="11" fillId="0" borderId="35" xfId="3" applyFont="1" applyBorder="1" applyAlignment="1" applyProtection="1">
      <alignment horizontal="left" vertical="center"/>
    </xf>
    <xf numFmtId="0" fontId="11" fillId="0" borderId="35" xfId="3" applyFont="1" applyBorder="1" applyAlignment="1" applyProtection="1">
      <alignment horizontal="center" vertical="center"/>
    </xf>
    <xf numFmtId="0" fontId="1" fillId="3" borderId="66" xfId="0" applyFont="1" applyFill="1" applyBorder="1" applyAlignment="1">
      <alignment horizontal="center" vertical="center"/>
    </xf>
    <xf numFmtId="44" fontId="11" fillId="2" borderId="35" xfId="2" applyFont="1" applyFill="1" applyBorder="1" applyAlignment="1">
      <alignment horizontal="left" vertical="center"/>
    </xf>
    <xf numFmtId="0" fontId="11" fillId="0" borderId="13" xfId="0" applyFont="1" applyBorder="1" applyAlignment="1">
      <alignment horizontal="center" vertical="center" wrapText="1"/>
    </xf>
    <xf numFmtId="0" fontId="0" fillId="0" borderId="14" xfId="0"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44" fontId="0" fillId="2" borderId="14" xfId="2"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2" borderId="6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8" xfId="0" applyFill="1" applyBorder="1" applyAlignment="1">
      <alignment horizontal="center" vertical="center" wrapText="1"/>
    </xf>
    <xf numFmtId="171" fontId="41" fillId="0" borderId="10" xfId="2" applyNumberFormat="1" applyFont="1" applyBorder="1" applyAlignment="1">
      <alignment horizontal="center" vertical="center"/>
    </xf>
    <xf numFmtId="16" fontId="41" fillId="0" borderId="10" xfId="3" applyNumberFormat="1" applyFont="1" applyBorder="1" applyAlignment="1" applyProtection="1">
      <alignment horizontal="left" vertical="center"/>
    </xf>
    <xf numFmtId="0" fontId="41" fillId="0" borderId="10" xfId="3" applyFont="1" applyBorder="1" applyAlignment="1" applyProtection="1">
      <alignment horizontal="center" vertical="center"/>
    </xf>
    <xf numFmtId="44" fontId="41" fillId="0" borderId="16" xfId="2" applyFont="1" applyBorder="1" applyAlignment="1">
      <alignment horizontal="left" vertical="center"/>
    </xf>
    <xf numFmtId="0" fontId="20" fillId="0" borderId="13" xfId="0" applyFont="1" applyBorder="1" applyAlignment="1">
      <alignment horizontal="center"/>
    </xf>
    <xf numFmtId="0" fontId="20" fillId="0" borderId="15" xfId="0" applyFont="1" applyBorder="1" applyAlignment="1">
      <alignment horizontal="center"/>
    </xf>
    <xf numFmtId="44" fontId="15" fillId="0" borderId="52" xfId="2" applyFont="1" applyBorder="1" applyAlignment="1">
      <alignment horizontal="center"/>
    </xf>
    <xf numFmtId="44" fontId="15" fillId="0" borderId="53" xfId="2" applyFont="1" applyBorder="1" applyAlignment="1">
      <alignment horizontal="center"/>
    </xf>
    <xf numFmtId="0" fontId="16" fillId="15" borderId="24" xfId="0" applyFont="1" applyFill="1" applyBorder="1" applyAlignment="1">
      <alignment horizontal="center" vertical="center"/>
    </xf>
    <xf numFmtId="0" fontId="16" fillId="15" borderId="25" xfId="0" applyFont="1" applyFill="1" applyBorder="1" applyAlignment="1">
      <alignment horizontal="center" vertical="center"/>
    </xf>
    <xf numFmtId="0" fontId="16" fillId="15" borderId="26" xfId="0" applyFont="1" applyFill="1" applyBorder="1" applyAlignment="1">
      <alignment horizontal="center" vertical="center"/>
    </xf>
    <xf numFmtId="44" fontId="15" fillId="0" borderId="47" xfId="2" applyFont="1" applyBorder="1" applyAlignment="1">
      <alignment horizontal="center"/>
    </xf>
    <xf numFmtId="44" fontId="15" fillId="0" borderId="49" xfId="2" applyFont="1" applyBorder="1" applyAlignment="1">
      <alignment horizontal="center"/>
    </xf>
    <xf numFmtId="44" fontId="15" fillId="0" borderId="10" xfId="2" applyFont="1" applyBorder="1" applyAlignment="1">
      <alignment horizontal="center"/>
    </xf>
    <xf numFmtId="44" fontId="15" fillId="0" borderId="31" xfId="2" applyFont="1" applyBorder="1" applyAlignment="1">
      <alignment horizontal="center"/>
    </xf>
    <xf numFmtId="0" fontId="16" fillId="16" borderId="24" xfId="0" applyFont="1" applyFill="1" applyBorder="1" applyAlignment="1">
      <alignment horizontal="center" vertical="center"/>
    </xf>
    <xf numFmtId="0" fontId="16" fillId="16" borderId="25" xfId="0" applyFont="1" applyFill="1" applyBorder="1" applyAlignment="1">
      <alignment horizontal="center" vertical="center"/>
    </xf>
    <xf numFmtId="0" fontId="16" fillId="16" borderId="26" xfId="0" applyFont="1" applyFill="1" applyBorder="1" applyAlignment="1">
      <alignment horizontal="center" vertical="center"/>
    </xf>
    <xf numFmtId="44" fontId="15" fillId="0" borderId="54" xfId="2" applyFont="1" applyBorder="1" applyAlignment="1">
      <alignment horizontal="center"/>
    </xf>
    <xf numFmtId="44" fontId="15" fillId="0" borderId="55" xfId="2" applyFont="1" applyBorder="1" applyAlignment="1">
      <alignment horizontal="center"/>
    </xf>
    <xf numFmtId="0" fontId="0" fillId="0" borderId="56" xfId="0" applyBorder="1" applyAlignment="1">
      <alignment horizontal="center"/>
    </xf>
    <xf numFmtId="0" fontId="0" fillId="0" borderId="58" xfId="0" applyBorder="1" applyAlignment="1">
      <alignment horizontal="center"/>
    </xf>
    <xf numFmtId="0" fontId="0" fillId="0" borderId="57" xfId="0" applyBorder="1" applyAlignment="1">
      <alignment horizontal="center"/>
    </xf>
    <xf numFmtId="44" fontId="17" fillId="14" borderId="21" xfId="2" applyFont="1" applyFill="1" applyBorder="1" applyAlignment="1">
      <alignment horizontal="center" vertical="center"/>
    </xf>
    <xf numFmtId="44" fontId="17" fillId="14" borderId="22" xfId="2" applyFont="1" applyFill="1" applyBorder="1" applyAlignment="1">
      <alignment horizontal="center" vertical="center"/>
    </xf>
    <xf numFmtId="44" fontId="17" fillId="14" borderId="23" xfId="2" applyFont="1" applyFill="1" applyBorder="1" applyAlignment="1">
      <alignment horizontal="center" vertical="center"/>
    </xf>
    <xf numFmtId="44" fontId="15" fillId="0" borderId="59" xfId="2" applyFont="1" applyBorder="1" applyAlignment="1">
      <alignment horizontal="center"/>
    </xf>
    <xf numFmtId="44" fontId="15" fillId="0" borderId="60" xfId="2" applyFont="1" applyBorder="1" applyAlignment="1">
      <alignment horizontal="center"/>
    </xf>
    <xf numFmtId="0" fontId="0" fillId="5" borderId="0" xfId="0" applyFill="1" applyAlignment="1">
      <alignment horizontal="center"/>
    </xf>
    <xf numFmtId="170" fontId="2" fillId="14" borderId="24" xfId="0" applyNumberFormat="1" applyFont="1" applyFill="1" applyBorder="1" applyAlignment="1">
      <alignment horizontal="center" vertical="center"/>
    </xf>
    <xf numFmtId="0" fontId="2" fillId="14" borderId="25" xfId="0" applyFont="1" applyFill="1" applyBorder="1" applyAlignment="1">
      <alignment horizontal="center" vertical="center"/>
    </xf>
    <xf numFmtId="0" fontId="2" fillId="14" borderId="26" xfId="0" applyFont="1" applyFill="1" applyBorder="1" applyAlignment="1">
      <alignment horizontal="center" vertical="center"/>
    </xf>
    <xf numFmtId="0" fontId="2" fillId="14" borderId="21" xfId="0" applyFont="1" applyFill="1" applyBorder="1" applyAlignment="1">
      <alignment horizontal="center" vertical="center"/>
    </xf>
    <xf numFmtId="0" fontId="2" fillId="14" borderId="22" xfId="0" applyFont="1" applyFill="1" applyBorder="1" applyAlignment="1">
      <alignment horizontal="center" vertical="center"/>
    </xf>
    <xf numFmtId="0" fontId="2" fillId="14" borderId="23" xfId="0" applyFont="1" applyFill="1" applyBorder="1" applyAlignment="1">
      <alignment horizontal="center" vertical="center"/>
    </xf>
    <xf numFmtId="170" fontId="4" fillId="7" borderId="11" xfId="0" applyNumberFormat="1" applyFont="1" applyFill="1" applyBorder="1" applyAlignment="1">
      <alignment horizontal="center"/>
    </xf>
    <xf numFmtId="170" fontId="4" fillId="7" borderId="10" xfId="0" applyNumberFormat="1" applyFont="1" applyFill="1" applyBorder="1" applyAlignment="1">
      <alignment horizontal="center"/>
    </xf>
    <xf numFmtId="170" fontId="4" fillId="7" borderId="31" xfId="0" applyNumberFormat="1" applyFont="1" applyFill="1" applyBorder="1" applyAlignment="1">
      <alignment horizontal="center"/>
    </xf>
    <xf numFmtId="170" fontId="4" fillId="17" borderId="46" xfId="0" applyNumberFormat="1" applyFont="1" applyFill="1" applyBorder="1" applyAlignment="1">
      <alignment horizontal="center"/>
    </xf>
    <xf numFmtId="170" fontId="4" fillId="17" borderId="47" xfId="0" applyNumberFormat="1" applyFont="1" applyFill="1" applyBorder="1" applyAlignment="1">
      <alignment horizontal="center"/>
    </xf>
    <xf numFmtId="170" fontId="4" fillId="17" borderId="49" xfId="0" applyNumberFormat="1" applyFont="1" applyFill="1" applyBorder="1" applyAlignment="1">
      <alignment horizontal="center"/>
    </xf>
    <xf numFmtId="44" fontId="0" fillId="0" borderId="0" xfId="2" applyFont="1" applyAlignment="1">
      <alignment horizontal="center"/>
    </xf>
    <xf numFmtId="0" fontId="4" fillId="17" borderId="56" xfId="0" applyFont="1" applyFill="1" applyBorder="1" applyAlignment="1">
      <alignment horizontal="left"/>
    </xf>
    <xf numFmtId="0" fontId="4" fillId="17" borderId="57" xfId="0" applyFont="1" applyFill="1" applyBorder="1" applyAlignment="1">
      <alignment horizontal="left"/>
    </xf>
    <xf numFmtId="170" fontId="21" fillId="18" borderId="24" xfId="0" applyNumberFormat="1" applyFont="1" applyFill="1" applyBorder="1" applyAlignment="1">
      <alignment horizontal="center" vertical="center"/>
    </xf>
    <xf numFmtId="0" fontId="21" fillId="18" borderId="25" xfId="0" applyFont="1" applyFill="1" applyBorder="1" applyAlignment="1">
      <alignment horizontal="center" vertical="center"/>
    </xf>
    <xf numFmtId="0" fontId="21" fillId="18" borderId="26" xfId="0" applyFont="1" applyFill="1" applyBorder="1" applyAlignment="1">
      <alignment horizontal="center" vertical="center"/>
    </xf>
    <xf numFmtId="0" fontId="21" fillId="18" borderId="21" xfId="0" applyFont="1" applyFill="1" applyBorder="1" applyAlignment="1">
      <alignment horizontal="center" vertical="center"/>
    </xf>
    <xf numFmtId="0" fontId="21" fillId="18" borderId="22" xfId="0" applyFont="1" applyFill="1" applyBorder="1" applyAlignment="1">
      <alignment horizontal="center" vertical="center"/>
    </xf>
    <xf numFmtId="0" fontId="21" fillId="18" borderId="23" xfId="0" applyFont="1" applyFill="1" applyBorder="1" applyAlignment="1">
      <alignment horizontal="center" vertical="center"/>
    </xf>
    <xf numFmtId="170" fontId="4" fillId="8" borderId="30" xfId="0" applyNumberFormat="1" applyFont="1" applyFill="1" applyBorder="1" applyAlignment="1">
      <alignment horizontal="center"/>
    </xf>
    <xf numFmtId="170" fontId="4" fillId="8" borderId="33" xfId="0" applyNumberFormat="1" applyFont="1" applyFill="1" applyBorder="1" applyAlignment="1">
      <alignment horizontal="center"/>
    </xf>
    <xf numFmtId="170" fontId="4" fillId="8" borderId="34" xfId="0" applyNumberFormat="1" applyFont="1" applyFill="1" applyBorder="1" applyAlignment="1">
      <alignment horizontal="center"/>
    </xf>
    <xf numFmtId="0" fontId="19" fillId="19" borderId="46" xfId="0" applyFont="1" applyFill="1" applyBorder="1" applyAlignment="1">
      <alignment horizontal="center" vertical="center" wrapText="1"/>
    </xf>
    <xf numFmtId="0" fontId="19" fillId="19" borderId="47" xfId="0" applyFont="1" applyFill="1" applyBorder="1" applyAlignment="1">
      <alignment horizontal="center" vertical="center" wrapText="1"/>
    </xf>
    <xf numFmtId="0" fontId="19" fillId="19" borderId="42" xfId="0" applyFont="1" applyFill="1" applyBorder="1" applyAlignment="1">
      <alignment horizontal="center" vertical="center" wrapText="1"/>
    </xf>
    <xf numFmtId="0" fontId="19" fillId="19" borderId="30" xfId="0" applyFont="1" applyFill="1" applyBorder="1" applyAlignment="1">
      <alignment horizontal="center" vertical="center" wrapText="1"/>
    </xf>
    <xf numFmtId="0" fontId="19" fillId="19" borderId="33" xfId="0" applyFont="1" applyFill="1" applyBorder="1" applyAlignment="1">
      <alignment horizontal="center" vertical="center" wrapText="1"/>
    </xf>
    <xf numFmtId="0" fontId="19" fillId="19" borderId="44" xfId="0" applyFont="1" applyFill="1" applyBorder="1" applyAlignment="1">
      <alignment horizontal="center" vertical="center" wrapText="1"/>
    </xf>
    <xf numFmtId="0" fontId="4" fillId="8" borderId="56" xfId="0" applyFont="1" applyFill="1" applyBorder="1" applyAlignment="1">
      <alignment horizontal="left"/>
    </xf>
    <xf numFmtId="0" fontId="4" fillId="8" borderId="58" xfId="0" applyFont="1" applyFill="1" applyBorder="1" applyAlignment="1">
      <alignment horizontal="left"/>
    </xf>
    <xf numFmtId="0" fontId="4" fillId="8" borderId="57" xfId="0" applyFont="1" applyFill="1" applyBorder="1" applyAlignment="1">
      <alignment horizontal="left"/>
    </xf>
    <xf numFmtId="0" fontId="17" fillId="17" borderId="56" xfId="0" applyFont="1" applyFill="1" applyBorder="1" applyAlignment="1">
      <alignment horizontal="center" vertical="center"/>
    </xf>
    <xf numFmtId="0" fontId="17" fillId="17" borderId="58" xfId="0" applyFont="1" applyFill="1" applyBorder="1" applyAlignment="1">
      <alignment horizontal="center" vertical="center"/>
    </xf>
    <xf numFmtId="44" fontId="18" fillId="20" borderId="56" xfId="0" applyNumberFormat="1" applyFont="1" applyFill="1" applyBorder="1" applyAlignment="1">
      <alignment horizontal="center" vertical="center"/>
    </xf>
    <xf numFmtId="44" fontId="18" fillId="20" borderId="58" xfId="0" applyNumberFormat="1" applyFont="1" applyFill="1" applyBorder="1" applyAlignment="1">
      <alignment horizontal="center" vertical="center"/>
    </xf>
    <xf numFmtId="44" fontId="18" fillId="20" borderId="57" xfId="0" applyNumberFormat="1" applyFont="1" applyFill="1" applyBorder="1" applyAlignment="1">
      <alignment horizontal="center" vertical="center"/>
    </xf>
    <xf numFmtId="0" fontId="15" fillId="21" borderId="56" xfId="0" applyFont="1" applyFill="1" applyBorder="1" applyAlignment="1">
      <alignment horizontal="center" vertical="center" wrapText="1"/>
    </xf>
    <xf numFmtId="0" fontId="15" fillId="21" borderId="58" xfId="0" applyFont="1" applyFill="1" applyBorder="1" applyAlignment="1">
      <alignment horizontal="center" vertical="center" wrapText="1"/>
    </xf>
    <xf numFmtId="0" fontId="15" fillId="21" borderId="57" xfId="0" applyFont="1" applyFill="1" applyBorder="1" applyAlignment="1">
      <alignment horizontal="center" vertical="center" wrapText="1"/>
    </xf>
    <xf numFmtId="0" fontId="4" fillId="7" borderId="56" xfId="0" applyFont="1" applyFill="1" applyBorder="1" applyAlignment="1">
      <alignment horizontal="left"/>
    </xf>
    <xf numFmtId="0" fontId="4" fillId="7" borderId="57" xfId="0" applyFont="1" applyFill="1" applyBorder="1" applyAlignment="1">
      <alignment horizontal="left"/>
    </xf>
    <xf numFmtId="0" fontId="17" fillId="22" borderId="24" xfId="0" applyFont="1" applyFill="1" applyBorder="1" applyAlignment="1">
      <alignment horizontal="center" vertical="center"/>
    </xf>
    <xf numFmtId="0" fontId="17" fillId="22" borderId="25" xfId="0" applyFont="1" applyFill="1" applyBorder="1" applyAlignment="1">
      <alignment horizontal="center" vertical="center"/>
    </xf>
    <xf numFmtId="0" fontId="17" fillId="22" borderId="26" xfId="0" applyFont="1" applyFill="1" applyBorder="1" applyAlignment="1">
      <alignment horizontal="center" vertical="center"/>
    </xf>
    <xf numFmtId="0" fontId="17" fillId="7" borderId="56" xfId="0" applyFont="1" applyFill="1" applyBorder="1" applyAlignment="1">
      <alignment horizontal="center" vertical="center"/>
    </xf>
    <xf numFmtId="0" fontId="17" fillId="7" borderId="58" xfId="0" applyFont="1" applyFill="1" applyBorder="1" applyAlignment="1">
      <alignment horizontal="center" vertical="center"/>
    </xf>
    <xf numFmtId="44" fontId="15" fillId="0" borderId="33" xfId="2" applyFont="1" applyBorder="1" applyAlignment="1">
      <alignment horizontal="center"/>
    </xf>
    <xf numFmtId="44" fontId="15" fillId="0" borderId="34" xfId="2" applyFont="1" applyBorder="1" applyAlignment="1">
      <alignment horizontal="center"/>
    </xf>
    <xf numFmtId="0" fontId="14" fillId="14" borderId="9" xfId="0" applyFont="1" applyFill="1" applyBorder="1" applyAlignment="1">
      <alignment horizontal="center" vertical="center"/>
    </xf>
    <xf numFmtId="0" fontId="14" fillId="14" borderId="64" xfId="0" applyFont="1" applyFill="1" applyBorder="1" applyAlignment="1">
      <alignment horizontal="center" vertical="center"/>
    </xf>
    <xf numFmtId="44" fontId="14" fillId="14" borderId="46" xfId="2" applyFont="1" applyFill="1" applyBorder="1" applyAlignment="1">
      <alignment horizontal="center" vertical="center"/>
    </xf>
    <xf numFmtId="44" fontId="14" fillId="14" borderId="45" xfId="2" applyFont="1" applyFill="1" applyBorder="1" applyAlignment="1">
      <alignment horizontal="center" vertical="center"/>
    </xf>
    <xf numFmtId="44" fontId="14" fillId="14" borderId="47" xfId="2" applyFont="1" applyFill="1" applyBorder="1" applyAlignment="1">
      <alignment horizontal="center" vertical="center"/>
    </xf>
    <xf numFmtId="44" fontId="14" fillId="14" borderId="30" xfId="2" applyFont="1" applyFill="1" applyBorder="1" applyAlignment="1">
      <alignment horizontal="center" vertical="center"/>
    </xf>
    <xf numFmtId="44" fontId="14" fillId="14" borderId="48" xfId="2" applyFont="1" applyFill="1" applyBorder="1" applyAlignment="1">
      <alignment horizontal="center" vertical="center"/>
    </xf>
    <xf numFmtId="44" fontId="14" fillId="14" borderId="33" xfId="2" applyFont="1" applyFill="1" applyBorder="1" applyAlignment="1">
      <alignment horizontal="center" vertical="center"/>
    </xf>
    <xf numFmtId="0" fontId="0" fillId="0" borderId="61" xfId="0" applyBorder="1" applyAlignment="1">
      <alignment horizontal="center" vertical="center" wrapText="1"/>
    </xf>
    <xf numFmtId="0" fontId="0" fillId="0" borderId="67" xfId="0" applyBorder="1" applyAlignment="1">
      <alignment horizontal="center" vertical="center" wrapText="1"/>
    </xf>
    <xf numFmtId="44" fontId="14" fillId="14" borderId="24" xfId="2" applyFont="1" applyFill="1" applyBorder="1" applyAlignment="1">
      <alignment horizontal="center" vertical="center"/>
    </xf>
    <xf numFmtId="44" fontId="14" fillId="14" borderId="25" xfId="2" applyFont="1" applyFill="1" applyBorder="1" applyAlignment="1">
      <alignment horizontal="center" vertical="center"/>
    </xf>
    <xf numFmtId="44" fontId="14" fillId="14" borderId="50" xfId="2" applyFont="1" applyFill="1" applyBorder="1" applyAlignment="1">
      <alignment horizontal="center" vertical="center"/>
    </xf>
    <xf numFmtId="44" fontId="14" fillId="14" borderId="21" xfId="2" applyFont="1" applyFill="1" applyBorder="1" applyAlignment="1">
      <alignment horizontal="center" vertical="center"/>
    </xf>
    <xf numFmtId="44" fontId="14" fillId="14" borderId="22" xfId="2" applyFont="1" applyFill="1" applyBorder="1" applyAlignment="1">
      <alignment horizontal="center" vertical="center"/>
    </xf>
    <xf numFmtId="44" fontId="14" fillId="14" borderId="51" xfId="2" applyFont="1" applyFill="1" applyBorder="1" applyAlignment="1">
      <alignment horizontal="center" vertical="center"/>
    </xf>
    <xf numFmtId="0" fontId="2" fillId="0" borderId="0" xfId="0" applyFont="1"/>
    <xf numFmtId="0" fontId="0" fillId="0" borderId="0" xfId="0"/>
    <xf numFmtId="166" fontId="22" fillId="0" borderId="0" xfId="0" applyNumberFormat="1" applyFont="1" applyAlignment="1">
      <alignment horizontal="center"/>
    </xf>
    <xf numFmtId="166" fontId="23" fillId="0" borderId="0" xfId="0" applyNumberFormat="1" applyFont="1"/>
    <xf numFmtId="0" fontId="2" fillId="0" borderId="0" xfId="0" applyFont="1" applyAlignment="1">
      <alignment horizontal="center"/>
    </xf>
    <xf numFmtId="0" fontId="0" fillId="0" borderId="0" xfId="0" applyAlignment="1">
      <alignment horizontal="center"/>
    </xf>
    <xf numFmtId="0" fontId="3" fillId="0" borderId="0" xfId="0" applyFont="1" applyAlignment="1">
      <alignment horizontal="center"/>
    </xf>
    <xf numFmtId="0" fontId="3" fillId="0" borderId="0" xfId="0" applyFont="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xf>
    <xf numFmtId="175" fontId="6" fillId="0" borderId="0" xfId="0" applyNumberFormat="1" applyFont="1" applyAlignment="1">
      <alignment horizontal="center"/>
    </xf>
    <xf numFmtId="0" fontId="35" fillId="0" borderId="0" xfId="0" applyFont="1" applyAlignment="1">
      <alignment horizontal="center"/>
    </xf>
    <xf numFmtId="0" fontId="5" fillId="0" borderId="0" xfId="0" applyFont="1" applyAlignment="1">
      <alignment horizontal="justify" vertical="top" wrapText="1"/>
    </xf>
    <xf numFmtId="0" fontId="5" fillId="0" borderId="0" xfId="0" applyFont="1" applyAlignment="1">
      <alignment horizontal="justify" vertical="top"/>
    </xf>
    <xf numFmtId="0" fontId="39" fillId="0" borderId="0" xfId="0" applyFont="1" applyAlignment="1">
      <alignment horizontal="justify" vertical="top" wrapText="1"/>
    </xf>
    <xf numFmtId="0" fontId="5" fillId="0" borderId="0" xfId="0" applyFont="1" applyAlignment="1">
      <alignment horizontal="left" wrapText="1"/>
    </xf>
    <xf numFmtId="0" fontId="39" fillId="0" borderId="0" xfId="0" applyFont="1" applyAlignment="1">
      <alignment horizontal="justify" vertical="top"/>
    </xf>
    <xf numFmtId="166" fontId="38" fillId="0" borderId="0" xfId="0" applyNumberFormat="1" applyFont="1" applyAlignment="1">
      <alignment horizontal="center"/>
    </xf>
    <xf numFmtId="0" fontId="5" fillId="0" borderId="0" xfId="0" applyFont="1" applyAlignment="1">
      <alignment horizontal="left"/>
    </xf>
    <xf numFmtId="0" fontId="6" fillId="0" borderId="0" xfId="0" applyFont="1"/>
    <xf numFmtId="0" fontId="5" fillId="0" borderId="0" xfId="0" applyFont="1"/>
    <xf numFmtId="0" fontId="5" fillId="0" borderId="0" xfId="0" applyFont="1" applyAlignment="1">
      <alignment horizontal="center"/>
    </xf>
    <xf numFmtId="166" fontId="5" fillId="0" borderId="0" xfId="0" quotePrefix="1" applyNumberFormat="1" applyFont="1" applyAlignment="1">
      <alignment horizontal="center"/>
    </xf>
    <xf numFmtId="0" fontId="6" fillId="0" borderId="0" xfId="0" applyFont="1" applyAlignment="1">
      <alignment horizontal="left" vertical="center" wrapText="1"/>
    </xf>
    <xf numFmtId="0" fontId="5" fillId="5" borderId="13" xfId="0" applyFont="1" applyFill="1" applyBorder="1" applyAlignment="1">
      <alignment horizontal="center"/>
    </xf>
    <xf numFmtId="0" fontId="5" fillId="5" borderId="14" xfId="0" applyFont="1" applyFill="1" applyBorder="1" applyAlignment="1">
      <alignment horizontal="center"/>
    </xf>
    <xf numFmtId="0" fontId="5" fillId="5" borderId="61" xfId="0" applyFont="1" applyFill="1" applyBorder="1" applyAlignment="1">
      <alignment horizontal="center"/>
    </xf>
    <xf numFmtId="0" fontId="5" fillId="5" borderId="56" xfId="0" applyFont="1" applyFill="1" applyBorder="1" applyAlignment="1">
      <alignment horizontal="center"/>
    </xf>
    <xf numFmtId="0" fontId="5" fillId="5" borderId="58" xfId="0" applyFont="1" applyFill="1" applyBorder="1" applyAlignment="1">
      <alignment horizontal="center"/>
    </xf>
    <xf numFmtId="0" fontId="5" fillId="5" borderId="57" xfId="0" applyFont="1" applyFill="1" applyBorder="1" applyAlignment="1">
      <alignment horizontal="center"/>
    </xf>
    <xf numFmtId="0" fontId="6" fillId="0" borderId="0" xfId="0" applyFont="1" applyAlignment="1">
      <alignment horizontal="right"/>
    </xf>
    <xf numFmtId="172" fontId="6" fillId="0" borderId="0" xfId="0" applyNumberFormat="1" applyFont="1" applyAlignment="1">
      <alignment horizontal="left"/>
    </xf>
    <xf numFmtId="0" fontId="6" fillId="0" borderId="0" xfId="0" applyFont="1" applyAlignment="1">
      <alignment horizontal="left" vertical="center"/>
    </xf>
    <xf numFmtId="172" fontId="6" fillId="0" borderId="0" xfId="0" applyNumberFormat="1" applyFont="1" applyAlignment="1">
      <alignment horizontal="center"/>
    </xf>
    <xf numFmtId="0" fontId="5" fillId="5" borderId="24" xfId="0" applyFont="1" applyFill="1" applyBorder="1" applyAlignment="1">
      <alignment horizontal="center"/>
    </xf>
    <xf numFmtId="0" fontId="5" fillId="5" borderId="25" xfId="0" applyFont="1" applyFill="1" applyBorder="1" applyAlignment="1">
      <alignment horizontal="center"/>
    </xf>
    <xf numFmtId="0" fontId="5" fillId="5" borderId="26" xfId="0" applyFont="1" applyFill="1" applyBorder="1" applyAlignment="1">
      <alignment horizontal="center"/>
    </xf>
    <xf numFmtId="0" fontId="5" fillId="5" borderId="6" xfId="0" applyFont="1" applyFill="1" applyBorder="1" applyAlignment="1">
      <alignment horizontal="center"/>
    </xf>
    <xf numFmtId="0" fontId="5" fillId="5" borderId="7" xfId="0" applyFont="1" applyFill="1" applyBorder="1" applyAlignment="1">
      <alignment horizontal="center"/>
    </xf>
    <xf numFmtId="0" fontId="5" fillId="5" borderId="8" xfId="0" applyFont="1" applyFill="1" applyBorder="1" applyAlignment="1">
      <alignment horizontal="center"/>
    </xf>
    <xf numFmtId="0" fontId="38" fillId="0" borderId="0" xfId="0" applyFont="1" applyAlignment="1">
      <alignment horizontal="justify" vertical="top"/>
    </xf>
    <xf numFmtId="166" fontId="26" fillId="0" borderId="0" xfId="0" applyNumberFormat="1" applyFont="1" applyAlignment="1">
      <alignment horizontal="left"/>
    </xf>
    <xf numFmtId="0" fontId="27" fillId="0" borderId="0" xfId="0" applyFont="1" applyAlignment="1">
      <alignment horizontal="left"/>
    </xf>
    <xf numFmtId="166" fontId="6" fillId="0" borderId="0" xfId="0" applyNumberFormat="1" applyFont="1" applyAlignment="1">
      <alignment horizontal="center"/>
    </xf>
    <xf numFmtId="0" fontId="6" fillId="0" borderId="0" xfId="0" applyFont="1" applyAlignment="1">
      <alignment horizontal="center"/>
    </xf>
    <xf numFmtId="166" fontId="5" fillId="0" borderId="0" xfId="0" applyNumberFormat="1" applyFont="1" applyAlignment="1">
      <alignment horizontal="left"/>
    </xf>
    <xf numFmtId="0" fontId="39" fillId="0" borderId="0" xfId="0" applyFont="1"/>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1188720</xdr:colOff>
      <xdr:row>66</xdr:row>
      <xdr:rowOff>0</xdr:rowOff>
    </xdr:from>
    <xdr:to>
      <xdr:col>9</xdr:col>
      <xdr:colOff>441960</xdr:colOff>
      <xdr:row>99</xdr:row>
      <xdr:rowOff>0</xdr:rowOff>
    </xdr:to>
    <xdr:sp macro="" textlink="">
      <xdr:nvSpPr>
        <xdr:cNvPr id="6179" name="AutoShape 2">
          <a:extLst>
            <a:ext uri="{FF2B5EF4-FFF2-40B4-BE49-F238E27FC236}">
              <a16:creationId xmlns:a16="http://schemas.microsoft.com/office/drawing/2014/main" id="{00000000-0008-0000-0200-000023180000}"/>
            </a:ext>
          </a:extLst>
        </xdr:cNvPr>
        <xdr:cNvSpPr>
          <a:spLocks/>
        </xdr:cNvSpPr>
      </xdr:nvSpPr>
      <xdr:spPr bwMode="auto">
        <a:xfrm>
          <a:off x="11765280" y="13578840"/>
          <a:ext cx="1341120" cy="6979920"/>
        </a:xfrm>
        <a:prstGeom prst="rightBrace">
          <a:avLst>
            <a:gd name="adj1" fmla="val 43371"/>
            <a:gd name="adj2" fmla="val 50000"/>
          </a:avLst>
        </a:prstGeom>
        <a:noFill/>
        <a:ln w="6667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33</xdr:row>
      <xdr:rowOff>52916</xdr:rowOff>
    </xdr:from>
    <xdr:to>
      <xdr:col>2</xdr:col>
      <xdr:colOff>991569</xdr:colOff>
      <xdr:row>33</xdr:row>
      <xdr:rowOff>529166</xdr:rowOff>
    </xdr:to>
    <xdr:pic>
      <xdr:nvPicPr>
        <xdr:cNvPr id="3" name="Picture 2">
          <a:extLst>
            <a:ext uri="{FF2B5EF4-FFF2-40B4-BE49-F238E27FC236}">
              <a16:creationId xmlns:a16="http://schemas.microsoft.com/office/drawing/2014/main" id="{16E34B2D-9EE6-4E8E-92F3-E3E8A936D3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694333"/>
          <a:ext cx="2367402" cy="4762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68034</xdr:colOff>
      <xdr:row>17</xdr:row>
      <xdr:rowOff>204107</xdr:rowOff>
    </xdr:from>
    <xdr:to>
      <xdr:col>5</xdr:col>
      <xdr:colOff>81643</xdr:colOff>
      <xdr:row>17</xdr:row>
      <xdr:rowOff>625928</xdr:rowOff>
    </xdr:to>
    <xdr:pic>
      <xdr:nvPicPr>
        <xdr:cNvPr id="3" name="Picture 6">
          <a:extLst>
            <a:ext uri="{FF2B5EF4-FFF2-40B4-BE49-F238E27FC236}">
              <a16:creationId xmlns:a16="http://schemas.microsoft.com/office/drawing/2014/main" id="{62F56E21-CC9A-4174-82DA-19D724B529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1320" y="5919107"/>
          <a:ext cx="2204359" cy="421821"/>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26</xdr:row>
      <xdr:rowOff>47625</xdr:rowOff>
    </xdr:from>
    <xdr:to>
      <xdr:col>1</xdr:col>
      <xdr:colOff>2038350</xdr:colOff>
      <xdr:row>26</xdr:row>
      <xdr:rowOff>371475</xdr:rowOff>
    </xdr:to>
    <xdr:pic>
      <xdr:nvPicPr>
        <xdr:cNvPr id="3" name="Picture 2">
          <a:extLst>
            <a:ext uri="{FF2B5EF4-FFF2-40B4-BE49-F238E27FC236}">
              <a16:creationId xmlns:a16="http://schemas.microsoft.com/office/drawing/2014/main" id="{521B7722-9E30-4D5C-9F87-05258C26C2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8600" y="6400800"/>
          <a:ext cx="2038350" cy="323850"/>
        </a:xfrm>
        <a:prstGeom prst="rect">
          <a:avLst/>
        </a:prstGeom>
        <a:noFill/>
      </xdr:spPr>
    </xdr:pic>
    <xdr:clientData/>
  </xdr:twoCellAnchor>
  <xdr:twoCellAnchor editAs="oneCell">
    <xdr:from>
      <xdr:col>1</xdr:col>
      <xdr:colOff>0</xdr:colOff>
      <xdr:row>27</xdr:row>
      <xdr:rowOff>85725</xdr:rowOff>
    </xdr:from>
    <xdr:to>
      <xdr:col>2</xdr:col>
      <xdr:colOff>9525</xdr:colOff>
      <xdr:row>27</xdr:row>
      <xdr:rowOff>400051</xdr:rowOff>
    </xdr:to>
    <xdr:pic>
      <xdr:nvPicPr>
        <xdr:cNvPr id="4" name="Picture 2">
          <a:extLst>
            <a:ext uri="{FF2B5EF4-FFF2-40B4-BE49-F238E27FC236}">
              <a16:creationId xmlns:a16="http://schemas.microsoft.com/office/drawing/2014/main" id="{3EFA2D97-F260-42F1-82EB-F1065E83B1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8600" y="6838950"/>
          <a:ext cx="2076450" cy="314326"/>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24"/>
  <sheetViews>
    <sheetView zoomScale="80" zoomScaleNormal="80" zoomScaleSheetLayoutView="50" workbookViewId="0">
      <pane ySplit="1" topLeftCell="A77" activePane="bottomLeft" state="frozen"/>
      <selection activeCell="H10" sqref="H10"/>
      <selection pane="bottomLeft" activeCell="Q103" sqref="Q103"/>
    </sheetView>
  </sheetViews>
  <sheetFormatPr defaultColWidth="8.125" defaultRowHeight="15.75" x14ac:dyDescent="0.25"/>
  <cols>
    <col min="1" max="1" width="15.625" style="46" customWidth="1"/>
    <col min="2" max="2" width="33.125" style="45" customWidth="1"/>
    <col min="3" max="3" width="5.625" style="47" customWidth="1"/>
    <col min="4" max="4" width="9.625" style="45" customWidth="1"/>
    <col min="5" max="6" width="15.375" style="45" customWidth="1"/>
    <col min="7" max="8" width="13.125" style="45" customWidth="1"/>
    <col min="9" max="10" width="13.125" style="50" customWidth="1"/>
    <col min="11" max="30" width="13.125" style="45" customWidth="1"/>
    <col min="31" max="31" width="10.125" style="45" customWidth="1"/>
    <col min="32" max="32" width="10.625" style="45" bestFit="1" customWidth="1"/>
    <col min="33" max="16384" width="8.125" style="45"/>
  </cols>
  <sheetData>
    <row r="1" spans="1:31" s="40" customFormat="1" ht="82.35" customHeight="1" thickBot="1" x14ac:dyDescent="0.3">
      <c r="A1" s="246" t="s">
        <v>0</v>
      </c>
      <c r="B1" s="247" t="s">
        <v>1</v>
      </c>
      <c r="C1" s="342" t="s">
        <v>2</v>
      </c>
      <c r="D1" s="343"/>
      <c r="E1" s="248" t="s">
        <v>3</v>
      </c>
      <c r="F1" s="249" t="s">
        <v>4</v>
      </c>
      <c r="G1" s="248" t="s">
        <v>345</v>
      </c>
      <c r="H1" s="248" t="s">
        <v>5</v>
      </c>
      <c r="I1" s="250" t="s">
        <v>6</v>
      </c>
      <c r="J1" s="250" t="s">
        <v>7</v>
      </c>
      <c r="K1" s="248" t="s">
        <v>8</v>
      </c>
      <c r="L1" s="248" t="s">
        <v>9</v>
      </c>
      <c r="M1" s="248" t="s">
        <v>10</v>
      </c>
      <c r="N1" s="251" t="s">
        <v>423</v>
      </c>
      <c r="O1" s="248" t="s">
        <v>11</v>
      </c>
      <c r="P1" s="252" t="s">
        <v>12</v>
      </c>
      <c r="Q1" s="252" t="s">
        <v>13</v>
      </c>
      <c r="R1" s="253" t="s">
        <v>14</v>
      </c>
      <c r="S1" s="248" t="s">
        <v>15</v>
      </c>
      <c r="T1" s="248" t="s">
        <v>350</v>
      </c>
      <c r="U1" s="248" t="s">
        <v>358</v>
      </c>
      <c r="V1" s="248" t="s">
        <v>16</v>
      </c>
      <c r="W1" s="248" t="s">
        <v>16</v>
      </c>
      <c r="X1" s="248" t="s">
        <v>16</v>
      </c>
      <c r="Y1" s="248" t="s">
        <v>17</v>
      </c>
      <c r="Z1" s="248" t="s">
        <v>18</v>
      </c>
      <c r="AA1" s="248" t="s">
        <v>19</v>
      </c>
      <c r="AB1" s="254" t="s">
        <v>20</v>
      </c>
      <c r="AC1" s="254" t="s">
        <v>16</v>
      </c>
      <c r="AD1" s="254" t="s">
        <v>16</v>
      </c>
    </row>
    <row r="2" spans="1:31" ht="18.75" customHeight="1" x14ac:dyDescent="0.25">
      <c r="A2" s="93">
        <v>45659</v>
      </c>
      <c r="B2" s="242" t="s">
        <v>403</v>
      </c>
      <c r="C2" s="43">
        <v>1</v>
      </c>
      <c r="D2" s="235" t="s">
        <v>21</v>
      </c>
      <c r="E2" s="240">
        <v>500</v>
      </c>
      <c r="F2" s="240">
        <v>0</v>
      </c>
      <c r="G2" s="240">
        <v>500</v>
      </c>
      <c r="H2" s="240">
        <v>0</v>
      </c>
      <c r="I2" s="240">
        <v>0</v>
      </c>
      <c r="J2" s="240">
        <v>0</v>
      </c>
      <c r="K2" s="240">
        <v>0</v>
      </c>
      <c r="L2" s="240">
        <v>0</v>
      </c>
      <c r="M2" s="240">
        <v>0</v>
      </c>
      <c r="N2" s="240">
        <v>0</v>
      </c>
      <c r="O2" s="240">
        <v>0</v>
      </c>
      <c r="P2" s="240">
        <v>0</v>
      </c>
      <c r="Q2" s="240">
        <v>0</v>
      </c>
      <c r="R2" s="240">
        <v>0</v>
      </c>
      <c r="S2" s="240">
        <v>0</v>
      </c>
      <c r="T2" s="240">
        <v>0</v>
      </c>
      <c r="U2" s="240">
        <v>0</v>
      </c>
      <c r="V2" s="240">
        <v>0</v>
      </c>
      <c r="W2" s="240">
        <v>0</v>
      </c>
      <c r="X2" s="240">
        <v>0</v>
      </c>
      <c r="Y2" s="240">
        <v>0</v>
      </c>
      <c r="Z2" s="240">
        <v>0</v>
      </c>
      <c r="AA2" s="240">
        <v>0</v>
      </c>
      <c r="AB2" s="240">
        <v>0</v>
      </c>
      <c r="AC2" s="240">
        <v>0</v>
      </c>
      <c r="AD2" s="240">
        <v>0</v>
      </c>
      <c r="AE2" s="44">
        <f t="shared" ref="AE2:AE34" si="0">SUM(F2:AD2)-E2</f>
        <v>0</v>
      </c>
    </row>
    <row r="3" spans="1:31" ht="18.75" customHeight="1" x14ac:dyDescent="0.25">
      <c r="A3" s="241">
        <v>45662</v>
      </c>
      <c r="B3" s="242" t="s">
        <v>402</v>
      </c>
      <c r="C3" s="243">
        <v>1</v>
      </c>
      <c r="D3" s="244" t="s">
        <v>26</v>
      </c>
      <c r="E3" s="245">
        <v>75</v>
      </c>
      <c r="F3" s="245">
        <v>0</v>
      </c>
      <c r="G3" s="245">
        <v>0</v>
      </c>
      <c r="H3" s="245">
        <v>75</v>
      </c>
      <c r="I3" s="245">
        <v>0</v>
      </c>
      <c r="J3" s="245">
        <v>0</v>
      </c>
      <c r="K3" s="245">
        <v>0</v>
      </c>
      <c r="L3" s="245">
        <v>0</v>
      </c>
      <c r="M3" s="245">
        <v>0</v>
      </c>
      <c r="N3" s="245">
        <v>0</v>
      </c>
      <c r="O3" s="245">
        <v>0</v>
      </c>
      <c r="P3" s="245">
        <v>0</v>
      </c>
      <c r="Q3" s="245">
        <v>0</v>
      </c>
      <c r="R3" s="245">
        <v>0</v>
      </c>
      <c r="S3" s="245">
        <v>0</v>
      </c>
      <c r="T3" s="245">
        <v>0</v>
      </c>
      <c r="U3" s="245">
        <v>0</v>
      </c>
      <c r="V3" s="245">
        <v>0</v>
      </c>
      <c r="W3" s="245">
        <v>0</v>
      </c>
      <c r="X3" s="245">
        <v>0</v>
      </c>
      <c r="Y3" s="245">
        <v>0</v>
      </c>
      <c r="Z3" s="245">
        <v>0</v>
      </c>
      <c r="AA3" s="245">
        <v>0</v>
      </c>
      <c r="AB3" s="245">
        <v>0</v>
      </c>
      <c r="AC3" s="245">
        <v>0</v>
      </c>
      <c r="AD3" s="245">
        <v>0</v>
      </c>
      <c r="AE3" s="44">
        <f t="shared" ref="AE3" si="1">SUM(F3:AD3)-E3</f>
        <v>0</v>
      </c>
    </row>
    <row r="4" spans="1:31" ht="18.75" customHeight="1" x14ac:dyDescent="0.25">
      <c r="A4" s="93">
        <v>45669</v>
      </c>
      <c r="B4" s="242" t="s">
        <v>402</v>
      </c>
      <c r="C4" s="43">
        <v>1</v>
      </c>
      <c r="D4" s="235">
        <v>500577</v>
      </c>
      <c r="E4" s="240">
        <v>90</v>
      </c>
      <c r="F4" s="240">
        <v>0</v>
      </c>
      <c r="G4" s="240">
        <v>0</v>
      </c>
      <c r="H4" s="240">
        <v>90</v>
      </c>
      <c r="I4" s="240">
        <v>0</v>
      </c>
      <c r="J4" s="240">
        <v>0</v>
      </c>
      <c r="K4" s="240">
        <v>0</v>
      </c>
      <c r="L4" s="240">
        <v>0</v>
      </c>
      <c r="M4" s="240">
        <v>0</v>
      </c>
      <c r="N4" s="240">
        <v>0</v>
      </c>
      <c r="O4" s="240">
        <v>0</v>
      </c>
      <c r="P4" s="240">
        <v>0</v>
      </c>
      <c r="Q4" s="240">
        <v>0</v>
      </c>
      <c r="R4" s="240">
        <v>0</v>
      </c>
      <c r="S4" s="240">
        <v>0</v>
      </c>
      <c r="T4" s="240">
        <v>0</v>
      </c>
      <c r="U4" s="240">
        <v>0</v>
      </c>
      <c r="V4" s="240">
        <v>0</v>
      </c>
      <c r="W4" s="240">
        <v>0</v>
      </c>
      <c r="X4" s="240">
        <v>0</v>
      </c>
      <c r="Y4" s="240">
        <v>0</v>
      </c>
      <c r="Z4" s="240">
        <v>0</v>
      </c>
      <c r="AA4" s="240">
        <v>0</v>
      </c>
      <c r="AB4" s="240">
        <v>0</v>
      </c>
      <c r="AC4" s="240">
        <v>0</v>
      </c>
      <c r="AD4" s="240">
        <v>0</v>
      </c>
      <c r="AE4" s="44">
        <f t="shared" si="0"/>
        <v>0</v>
      </c>
    </row>
    <row r="5" spans="1:31" ht="18.75" customHeight="1" x14ac:dyDescent="0.25">
      <c r="A5" s="93">
        <v>45670</v>
      </c>
      <c r="B5" s="242" t="s">
        <v>419</v>
      </c>
      <c r="C5" s="43">
        <v>1</v>
      </c>
      <c r="D5" s="235" t="s">
        <v>26</v>
      </c>
      <c r="E5" s="240">
        <v>100</v>
      </c>
      <c r="F5" s="240">
        <v>0</v>
      </c>
      <c r="G5" s="240">
        <v>0</v>
      </c>
      <c r="H5" s="240">
        <v>0</v>
      </c>
      <c r="I5" s="240">
        <v>0</v>
      </c>
      <c r="J5" s="240">
        <v>0</v>
      </c>
      <c r="K5" s="240">
        <v>0</v>
      </c>
      <c r="L5" s="240">
        <v>0</v>
      </c>
      <c r="M5" s="240">
        <v>0</v>
      </c>
      <c r="N5" s="240">
        <v>0</v>
      </c>
      <c r="O5" s="240">
        <v>0</v>
      </c>
      <c r="P5" s="240">
        <v>100</v>
      </c>
      <c r="Q5" s="240">
        <v>0</v>
      </c>
      <c r="R5" s="240">
        <v>0</v>
      </c>
      <c r="S5" s="240">
        <v>0</v>
      </c>
      <c r="T5" s="240">
        <v>0</v>
      </c>
      <c r="U5" s="240">
        <v>0</v>
      </c>
      <c r="V5" s="240">
        <v>0</v>
      </c>
      <c r="W5" s="240">
        <v>0</v>
      </c>
      <c r="X5" s="240">
        <v>0</v>
      </c>
      <c r="Y5" s="240">
        <v>0</v>
      </c>
      <c r="Z5" s="240">
        <v>0</v>
      </c>
      <c r="AA5" s="240">
        <v>0</v>
      </c>
      <c r="AB5" s="240">
        <v>0</v>
      </c>
      <c r="AC5" s="240">
        <v>0</v>
      </c>
      <c r="AD5" s="240">
        <v>0</v>
      </c>
      <c r="AE5" s="44">
        <f t="shared" si="0"/>
        <v>0</v>
      </c>
    </row>
    <row r="6" spans="1:31" ht="18.75" customHeight="1" x14ac:dyDescent="0.25">
      <c r="A6" s="93">
        <v>45676</v>
      </c>
      <c r="B6" s="242" t="s">
        <v>402</v>
      </c>
      <c r="C6" s="43">
        <v>1</v>
      </c>
      <c r="D6" s="235">
        <v>500578</v>
      </c>
      <c r="E6" s="240">
        <v>125</v>
      </c>
      <c r="F6" s="240">
        <v>0</v>
      </c>
      <c r="G6" s="240">
        <v>0</v>
      </c>
      <c r="H6" s="240">
        <v>125</v>
      </c>
      <c r="I6" s="240">
        <v>0</v>
      </c>
      <c r="J6" s="240">
        <v>0</v>
      </c>
      <c r="K6" s="240">
        <v>0</v>
      </c>
      <c r="L6" s="240">
        <v>0</v>
      </c>
      <c r="M6" s="240">
        <v>0</v>
      </c>
      <c r="N6" s="240">
        <v>0</v>
      </c>
      <c r="O6" s="240">
        <v>0</v>
      </c>
      <c r="P6" s="240">
        <v>0</v>
      </c>
      <c r="Q6" s="240">
        <v>0</v>
      </c>
      <c r="R6" s="240">
        <v>0</v>
      </c>
      <c r="S6" s="240">
        <v>0</v>
      </c>
      <c r="T6" s="240">
        <v>0</v>
      </c>
      <c r="U6" s="240">
        <v>0</v>
      </c>
      <c r="V6" s="240">
        <v>0</v>
      </c>
      <c r="W6" s="240">
        <v>0</v>
      </c>
      <c r="X6" s="240">
        <v>0</v>
      </c>
      <c r="Y6" s="240">
        <v>0</v>
      </c>
      <c r="Z6" s="240">
        <v>0</v>
      </c>
      <c r="AA6" s="240">
        <v>0</v>
      </c>
      <c r="AB6" s="240">
        <v>0</v>
      </c>
      <c r="AC6" s="240">
        <v>0</v>
      </c>
      <c r="AD6" s="240">
        <v>0</v>
      </c>
      <c r="AE6" s="44">
        <f t="shared" si="0"/>
        <v>0</v>
      </c>
    </row>
    <row r="7" spans="1:31" ht="18.75" customHeight="1" x14ac:dyDescent="0.25">
      <c r="A7" s="93">
        <v>45683</v>
      </c>
      <c r="B7" s="242" t="s">
        <v>402</v>
      </c>
      <c r="C7" s="43">
        <v>1</v>
      </c>
      <c r="D7" s="235">
        <v>500579</v>
      </c>
      <c r="E7" s="240">
        <v>60</v>
      </c>
      <c r="F7" s="240">
        <v>0</v>
      </c>
      <c r="G7" s="240">
        <v>0</v>
      </c>
      <c r="H7" s="240">
        <v>60</v>
      </c>
      <c r="I7" s="240">
        <v>0</v>
      </c>
      <c r="J7" s="240">
        <v>0</v>
      </c>
      <c r="K7" s="240">
        <v>0</v>
      </c>
      <c r="L7" s="240">
        <v>0</v>
      </c>
      <c r="M7" s="240">
        <v>0</v>
      </c>
      <c r="N7" s="240">
        <v>0</v>
      </c>
      <c r="O7" s="240">
        <v>0</v>
      </c>
      <c r="P7" s="240">
        <v>0</v>
      </c>
      <c r="Q7" s="240">
        <v>0</v>
      </c>
      <c r="R7" s="240">
        <v>0</v>
      </c>
      <c r="S7" s="240">
        <v>0</v>
      </c>
      <c r="T7" s="240">
        <v>0</v>
      </c>
      <c r="U7" s="240">
        <v>0</v>
      </c>
      <c r="V7" s="240">
        <v>0</v>
      </c>
      <c r="W7" s="240">
        <v>0</v>
      </c>
      <c r="X7" s="240">
        <v>0</v>
      </c>
      <c r="Y7" s="240">
        <v>0</v>
      </c>
      <c r="Z7" s="240">
        <v>0</v>
      </c>
      <c r="AA7" s="240">
        <v>0</v>
      </c>
      <c r="AB7" s="240">
        <v>0</v>
      </c>
      <c r="AC7" s="240">
        <v>0</v>
      </c>
      <c r="AD7" s="240">
        <v>0</v>
      </c>
      <c r="AE7" s="44">
        <f t="shared" si="0"/>
        <v>0</v>
      </c>
    </row>
    <row r="8" spans="1:31" ht="18.75" customHeight="1" x14ac:dyDescent="0.25">
      <c r="A8" s="93">
        <v>45687</v>
      </c>
      <c r="B8" s="242" t="s">
        <v>22</v>
      </c>
      <c r="C8" s="43">
        <v>1</v>
      </c>
      <c r="D8" s="235" t="s">
        <v>21</v>
      </c>
      <c r="E8" s="240">
        <v>13</v>
      </c>
      <c r="F8" s="240">
        <v>0</v>
      </c>
      <c r="G8" s="240">
        <v>13</v>
      </c>
      <c r="H8" s="240">
        <v>0</v>
      </c>
      <c r="I8" s="240">
        <v>0</v>
      </c>
      <c r="J8" s="240">
        <v>0</v>
      </c>
      <c r="K8" s="240">
        <v>0</v>
      </c>
      <c r="L8" s="240">
        <v>0</v>
      </c>
      <c r="M8" s="240">
        <v>0</v>
      </c>
      <c r="N8" s="240">
        <v>0</v>
      </c>
      <c r="O8" s="240">
        <v>0</v>
      </c>
      <c r="P8" s="240">
        <v>0</v>
      </c>
      <c r="Q8" s="240">
        <v>0</v>
      </c>
      <c r="R8" s="240">
        <v>0</v>
      </c>
      <c r="S8" s="240">
        <v>0</v>
      </c>
      <c r="T8" s="240">
        <v>0</v>
      </c>
      <c r="U8" s="240">
        <v>0</v>
      </c>
      <c r="V8" s="240">
        <v>0</v>
      </c>
      <c r="W8" s="240">
        <v>0</v>
      </c>
      <c r="X8" s="240">
        <v>0</v>
      </c>
      <c r="Y8" s="240">
        <v>0</v>
      </c>
      <c r="Z8" s="240">
        <v>0</v>
      </c>
      <c r="AA8" s="240">
        <v>0</v>
      </c>
      <c r="AB8" s="240">
        <v>0</v>
      </c>
      <c r="AC8" s="240">
        <v>0</v>
      </c>
      <c r="AD8" s="240">
        <v>0</v>
      </c>
      <c r="AE8" s="44">
        <f t="shared" si="0"/>
        <v>0</v>
      </c>
    </row>
    <row r="9" spans="1:31" ht="18.75" customHeight="1" x14ac:dyDescent="0.25">
      <c r="A9" s="93">
        <v>45690</v>
      </c>
      <c r="B9" s="242" t="s">
        <v>402</v>
      </c>
      <c r="C9" s="43">
        <v>1</v>
      </c>
      <c r="D9" s="235" t="s">
        <v>231</v>
      </c>
      <c r="E9" s="240">
        <v>60</v>
      </c>
      <c r="F9" s="240">
        <v>0</v>
      </c>
      <c r="G9" s="240">
        <v>0</v>
      </c>
      <c r="H9" s="240">
        <v>60</v>
      </c>
      <c r="I9" s="240">
        <v>0</v>
      </c>
      <c r="J9" s="240">
        <v>0</v>
      </c>
      <c r="K9" s="240">
        <v>0</v>
      </c>
      <c r="L9" s="240">
        <v>0</v>
      </c>
      <c r="M9" s="240">
        <v>0</v>
      </c>
      <c r="N9" s="240">
        <v>0</v>
      </c>
      <c r="O9" s="240">
        <v>0</v>
      </c>
      <c r="P9" s="240">
        <v>0</v>
      </c>
      <c r="Q9" s="240">
        <v>0</v>
      </c>
      <c r="R9" s="240">
        <v>0</v>
      </c>
      <c r="S9" s="240">
        <v>0</v>
      </c>
      <c r="T9" s="240">
        <v>0</v>
      </c>
      <c r="U9" s="240">
        <v>0</v>
      </c>
      <c r="V9" s="240">
        <v>0</v>
      </c>
      <c r="W9" s="240">
        <v>0</v>
      </c>
      <c r="X9" s="240">
        <v>0</v>
      </c>
      <c r="Y9" s="240">
        <v>0</v>
      </c>
      <c r="Z9" s="240">
        <v>0</v>
      </c>
      <c r="AA9" s="240">
        <v>0</v>
      </c>
      <c r="AB9" s="240">
        <v>0</v>
      </c>
      <c r="AC9" s="240">
        <v>0</v>
      </c>
      <c r="AD9" s="240">
        <v>0</v>
      </c>
      <c r="AE9" s="44">
        <f t="shared" si="0"/>
        <v>0</v>
      </c>
    </row>
    <row r="10" spans="1:31" ht="18.75" customHeight="1" x14ac:dyDescent="0.25">
      <c r="A10" s="93">
        <v>45697</v>
      </c>
      <c r="B10" s="242" t="s">
        <v>402</v>
      </c>
      <c r="C10" s="43">
        <v>1</v>
      </c>
      <c r="D10" s="235">
        <v>500580</v>
      </c>
      <c r="E10" s="240">
        <v>95</v>
      </c>
      <c r="F10" s="240">
        <v>0</v>
      </c>
      <c r="G10" s="240">
        <v>0</v>
      </c>
      <c r="H10" s="240">
        <v>95</v>
      </c>
      <c r="I10" s="240">
        <v>0</v>
      </c>
      <c r="J10" s="240">
        <v>0</v>
      </c>
      <c r="K10" s="240">
        <v>0</v>
      </c>
      <c r="L10" s="240">
        <v>0</v>
      </c>
      <c r="M10" s="240">
        <v>0</v>
      </c>
      <c r="N10" s="240">
        <v>0</v>
      </c>
      <c r="O10" s="240">
        <v>0</v>
      </c>
      <c r="P10" s="240">
        <v>0</v>
      </c>
      <c r="Q10" s="240">
        <v>0</v>
      </c>
      <c r="R10" s="240">
        <v>0</v>
      </c>
      <c r="S10" s="240">
        <v>0</v>
      </c>
      <c r="T10" s="240">
        <v>0</v>
      </c>
      <c r="U10" s="240">
        <v>0</v>
      </c>
      <c r="V10" s="240">
        <v>0</v>
      </c>
      <c r="W10" s="240">
        <v>0</v>
      </c>
      <c r="X10" s="240">
        <v>0</v>
      </c>
      <c r="Y10" s="240">
        <v>0</v>
      </c>
      <c r="Z10" s="240">
        <v>0</v>
      </c>
      <c r="AA10" s="240">
        <v>0</v>
      </c>
      <c r="AB10" s="240">
        <v>0</v>
      </c>
      <c r="AC10" s="240">
        <v>0</v>
      </c>
      <c r="AD10" s="240">
        <v>0</v>
      </c>
      <c r="AE10" s="44">
        <f t="shared" si="0"/>
        <v>0</v>
      </c>
    </row>
    <row r="11" spans="1:31" ht="18.75" customHeight="1" x14ac:dyDescent="0.25">
      <c r="A11" s="93">
        <v>45704</v>
      </c>
      <c r="B11" s="242" t="s">
        <v>402</v>
      </c>
      <c r="C11" s="43">
        <v>1</v>
      </c>
      <c r="D11" s="235">
        <v>500581</v>
      </c>
      <c r="E11" s="240">
        <v>135</v>
      </c>
      <c r="F11" s="240">
        <v>0</v>
      </c>
      <c r="G11" s="240">
        <v>0</v>
      </c>
      <c r="H11" s="240">
        <v>135</v>
      </c>
      <c r="I11" s="240">
        <v>0</v>
      </c>
      <c r="J11" s="240">
        <v>0</v>
      </c>
      <c r="K11" s="240">
        <v>0</v>
      </c>
      <c r="L11" s="240">
        <v>0</v>
      </c>
      <c r="M11" s="240">
        <v>0</v>
      </c>
      <c r="N11" s="240">
        <v>0</v>
      </c>
      <c r="O11" s="240">
        <v>0</v>
      </c>
      <c r="P11" s="240">
        <v>0</v>
      </c>
      <c r="Q11" s="240">
        <v>0</v>
      </c>
      <c r="R11" s="240">
        <v>0</v>
      </c>
      <c r="S11" s="240">
        <v>0</v>
      </c>
      <c r="T11" s="240">
        <v>0</v>
      </c>
      <c r="U11" s="240">
        <v>0</v>
      </c>
      <c r="V11" s="240">
        <v>0</v>
      </c>
      <c r="W11" s="240">
        <v>0</v>
      </c>
      <c r="X11" s="240">
        <v>0</v>
      </c>
      <c r="Y11" s="240">
        <v>0</v>
      </c>
      <c r="Z11" s="240">
        <v>0</v>
      </c>
      <c r="AA11" s="240">
        <v>0</v>
      </c>
      <c r="AB11" s="240">
        <v>0</v>
      </c>
      <c r="AC11" s="240">
        <v>0</v>
      </c>
      <c r="AD11" s="240">
        <v>0</v>
      </c>
      <c r="AE11" s="44">
        <f t="shared" si="0"/>
        <v>0</v>
      </c>
    </row>
    <row r="12" spans="1:31" ht="18.75" customHeight="1" x14ac:dyDescent="0.25">
      <c r="A12" s="93">
        <v>45711</v>
      </c>
      <c r="B12" s="242" t="s">
        <v>402</v>
      </c>
      <c r="C12" s="43">
        <v>1</v>
      </c>
      <c r="D12" s="235">
        <v>500582</v>
      </c>
      <c r="E12" s="240">
        <v>85</v>
      </c>
      <c r="F12" s="240">
        <v>0</v>
      </c>
      <c r="G12" s="240">
        <v>0</v>
      </c>
      <c r="H12" s="240">
        <v>85</v>
      </c>
      <c r="I12" s="240">
        <v>0</v>
      </c>
      <c r="J12" s="240">
        <v>0</v>
      </c>
      <c r="K12" s="240">
        <v>0</v>
      </c>
      <c r="L12" s="240">
        <v>0</v>
      </c>
      <c r="M12" s="240">
        <v>0</v>
      </c>
      <c r="N12" s="240">
        <v>0</v>
      </c>
      <c r="O12" s="240">
        <v>0</v>
      </c>
      <c r="P12" s="240">
        <v>0</v>
      </c>
      <c r="Q12" s="240">
        <v>0</v>
      </c>
      <c r="R12" s="240">
        <v>0</v>
      </c>
      <c r="S12" s="240">
        <v>0</v>
      </c>
      <c r="T12" s="240">
        <v>0</v>
      </c>
      <c r="U12" s="240">
        <v>0</v>
      </c>
      <c r="V12" s="240">
        <v>0</v>
      </c>
      <c r="W12" s="240">
        <v>0</v>
      </c>
      <c r="X12" s="240">
        <v>0</v>
      </c>
      <c r="Y12" s="240">
        <v>0</v>
      </c>
      <c r="Z12" s="240">
        <v>0</v>
      </c>
      <c r="AA12" s="240">
        <v>0</v>
      </c>
      <c r="AB12" s="240">
        <v>0</v>
      </c>
      <c r="AC12" s="240">
        <v>0</v>
      </c>
      <c r="AD12" s="240">
        <v>0</v>
      </c>
      <c r="AE12" s="44">
        <f t="shared" si="0"/>
        <v>0</v>
      </c>
    </row>
    <row r="13" spans="1:31" ht="18.75" customHeight="1" x14ac:dyDescent="0.25">
      <c r="A13" s="93">
        <v>45716</v>
      </c>
      <c r="B13" s="242" t="s">
        <v>22</v>
      </c>
      <c r="C13" s="43">
        <v>1</v>
      </c>
      <c r="D13" s="235" t="s">
        <v>21</v>
      </c>
      <c r="E13" s="240">
        <v>13</v>
      </c>
      <c r="F13" s="240">
        <v>0</v>
      </c>
      <c r="G13" s="240">
        <v>13</v>
      </c>
      <c r="H13" s="240">
        <v>0</v>
      </c>
      <c r="I13" s="240">
        <v>0</v>
      </c>
      <c r="J13" s="240">
        <v>0</v>
      </c>
      <c r="K13" s="240">
        <v>0</v>
      </c>
      <c r="L13" s="240">
        <v>0</v>
      </c>
      <c r="M13" s="240">
        <v>0</v>
      </c>
      <c r="N13" s="240">
        <v>0</v>
      </c>
      <c r="O13" s="240">
        <v>0</v>
      </c>
      <c r="P13" s="240">
        <v>0</v>
      </c>
      <c r="Q13" s="240">
        <v>0</v>
      </c>
      <c r="R13" s="240">
        <v>0</v>
      </c>
      <c r="S13" s="240">
        <v>0</v>
      </c>
      <c r="T13" s="240">
        <v>0</v>
      </c>
      <c r="U13" s="240">
        <v>0</v>
      </c>
      <c r="V13" s="240">
        <v>0</v>
      </c>
      <c r="W13" s="240">
        <v>0</v>
      </c>
      <c r="X13" s="240">
        <v>0</v>
      </c>
      <c r="Y13" s="240">
        <v>0</v>
      </c>
      <c r="Z13" s="240">
        <v>0</v>
      </c>
      <c r="AA13" s="240">
        <v>0</v>
      </c>
      <c r="AB13" s="240">
        <v>0</v>
      </c>
      <c r="AC13" s="240">
        <v>0</v>
      </c>
      <c r="AD13" s="240">
        <v>0</v>
      </c>
      <c r="AE13" s="44">
        <f t="shared" si="0"/>
        <v>0</v>
      </c>
    </row>
    <row r="14" spans="1:31" ht="18.75" customHeight="1" x14ac:dyDescent="0.25">
      <c r="A14" s="93">
        <v>45718</v>
      </c>
      <c r="B14" s="242" t="s">
        <v>402</v>
      </c>
      <c r="C14" s="43">
        <v>1</v>
      </c>
      <c r="D14" s="235">
        <v>500583</v>
      </c>
      <c r="E14" s="240">
        <v>55</v>
      </c>
      <c r="F14" s="240">
        <v>0</v>
      </c>
      <c r="G14" s="240">
        <v>0</v>
      </c>
      <c r="H14" s="240">
        <v>55</v>
      </c>
      <c r="I14" s="240">
        <v>0</v>
      </c>
      <c r="J14" s="240">
        <v>0</v>
      </c>
      <c r="K14" s="240">
        <v>0</v>
      </c>
      <c r="L14" s="240">
        <v>0</v>
      </c>
      <c r="M14" s="240">
        <v>0</v>
      </c>
      <c r="N14" s="240">
        <v>0</v>
      </c>
      <c r="O14" s="240">
        <v>0</v>
      </c>
      <c r="P14" s="240">
        <v>0</v>
      </c>
      <c r="Q14" s="240">
        <v>0</v>
      </c>
      <c r="R14" s="240">
        <v>0</v>
      </c>
      <c r="S14" s="240">
        <v>0</v>
      </c>
      <c r="T14" s="240">
        <v>0</v>
      </c>
      <c r="U14" s="240">
        <v>0</v>
      </c>
      <c r="V14" s="240">
        <v>0</v>
      </c>
      <c r="W14" s="240">
        <v>0</v>
      </c>
      <c r="X14" s="240">
        <v>0</v>
      </c>
      <c r="Y14" s="240">
        <v>0</v>
      </c>
      <c r="Z14" s="240">
        <v>0</v>
      </c>
      <c r="AA14" s="240">
        <v>0</v>
      </c>
      <c r="AB14" s="240">
        <v>0</v>
      </c>
      <c r="AC14" s="240">
        <v>0</v>
      </c>
      <c r="AD14" s="240">
        <v>0</v>
      </c>
      <c r="AE14" s="44">
        <f t="shared" si="0"/>
        <v>0</v>
      </c>
    </row>
    <row r="15" spans="1:31" ht="18.75" customHeight="1" x14ac:dyDescent="0.25">
      <c r="A15" s="93">
        <v>45725</v>
      </c>
      <c r="B15" s="242" t="s">
        <v>402</v>
      </c>
      <c r="C15" s="43">
        <v>1</v>
      </c>
      <c r="D15" s="235">
        <v>500584</v>
      </c>
      <c r="E15" s="240">
        <v>80</v>
      </c>
      <c r="F15" s="240">
        <v>0</v>
      </c>
      <c r="G15" s="240">
        <v>0</v>
      </c>
      <c r="H15" s="240">
        <v>80</v>
      </c>
      <c r="I15" s="240">
        <v>0</v>
      </c>
      <c r="J15" s="240">
        <v>0</v>
      </c>
      <c r="K15" s="240">
        <v>0</v>
      </c>
      <c r="L15" s="240">
        <v>0</v>
      </c>
      <c r="M15" s="240">
        <v>0</v>
      </c>
      <c r="N15" s="240">
        <v>0</v>
      </c>
      <c r="O15" s="240">
        <v>0</v>
      </c>
      <c r="P15" s="240">
        <v>0</v>
      </c>
      <c r="Q15" s="240">
        <v>0</v>
      </c>
      <c r="R15" s="240">
        <v>0</v>
      </c>
      <c r="S15" s="240">
        <v>0</v>
      </c>
      <c r="T15" s="240">
        <v>0</v>
      </c>
      <c r="U15" s="240">
        <v>0</v>
      </c>
      <c r="V15" s="240">
        <v>0</v>
      </c>
      <c r="W15" s="240">
        <v>0</v>
      </c>
      <c r="X15" s="240">
        <v>0</v>
      </c>
      <c r="Y15" s="240">
        <v>0</v>
      </c>
      <c r="Z15" s="240">
        <v>0</v>
      </c>
      <c r="AA15" s="240">
        <v>0</v>
      </c>
      <c r="AB15" s="240">
        <v>0</v>
      </c>
      <c r="AC15" s="240">
        <v>0</v>
      </c>
      <c r="AD15" s="240">
        <v>0</v>
      </c>
      <c r="AE15" s="44">
        <f t="shared" si="0"/>
        <v>0</v>
      </c>
    </row>
    <row r="16" spans="1:31" ht="18.75" customHeight="1" x14ac:dyDescent="0.25">
      <c r="A16" s="93">
        <v>45732</v>
      </c>
      <c r="B16" s="242" t="s">
        <v>402</v>
      </c>
      <c r="C16" s="43">
        <v>1</v>
      </c>
      <c r="D16" s="235">
        <v>500585</v>
      </c>
      <c r="E16" s="240">
        <v>80</v>
      </c>
      <c r="F16" s="240">
        <v>0</v>
      </c>
      <c r="G16" s="240">
        <v>0</v>
      </c>
      <c r="H16" s="240">
        <v>80</v>
      </c>
      <c r="I16" s="240">
        <v>0</v>
      </c>
      <c r="J16" s="240">
        <v>0</v>
      </c>
      <c r="K16" s="240">
        <v>0</v>
      </c>
      <c r="L16" s="240">
        <v>0</v>
      </c>
      <c r="M16" s="240">
        <v>0</v>
      </c>
      <c r="N16" s="240">
        <v>0</v>
      </c>
      <c r="O16" s="240">
        <v>0</v>
      </c>
      <c r="P16" s="240">
        <v>0</v>
      </c>
      <c r="Q16" s="240">
        <v>0</v>
      </c>
      <c r="R16" s="240">
        <v>0</v>
      </c>
      <c r="S16" s="240">
        <v>0</v>
      </c>
      <c r="T16" s="240">
        <v>0</v>
      </c>
      <c r="U16" s="240">
        <v>0</v>
      </c>
      <c r="V16" s="240">
        <v>0</v>
      </c>
      <c r="W16" s="240">
        <v>0</v>
      </c>
      <c r="X16" s="240">
        <v>0</v>
      </c>
      <c r="Y16" s="240">
        <v>0</v>
      </c>
      <c r="Z16" s="240">
        <v>0</v>
      </c>
      <c r="AA16" s="240">
        <v>0</v>
      </c>
      <c r="AB16" s="240">
        <v>0</v>
      </c>
      <c r="AC16" s="240">
        <v>0</v>
      </c>
      <c r="AD16" s="240">
        <v>0</v>
      </c>
      <c r="AE16" s="44">
        <f t="shared" si="0"/>
        <v>0</v>
      </c>
    </row>
    <row r="17" spans="1:31" ht="18.75" customHeight="1" x14ac:dyDescent="0.25">
      <c r="A17" s="93">
        <v>45732</v>
      </c>
      <c r="B17" s="242" t="s">
        <v>24</v>
      </c>
      <c r="C17" s="43">
        <v>1</v>
      </c>
      <c r="D17" s="235" t="s">
        <v>404</v>
      </c>
      <c r="E17" s="240">
        <v>60</v>
      </c>
      <c r="F17" s="240">
        <v>60</v>
      </c>
      <c r="G17" s="240">
        <v>0</v>
      </c>
      <c r="H17" s="240">
        <v>0</v>
      </c>
      <c r="I17" s="240">
        <v>0</v>
      </c>
      <c r="J17" s="240">
        <v>0</v>
      </c>
      <c r="K17" s="240">
        <v>0</v>
      </c>
      <c r="L17" s="240">
        <v>0</v>
      </c>
      <c r="M17" s="240">
        <v>0</v>
      </c>
      <c r="N17" s="240">
        <v>0</v>
      </c>
      <c r="O17" s="240">
        <v>0</v>
      </c>
      <c r="P17" s="240">
        <v>0</v>
      </c>
      <c r="Q17" s="240">
        <v>0</v>
      </c>
      <c r="R17" s="240">
        <v>0</v>
      </c>
      <c r="S17" s="240">
        <v>0</v>
      </c>
      <c r="T17" s="240">
        <v>0</v>
      </c>
      <c r="U17" s="240">
        <v>0</v>
      </c>
      <c r="V17" s="240">
        <v>0</v>
      </c>
      <c r="W17" s="240">
        <v>0</v>
      </c>
      <c r="X17" s="240">
        <v>0</v>
      </c>
      <c r="Y17" s="240">
        <v>0</v>
      </c>
      <c r="Z17" s="240">
        <v>0</v>
      </c>
      <c r="AA17" s="240">
        <v>0</v>
      </c>
      <c r="AB17" s="240">
        <v>0</v>
      </c>
      <c r="AC17" s="240">
        <v>0</v>
      </c>
      <c r="AD17" s="240">
        <v>0</v>
      </c>
      <c r="AE17" s="44">
        <f t="shared" si="0"/>
        <v>0</v>
      </c>
    </row>
    <row r="18" spans="1:31" ht="18.75" customHeight="1" x14ac:dyDescent="0.25">
      <c r="A18" s="93">
        <v>45739</v>
      </c>
      <c r="B18" s="242" t="s">
        <v>402</v>
      </c>
      <c r="C18" s="43">
        <v>1</v>
      </c>
      <c r="D18" s="235">
        <v>500586</v>
      </c>
      <c r="E18" s="240">
        <v>136.44999999999999</v>
      </c>
      <c r="F18" s="240">
        <v>0</v>
      </c>
      <c r="G18" s="240">
        <v>0</v>
      </c>
      <c r="H18" s="240">
        <v>136.44999999999999</v>
      </c>
      <c r="I18" s="240">
        <v>0</v>
      </c>
      <c r="J18" s="240">
        <v>0</v>
      </c>
      <c r="K18" s="240">
        <v>0</v>
      </c>
      <c r="L18" s="240">
        <v>0</v>
      </c>
      <c r="M18" s="240">
        <v>0</v>
      </c>
      <c r="N18" s="240">
        <v>0</v>
      </c>
      <c r="O18" s="240">
        <v>0</v>
      </c>
      <c r="P18" s="240">
        <v>0</v>
      </c>
      <c r="Q18" s="240">
        <v>0</v>
      </c>
      <c r="R18" s="240">
        <v>0</v>
      </c>
      <c r="S18" s="240">
        <v>0</v>
      </c>
      <c r="T18" s="240">
        <v>0</v>
      </c>
      <c r="U18" s="240">
        <v>0</v>
      </c>
      <c r="V18" s="240">
        <v>0</v>
      </c>
      <c r="W18" s="240">
        <v>0</v>
      </c>
      <c r="X18" s="240">
        <v>0</v>
      </c>
      <c r="Y18" s="240">
        <v>0</v>
      </c>
      <c r="Z18" s="240">
        <v>0</v>
      </c>
      <c r="AA18" s="240">
        <v>0</v>
      </c>
      <c r="AB18" s="240">
        <v>0</v>
      </c>
      <c r="AC18" s="240">
        <v>0</v>
      </c>
      <c r="AD18" s="240">
        <v>0</v>
      </c>
      <c r="AE18" s="44">
        <f t="shared" si="0"/>
        <v>0</v>
      </c>
    </row>
    <row r="19" spans="1:31" ht="18.75" customHeight="1" x14ac:dyDescent="0.25">
      <c r="A19" s="93">
        <v>45746</v>
      </c>
      <c r="B19" s="242" t="s">
        <v>402</v>
      </c>
      <c r="C19" s="43">
        <v>1</v>
      </c>
      <c r="D19" s="235">
        <v>500587</v>
      </c>
      <c r="E19" s="240">
        <v>35</v>
      </c>
      <c r="F19" s="240">
        <v>0</v>
      </c>
      <c r="G19" s="240">
        <v>0</v>
      </c>
      <c r="H19" s="240">
        <v>35</v>
      </c>
      <c r="I19" s="240">
        <v>0</v>
      </c>
      <c r="J19" s="240">
        <v>0</v>
      </c>
      <c r="K19" s="240">
        <v>0</v>
      </c>
      <c r="L19" s="240">
        <v>0</v>
      </c>
      <c r="M19" s="240">
        <v>0</v>
      </c>
      <c r="N19" s="240">
        <v>0</v>
      </c>
      <c r="O19" s="240">
        <v>0</v>
      </c>
      <c r="P19" s="240">
        <v>0</v>
      </c>
      <c r="Q19" s="240">
        <v>0</v>
      </c>
      <c r="R19" s="240">
        <v>0</v>
      </c>
      <c r="S19" s="240">
        <v>0</v>
      </c>
      <c r="T19" s="240">
        <v>0</v>
      </c>
      <c r="U19" s="240">
        <v>0</v>
      </c>
      <c r="V19" s="240">
        <v>0</v>
      </c>
      <c r="W19" s="240">
        <v>0</v>
      </c>
      <c r="X19" s="240">
        <v>0</v>
      </c>
      <c r="Y19" s="240">
        <v>0</v>
      </c>
      <c r="Z19" s="240">
        <v>0</v>
      </c>
      <c r="AA19" s="240">
        <v>0</v>
      </c>
      <c r="AB19" s="240">
        <v>0</v>
      </c>
      <c r="AC19" s="240">
        <v>0</v>
      </c>
      <c r="AD19" s="240">
        <v>0</v>
      </c>
      <c r="AE19" s="44">
        <f t="shared" si="0"/>
        <v>0</v>
      </c>
    </row>
    <row r="20" spans="1:31" ht="18.75" customHeight="1" x14ac:dyDescent="0.25">
      <c r="A20" s="93">
        <v>45747</v>
      </c>
      <c r="B20" s="242" t="s">
        <v>22</v>
      </c>
      <c r="C20" s="43">
        <v>1</v>
      </c>
      <c r="D20" s="235" t="s">
        <v>21</v>
      </c>
      <c r="E20" s="240">
        <v>13</v>
      </c>
      <c r="F20" s="240">
        <v>0</v>
      </c>
      <c r="G20" s="240">
        <v>13</v>
      </c>
      <c r="H20" s="240">
        <v>0</v>
      </c>
      <c r="I20" s="240">
        <v>0</v>
      </c>
      <c r="J20" s="240">
        <v>0</v>
      </c>
      <c r="K20" s="240">
        <v>0</v>
      </c>
      <c r="L20" s="240">
        <v>0</v>
      </c>
      <c r="M20" s="240">
        <v>0</v>
      </c>
      <c r="N20" s="240">
        <v>0</v>
      </c>
      <c r="O20" s="240">
        <v>0</v>
      </c>
      <c r="P20" s="240">
        <v>0</v>
      </c>
      <c r="Q20" s="240">
        <v>0</v>
      </c>
      <c r="R20" s="240">
        <v>0</v>
      </c>
      <c r="S20" s="240">
        <v>0</v>
      </c>
      <c r="T20" s="240">
        <v>0</v>
      </c>
      <c r="U20" s="240">
        <v>0</v>
      </c>
      <c r="V20" s="240">
        <v>0</v>
      </c>
      <c r="W20" s="240">
        <v>0</v>
      </c>
      <c r="X20" s="240">
        <v>0</v>
      </c>
      <c r="Y20" s="240">
        <v>0</v>
      </c>
      <c r="Z20" s="240">
        <v>0</v>
      </c>
      <c r="AA20" s="240">
        <v>0</v>
      </c>
      <c r="AB20" s="240">
        <v>0</v>
      </c>
      <c r="AC20" s="240">
        <v>0</v>
      </c>
      <c r="AD20" s="240">
        <v>0</v>
      </c>
      <c r="AE20" s="44">
        <f t="shared" si="0"/>
        <v>0</v>
      </c>
    </row>
    <row r="21" spans="1:31" ht="18.75" customHeight="1" x14ac:dyDescent="0.25">
      <c r="A21" s="93">
        <v>45748</v>
      </c>
      <c r="B21" s="242" t="s">
        <v>403</v>
      </c>
      <c r="C21" s="43">
        <v>1</v>
      </c>
      <c r="D21" s="235" t="s">
        <v>21</v>
      </c>
      <c r="E21" s="240">
        <v>500</v>
      </c>
      <c r="F21" s="240">
        <v>0</v>
      </c>
      <c r="G21" s="240">
        <v>500</v>
      </c>
      <c r="H21" s="240">
        <v>0</v>
      </c>
      <c r="I21" s="240">
        <v>0</v>
      </c>
      <c r="J21" s="240">
        <v>0</v>
      </c>
      <c r="K21" s="240">
        <v>0</v>
      </c>
      <c r="L21" s="240">
        <v>0</v>
      </c>
      <c r="M21" s="240">
        <v>0</v>
      </c>
      <c r="N21" s="240">
        <v>0</v>
      </c>
      <c r="O21" s="240">
        <v>0</v>
      </c>
      <c r="P21" s="240">
        <v>0</v>
      </c>
      <c r="Q21" s="240">
        <v>0</v>
      </c>
      <c r="R21" s="240">
        <v>0</v>
      </c>
      <c r="S21" s="240">
        <v>0</v>
      </c>
      <c r="T21" s="240">
        <v>0</v>
      </c>
      <c r="U21" s="240">
        <v>0</v>
      </c>
      <c r="V21" s="240">
        <v>0</v>
      </c>
      <c r="W21" s="240">
        <v>0</v>
      </c>
      <c r="X21" s="240">
        <v>0</v>
      </c>
      <c r="Y21" s="240">
        <v>0</v>
      </c>
      <c r="Z21" s="240">
        <v>0</v>
      </c>
      <c r="AA21" s="240">
        <v>0</v>
      </c>
      <c r="AB21" s="240">
        <v>0</v>
      </c>
      <c r="AC21" s="240">
        <v>0</v>
      </c>
      <c r="AD21" s="240">
        <v>0</v>
      </c>
      <c r="AE21" s="44">
        <f t="shared" si="0"/>
        <v>0</v>
      </c>
    </row>
    <row r="22" spans="1:31" ht="18.75" customHeight="1" x14ac:dyDescent="0.25">
      <c r="A22" s="93">
        <v>45748</v>
      </c>
      <c r="B22" s="242" t="s">
        <v>420</v>
      </c>
      <c r="C22" s="43">
        <v>1</v>
      </c>
      <c r="D22" s="235" t="s">
        <v>289</v>
      </c>
      <c r="E22" s="240">
        <v>150</v>
      </c>
      <c r="F22" s="240">
        <v>0</v>
      </c>
      <c r="G22" s="240">
        <v>0</v>
      </c>
      <c r="H22" s="240">
        <v>0</v>
      </c>
      <c r="I22" s="240">
        <v>0</v>
      </c>
      <c r="J22" s="240">
        <v>0</v>
      </c>
      <c r="K22" s="240">
        <v>0</v>
      </c>
      <c r="L22" s="240">
        <v>0</v>
      </c>
      <c r="M22" s="240">
        <v>0</v>
      </c>
      <c r="N22" s="240">
        <v>0</v>
      </c>
      <c r="O22" s="240">
        <v>0</v>
      </c>
      <c r="P22" s="240">
        <v>150</v>
      </c>
      <c r="Q22" s="240">
        <v>0</v>
      </c>
      <c r="R22" s="240">
        <v>0</v>
      </c>
      <c r="S22" s="240">
        <v>0</v>
      </c>
      <c r="T22" s="240">
        <v>0</v>
      </c>
      <c r="U22" s="240">
        <v>0</v>
      </c>
      <c r="V22" s="240">
        <v>0</v>
      </c>
      <c r="W22" s="240">
        <v>0</v>
      </c>
      <c r="X22" s="240">
        <v>0</v>
      </c>
      <c r="Y22" s="240">
        <v>0</v>
      </c>
      <c r="Z22" s="240">
        <v>0</v>
      </c>
      <c r="AA22" s="240">
        <v>0</v>
      </c>
      <c r="AB22" s="240">
        <v>0</v>
      </c>
      <c r="AC22" s="240">
        <v>0</v>
      </c>
      <c r="AD22" s="240">
        <v>0</v>
      </c>
      <c r="AE22" s="44">
        <f t="shared" si="0"/>
        <v>0</v>
      </c>
    </row>
    <row r="23" spans="1:31" ht="18.75" customHeight="1" x14ac:dyDescent="0.25">
      <c r="A23" s="93">
        <v>45753</v>
      </c>
      <c r="B23" s="242" t="s">
        <v>402</v>
      </c>
      <c r="C23" s="43">
        <v>1</v>
      </c>
      <c r="D23" s="235">
        <v>500588</v>
      </c>
      <c r="E23" s="240">
        <v>93</v>
      </c>
      <c r="F23" s="240">
        <v>0</v>
      </c>
      <c r="G23" s="240">
        <v>0</v>
      </c>
      <c r="H23" s="240">
        <v>93</v>
      </c>
      <c r="I23" s="240">
        <v>0</v>
      </c>
      <c r="J23" s="240">
        <v>0</v>
      </c>
      <c r="K23" s="240">
        <v>0</v>
      </c>
      <c r="L23" s="240">
        <v>0</v>
      </c>
      <c r="M23" s="240">
        <v>0</v>
      </c>
      <c r="N23" s="240">
        <v>0</v>
      </c>
      <c r="O23" s="240">
        <v>0</v>
      </c>
      <c r="P23" s="240">
        <v>0</v>
      </c>
      <c r="Q23" s="240">
        <v>0</v>
      </c>
      <c r="R23" s="240">
        <v>0</v>
      </c>
      <c r="S23" s="240">
        <v>0</v>
      </c>
      <c r="T23" s="240">
        <v>0</v>
      </c>
      <c r="U23" s="240">
        <v>0</v>
      </c>
      <c r="V23" s="240">
        <v>0</v>
      </c>
      <c r="W23" s="240">
        <v>0</v>
      </c>
      <c r="X23" s="240">
        <v>0</v>
      </c>
      <c r="Y23" s="240">
        <v>0</v>
      </c>
      <c r="Z23" s="240">
        <v>0</v>
      </c>
      <c r="AA23" s="240">
        <v>0</v>
      </c>
      <c r="AB23" s="240">
        <v>0</v>
      </c>
      <c r="AC23" s="240">
        <v>0</v>
      </c>
      <c r="AD23" s="240">
        <v>0</v>
      </c>
      <c r="AE23" s="44">
        <f t="shared" si="0"/>
        <v>0</v>
      </c>
    </row>
    <row r="24" spans="1:31" ht="18.75" customHeight="1" x14ac:dyDescent="0.25">
      <c r="A24" s="93">
        <v>45760</v>
      </c>
      <c r="B24" s="242" t="s">
        <v>402</v>
      </c>
      <c r="C24" s="43">
        <v>1</v>
      </c>
      <c r="D24" s="235" t="s">
        <v>231</v>
      </c>
      <c r="E24" s="240">
        <v>85</v>
      </c>
      <c r="F24" s="240">
        <v>0</v>
      </c>
      <c r="G24" s="240">
        <v>0</v>
      </c>
      <c r="H24" s="240">
        <v>85</v>
      </c>
      <c r="I24" s="240">
        <v>0</v>
      </c>
      <c r="J24" s="240">
        <v>0</v>
      </c>
      <c r="K24" s="240">
        <v>0</v>
      </c>
      <c r="L24" s="240">
        <v>0</v>
      </c>
      <c r="M24" s="240">
        <v>0</v>
      </c>
      <c r="N24" s="240">
        <v>0</v>
      </c>
      <c r="O24" s="240">
        <v>0</v>
      </c>
      <c r="P24" s="240">
        <v>0</v>
      </c>
      <c r="Q24" s="240">
        <v>0</v>
      </c>
      <c r="R24" s="240">
        <v>0</v>
      </c>
      <c r="S24" s="240">
        <v>0</v>
      </c>
      <c r="T24" s="240">
        <v>0</v>
      </c>
      <c r="U24" s="240">
        <v>0</v>
      </c>
      <c r="V24" s="240">
        <v>0</v>
      </c>
      <c r="W24" s="240">
        <v>0</v>
      </c>
      <c r="X24" s="240">
        <v>0</v>
      </c>
      <c r="Y24" s="240">
        <v>0</v>
      </c>
      <c r="Z24" s="240">
        <v>0</v>
      </c>
      <c r="AA24" s="240">
        <v>0</v>
      </c>
      <c r="AB24" s="240">
        <v>0</v>
      </c>
      <c r="AC24" s="240">
        <v>0</v>
      </c>
      <c r="AD24" s="240">
        <v>0</v>
      </c>
      <c r="AE24" s="44">
        <f t="shared" si="0"/>
        <v>0</v>
      </c>
    </row>
    <row r="25" spans="1:31" ht="18.75" customHeight="1" x14ac:dyDescent="0.25">
      <c r="A25" s="93">
        <v>45767</v>
      </c>
      <c r="B25" s="242" t="s">
        <v>402</v>
      </c>
      <c r="C25" s="43">
        <v>1</v>
      </c>
      <c r="D25" s="235">
        <v>500590</v>
      </c>
      <c r="E25" s="240">
        <v>128</v>
      </c>
      <c r="F25" s="240">
        <v>0</v>
      </c>
      <c r="G25" s="240">
        <v>0</v>
      </c>
      <c r="H25" s="240">
        <v>128</v>
      </c>
      <c r="I25" s="240">
        <v>0</v>
      </c>
      <c r="J25" s="240">
        <v>0</v>
      </c>
      <c r="K25" s="240">
        <v>0</v>
      </c>
      <c r="L25" s="240">
        <v>0</v>
      </c>
      <c r="M25" s="240">
        <v>0</v>
      </c>
      <c r="N25" s="240">
        <v>0</v>
      </c>
      <c r="O25" s="240">
        <v>0</v>
      </c>
      <c r="P25" s="240">
        <v>0</v>
      </c>
      <c r="Q25" s="240">
        <v>0</v>
      </c>
      <c r="R25" s="240">
        <v>0</v>
      </c>
      <c r="S25" s="240">
        <v>0</v>
      </c>
      <c r="T25" s="240">
        <v>0</v>
      </c>
      <c r="U25" s="240">
        <v>0</v>
      </c>
      <c r="V25" s="240">
        <v>0</v>
      </c>
      <c r="W25" s="240">
        <v>0</v>
      </c>
      <c r="X25" s="240">
        <v>0</v>
      </c>
      <c r="Y25" s="240">
        <v>0</v>
      </c>
      <c r="Z25" s="240">
        <v>0</v>
      </c>
      <c r="AA25" s="240">
        <v>0</v>
      </c>
      <c r="AB25" s="240">
        <v>0</v>
      </c>
      <c r="AC25" s="240">
        <v>0</v>
      </c>
      <c r="AD25" s="240">
        <v>0</v>
      </c>
      <c r="AE25" s="44">
        <f t="shared" si="0"/>
        <v>0</v>
      </c>
    </row>
    <row r="26" spans="1:31" ht="18.75" customHeight="1" x14ac:dyDescent="0.25">
      <c r="A26" s="93">
        <v>45774</v>
      </c>
      <c r="B26" s="242" t="s">
        <v>402</v>
      </c>
      <c r="C26" s="43">
        <v>1</v>
      </c>
      <c r="D26" s="235">
        <v>500591</v>
      </c>
      <c r="E26" s="240">
        <v>105</v>
      </c>
      <c r="F26" s="240">
        <v>0</v>
      </c>
      <c r="G26" s="240">
        <v>0</v>
      </c>
      <c r="H26" s="240">
        <v>105</v>
      </c>
      <c r="I26" s="240">
        <v>0</v>
      </c>
      <c r="J26" s="240">
        <v>0</v>
      </c>
      <c r="K26" s="240">
        <v>0</v>
      </c>
      <c r="L26" s="240">
        <v>0</v>
      </c>
      <c r="M26" s="240">
        <v>0</v>
      </c>
      <c r="N26" s="240">
        <v>0</v>
      </c>
      <c r="O26" s="240">
        <v>0</v>
      </c>
      <c r="P26" s="240">
        <v>0</v>
      </c>
      <c r="Q26" s="240">
        <v>0</v>
      </c>
      <c r="R26" s="240">
        <v>0</v>
      </c>
      <c r="S26" s="240">
        <v>0</v>
      </c>
      <c r="T26" s="240">
        <v>0</v>
      </c>
      <c r="U26" s="240">
        <v>0</v>
      </c>
      <c r="V26" s="240">
        <v>0</v>
      </c>
      <c r="W26" s="240">
        <v>0</v>
      </c>
      <c r="X26" s="240">
        <v>0</v>
      </c>
      <c r="Y26" s="240">
        <v>0</v>
      </c>
      <c r="Z26" s="240">
        <v>0</v>
      </c>
      <c r="AA26" s="240">
        <v>0</v>
      </c>
      <c r="AB26" s="240">
        <v>0</v>
      </c>
      <c r="AC26" s="240">
        <v>0</v>
      </c>
      <c r="AD26" s="240">
        <v>0</v>
      </c>
      <c r="AE26" s="44">
        <f t="shared" si="0"/>
        <v>0</v>
      </c>
    </row>
    <row r="27" spans="1:31" ht="18.75" customHeight="1" x14ac:dyDescent="0.25">
      <c r="A27" s="93">
        <v>45777</v>
      </c>
      <c r="B27" s="242" t="s">
        <v>22</v>
      </c>
      <c r="C27" s="43">
        <v>1</v>
      </c>
      <c r="D27" s="235" t="s">
        <v>21</v>
      </c>
      <c r="E27" s="240">
        <v>13</v>
      </c>
      <c r="F27" s="240">
        <v>0</v>
      </c>
      <c r="G27" s="240">
        <v>13</v>
      </c>
      <c r="H27" s="240">
        <v>0</v>
      </c>
      <c r="I27" s="240">
        <v>0</v>
      </c>
      <c r="J27" s="240">
        <v>0</v>
      </c>
      <c r="K27" s="240">
        <v>0</v>
      </c>
      <c r="L27" s="240">
        <v>0</v>
      </c>
      <c r="M27" s="240">
        <v>0</v>
      </c>
      <c r="N27" s="240">
        <v>0</v>
      </c>
      <c r="O27" s="240">
        <v>0</v>
      </c>
      <c r="P27" s="240">
        <v>0</v>
      </c>
      <c r="Q27" s="240">
        <v>0</v>
      </c>
      <c r="R27" s="240">
        <v>0</v>
      </c>
      <c r="S27" s="240">
        <v>0</v>
      </c>
      <c r="T27" s="240">
        <v>0</v>
      </c>
      <c r="U27" s="240">
        <v>0</v>
      </c>
      <c r="V27" s="240">
        <v>0</v>
      </c>
      <c r="W27" s="240">
        <v>0</v>
      </c>
      <c r="X27" s="240">
        <v>0</v>
      </c>
      <c r="Y27" s="240">
        <v>0</v>
      </c>
      <c r="Z27" s="240">
        <v>0</v>
      </c>
      <c r="AA27" s="240">
        <v>0</v>
      </c>
      <c r="AB27" s="240">
        <v>0</v>
      </c>
      <c r="AC27" s="240">
        <v>0</v>
      </c>
      <c r="AD27" s="240">
        <v>0</v>
      </c>
      <c r="AE27" s="44">
        <f t="shared" si="0"/>
        <v>0</v>
      </c>
    </row>
    <row r="28" spans="1:31" ht="18.75" customHeight="1" x14ac:dyDescent="0.25">
      <c r="A28" s="93">
        <v>45781</v>
      </c>
      <c r="B28" s="242" t="s">
        <v>402</v>
      </c>
      <c r="C28" s="43">
        <v>1</v>
      </c>
      <c r="D28" s="235">
        <v>500592</v>
      </c>
      <c r="E28" s="240">
        <v>100</v>
      </c>
      <c r="F28" s="240">
        <v>0</v>
      </c>
      <c r="G28" s="240">
        <v>0</v>
      </c>
      <c r="H28" s="240">
        <v>100</v>
      </c>
      <c r="I28" s="240">
        <v>0</v>
      </c>
      <c r="J28" s="240">
        <v>0</v>
      </c>
      <c r="K28" s="240">
        <v>0</v>
      </c>
      <c r="L28" s="240">
        <v>0</v>
      </c>
      <c r="M28" s="240">
        <v>0</v>
      </c>
      <c r="N28" s="240">
        <v>0</v>
      </c>
      <c r="O28" s="240">
        <v>0</v>
      </c>
      <c r="P28" s="240">
        <v>0</v>
      </c>
      <c r="Q28" s="240">
        <v>0</v>
      </c>
      <c r="R28" s="240">
        <v>0</v>
      </c>
      <c r="S28" s="240">
        <v>0</v>
      </c>
      <c r="T28" s="240">
        <v>0</v>
      </c>
      <c r="U28" s="240">
        <v>0</v>
      </c>
      <c r="V28" s="240">
        <v>0</v>
      </c>
      <c r="W28" s="240">
        <v>0</v>
      </c>
      <c r="X28" s="240">
        <v>0</v>
      </c>
      <c r="Y28" s="240">
        <v>0</v>
      </c>
      <c r="Z28" s="240">
        <v>0</v>
      </c>
      <c r="AA28" s="240">
        <v>0</v>
      </c>
      <c r="AB28" s="240">
        <v>0</v>
      </c>
      <c r="AC28" s="240">
        <v>0</v>
      </c>
      <c r="AD28" s="240">
        <v>0</v>
      </c>
      <c r="AE28" s="44">
        <f t="shared" si="0"/>
        <v>0</v>
      </c>
    </row>
    <row r="29" spans="1:31" ht="18.75" customHeight="1" x14ac:dyDescent="0.25">
      <c r="A29" s="93">
        <v>45788</v>
      </c>
      <c r="B29" s="242" t="s">
        <v>421</v>
      </c>
      <c r="C29" s="43">
        <v>1</v>
      </c>
      <c r="D29" s="235" t="s">
        <v>26</v>
      </c>
      <c r="E29" s="240">
        <v>100</v>
      </c>
      <c r="F29" s="240">
        <v>0</v>
      </c>
      <c r="G29" s="240">
        <v>0</v>
      </c>
      <c r="H29" s="240">
        <v>0</v>
      </c>
      <c r="I29" s="240">
        <v>0</v>
      </c>
      <c r="J29" s="240">
        <v>0</v>
      </c>
      <c r="K29" s="240">
        <v>0</v>
      </c>
      <c r="L29" s="240">
        <v>0</v>
      </c>
      <c r="M29" s="240">
        <v>0</v>
      </c>
      <c r="N29" s="240">
        <v>0</v>
      </c>
      <c r="O29" s="240">
        <v>0</v>
      </c>
      <c r="P29" s="240">
        <v>100</v>
      </c>
      <c r="Q29" s="240">
        <v>0</v>
      </c>
      <c r="R29" s="240">
        <v>0</v>
      </c>
      <c r="S29" s="240">
        <v>0</v>
      </c>
      <c r="T29" s="240">
        <v>0</v>
      </c>
      <c r="U29" s="240">
        <v>0</v>
      </c>
      <c r="V29" s="240">
        <v>0</v>
      </c>
      <c r="W29" s="240">
        <v>0</v>
      </c>
      <c r="X29" s="240">
        <v>0</v>
      </c>
      <c r="Y29" s="240">
        <v>0</v>
      </c>
      <c r="Z29" s="240">
        <v>0</v>
      </c>
      <c r="AA29" s="240">
        <v>0</v>
      </c>
      <c r="AB29" s="240">
        <v>0</v>
      </c>
      <c r="AC29" s="240">
        <v>0</v>
      </c>
      <c r="AD29" s="240">
        <v>0</v>
      </c>
      <c r="AE29" s="44">
        <f t="shared" si="0"/>
        <v>0</v>
      </c>
    </row>
    <row r="30" spans="1:31" ht="18.75" customHeight="1" x14ac:dyDescent="0.25">
      <c r="A30" s="93">
        <v>45788</v>
      </c>
      <c r="B30" s="242" t="s">
        <v>402</v>
      </c>
      <c r="C30" s="43">
        <v>1</v>
      </c>
      <c r="D30" s="235" t="s">
        <v>231</v>
      </c>
      <c r="E30" s="240">
        <v>60</v>
      </c>
      <c r="F30" s="240">
        <v>0</v>
      </c>
      <c r="G30" s="240">
        <v>0</v>
      </c>
      <c r="H30" s="240">
        <v>60</v>
      </c>
      <c r="I30" s="240">
        <v>0</v>
      </c>
      <c r="J30" s="240">
        <v>0</v>
      </c>
      <c r="K30" s="240">
        <v>0</v>
      </c>
      <c r="L30" s="240">
        <v>0</v>
      </c>
      <c r="M30" s="240">
        <v>0</v>
      </c>
      <c r="N30" s="240">
        <v>0</v>
      </c>
      <c r="O30" s="240">
        <v>0</v>
      </c>
      <c r="P30" s="240">
        <v>0</v>
      </c>
      <c r="Q30" s="240">
        <v>0</v>
      </c>
      <c r="R30" s="240">
        <v>0</v>
      </c>
      <c r="S30" s="240">
        <v>0</v>
      </c>
      <c r="T30" s="240">
        <v>0</v>
      </c>
      <c r="U30" s="240">
        <v>0</v>
      </c>
      <c r="V30" s="240">
        <v>0</v>
      </c>
      <c r="W30" s="240">
        <v>0</v>
      </c>
      <c r="X30" s="240">
        <v>0</v>
      </c>
      <c r="Y30" s="240">
        <v>0</v>
      </c>
      <c r="Z30" s="240">
        <v>0</v>
      </c>
      <c r="AA30" s="240">
        <v>0</v>
      </c>
      <c r="AB30" s="240">
        <v>0</v>
      </c>
      <c r="AC30" s="240">
        <v>0</v>
      </c>
      <c r="AD30" s="240">
        <v>0</v>
      </c>
      <c r="AE30" s="44">
        <f t="shared" si="0"/>
        <v>0</v>
      </c>
    </row>
    <row r="31" spans="1:31" ht="18.75" customHeight="1" x14ac:dyDescent="0.25">
      <c r="A31" s="93">
        <v>45792</v>
      </c>
      <c r="B31" s="242" t="s">
        <v>24</v>
      </c>
      <c r="C31" s="43">
        <v>1</v>
      </c>
      <c r="D31" s="235" t="s">
        <v>21</v>
      </c>
      <c r="E31" s="240">
        <v>216.6</v>
      </c>
      <c r="F31" s="240">
        <v>216.6</v>
      </c>
      <c r="G31" s="240">
        <v>0</v>
      </c>
      <c r="H31" s="240">
        <v>0</v>
      </c>
      <c r="I31" s="240">
        <v>0</v>
      </c>
      <c r="J31" s="240">
        <v>0</v>
      </c>
      <c r="K31" s="240">
        <v>0</v>
      </c>
      <c r="L31" s="240">
        <v>0</v>
      </c>
      <c r="M31" s="240">
        <v>0</v>
      </c>
      <c r="N31" s="240">
        <v>0</v>
      </c>
      <c r="O31" s="240">
        <v>0</v>
      </c>
      <c r="P31" s="240">
        <v>0</v>
      </c>
      <c r="Q31" s="240">
        <v>0</v>
      </c>
      <c r="R31" s="240">
        <v>0</v>
      </c>
      <c r="S31" s="240">
        <v>0</v>
      </c>
      <c r="T31" s="240">
        <v>0</v>
      </c>
      <c r="U31" s="240">
        <v>0</v>
      </c>
      <c r="V31" s="240">
        <v>0</v>
      </c>
      <c r="W31" s="240">
        <v>0</v>
      </c>
      <c r="X31" s="240">
        <v>0</v>
      </c>
      <c r="Y31" s="240">
        <v>0</v>
      </c>
      <c r="Z31" s="240">
        <v>0</v>
      </c>
      <c r="AA31" s="240">
        <v>0</v>
      </c>
      <c r="AB31" s="240">
        <v>0</v>
      </c>
      <c r="AC31" s="240">
        <v>0</v>
      </c>
      <c r="AD31" s="240">
        <v>0</v>
      </c>
      <c r="AE31" s="44">
        <f t="shared" si="0"/>
        <v>0</v>
      </c>
    </row>
    <row r="32" spans="1:31" ht="18.75" customHeight="1" x14ac:dyDescent="0.25">
      <c r="A32" s="93">
        <v>45793</v>
      </c>
      <c r="B32" s="242" t="s">
        <v>422</v>
      </c>
      <c r="C32" s="43">
        <v>1</v>
      </c>
      <c r="D32" s="235" t="s">
        <v>26</v>
      </c>
      <c r="E32" s="240">
        <v>250</v>
      </c>
      <c r="F32" s="240">
        <v>0</v>
      </c>
      <c r="G32" s="240">
        <v>0</v>
      </c>
      <c r="H32" s="240">
        <v>0</v>
      </c>
      <c r="I32" s="240">
        <v>0</v>
      </c>
      <c r="J32" s="240">
        <v>0</v>
      </c>
      <c r="K32" s="240">
        <v>0</v>
      </c>
      <c r="L32" s="240">
        <v>0</v>
      </c>
      <c r="M32" s="240">
        <v>0</v>
      </c>
      <c r="N32" s="240">
        <v>0</v>
      </c>
      <c r="O32" s="240">
        <v>0</v>
      </c>
      <c r="P32" s="240">
        <v>0</v>
      </c>
      <c r="Q32" s="240">
        <v>250</v>
      </c>
      <c r="R32" s="240">
        <v>0</v>
      </c>
      <c r="S32" s="240">
        <v>0</v>
      </c>
      <c r="T32" s="240">
        <v>0</v>
      </c>
      <c r="U32" s="240">
        <v>0</v>
      </c>
      <c r="V32" s="240">
        <v>0</v>
      </c>
      <c r="W32" s="240">
        <v>0</v>
      </c>
      <c r="X32" s="240">
        <v>0</v>
      </c>
      <c r="Y32" s="240">
        <v>0</v>
      </c>
      <c r="Z32" s="240">
        <v>0</v>
      </c>
      <c r="AA32" s="240">
        <v>0</v>
      </c>
      <c r="AB32" s="240">
        <v>0</v>
      </c>
      <c r="AC32" s="240">
        <v>0</v>
      </c>
      <c r="AD32" s="240">
        <v>0</v>
      </c>
      <c r="AE32" s="44">
        <f t="shared" si="0"/>
        <v>0</v>
      </c>
    </row>
    <row r="33" spans="1:31" ht="18.75" customHeight="1" x14ac:dyDescent="0.25">
      <c r="A33" s="93">
        <v>45795</v>
      </c>
      <c r="B33" s="242" t="s">
        <v>402</v>
      </c>
      <c r="C33" s="43">
        <v>1</v>
      </c>
      <c r="D33" s="235" t="s">
        <v>231</v>
      </c>
      <c r="E33" s="240">
        <v>158.30000000000001</v>
      </c>
      <c r="F33" s="240">
        <v>0</v>
      </c>
      <c r="G33" s="240">
        <v>0</v>
      </c>
      <c r="H33" s="240">
        <v>158.30000000000001</v>
      </c>
      <c r="I33" s="240">
        <v>0</v>
      </c>
      <c r="J33" s="240">
        <v>0</v>
      </c>
      <c r="K33" s="240">
        <v>0</v>
      </c>
      <c r="L33" s="240">
        <v>0</v>
      </c>
      <c r="M33" s="240">
        <v>0</v>
      </c>
      <c r="N33" s="240">
        <v>0</v>
      </c>
      <c r="O33" s="240">
        <v>0</v>
      </c>
      <c r="P33" s="240">
        <v>0</v>
      </c>
      <c r="Q33" s="240">
        <v>0</v>
      </c>
      <c r="R33" s="240">
        <v>0</v>
      </c>
      <c r="S33" s="240">
        <v>0</v>
      </c>
      <c r="T33" s="240">
        <v>0</v>
      </c>
      <c r="U33" s="240">
        <v>0</v>
      </c>
      <c r="V33" s="240">
        <v>0</v>
      </c>
      <c r="W33" s="240">
        <v>0</v>
      </c>
      <c r="X33" s="240">
        <v>0</v>
      </c>
      <c r="Y33" s="240">
        <v>0</v>
      </c>
      <c r="Z33" s="240">
        <v>0</v>
      </c>
      <c r="AA33" s="240">
        <v>0</v>
      </c>
      <c r="AB33" s="240">
        <v>0</v>
      </c>
      <c r="AC33" s="240">
        <v>0</v>
      </c>
      <c r="AD33" s="240">
        <v>0</v>
      </c>
      <c r="AE33" s="44">
        <f t="shared" si="0"/>
        <v>0</v>
      </c>
    </row>
    <row r="34" spans="1:31" ht="18.75" customHeight="1" x14ac:dyDescent="0.25">
      <c r="A34" s="93">
        <v>45802</v>
      </c>
      <c r="B34" s="242" t="s">
        <v>402</v>
      </c>
      <c r="C34" s="43">
        <v>1</v>
      </c>
      <c r="D34" s="235" t="s">
        <v>231</v>
      </c>
      <c r="E34" s="240">
        <v>75</v>
      </c>
      <c r="F34" s="240">
        <v>0</v>
      </c>
      <c r="G34" s="240">
        <v>0</v>
      </c>
      <c r="H34" s="240">
        <v>75</v>
      </c>
      <c r="I34" s="240">
        <v>0</v>
      </c>
      <c r="J34" s="240">
        <v>0</v>
      </c>
      <c r="K34" s="240">
        <v>0</v>
      </c>
      <c r="L34" s="240">
        <v>0</v>
      </c>
      <c r="M34" s="240">
        <v>0</v>
      </c>
      <c r="N34" s="240">
        <v>0</v>
      </c>
      <c r="O34" s="240">
        <v>0</v>
      </c>
      <c r="P34" s="240">
        <v>0</v>
      </c>
      <c r="Q34" s="240">
        <v>0</v>
      </c>
      <c r="R34" s="240">
        <v>0</v>
      </c>
      <c r="S34" s="240">
        <v>0</v>
      </c>
      <c r="T34" s="240">
        <v>0</v>
      </c>
      <c r="U34" s="240">
        <v>0</v>
      </c>
      <c r="V34" s="240">
        <v>0</v>
      </c>
      <c r="W34" s="240">
        <v>0</v>
      </c>
      <c r="X34" s="240">
        <v>0</v>
      </c>
      <c r="Y34" s="240">
        <v>0</v>
      </c>
      <c r="Z34" s="240">
        <v>0</v>
      </c>
      <c r="AA34" s="240">
        <v>0</v>
      </c>
      <c r="AB34" s="240">
        <v>0</v>
      </c>
      <c r="AC34" s="240">
        <v>0</v>
      </c>
      <c r="AD34" s="240">
        <v>0</v>
      </c>
      <c r="AE34" s="44">
        <f t="shared" si="0"/>
        <v>0</v>
      </c>
    </row>
    <row r="35" spans="1:31" ht="18.75" customHeight="1" x14ac:dyDescent="0.25">
      <c r="A35" s="93">
        <v>45808</v>
      </c>
      <c r="B35" s="242" t="s">
        <v>22</v>
      </c>
      <c r="C35" s="43">
        <v>1</v>
      </c>
      <c r="D35" s="235" t="s">
        <v>21</v>
      </c>
      <c r="E35" s="240">
        <v>13</v>
      </c>
      <c r="F35" s="240">
        <v>0</v>
      </c>
      <c r="G35" s="240">
        <v>13</v>
      </c>
      <c r="H35" s="240">
        <v>0</v>
      </c>
      <c r="I35" s="240">
        <v>0</v>
      </c>
      <c r="J35" s="240">
        <v>0</v>
      </c>
      <c r="K35" s="240">
        <v>0</v>
      </c>
      <c r="L35" s="240">
        <v>0</v>
      </c>
      <c r="M35" s="240">
        <v>0</v>
      </c>
      <c r="N35" s="240">
        <v>0</v>
      </c>
      <c r="O35" s="240">
        <v>0</v>
      </c>
      <c r="P35" s="240">
        <v>0</v>
      </c>
      <c r="Q35" s="240">
        <v>0</v>
      </c>
      <c r="R35" s="240">
        <v>0</v>
      </c>
      <c r="S35" s="240">
        <v>0</v>
      </c>
      <c r="T35" s="240">
        <v>0</v>
      </c>
      <c r="U35" s="240">
        <v>0</v>
      </c>
      <c r="V35" s="240">
        <v>0</v>
      </c>
      <c r="W35" s="240">
        <v>0</v>
      </c>
      <c r="X35" s="240">
        <v>0</v>
      </c>
      <c r="Y35" s="240">
        <v>0</v>
      </c>
      <c r="Z35" s="240">
        <v>0</v>
      </c>
      <c r="AA35" s="240">
        <v>0</v>
      </c>
      <c r="AB35" s="240">
        <v>0</v>
      </c>
      <c r="AC35" s="240">
        <v>0</v>
      </c>
      <c r="AD35" s="240">
        <v>0</v>
      </c>
      <c r="AE35" s="44">
        <f t="shared" ref="AE35:AE66" si="2">SUM(F35:AD35)-E35</f>
        <v>0</v>
      </c>
    </row>
    <row r="36" spans="1:31" ht="18.75" customHeight="1" x14ac:dyDescent="0.25">
      <c r="A36" s="93">
        <v>45809</v>
      </c>
      <c r="B36" s="242" t="s">
        <v>402</v>
      </c>
      <c r="C36" s="43">
        <v>1</v>
      </c>
      <c r="D36" s="235">
        <v>500593</v>
      </c>
      <c r="E36" s="240">
        <v>35</v>
      </c>
      <c r="F36" s="240">
        <v>0</v>
      </c>
      <c r="G36" s="240">
        <v>0</v>
      </c>
      <c r="H36" s="240">
        <v>35</v>
      </c>
      <c r="I36" s="240">
        <v>0</v>
      </c>
      <c r="J36" s="240">
        <v>0</v>
      </c>
      <c r="K36" s="240">
        <v>0</v>
      </c>
      <c r="L36" s="240">
        <v>0</v>
      </c>
      <c r="M36" s="240">
        <v>0</v>
      </c>
      <c r="N36" s="240">
        <v>0</v>
      </c>
      <c r="O36" s="240">
        <v>0</v>
      </c>
      <c r="P36" s="240">
        <v>0</v>
      </c>
      <c r="Q36" s="240">
        <v>0</v>
      </c>
      <c r="R36" s="240">
        <v>0</v>
      </c>
      <c r="S36" s="240">
        <v>0</v>
      </c>
      <c r="T36" s="240">
        <v>0</v>
      </c>
      <c r="U36" s="240">
        <v>0</v>
      </c>
      <c r="V36" s="240">
        <v>0</v>
      </c>
      <c r="W36" s="240">
        <v>0</v>
      </c>
      <c r="X36" s="240">
        <v>0</v>
      </c>
      <c r="Y36" s="240">
        <v>0</v>
      </c>
      <c r="Z36" s="240">
        <v>0</v>
      </c>
      <c r="AA36" s="240">
        <v>0</v>
      </c>
      <c r="AB36" s="240">
        <v>0</v>
      </c>
      <c r="AC36" s="240">
        <v>0</v>
      </c>
      <c r="AD36" s="240">
        <v>0</v>
      </c>
      <c r="AE36" s="44">
        <f t="shared" si="2"/>
        <v>0</v>
      </c>
    </row>
    <row r="37" spans="1:31" ht="18.75" customHeight="1" x14ac:dyDescent="0.25">
      <c r="A37" s="93">
        <v>45816</v>
      </c>
      <c r="B37" s="242" t="s">
        <v>402</v>
      </c>
      <c r="C37" s="43">
        <v>1</v>
      </c>
      <c r="D37" s="235" t="s">
        <v>231</v>
      </c>
      <c r="E37" s="240">
        <v>110</v>
      </c>
      <c r="F37" s="240">
        <v>0</v>
      </c>
      <c r="G37" s="240">
        <v>0</v>
      </c>
      <c r="H37" s="240">
        <v>110</v>
      </c>
      <c r="I37" s="240">
        <v>0</v>
      </c>
      <c r="J37" s="240">
        <v>0</v>
      </c>
      <c r="K37" s="240">
        <v>0</v>
      </c>
      <c r="L37" s="240">
        <v>0</v>
      </c>
      <c r="M37" s="240">
        <v>0</v>
      </c>
      <c r="N37" s="240">
        <v>0</v>
      </c>
      <c r="O37" s="240">
        <v>0</v>
      </c>
      <c r="P37" s="240">
        <v>0</v>
      </c>
      <c r="Q37" s="240">
        <v>0</v>
      </c>
      <c r="R37" s="240">
        <v>0</v>
      </c>
      <c r="S37" s="240">
        <v>0</v>
      </c>
      <c r="T37" s="240">
        <v>0</v>
      </c>
      <c r="U37" s="240">
        <v>0</v>
      </c>
      <c r="V37" s="240">
        <v>0</v>
      </c>
      <c r="W37" s="240">
        <v>0</v>
      </c>
      <c r="X37" s="240">
        <v>0</v>
      </c>
      <c r="Y37" s="240">
        <v>0</v>
      </c>
      <c r="Z37" s="240">
        <v>0</v>
      </c>
      <c r="AA37" s="240">
        <v>0</v>
      </c>
      <c r="AB37" s="240">
        <v>0</v>
      </c>
      <c r="AC37" s="240">
        <v>0</v>
      </c>
      <c r="AD37" s="240">
        <v>0</v>
      </c>
      <c r="AE37" s="44">
        <f t="shared" si="2"/>
        <v>0</v>
      </c>
    </row>
    <row r="38" spans="1:31" ht="18.75" customHeight="1" x14ac:dyDescent="0.25">
      <c r="A38" s="93">
        <v>45823</v>
      </c>
      <c r="B38" s="242" t="s">
        <v>402</v>
      </c>
      <c r="C38" s="43">
        <v>1</v>
      </c>
      <c r="D38" s="235" t="s">
        <v>231</v>
      </c>
      <c r="E38" s="240">
        <v>55</v>
      </c>
      <c r="F38" s="240">
        <v>0</v>
      </c>
      <c r="G38" s="240">
        <v>0</v>
      </c>
      <c r="H38" s="240">
        <v>55</v>
      </c>
      <c r="I38" s="240">
        <v>0</v>
      </c>
      <c r="J38" s="240">
        <v>0</v>
      </c>
      <c r="K38" s="240">
        <v>0</v>
      </c>
      <c r="L38" s="240">
        <v>0</v>
      </c>
      <c r="M38" s="240">
        <v>0</v>
      </c>
      <c r="N38" s="240">
        <v>0</v>
      </c>
      <c r="O38" s="240">
        <v>0</v>
      </c>
      <c r="P38" s="240">
        <v>0</v>
      </c>
      <c r="Q38" s="240">
        <v>0</v>
      </c>
      <c r="R38" s="240">
        <v>0</v>
      </c>
      <c r="S38" s="240">
        <v>0</v>
      </c>
      <c r="T38" s="240">
        <v>0</v>
      </c>
      <c r="U38" s="240">
        <v>0</v>
      </c>
      <c r="V38" s="240">
        <v>0</v>
      </c>
      <c r="W38" s="240">
        <v>0</v>
      </c>
      <c r="X38" s="240">
        <v>0</v>
      </c>
      <c r="Y38" s="240">
        <v>0</v>
      </c>
      <c r="Z38" s="240">
        <v>0</v>
      </c>
      <c r="AA38" s="240">
        <v>0</v>
      </c>
      <c r="AB38" s="240">
        <v>0</v>
      </c>
      <c r="AC38" s="240">
        <v>0</v>
      </c>
      <c r="AD38" s="240">
        <v>0</v>
      </c>
      <c r="AE38" s="44">
        <f t="shared" si="2"/>
        <v>0</v>
      </c>
    </row>
    <row r="39" spans="1:31" ht="18.75" customHeight="1" x14ac:dyDescent="0.25">
      <c r="A39" s="93">
        <v>45830</v>
      </c>
      <c r="B39" s="242" t="s">
        <v>402</v>
      </c>
      <c r="C39" s="43">
        <v>1</v>
      </c>
      <c r="D39" s="235" t="s">
        <v>231</v>
      </c>
      <c r="E39" s="240">
        <v>40</v>
      </c>
      <c r="F39" s="240">
        <v>0</v>
      </c>
      <c r="G39" s="240">
        <v>0</v>
      </c>
      <c r="H39" s="240">
        <v>40</v>
      </c>
      <c r="I39" s="240">
        <v>0</v>
      </c>
      <c r="J39" s="240">
        <v>0</v>
      </c>
      <c r="K39" s="240">
        <v>0</v>
      </c>
      <c r="L39" s="240">
        <v>0</v>
      </c>
      <c r="M39" s="240">
        <v>0</v>
      </c>
      <c r="N39" s="240">
        <v>0</v>
      </c>
      <c r="O39" s="240">
        <v>0</v>
      </c>
      <c r="P39" s="240">
        <v>0</v>
      </c>
      <c r="Q39" s="240">
        <v>0</v>
      </c>
      <c r="R39" s="240">
        <v>0</v>
      </c>
      <c r="S39" s="240">
        <v>0</v>
      </c>
      <c r="T39" s="240">
        <v>0</v>
      </c>
      <c r="U39" s="240">
        <v>0</v>
      </c>
      <c r="V39" s="240">
        <v>0</v>
      </c>
      <c r="W39" s="240">
        <v>0</v>
      </c>
      <c r="X39" s="240">
        <v>0</v>
      </c>
      <c r="Y39" s="240">
        <v>0</v>
      </c>
      <c r="Z39" s="240">
        <v>0</v>
      </c>
      <c r="AA39" s="240">
        <v>0</v>
      </c>
      <c r="AB39" s="240">
        <v>0</v>
      </c>
      <c r="AC39" s="240">
        <v>0</v>
      </c>
      <c r="AD39" s="240">
        <v>0</v>
      </c>
      <c r="AE39" s="44">
        <f t="shared" si="2"/>
        <v>0</v>
      </c>
    </row>
    <row r="40" spans="1:31" ht="18.75" customHeight="1" x14ac:dyDescent="0.25">
      <c r="A40" s="93">
        <v>45837</v>
      </c>
      <c r="B40" s="242" t="s">
        <v>402</v>
      </c>
      <c r="C40" s="43">
        <v>1</v>
      </c>
      <c r="D40" s="235">
        <v>500594</v>
      </c>
      <c r="E40" s="240">
        <v>100</v>
      </c>
      <c r="F40" s="240">
        <v>0</v>
      </c>
      <c r="G40" s="240">
        <v>0</v>
      </c>
      <c r="H40" s="240">
        <v>100</v>
      </c>
      <c r="I40" s="240">
        <v>0</v>
      </c>
      <c r="J40" s="240">
        <v>0</v>
      </c>
      <c r="K40" s="240">
        <v>0</v>
      </c>
      <c r="L40" s="240">
        <v>0</v>
      </c>
      <c r="M40" s="240">
        <v>0</v>
      </c>
      <c r="N40" s="240">
        <v>0</v>
      </c>
      <c r="O40" s="240">
        <v>0</v>
      </c>
      <c r="P40" s="240">
        <v>0</v>
      </c>
      <c r="Q40" s="240">
        <v>0</v>
      </c>
      <c r="R40" s="240">
        <v>0</v>
      </c>
      <c r="S40" s="240">
        <v>0</v>
      </c>
      <c r="T40" s="240">
        <v>0</v>
      </c>
      <c r="U40" s="240">
        <v>0</v>
      </c>
      <c r="V40" s="240">
        <v>0</v>
      </c>
      <c r="W40" s="240">
        <v>0</v>
      </c>
      <c r="X40" s="240">
        <v>0</v>
      </c>
      <c r="Y40" s="240">
        <v>0</v>
      </c>
      <c r="Z40" s="240">
        <v>0</v>
      </c>
      <c r="AA40" s="240">
        <v>0</v>
      </c>
      <c r="AB40" s="240">
        <v>0</v>
      </c>
      <c r="AC40" s="240">
        <v>0</v>
      </c>
      <c r="AD40" s="240">
        <v>0</v>
      </c>
      <c r="AE40" s="44">
        <f t="shared" si="2"/>
        <v>0</v>
      </c>
    </row>
    <row r="41" spans="1:31" ht="18.75" customHeight="1" x14ac:dyDescent="0.25">
      <c r="A41" s="93">
        <v>45838</v>
      </c>
      <c r="B41" s="242" t="s">
        <v>22</v>
      </c>
      <c r="C41" s="43">
        <v>1</v>
      </c>
      <c r="D41" s="235" t="s">
        <v>21</v>
      </c>
      <c r="E41" s="240">
        <v>13</v>
      </c>
      <c r="F41" s="240">
        <v>0</v>
      </c>
      <c r="G41" s="240">
        <v>13</v>
      </c>
      <c r="H41" s="240">
        <v>0</v>
      </c>
      <c r="I41" s="240">
        <v>0</v>
      </c>
      <c r="J41" s="240">
        <v>0</v>
      </c>
      <c r="K41" s="240">
        <v>0</v>
      </c>
      <c r="L41" s="240">
        <v>0</v>
      </c>
      <c r="M41" s="240">
        <v>0</v>
      </c>
      <c r="N41" s="240">
        <v>0</v>
      </c>
      <c r="O41" s="240">
        <v>0</v>
      </c>
      <c r="P41" s="240">
        <v>0</v>
      </c>
      <c r="Q41" s="240">
        <v>0</v>
      </c>
      <c r="R41" s="240">
        <v>0</v>
      </c>
      <c r="S41" s="240">
        <v>0</v>
      </c>
      <c r="T41" s="240">
        <v>0</v>
      </c>
      <c r="U41" s="240">
        <v>0</v>
      </c>
      <c r="V41" s="240">
        <v>0</v>
      </c>
      <c r="W41" s="240">
        <v>0</v>
      </c>
      <c r="X41" s="240">
        <v>0</v>
      </c>
      <c r="Y41" s="240">
        <v>0</v>
      </c>
      <c r="Z41" s="240">
        <v>0</v>
      </c>
      <c r="AA41" s="240">
        <v>0</v>
      </c>
      <c r="AB41" s="240">
        <v>0</v>
      </c>
      <c r="AC41" s="240">
        <v>0</v>
      </c>
      <c r="AD41" s="240">
        <v>0</v>
      </c>
      <c r="AE41" s="44">
        <f t="shared" si="2"/>
        <v>0</v>
      </c>
    </row>
    <row r="42" spans="1:31" ht="18.75" customHeight="1" x14ac:dyDescent="0.25">
      <c r="A42" s="93">
        <v>45839</v>
      </c>
      <c r="B42" s="242" t="s">
        <v>403</v>
      </c>
      <c r="C42" s="43">
        <v>1</v>
      </c>
      <c r="D42" s="235" t="s">
        <v>21</v>
      </c>
      <c r="E42" s="240">
        <v>500</v>
      </c>
      <c r="F42" s="240">
        <v>0</v>
      </c>
      <c r="G42" s="240">
        <v>500</v>
      </c>
      <c r="H42" s="240">
        <v>0</v>
      </c>
      <c r="I42" s="240">
        <v>0</v>
      </c>
      <c r="J42" s="240">
        <v>0</v>
      </c>
      <c r="K42" s="240">
        <v>0</v>
      </c>
      <c r="L42" s="240">
        <v>0</v>
      </c>
      <c r="M42" s="240">
        <v>0</v>
      </c>
      <c r="N42" s="240">
        <v>0</v>
      </c>
      <c r="O42" s="240">
        <v>0</v>
      </c>
      <c r="P42" s="240">
        <v>0</v>
      </c>
      <c r="Q42" s="240">
        <v>0</v>
      </c>
      <c r="R42" s="240">
        <v>0</v>
      </c>
      <c r="S42" s="240">
        <v>0</v>
      </c>
      <c r="T42" s="240">
        <v>0</v>
      </c>
      <c r="U42" s="240">
        <v>0</v>
      </c>
      <c r="V42" s="240">
        <v>0</v>
      </c>
      <c r="W42" s="240">
        <v>0</v>
      </c>
      <c r="X42" s="240">
        <v>0</v>
      </c>
      <c r="Y42" s="240">
        <v>0</v>
      </c>
      <c r="Z42" s="240">
        <v>0</v>
      </c>
      <c r="AA42" s="240">
        <v>0</v>
      </c>
      <c r="AB42" s="240">
        <v>0</v>
      </c>
      <c r="AC42" s="240">
        <v>0</v>
      </c>
      <c r="AD42" s="240">
        <v>0</v>
      </c>
      <c r="AE42" s="44">
        <f t="shared" si="2"/>
        <v>0</v>
      </c>
    </row>
    <row r="43" spans="1:31" ht="18.75" customHeight="1" x14ac:dyDescent="0.25">
      <c r="A43" s="93">
        <v>45844</v>
      </c>
      <c r="B43" s="242" t="s">
        <v>402</v>
      </c>
      <c r="C43" s="43">
        <v>1</v>
      </c>
      <c r="D43" s="235" t="s">
        <v>26</v>
      </c>
      <c r="E43" s="240">
        <v>0</v>
      </c>
      <c r="F43" s="240">
        <v>0</v>
      </c>
      <c r="G43" s="240">
        <v>0</v>
      </c>
      <c r="H43" s="240">
        <v>0</v>
      </c>
      <c r="I43" s="240">
        <v>0</v>
      </c>
      <c r="J43" s="240">
        <v>0</v>
      </c>
      <c r="K43" s="240">
        <v>0</v>
      </c>
      <c r="L43" s="240">
        <v>0</v>
      </c>
      <c r="M43" s="240">
        <v>0</v>
      </c>
      <c r="N43" s="240">
        <v>0</v>
      </c>
      <c r="O43" s="240">
        <v>0</v>
      </c>
      <c r="P43" s="240">
        <v>0</v>
      </c>
      <c r="Q43" s="240">
        <v>0</v>
      </c>
      <c r="R43" s="240">
        <v>0</v>
      </c>
      <c r="S43" s="240">
        <v>0</v>
      </c>
      <c r="T43" s="240">
        <v>0</v>
      </c>
      <c r="U43" s="240">
        <v>0</v>
      </c>
      <c r="V43" s="240">
        <v>0</v>
      </c>
      <c r="W43" s="240">
        <v>0</v>
      </c>
      <c r="X43" s="240">
        <v>0</v>
      </c>
      <c r="Y43" s="240">
        <v>0</v>
      </c>
      <c r="Z43" s="240">
        <v>0</v>
      </c>
      <c r="AA43" s="240">
        <v>0</v>
      </c>
      <c r="AB43" s="240">
        <v>0</v>
      </c>
      <c r="AC43" s="240">
        <v>0</v>
      </c>
      <c r="AD43" s="240">
        <v>0</v>
      </c>
      <c r="AE43" s="44">
        <f t="shared" si="2"/>
        <v>0</v>
      </c>
    </row>
    <row r="44" spans="1:31" ht="18.75" customHeight="1" x14ac:dyDescent="0.25">
      <c r="A44" s="93">
        <v>45851</v>
      </c>
      <c r="B44" s="242" t="s">
        <v>402</v>
      </c>
      <c r="C44" s="43">
        <v>1</v>
      </c>
      <c r="D44" s="235">
        <v>500595</v>
      </c>
      <c r="E44" s="240">
        <v>65</v>
      </c>
      <c r="F44" s="240">
        <v>0</v>
      </c>
      <c r="G44" s="240">
        <v>0</v>
      </c>
      <c r="H44" s="240">
        <v>65</v>
      </c>
      <c r="I44" s="240">
        <v>0</v>
      </c>
      <c r="J44" s="240">
        <v>0</v>
      </c>
      <c r="K44" s="240">
        <v>0</v>
      </c>
      <c r="L44" s="240">
        <v>0</v>
      </c>
      <c r="M44" s="240">
        <v>0</v>
      </c>
      <c r="N44" s="240">
        <v>0</v>
      </c>
      <c r="O44" s="240">
        <v>0</v>
      </c>
      <c r="P44" s="240">
        <v>0</v>
      </c>
      <c r="Q44" s="240">
        <v>0</v>
      </c>
      <c r="R44" s="240">
        <v>0</v>
      </c>
      <c r="S44" s="240">
        <v>0</v>
      </c>
      <c r="T44" s="240">
        <v>0</v>
      </c>
      <c r="U44" s="240">
        <v>0</v>
      </c>
      <c r="V44" s="240">
        <v>0</v>
      </c>
      <c r="W44" s="240">
        <v>0</v>
      </c>
      <c r="X44" s="240">
        <v>0</v>
      </c>
      <c r="Y44" s="240">
        <v>0</v>
      </c>
      <c r="Z44" s="240">
        <v>0</v>
      </c>
      <c r="AA44" s="240">
        <v>0</v>
      </c>
      <c r="AB44" s="240">
        <v>0</v>
      </c>
      <c r="AC44" s="240">
        <v>0</v>
      </c>
      <c r="AD44" s="240">
        <v>0</v>
      </c>
      <c r="AE44" s="44">
        <f t="shared" si="2"/>
        <v>0</v>
      </c>
    </row>
    <row r="45" spans="1:31" ht="18.75" customHeight="1" x14ac:dyDescent="0.25">
      <c r="A45" s="93">
        <v>45858</v>
      </c>
      <c r="B45" s="242" t="s">
        <v>402</v>
      </c>
      <c r="C45" s="43">
        <v>1</v>
      </c>
      <c r="D45" s="235" t="s">
        <v>231</v>
      </c>
      <c r="E45" s="240">
        <v>92</v>
      </c>
      <c r="F45" s="240">
        <v>0</v>
      </c>
      <c r="G45" s="240">
        <v>0</v>
      </c>
      <c r="H45" s="240">
        <v>92</v>
      </c>
      <c r="I45" s="240">
        <v>0</v>
      </c>
      <c r="J45" s="240">
        <v>0</v>
      </c>
      <c r="K45" s="240">
        <v>0</v>
      </c>
      <c r="L45" s="240">
        <v>0</v>
      </c>
      <c r="M45" s="240">
        <v>0</v>
      </c>
      <c r="N45" s="240">
        <v>0</v>
      </c>
      <c r="O45" s="240">
        <v>0</v>
      </c>
      <c r="P45" s="240">
        <v>0</v>
      </c>
      <c r="Q45" s="240">
        <v>0</v>
      </c>
      <c r="R45" s="240">
        <v>0</v>
      </c>
      <c r="S45" s="240">
        <v>0</v>
      </c>
      <c r="T45" s="240">
        <v>0</v>
      </c>
      <c r="U45" s="240">
        <v>0</v>
      </c>
      <c r="V45" s="240">
        <v>0</v>
      </c>
      <c r="W45" s="240">
        <v>0</v>
      </c>
      <c r="X45" s="240">
        <v>0</v>
      </c>
      <c r="Y45" s="240">
        <v>0</v>
      </c>
      <c r="Z45" s="240">
        <v>0</v>
      </c>
      <c r="AA45" s="240">
        <v>0</v>
      </c>
      <c r="AB45" s="240">
        <v>0</v>
      </c>
      <c r="AC45" s="240">
        <v>0</v>
      </c>
      <c r="AD45" s="240">
        <v>0</v>
      </c>
      <c r="AE45" s="44">
        <f t="shared" si="2"/>
        <v>0</v>
      </c>
    </row>
    <row r="46" spans="1:31" ht="18.75" customHeight="1" x14ac:dyDescent="0.25">
      <c r="A46" s="93">
        <v>45865</v>
      </c>
      <c r="B46" s="242" t="s">
        <v>402</v>
      </c>
      <c r="C46" s="43">
        <v>1</v>
      </c>
      <c r="D46" s="235" t="s">
        <v>231</v>
      </c>
      <c r="E46" s="240">
        <v>242</v>
      </c>
      <c r="F46" s="240">
        <v>0</v>
      </c>
      <c r="G46" s="240">
        <v>0</v>
      </c>
      <c r="H46" s="240">
        <v>242</v>
      </c>
      <c r="I46" s="240">
        <v>0</v>
      </c>
      <c r="J46" s="240">
        <v>0</v>
      </c>
      <c r="K46" s="240">
        <v>0</v>
      </c>
      <c r="L46" s="240">
        <v>0</v>
      </c>
      <c r="M46" s="240">
        <v>0</v>
      </c>
      <c r="N46" s="240">
        <v>0</v>
      </c>
      <c r="O46" s="240">
        <v>0</v>
      </c>
      <c r="P46" s="240">
        <v>0</v>
      </c>
      <c r="Q46" s="240">
        <v>0</v>
      </c>
      <c r="R46" s="240">
        <v>0</v>
      </c>
      <c r="S46" s="240">
        <v>0</v>
      </c>
      <c r="T46" s="240">
        <v>0</v>
      </c>
      <c r="U46" s="240">
        <v>0</v>
      </c>
      <c r="V46" s="240">
        <v>0</v>
      </c>
      <c r="W46" s="240">
        <v>0</v>
      </c>
      <c r="X46" s="240">
        <v>0</v>
      </c>
      <c r="Y46" s="240">
        <v>0</v>
      </c>
      <c r="Z46" s="240">
        <v>0</v>
      </c>
      <c r="AA46" s="240">
        <v>0</v>
      </c>
      <c r="AB46" s="240">
        <v>0</v>
      </c>
      <c r="AC46" s="240">
        <v>0</v>
      </c>
      <c r="AD46" s="240">
        <v>0</v>
      </c>
      <c r="AE46" s="44">
        <f t="shared" si="2"/>
        <v>0</v>
      </c>
    </row>
    <row r="47" spans="1:31" ht="18.75" customHeight="1" x14ac:dyDescent="0.25">
      <c r="A47" s="93">
        <v>45869</v>
      </c>
      <c r="B47" s="242" t="s">
        <v>22</v>
      </c>
      <c r="C47" s="43">
        <v>1</v>
      </c>
      <c r="D47" s="235" t="s">
        <v>21</v>
      </c>
      <c r="E47" s="240">
        <v>13</v>
      </c>
      <c r="F47" s="240">
        <v>0</v>
      </c>
      <c r="G47" s="240">
        <v>13</v>
      </c>
      <c r="H47" s="240">
        <v>0</v>
      </c>
      <c r="I47" s="240">
        <v>0</v>
      </c>
      <c r="J47" s="240">
        <v>0</v>
      </c>
      <c r="K47" s="240">
        <v>0</v>
      </c>
      <c r="L47" s="240">
        <v>0</v>
      </c>
      <c r="M47" s="240">
        <v>0</v>
      </c>
      <c r="N47" s="240">
        <v>0</v>
      </c>
      <c r="O47" s="240">
        <v>0</v>
      </c>
      <c r="P47" s="240">
        <v>0</v>
      </c>
      <c r="Q47" s="240">
        <v>0</v>
      </c>
      <c r="R47" s="240">
        <v>0</v>
      </c>
      <c r="S47" s="240">
        <v>0</v>
      </c>
      <c r="T47" s="240">
        <v>0</v>
      </c>
      <c r="U47" s="240">
        <v>0</v>
      </c>
      <c r="V47" s="240">
        <v>0</v>
      </c>
      <c r="W47" s="240">
        <v>0</v>
      </c>
      <c r="X47" s="240">
        <v>0</v>
      </c>
      <c r="Y47" s="240">
        <v>0</v>
      </c>
      <c r="Z47" s="240">
        <v>0</v>
      </c>
      <c r="AA47" s="240">
        <v>0</v>
      </c>
      <c r="AB47" s="240">
        <v>0</v>
      </c>
      <c r="AC47" s="240">
        <v>0</v>
      </c>
      <c r="AD47" s="240">
        <v>0</v>
      </c>
      <c r="AE47" s="44">
        <f t="shared" si="2"/>
        <v>0</v>
      </c>
    </row>
    <row r="48" spans="1:31" ht="18.75" customHeight="1" x14ac:dyDescent="0.25">
      <c r="A48" s="93">
        <v>45872</v>
      </c>
      <c r="B48" s="242" t="s">
        <v>402</v>
      </c>
      <c r="C48" s="43">
        <v>1</v>
      </c>
      <c r="D48" s="235" t="s">
        <v>231</v>
      </c>
      <c r="E48" s="240">
        <v>120</v>
      </c>
      <c r="F48" s="240">
        <v>0</v>
      </c>
      <c r="G48" s="240">
        <v>0</v>
      </c>
      <c r="H48" s="240">
        <v>120</v>
      </c>
      <c r="I48" s="240">
        <v>0</v>
      </c>
      <c r="J48" s="240">
        <v>0</v>
      </c>
      <c r="K48" s="240">
        <v>0</v>
      </c>
      <c r="L48" s="240">
        <v>0</v>
      </c>
      <c r="M48" s="240">
        <v>0</v>
      </c>
      <c r="N48" s="240">
        <v>0</v>
      </c>
      <c r="O48" s="240">
        <v>0</v>
      </c>
      <c r="P48" s="240">
        <v>0</v>
      </c>
      <c r="Q48" s="240">
        <v>0</v>
      </c>
      <c r="R48" s="240">
        <v>0</v>
      </c>
      <c r="S48" s="240">
        <v>0</v>
      </c>
      <c r="T48" s="240">
        <v>0</v>
      </c>
      <c r="U48" s="240">
        <v>0</v>
      </c>
      <c r="V48" s="240">
        <v>0</v>
      </c>
      <c r="W48" s="240">
        <v>0</v>
      </c>
      <c r="X48" s="240">
        <v>0</v>
      </c>
      <c r="Y48" s="240">
        <v>0</v>
      </c>
      <c r="Z48" s="240">
        <v>0</v>
      </c>
      <c r="AA48" s="240">
        <v>0</v>
      </c>
      <c r="AB48" s="240">
        <v>0</v>
      </c>
      <c r="AC48" s="240">
        <v>0</v>
      </c>
      <c r="AD48" s="240">
        <v>0</v>
      </c>
      <c r="AE48" s="44">
        <f t="shared" si="2"/>
        <v>0</v>
      </c>
    </row>
    <row r="49" spans="1:31" ht="18.75" customHeight="1" x14ac:dyDescent="0.25">
      <c r="A49" s="93">
        <v>45879</v>
      </c>
      <c r="B49" s="242" t="s">
        <v>402</v>
      </c>
      <c r="C49" s="43">
        <v>1</v>
      </c>
      <c r="D49" s="235" t="s">
        <v>231</v>
      </c>
      <c r="E49" s="240">
        <v>110</v>
      </c>
      <c r="F49" s="240">
        <v>0</v>
      </c>
      <c r="G49" s="240">
        <v>0</v>
      </c>
      <c r="H49" s="240">
        <v>110</v>
      </c>
      <c r="I49" s="240">
        <v>0</v>
      </c>
      <c r="J49" s="240">
        <v>0</v>
      </c>
      <c r="K49" s="240">
        <v>0</v>
      </c>
      <c r="L49" s="240">
        <v>0</v>
      </c>
      <c r="M49" s="240">
        <v>0</v>
      </c>
      <c r="N49" s="240">
        <v>0</v>
      </c>
      <c r="O49" s="240">
        <v>0</v>
      </c>
      <c r="P49" s="240">
        <v>0</v>
      </c>
      <c r="Q49" s="240">
        <v>0</v>
      </c>
      <c r="R49" s="240">
        <v>0</v>
      </c>
      <c r="S49" s="240">
        <v>0</v>
      </c>
      <c r="T49" s="240">
        <v>0</v>
      </c>
      <c r="U49" s="240">
        <v>0</v>
      </c>
      <c r="V49" s="240">
        <v>0</v>
      </c>
      <c r="W49" s="240">
        <v>0</v>
      </c>
      <c r="X49" s="240">
        <v>0</v>
      </c>
      <c r="Y49" s="240">
        <v>0</v>
      </c>
      <c r="Z49" s="240">
        <v>0</v>
      </c>
      <c r="AA49" s="240">
        <v>0</v>
      </c>
      <c r="AB49" s="240">
        <v>0</v>
      </c>
      <c r="AC49" s="240">
        <v>0</v>
      </c>
      <c r="AD49" s="240">
        <v>0</v>
      </c>
      <c r="AE49" s="44">
        <f t="shared" si="2"/>
        <v>0</v>
      </c>
    </row>
    <row r="50" spans="1:31" ht="18.75" customHeight="1" x14ac:dyDescent="0.25">
      <c r="A50" s="93">
        <v>45886</v>
      </c>
      <c r="B50" s="42" t="s">
        <v>402</v>
      </c>
      <c r="C50" s="43">
        <v>1</v>
      </c>
      <c r="D50" s="235" t="s">
        <v>231</v>
      </c>
      <c r="E50" s="240">
        <v>90</v>
      </c>
      <c r="F50" s="240">
        <v>0</v>
      </c>
      <c r="G50" s="240">
        <v>0</v>
      </c>
      <c r="H50" s="240">
        <v>90</v>
      </c>
      <c r="I50" s="240">
        <v>0</v>
      </c>
      <c r="J50" s="240">
        <v>0</v>
      </c>
      <c r="K50" s="240">
        <v>0</v>
      </c>
      <c r="L50" s="240">
        <v>0</v>
      </c>
      <c r="M50" s="240">
        <v>0</v>
      </c>
      <c r="N50" s="240">
        <v>0</v>
      </c>
      <c r="O50" s="240">
        <v>0</v>
      </c>
      <c r="P50" s="240">
        <v>0</v>
      </c>
      <c r="Q50" s="240">
        <v>0</v>
      </c>
      <c r="R50" s="240">
        <v>0</v>
      </c>
      <c r="S50" s="240">
        <v>0</v>
      </c>
      <c r="T50" s="240">
        <v>0</v>
      </c>
      <c r="U50" s="240">
        <v>0</v>
      </c>
      <c r="V50" s="240">
        <v>0</v>
      </c>
      <c r="W50" s="240">
        <v>0</v>
      </c>
      <c r="X50" s="240">
        <v>0</v>
      </c>
      <c r="Y50" s="240">
        <v>0</v>
      </c>
      <c r="Z50" s="240">
        <v>0</v>
      </c>
      <c r="AA50" s="240">
        <v>0</v>
      </c>
      <c r="AB50" s="240">
        <v>0</v>
      </c>
      <c r="AC50" s="240">
        <v>0</v>
      </c>
      <c r="AD50" s="240">
        <v>0</v>
      </c>
      <c r="AE50" s="44">
        <f t="shared" si="2"/>
        <v>0</v>
      </c>
    </row>
    <row r="51" spans="1:31" ht="18.75" customHeight="1" x14ac:dyDescent="0.25">
      <c r="A51" s="93">
        <v>45893</v>
      </c>
      <c r="B51" s="242" t="s">
        <v>402</v>
      </c>
      <c r="C51" s="43">
        <v>1</v>
      </c>
      <c r="D51" s="235" t="s">
        <v>231</v>
      </c>
      <c r="E51" s="240">
        <v>100</v>
      </c>
      <c r="F51" s="240">
        <v>0</v>
      </c>
      <c r="G51" s="240">
        <v>0</v>
      </c>
      <c r="H51" s="240">
        <v>100</v>
      </c>
      <c r="I51" s="240">
        <v>0</v>
      </c>
      <c r="J51" s="240">
        <v>0</v>
      </c>
      <c r="K51" s="240">
        <v>0</v>
      </c>
      <c r="L51" s="240">
        <v>0</v>
      </c>
      <c r="M51" s="240">
        <v>0</v>
      </c>
      <c r="N51" s="240">
        <v>0</v>
      </c>
      <c r="O51" s="240">
        <v>0</v>
      </c>
      <c r="P51" s="240">
        <v>0</v>
      </c>
      <c r="Q51" s="240">
        <v>0</v>
      </c>
      <c r="R51" s="240">
        <v>0</v>
      </c>
      <c r="S51" s="240">
        <v>0</v>
      </c>
      <c r="T51" s="240">
        <v>0</v>
      </c>
      <c r="U51" s="240">
        <v>0</v>
      </c>
      <c r="V51" s="240">
        <v>0</v>
      </c>
      <c r="W51" s="240">
        <v>0</v>
      </c>
      <c r="X51" s="240">
        <v>0</v>
      </c>
      <c r="Y51" s="240">
        <v>0</v>
      </c>
      <c r="Z51" s="240">
        <v>0</v>
      </c>
      <c r="AA51" s="240">
        <v>0</v>
      </c>
      <c r="AB51" s="240">
        <v>0</v>
      </c>
      <c r="AC51" s="240">
        <v>0</v>
      </c>
      <c r="AD51" s="240">
        <v>0</v>
      </c>
      <c r="AE51" s="44">
        <f t="shared" si="2"/>
        <v>0</v>
      </c>
    </row>
    <row r="52" spans="1:31" ht="18.75" customHeight="1" x14ac:dyDescent="0.25">
      <c r="A52" s="93">
        <v>45900</v>
      </c>
      <c r="B52" s="42" t="s">
        <v>402</v>
      </c>
      <c r="C52" s="43">
        <v>1</v>
      </c>
      <c r="D52" s="235" t="s">
        <v>231</v>
      </c>
      <c r="E52" s="240">
        <v>75</v>
      </c>
      <c r="F52" s="240">
        <v>0</v>
      </c>
      <c r="G52" s="240">
        <v>0</v>
      </c>
      <c r="H52" s="240">
        <v>75</v>
      </c>
      <c r="I52" s="240">
        <v>0</v>
      </c>
      <c r="J52" s="240">
        <v>0</v>
      </c>
      <c r="K52" s="240">
        <v>0</v>
      </c>
      <c r="L52" s="240">
        <v>0</v>
      </c>
      <c r="M52" s="240">
        <v>0</v>
      </c>
      <c r="N52" s="240">
        <v>0</v>
      </c>
      <c r="O52" s="240">
        <v>0</v>
      </c>
      <c r="P52" s="240">
        <v>0</v>
      </c>
      <c r="Q52" s="240">
        <v>0</v>
      </c>
      <c r="R52" s="240">
        <v>0</v>
      </c>
      <c r="S52" s="240">
        <v>0</v>
      </c>
      <c r="T52" s="240">
        <v>0</v>
      </c>
      <c r="U52" s="240">
        <v>0</v>
      </c>
      <c r="V52" s="240">
        <v>0</v>
      </c>
      <c r="W52" s="240">
        <v>0</v>
      </c>
      <c r="X52" s="240">
        <v>0</v>
      </c>
      <c r="Y52" s="240">
        <v>0</v>
      </c>
      <c r="Z52" s="240">
        <v>0</v>
      </c>
      <c r="AA52" s="240">
        <v>0</v>
      </c>
      <c r="AB52" s="240">
        <v>0</v>
      </c>
      <c r="AC52" s="240">
        <v>0</v>
      </c>
      <c r="AD52" s="240">
        <v>0</v>
      </c>
      <c r="AE52" s="44">
        <f t="shared" si="2"/>
        <v>0</v>
      </c>
    </row>
    <row r="53" spans="1:31" ht="18.75" customHeight="1" x14ac:dyDescent="0.25">
      <c r="A53" s="93">
        <v>45900</v>
      </c>
      <c r="B53" s="42" t="s">
        <v>22</v>
      </c>
      <c r="C53" s="43">
        <v>1</v>
      </c>
      <c r="D53" s="235" t="s">
        <v>21</v>
      </c>
      <c r="E53" s="240">
        <v>13</v>
      </c>
      <c r="F53" s="240">
        <v>0</v>
      </c>
      <c r="G53" s="240">
        <v>13</v>
      </c>
      <c r="H53" s="240">
        <v>0</v>
      </c>
      <c r="I53" s="240">
        <v>0</v>
      </c>
      <c r="J53" s="240">
        <v>0</v>
      </c>
      <c r="K53" s="240">
        <v>0</v>
      </c>
      <c r="L53" s="240">
        <v>0</v>
      </c>
      <c r="M53" s="240">
        <v>0</v>
      </c>
      <c r="N53" s="240">
        <v>0</v>
      </c>
      <c r="O53" s="240">
        <v>0</v>
      </c>
      <c r="P53" s="240">
        <v>0</v>
      </c>
      <c r="Q53" s="240">
        <v>0</v>
      </c>
      <c r="R53" s="240">
        <v>0</v>
      </c>
      <c r="S53" s="240">
        <v>0</v>
      </c>
      <c r="T53" s="240">
        <v>0</v>
      </c>
      <c r="U53" s="240">
        <v>0</v>
      </c>
      <c r="V53" s="240">
        <v>0</v>
      </c>
      <c r="W53" s="240">
        <v>0</v>
      </c>
      <c r="X53" s="240">
        <v>0</v>
      </c>
      <c r="Y53" s="240">
        <v>0</v>
      </c>
      <c r="Z53" s="240">
        <v>0</v>
      </c>
      <c r="AA53" s="240">
        <v>0</v>
      </c>
      <c r="AB53" s="240">
        <v>0</v>
      </c>
      <c r="AC53" s="240">
        <v>0</v>
      </c>
      <c r="AD53" s="240">
        <v>0</v>
      </c>
      <c r="AE53" s="44">
        <f t="shared" si="2"/>
        <v>0</v>
      </c>
    </row>
    <row r="54" spans="1:31" ht="18.75" customHeight="1" x14ac:dyDescent="0.25">
      <c r="A54" s="93">
        <v>45907</v>
      </c>
      <c r="B54" s="42" t="s">
        <v>402</v>
      </c>
      <c r="C54" s="43">
        <v>1</v>
      </c>
      <c r="D54" s="235" t="s">
        <v>231</v>
      </c>
      <c r="E54" s="240">
        <v>120</v>
      </c>
      <c r="F54" s="240">
        <v>0</v>
      </c>
      <c r="G54" s="240">
        <v>0</v>
      </c>
      <c r="H54" s="240">
        <v>120</v>
      </c>
      <c r="I54" s="240">
        <v>0</v>
      </c>
      <c r="J54" s="240">
        <v>0</v>
      </c>
      <c r="K54" s="240">
        <v>0</v>
      </c>
      <c r="L54" s="240">
        <v>0</v>
      </c>
      <c r="M54" s="240">
        <v>0</v>
      </c>
      <c r="N54" s="240">
        <v>0</v>
      </c>
      <c r="O54" s="240">
        <v>0</v>
      </c>
      <c r="P54" s="240">
        <v>0</v>
      </c>
      <c r="Q54" s="240">
        <v>0</v>
      </c>
      <c r="R54" s="240">
        <v>0</v>
      </c>
      <c r="S54" s="240">
        <v>0</v>
      </c>
      <c r="T54" s="240">
        <v>0</v>
      </c>
      <c r="U54" s="240">
        <v>0</v>
      </c>
      <c r="V54" s="240">
        <v>0</v>
      </c>
      <c r="W54" s="240">
        <v>0</v>
      </c>
      <c r="X54" s="240">
        <v>0</v>
      </c>
      <c r="Y54" s="240">
        <v>0</v>
      </c>
      <c r="Z54" s="240">
        <v>0</v>
      </c>
      <c r="AA54" s="240">
        <v>0</v>
      </c>
      <c r="AB54" s="240">
        <v>0</v>
      </c>
      <c r="AC54" s="240">
        <v>0</v>
      </c>
      <c r="AD54" s="240">
        <v>0</v>
      </c>
      <c r="AE54" s="44">
        <f t="shared" si="2"/>
        <v>0</v>
      </c>
    </row>
    <row r="55" spans="1:31" ht="18.75" customHeight="1" x14ac:dyDescent="0.25">
      <c r="A55" s="93">
        <v>45914</v>
      </c>
      <c r="B55" s="42" t="s">
        <v>402</v>
      </c>
      <c r="C55" s="43">
        <v>1</v>
      </c>
      <c r="D55" s="235" t="s">
        <v>231</v>
      </c>
      <c r="E55" s="240">
        <v>115</v>
      </c>
      <c r="F55" s="240">
        <v>0</v>
      </c>
      <c r="G55" s="240">
        <v>0</v>
      </c>
      <c r="H55" s="240">
        <v>115</v>
      </c>
      <c r="I55" s="240">
        <v>0</v>
      </c>
      <c r="J55" s="240">
        <v>0</v>
      </c>
      <c r="K55" s="240">
        <v>0</v>
      </c>
      <c r="L55" s="240">
        <v>0</v>
      </c>
      <c r="M55" s="240">
        <v>0</v>
      </c>
      <c r="N55" s="240">
        <v>0</v>
      </c>
      <c r="O55" s="240">
        <v>0</v>
      </c>
      <c r="P55" s="240">
        <v>0</v>
      </c>
      <c r="Q55" s="240">
        <v>0</v>
      </c>
      <c r="R55" s="240">
        <v>0</v>
      </c>
      <c r="S55" s="240">
        <v>0</v>
      </c>
      <c r="T55" s="240">
        <v>0</v>
      </c>
      <c r="U55" s="240">
        <v>0</v>
      </c>
      <c r="V55" s="240">
        <v>0</v>
      </c>
      <c r="W55" s="240">
        <v>0</v>
      </c>
      <c r="X55" s="240">
        <v>0</v>
      </c>
      <c r="Y55" s="240">
        <v>0</v>
      </c>
      <c r="Z55" s="240">
        <v>0</v>
      </c>
      <c r="AA55" s="240">
        <v>0</v>
      </c>
      <c r="AB55" s="240">
        <v>0</v>
      </c>
      <c r="AC55" s="240">
        <v>0</v>
      </c>
      <c r="AD55" s="240">
        <v>0</v>
      </c>
      <c r="AE55" s="44">
        <f t="shared" si="2"/>
        <v>0</v>
      </c>
    </row>
    <row r="56" spans="1:31" ht="18.75" customHeight="1" x14ac:dyDescent="0.25">
      <c r="A56" s="93">
        <v>45915</v>
      </c>
      <c r="B56" s="42" t="s">
        <v>24</v>
      </c>
      <c r="C56" s="43">
        <v>1</v>
      </c>
      <c r="D56" s="235" t="s">
        <v>231</v>
      </c>
      <c r="E56" s="240">
        <v>60</v>
      </c>
      <c r="F56" s="240">
        <v>60</v>
      </c>
      <c r="G56" s="240">
        <v>0</v>
      </c>
      <c r="H56" s="240">
        <v>0</v>
      </c>
      <c r="I56" s="240">
        <v>0</v>
      </c>
      <c r="J56" s="240">
        <v>0</v>
      </c>
      <c r="K56" s="240">
        <v>0</v>
      </c>
      <c r="L56" s="240">
        <v>0</v>
      </c>
      <c r="M56" s="240">
        <v>0</v>
      </c>
      <c r="N56" s="240">
        <v>0</v>
      </c>
      <c r="O56" s="240">
        <v>0</v>
      </c>
      <c r="P56" s="240">
        <v>0</v>
      </c>
      <c r="Q56" s="240">
        <v>0</v>
      </c>
      <c r="R56" s="240">
        <v>0</v>
      </c>
      <c r="S56" s="240">
        <v>0</v>
      </c>
      <c r="T56" s="240">
        <v>0</v>
      </c>
      <c r="U56" s="240">
        <v>0</v>
      </c>
      <c r="V56" s="240">
        <v>0</v>
      </c>
      <c r="W56" s="240">
        <v>0</v>
      </c>
      <c r="X56" s="240">
        <v>0</v>
      </c>
      <c r="Y56" s="240">
        <v>0</v>
      </c>
      <c r="Z56" s="240">
        <v>0</v>
      </c>
      <c r="AA56" s="240">
        <v>0</v>
      </c>
      <c r="AB56" s="240">
        <v>0</v>
      </c>
      <c r="AC56" s="240">
        <v>0</v>
      </c>
      <c r="AD56" s="240">
        <v>0</v>
      </c>
      <c r="AE56" s="44">
        <f t="shared" si="2"/>
        <v>0</v>
      </c>
    </row>
    <row r="57" spans="1:31" ht="18.75" customHeight="1" x14ac:dyDescent="0.25">
      <c r="A57" s="93">
        <v>45921</v>
      </c>
      <c r="B57" s="42" t="s">
        <v>402</v>
      </c>
      <c r="C57" s="43">
        <v>1</v>
      </c>
      <c r="D57" s="235" t="s">
        <v>231</v>
      </c>
      <c r="E57" s="240">
        <v>80</v>
      </c>
      <c r="F57" s="240">
        <v>0</v>
      </c>
      <c r="G57" s="240">
        <v>0</v>
      </c>
      <c r="H57" s="240">
        <v>80</v>
      </c>
      <c r="I57" s="240">
        <v>0</v>
      </c>
      <c r="J57" s="240">
        <v>0</v>
      </c>
      <c r="K57" s="240">
        <v>0</v>
      </c>
      <c r="L57" s="240">
        <v>0</v>
      </c>
      <c r="M57" s="240">
        <v>0</v>
      </c>
      <c r="N57" s="240">
        <v>0</v>
      </c>
      <c r="O57" s="240">
        <v>0</v>
      </c>
      <c r="P57" s="240">
        <v>0</v>
      </c>
      <c r="Q57" s="240">
        <v>0</v>
      </c>
      <c r="R57" s="240">
        <v>0</v>
      </c>
      <c r="S57" s="240">
        <v>0</v>
      </c>
      <c r="T57" s="240">
        <v>0</v>
      </c>
      <c r="U57" s="240">
        <v>0</v>
      </c>
      <c r="V57" s="240">
        <v>0</v>
      </c>
      <c r="W57" s="240">
        <v>0</v>
      </c>
      <c r="X57" s="240">
        <v>0</v>
      </c>
      <c r="Y57" s="240">
        <v>0</v>
      </c>
      <c r="Z57" s="240">
        <v>0</v>
      </c>
      <c r="AA57" s="240">
        <v>0</v>
      </c>
      <c r="AB57" s="240">
        <v>0</v>
      </c>
      <c r="AC57" s="240">
        <v>0</v>
      </c>
      <c r="AD57" s="240">
        <v>0</v>
      </c>
      <c r="AE57" s="44">
        <f t="shared" si="2"/>
        <v>0</v>
      </c>
    </row>
    <row r="58" spans="1:31" ht="18.75" customHeight="1" x14ac:dyDescent="0.25">
      <c r="A58" s="93">
        <v>45928</v>
      </c>
      <c r="B58" s="42" t="s">
        <v>402</v>
      </c>
      <c r="C58" s="43">
        <v>1</v>
      </c>
      <c r="D58" s="235" t="s">
        <v>26</v>
      </c>
      <c r="E58" s="240">
        <v>0</v>
      </c>
      <c r="F58" s="240">
        <v>0</v>
      </c>
      <c r="G58" s="240">
        <v>0</v>
      </c>
      <c r="H58" s="240">
        <v>0</v>
      </c>
      <c r="I58" s="240">
        <v>0</v>
      </c>
      <c r="J58" s="240">
        <v>0</v>
      </c>
      <c r="K58" s="240">
        <v>0</v>
      </c>
      <c r="L58" s="240">
        <v>0</v>
      </c>
      <c r="M58" s="240">
        <v>0</v>
      </c>
      <c r="N58" s="240">
        <v>0</v>
      </c>
      <c r="O58" s="240">
        <v>0</v>
      </c>
      <c r="P58" s="240">
        <v>0</v>
      </c>
      <c r="Q58" s="240">
        <v>0</v>
      </c>
      <c r="R58" s="240">
        <v>0</v>
      </c>
      <c r="S58" s="240">
        <v>0</v>
      </c>
      <c r="T58" s="240">
        <v>0</v>
      </c>
      <c r="U58" s="240">
        <v>0</v>
      </c>
      <c r="V58" s="240">
        <v>0</v>
      </c>
      <c r="W58" s="240">
        <v>0</v>
      </c>
      <c r="X58" s="240">
        <v>0</v>
      </c>
      <c r="Y58" s="240">
        <v>0</v>
      </c>
      <c r="Z58" s="240">
        <v>0</v>
      </c>
      <c r="AA58" s="240">
        <v>0</v>
      </c>
      <c r="AB58" s="240">
        <v>0</v>
      </c>
      <c r="AC58" s="240">
        <v>0</v>
      </c>
      <c r="AD58" s="240">
        <v>0</v>
      </c>
      <c r="AE58" s="44">
        <f t="shared" si="2"/>
        <v>0</v>
      </c>
    </row>
    <row r="59" spans="1:31" ht="18.75" customHeight="1" x14ac:dyDescent="0.25">
      <c r="A59" s="93">
        <v>45930</v>
      </c>
      <c r="B59" s="42" t="s">
        <v>22</v>
      </c>
      <c r="C59" s="43">
        <v>1</v>
      </c>
      <c r="D59" s="235" t="s">
        <v>21</v>
      </c>
      <c r="E59" s="240">
        <v>13</v>
      </c>
      <c r="F59" s="240">
        <v>0</v>
      </c>
      <c r="G59" s="240">
        <v>13</v>
      </c>
      <c r="H59" s="240">
        <v>0</v>
      </c>
      <c r="I59" s="240">
        <v>0</v>
      </c>
      <c r="J59" s="240">
        <v>0</v>
      </c>
      <c r="K59" s="240">
        <v>0</v>
      </c>
      <c r="L59" s="240">
        <v>0</v>
      </c>
      <c r="M59" s="240">
        <v>0</v>
      </c>
      <c r="N59" s="240">
        <v>0</v>
      </c>
      <c r="O59" s="240">
        <v>0</v>
      </c>
      <c r="P59" s="240">
        <v>0</v>
      </c>
      <c r="Q59" s="240">
        <v>0</v>
      </c>
      <c r="R59" s="240">
        <v>0</v>
      </c>
      <c r="S59" s="240">
        <v>0</v>
      </c>
      <c r="T59" s="240">
        <v>0</v>
      </c>
      <c r="U59" s="240">
        <v>0</v>
      </c>
      <c r="V59" s="240">
        <v>0</v>
      </c>
      <c r="W59" s="240">
        <v>0</v>
      </c>
      <c r="X59" s="240">
        <v>0</v>
      </c>
      <c r="Y59" s="240">
        <v>0</v>
      </c>
      <c r="Z59" s="240">
        <v>0</v>
      </c>
      <c r="AA59" s="240">
        <v>0</v>
      </c>
      <c r="AB59" s="240">
        <v>0</v>
      </c>
      <c r="AC59" s="240">
        <v>0</v>
      </c>
      <c r="AD59" s="240">
        <v>0</v>
      </c>
      <c r="AE59" s="44">
        <f t="shared" si="2"/>
        <v>0</v>
      </c>
    </row>
    <row r="60" spans="1:31" ht="18.75" customHeight="1" x14ac:dyDescent="0.25">
      <c r="A60" s="93">
        <v>45931</v>
      </c>
      <c r="B60" s="42" t="s">
        <v>403</v>
      </c>
      <c r="C60" s="43">
        <v>1</v>
      </c>
      <c r="D60" s="235" t="s">
        <v>21</v>
      </c>
      <c r="E60" s="240">
        <v>500</v>
      </c>
      <c r="F60" s="240">
        <v>0</v>
      </c>
      <c r="G60" s="240">
        <v>500</v>
      </c>
      <c r="H60" s="240">
        <v>0</v>
      </c>
      <c r="I60" s="240">
        <v>0</v>
      </c>
      <c r="J60" s="240">
        <v>0</v>
      </c>
      <c r="K60" s="240">
        <v>0</v>
      </c>
      <c r="L60" s="240">
        <v>0</v>
      </c>
      <c r="M60" s="240">
        <v>0</v>
      </c>
      <c r="N60" s="240">
        <v>0</v>
      </c>
      <c r="O60" s="240">
        <v>0</v>
      </c>
      <c r="P60" s="240">
        <v>0</v>
      </c>
      <c r="Q60" s="240">
        <v>0</v>
      </c>
      <c r="R60" s="240">
        <v>0</v>
      </c>
      <c r="S60" s="240">
        <v>0</v>
      </c>
      <c r="T60" s="240">
        <v>0</v>
      </c>
      <c r="U60" s="240">
        <v>0</v>
      </c>
      <c r="V60" s="240">
        <v>0</v>
      </c>
      <c r="W60" s="240">
        <v>0</v>
      </c>
      <c r="X60" s="240">
        <v>0</v>
      </c>
      <c r="Y60" s="240">
        <v>0</v>
      </c>
      <c r="Z60" s="240">
        <v>0</v>
      </c>
      <c r="AA60" s="240">
        <v>0</v>
      </c>
      <c r="AB60" s="240">
        <v>0</v>
      </c>
      <c r="AC60" s="240">
        <v>0</v>
      </c>
      <c r="AD60" s="240">
        <v>0</v>
      </c>
      <c r="AE60" s="44">
        <f t="shared" si="2"/>
        <v>0</v>
      </c>
    </row>
    <row r="61" spans="1:31" ht="18.75" customHeight="1" x14ac:dyDescent="0.25">
      <c r="A61" s="93">
        <v>45935</v>
      </c>
      <c r="B61" s="42" t="s">
        <v>402</v>
      </c>
      <c r="C61" s="43">
        <v>1</v>
      </c>
      <c r="D61" s="235" t="s">
        <v>26</v>
      </c>
      <c r="E61" s="240">
        <v>0</v>
      </c>
      <c r="F61" s="240">
        <v>0</v>
      </c>
      <c r="G61" s="240">
        <v>0</v>
      </c>
      <c r="H61" s="240">
        <v>0</v>
      </c>
      <c r="I61" s="240">
        <v>0</v>
      </c>
      <c r="J61" s="240">
        <v>0</v>
      </c>
      <c r="K61" s="240">
        <v>0</v>
      </c>
      <c r="L61" s="240">
        <v>0</v>
      </c>
      <c r="M61" s="240">
        <v>0</v>
      </c>
      <c r="N61" s="240">
        <v>0</v>
      </c>
      <c r="O61" s="240">
        <v>0</v>
      </c>
      <c r="P61" s="240">
        <v>0</v>
      </c>
      <c r="Q61" s="240">
        <v>0</v>
      </c>
      <c r="R61" s="240">
        <v>0</v>
      </c>
      <c r="S61" s="240">
        <v>0</v>
      </c>
      <c r="T61" s="240">
        <v>0</v>
      </c>
      <c r="U61" s="240">
        <v>0</v>
      </c>
      <c r="V61" s="240">
        <v>0</v>
      </c>
      <c r="W61" s="240">
        <v>0</v>
      </c>
      <c r="X61" s="240">
        <v>0</v>
      </c>
      <c r="Y61" s="240">
        <v>0</v>
      </c>
      <c r="Z61" s="240">
        <v>0</v>
      </c>
      <c r="AA61" s="240">
        <v>0</v>
      </c>
      <c r="AB61" s="240">
        <v>0</v>
      </c>
      <c r="AC61" s="240">
        <v>0</v>
      </c>
      <c r="AD61" s="240">
        <v>0</v>
      </c>
      <c r="AE61" s="44">
        <f t="shared" si="2"/>
        <v>0</v>
      </c>
    </row>
    <row r="62" spans="1:31" ht="18.75" customHeight="1" x14ac:dyDescent="0.25">
      <c r="A62" s="93">
        <v>45943</v>
      </c>
      <c r="B62" s="42" t="s">
        <v>402</v>
      </c>
      <c r="C62" s="43">
        <v>1</v>
      </c>
      <c r="D62" s="235" t="s">
        <v>26</v>
      </c>
      <c r="E62" s="240">
        <v>105</v>
      </c>
      <c r="F62" s="240">
        <v>0</v>
      </c>
      <c r="G62" s="240">
        <v>0</v>
      </c>
      <c r="H62" s="240">
        <v>105</v>
      </c>
      <c r="I62" s="240">
        <v>0</v>
      </c>
      <c r="J62" s="240">
        <v>0</v>
      </c>
      <c r="K62" s="240">
        <v>0</v>
      </c>
      <c r="L62" s="240">
        <v>0</v>
      </c>
      <c r="M62" s="240">
        <v>0</v>
      </c>
      <c r="N62" s="240">
        <v>0</v>
      </c>
      <c r="O62" s="240">
        <v>0</v>
      </c>
      <c r="P62" s="240">
        <v>0</v>
      </c>
      <c r="Q62" s="240">
        <v>0</v>
      </c>
      <c r="R62" s="240">
        <v>0</v>
      </c>
      <c r="S62" s="240">
        <v>0</v>
      </c>
      <c r="T62" s="240">
        <v>0</v>
      </c>
      <c r="U62" s="240">
        <v>0</v>
      </c>
      <c r="V62" s="240">
        <v>0</v>
      </c>
      <c r="W62" s="240">
        <v>0</v>
      </c>
      <c r="X62" s="240">
        <v>0</v>
      </c>
      <c r="Y62" s="240">
        <v>0</v>
      </c>
      <c r="Z62" s="240">
        <v>0</v>
      </c>
      <c r="AA62" s="240">
        <v>0</v>
      </c>
      <c r="AB62" s="240">
        <v>0</v>
      </c>
      <c r="AC62" s="240">
        <v>0</v>
      </c>
      <c r="AD62" s="240">
        <v>0</v>
      </c>
      <c r="AE62" s="44">
        <f t="shared" si="2"/>
        <v>0</v>
      </c>
    </row>
    <row r="63" spans="1:31" ht="18.75" customHeight="1" x14ac:dyDescent="0.25">
      <c r="A63" s="93">
        <v>45943</v>
      </c>
      <c r="B63" s="42" t="s">
        <v>402</v>
      </c>
      <c r="C63" s="43">
        <v>1</v>
      </c>
      <c r="D63" s="235" t="s">
        <v>26</v>
      </c>
      <c r="E63" s="240">
        <v>100</v>
      </c>
      <c r="F63" s="240">
        <v>0</v>
      </c>
      <c r="G63" s="240">
        <v>0</v>
      </c>
      <c r="H63" s="240">
        <v>100</v>
      </c>
      <c r="I63" s="240">
        <v>0</v>
      </c>
      <c r="J63" s="240">
        <v>0</v>
      </c>
      <c r="K63" s="240">
        <v>0</v>
      </c>
      <c r="L63" s="240">
        <v>0</v>
      </c>
      <c r="M63" s="240">
        <v>0</v>
      </c>
      <c r="N63" s="240">
        <v>0</v>
      </c>
      <c r="O63" s="240">
        <v>0</v>
      </c>
      <c r="P63" s="240">
        <v>0</v>
      </c>
      <c r="Q63" s="240">
        <v>0</v>
      </c>
      <c r="R63" s="240">
        <v>0</v>
      </c>
      <c r="S63" s="240">
        <v>0</v>
      </c>
      <c r="T63" s="240">
        <v>0</v>
      </c>
      <c r="U63" s="240">
        <v>0</v>
      </c>
      <c r="V63" s="240">
        <v>0</v>
      </c>
      <c r="W63" s="240">
        <v>0</v>
      </c>
      <c r="X63" s="240">
        <v>0</v>
      </c>
      <c r="Y63" s="240">
        <v>0</v>
      </c>
      <c r="Z63" s="240">
        <v>0</v>
      </c>
      <c r="AA63" s="240">
        <v>0</v>
      </c>
      <c r="AB63" s="240">
        <v>0</v>
      </c>
      <c r="AC63" s="240">
        <v>0</v>
      </c>
      <c r="AD63" s="240">
        <v>0</v>
      </c>
      <c r="AE63" s="44">
        <f t="shared" si="2"/>
        <v>0</v>
      </c>
    </row>
    <row r="64" spans="1:31" ht="18.75" customHeight="1" x14ac:dyDescent="0.25">
      <c r="A64" s="93">
        <v>45950</v>
      </c>
      <c r="B64" s="42" t="s">
        <v>402</v>
      </c>
      <c r="C64" s="43">
        <v>1</v>
      </c>
      <c r="D64" s="235" t="s">
        <v>26</v>
      </c>
      <c r="E64" s="240">
        <v>70</v>
      </c>
      <c r="F64" s="240">
        <v>0</v>
      </c>
      <c r="G64" s="240">
        <v>0</v>
      </c>
      <c r="H64" s="240">
        <v>70</v>
      </c>
      <c r="I64" s="240">
        <v>0</v>
      </c>
      <c r="J64" s="240">
        <v>0</v>
      </c>
      <c r="K64" s="240">
        <v>0</v>
      </c>
      <c r="L64" s="240">
        <v>0</v>
      </c>
      <c r="M64" s="240">
        <v>0</v>
      </c>
      <c r="N64" s="240">
        <v>0</v>
      </c>
      <c r="O64" s="240">
        <v>0</v>
      </c>
      <c r="P64" s="240">
        <v>0</v>
      </c>
      <c r="Q64" s="240">
        <v>0</v>
      </c>
      <c r="R64" s="240">
        <v>0</v>
      </c>
      <c r="S64" s="240">
        <v>0</v>
      </c>
      <c r="T64" s="240">
        <v>0</v>
      </c>
      <c r="U64" s="240">
        <v>0</v>
      </c>
      <c r="V64" s="240">
        <v>0</v>
      </c>
      <c r="W64" s="240">
        <v>0</v>
      </c>
      <c r="X64" s="240">
        <v>0</v>
      </c>
      <c r="Y64" s="240">
        <v>0</v>
      </c>
      <c r="Z64" s="240">
        <v>0</v>
      </c>
      <c r="AA64" s="240">
        <v>0</v>
      </c>
      <c r="AB64" s="240">
        <v>0</v>
      </c>
      <c r="AC64" s="240">
        <v>0</v>
      </c>
      <c r="AD64" s="240">
        <v>0</v>
      </c>
      <c r="AE64" s="44">
        <f t="shared" si="2"/>
        <v>0</v>
      </c>
    </row>
    <row r="65" spans="1:31" ht="18.75" customHeight="1" x14ac:dyDescent="0.25">
      <c r="A65" s="93">
        <v>45957</v>
      </c>
      <c r="B65" s="42" t="s">
        <v>402</v>
      </c>
      <c r="C65" s="43">
        <v>1</v>
      </c>
      <c r="D65" s="235" t="s">
        <v>26</v>
      </c>
      <c r="E65" s="240">
        <v>140</v>
      </c>
      <c r="F65" s="240">
        <v>0</v>
      </c>
      <c r="G65" s="240">
        <v>0</v>
      </c>
      <c r="H65" s="240">
        <v>140</v>
      </c>
      <c r="I65" s="240">
        <v>0</v>
      </c>
      <c r="J65" s="240">
        <v>0</v>
      </c>
      <c r="K65" s="240">
        <v>0</v>
      </c>
      <c r="L65" s="240">
        <v>0</v>
      </c>
      <c r="M65" s="240">
        <v>0</v>
      </c>
      <c r="N65" s="240">
        <v>0</v>
      </c>
      <c r="O65" s="240">
        <v>0</v>
      </c>
      <c r="P65" s="240">
        <v>0</v>
      </c>
      <c r="Q65" s="240">
        <v>0</v>
      </c>
      <c r="R65" s="240">
        <v>0</v>
      </c>
      <c r="S65" s="240">
        <v>0</v>
      </c>
      <c r="T65" s="240">
        <v>0</v>
      </c>
      <c r="U65" s="240">
        <v>0</v>
      </c>
      <c r="V65" s="240">
        <v>0</v>
      </c>
      <c r="W65" s="240">
        <v>0</v>
      </c>
      <c r="X65" s="240">
        <v>0</v>
      </c>
      <c r="Y65" s="240">
        <v>0</v>
      </c>
      <c r="Z65" s="240">
        <v>0</v>
      </c>
      <c r="AA65" s="240">
        <v>0</v>
      </c>
      <c r="AB65" s="240">
        <v>0</v>
      </c>
      <c r="AC65" s="240">
        <v>0</v>
      </c>
      <c r="AD65" s="240">
        <v>0</v>
      </c>
      <c r="AE65" s="44">
        <f t="shared" si="2"/>
        <v>0</v>
      </c>
    </row>
    <row r="66" spans="1:31" ht="18.75" customHeight="1" x14ac:dyDescent="0.25">
      <c r="A66" s="93">
        <v>45960</v>
      </c>
      <c r="B66" s="42" t="s">
        <v>22</v>
      </c>
      <c r="C66" s="43">
        <v>1</v>
      </c>
      <c r="D66" s="235" t="s">
        <v>21</v>
      </c>
      <c r="E66" s="240">
        <v>13</v>
      </c>
      <c r="F66" s="240">
        <v>0</v>
      </c>
      <c r="G66" s="240">
        <v>13</v>
      </c>
      <c r="H66" s="240">
        <v>0</v>
      </c>
      <c r="I66" s="240">
        <v>0</v>
      </c>
      <c r="J66" s="240">
        <v>0</v>
      </c>
      <c r="K66" s="240">
        <v>0</v>
      </c>
      <c r="L66" s="240">
        <v>0</v>
      </c>
      <c r="M66" s="240">
        <v>0</v>
      </c>
      <c r="N66" s="240">
        <v>0</v>
      </c>
      <c r="O66" s="240">
        <v>0</v>
      </c>
      <c r="P66" s="240">
        <v>0</v>
      </c>
      <c r="Q66" s="240">
        <v>0</v>
      </c>
      <c r="R66" s="240">
        <v>0</v>
      </c>
      <c r="S66" s="240">
        <v>0</v>
      </c>
      <c r="T66" s="240">
        <v>0</v>
      </c>
      <c r="U66" s="240">
        <v>0</v>
      </c>
      <c r="V66" s="240">
        <v>0</v>
      </c>
      <c r="W66" s="240">
        <v>0</v>
      </c>
      <c r="X66" s="240">
        <v>0</v>
      </c>
      <c r="Y66" s="240">
        <v>0</v>
      </c>
      <c r="Z66" s="240">
        <v>0</v>
      </c>
      <c r="AA66" s="240">
        <v>0</v>
      </c>
      <c r="AB66" s="240">
        <v>0</v>
      </c>
      <c r="AC66" s="240">
        <v>0</v>
      </c>
      <c r="AD66" s="240">
        <v>0</v>
      </c>
      <c r="AE66" s="44">
        <f t="shared" si="2"/>
        <v>0</v>
      </c>
    </row>
    <row r="67" spans="1:31" ht="18.75" customHeight="1" x14ac:dyDescent="0.25">
      <c r="A67" s="93">
        <v>45964</v>
      </c>
      <c r="B67" s="42" t="s">
        <v>402</v>
      </c>
      <c r="C67" s="43">
        <v>1</v>
      </c>
      <c r="D67" s="235" t="s">
        <v>26</v>
      </c>
      <c r="E67" s="240">
        <v>174</v>
      </c>
      <c r="F67" s="240">
        <v>0</v>
      </c>
      <c r="G67" s="240">
        <v>0</v>
      </c>
      <c r="H67" s="240">
        <v>174</v>
      </c>
      <c r="I67" s="240">
        <v>0</v>
      </c>
      <c r="J67" s="240">
        <v>0</v>
      </c>
      <c r="K67" s="240">
        <v>0</v>
      </c>
      <c r="L67" s="240">
        <v>0</v>
      </c>
      <c r="M67" s="240">
        <v>0</v>
      </c>
      <c r="N67" s="240">
        <v>0</v>
      </c>
      <c r="O67" s="240">
        <v>0</v>
      </c>
      <c r="P67" s="240">
        <v>0</v>
      </c>
      <c r="Q67" s="240">
        <v>0</v>
      </c>
      <c r="R67" s="240">
        <v>0</v>
      </c>
      <c r="S67" s="240">
        <v>0</v>
      </c>
      <c r="T67" s="240">
        <v>0</v>
      </c>
      <c r="U67" s="240">
        <v>0</v>
      </c>
      <c r="V67" s="240">
        <v>0</v>
      </c>
      <c r="W67" s="240">
        <v>0</v>
      </c>
      <c r="X67" s="240">
        <v>0</v>
      </c>
      <c r="Y67" s="240">
        <v>0</v>
      </c>
      <c r="Z67" s="240">
        <v>0</v>
      </c>
      <c r="AA67" s="240">
        <v>0</v>
      </c>
      <c r="AB67" s="240">
        <v>0</v>
      </c>
      <c r="AC67" s="240">
        <v>0</v>
      </c>
      <c r="AD67" s="240">
        <v>0</v>
      </c>
      <c r="AE67" s="44">
        <f t="shared" ref="AE67:AE79" si="3">SUM(F67:AD67)-E67</f>
        <v>0</v>
      </c>
    </row>
    <row r="68" spans="1:31" ht="18.75" customHeight="1" x14ac:dyDescent="0.25">
      <c r="A68" s="93">
        <v>45966</v>
      </c>
      <c r="B68" s="42" t="s">
        <v>410</v>
      </c>
      <c r="C68" s="43">
        <v>1</v>
      </c>
      <c r="D68" s="235" t="s">
        <v>26</v>
      </c>
      <c r="E68" s="240">
        <v>3654.21</v>
      </c>
      <c r="F68" s="240">
        <v>0</v>
      </c>
      <c r="G68" s="240">
        <v>0</v>
      </c>
      <c r="H68" s="240">
        <v>0</v>
      </c>
      <c r="I68" s="240">
        <v>0</v>
      </c>
      <c r="J68" s="240">
        <v>0</v>
      </c>
      <c r="K68" s="240">
        <v>0</v>
      </c>
      <c r="L68" s="240">
        <v>0</v>
      </c>
      <c r="M68" s="240">
        <v>0</v>
      </c>
      <c r="N68" s="240">
        <v>0</v>
      </c>
      <c r="O68" s="240">
        <v>0</v>
      </c>
      <c r="P68" s="240">
        <v>0</v>
      </c>
      <c r="Q68" s="240">
        <v>0</v>
      </c>
      <c r="R68" s="240">
        <v>3654.21</v>
      </c>
      <c r="S68" s="240">
        <v>0</v>
      </c>
      <c r="T68" s="240">
        <v>0</v>
      </c>
      <c r="U68" s="240">
        <v>0</v>
      </c>
      <c r="V68" s="240">
        <v>0</v>
      </c>
      <c r="W68" s="240">
        <v>0</v>
      </c>
      <c r="X68" s="240">
        <v>0</v>
      </c>
      <c r="Y68" s="240">
        <v>0</v>
      </c>
      <c r="Z68" s="240">
        <v>0</v>
      </c>
      <c r="AA68" s="240">
        <v>0</v>
      </c>
      <c r="AB68" s="240">
        <v>0</v>
      </c>
      <c r="AC68" s="240">
        <v>0</v>
      </c>
      <c r="AD68" s="240">
        <v>0</v>
      </c>
      <c r="AE68" s="44">
        <f t="shared" si="3"/>
        <v>0</v>
      </c>
    </row>
    <row r="69" spans="1:31" ht="18.75" customHeight="1" x14ac:dyDescent="0.25">
      <c r="A69" s="93">
        <v>45971</v>
      </c>
      <c r="B69" s="42" t="s">
        <v>402</v>
      </c>
      <c r="C69" s="43">
        <v>1</v>
      </c>
      <c r="D69" s="235" t="s">
        <v>26</v>
      </c>
      <c r="E69" s="240">
        <v>70</v>
      </c>
      <c r="F69" s="240">
        <v>0</v>
      </c>
      <c r="G69" s="240">
        <v>0</v>
      </c>
      <c r="H69" s="240">
        <v>70</v>
      </c>
      <c r="I69" s="240">
        <v>0</v>
      </c>
      <c r="J69" s="240">
        <v>0</v>
      </c>
      <c r="K69" s="240">
        <v>0</v>
      </c>
      <c r="L69" s="240">
        <v>0</v>
      </c>
      <c r="M69" s="240">
        <v>0</v>
      </c>
      <c r="N69" s="240">
        <v>0</v>
      </c>
      <c r="O69" s="240">
        <v>0</v>
      </c>
      <c r="P69" s="240">
        <v>0</v>
      </c>
      <c r="Q69" s="240">
        <v>0</v>
      </c>
      <c r="R69" s="240">
        <v>0</v>
      </c>
      <c r="S69" s="240">
        <v>0</v>
      </c>
      <c r="T69" s="240">
        <v>0</v>
      </c>
      <c r="U69" s="240">
        <v>0</v>
      </c>
      <c r="V69" s="240">
        <v>0</v>
      </c>
      <c r="W69" s="240">
        <v>0</v>
      </c>
      <c r="X69" s="240">
        <v>0</v>
      </c>
      <c r="Y69" s="240">
        <v>0</v>
      </c>
      <c r="Z69" s="240">
        <v>0</v>
      </c>
      <c r="AA69" s="240">
        <v>0</v>
      </c>
      <c r="AB69" s="240">
        <v>0</v>
      </c>
      <c r="AC69" s="240">
        <v>0</v>
      </c>
      <c r="AD69" s="240">
        <v>0</v>
      </c>
      <c r="AE69" s="44">
        <f t="shared" si="3"/>
        <v>0</v>
      </c>
    </row>
    <row r="70" spans="1:31" ht="18.75" customHeight="1" x14ac:dyDescent="0.25">
      <c r="A70" s="93">
        <v>45978</v>
      </c>
      <c r="B70" s="42" t="s">
        <v>402</v>
      </c>
      <c r="C70" s="43">
        <v>1</v>
      </c>
      <c r="D70" s="235" t="s">
        <v>26</v>
      </c>
      <c r="E70" s="240">
        <v>85</v>
      </c>
      <c r="F70" s="240">
        <v>0</v>
      </c>
      <c r="G70" s="240">
        <v>0</v>
      </c>
      <c r="H70" s="240">
        <v>85</v>
      </c>
      <c r="I70" s="240">
        <v>0</v>
      </c>
      <c r="J70" s="240">
        <v>0</v>
      </c>
      <c r="K70" s="240">
        <v>0</v>
      </c>
      <c r="L70" s="240">
        <v>0</v>
      </c>
      <c r="M70" s="240">
        <v>0</v>
      </c>
      <c r="N70" s="240">
        <v>0</v>
      </c>
      <c r="O70" s="240">
        <v>0</v>
      </c>
      <c r="P70" s="240">
        <v>0</v>
      </c>
      <c r="Q70" s="240">
        <v>0</v>
      </c>
      <c r="R70" s="240">
        <v>0</v>
      </c>
      <c r="S70" s="240">
        <v>0</v>
      </c>
      <c r="T70" s="240">
        <v>0</v>
      </c>
      <c r="U70" s="240">
        <v>0</v>
      </c>
      <c r="V70" s="240">
        <v>0</v>
      </c>
      <c r="W70" s="240">
        <v>0</v>
      </c>
      <c r="X70" s="240">
        <v>0</v>
      </c>
      <c r="Y70" s="240">
        <v>0</v>
      </c>
      <c r="Z70" s="240">
        <v>0</v>
      </c>
      <c r="AA70" s="240">
        <v>0</v>
      </c>
      <c r="AB70" s="240">
        <v>0</v>
      </c>
      <c r="AC70" s="240">
        <v>0</v>
      </c>
      <c r="AD70" s="240">
        <v>0</v>
      </c>
      <c r="AE70" s="44">
        <f t="shared" si="3"/>
        <v>0</v>
      </c>
    </row>
    <row r="71" spans="1:31" ht="18.75" customHeight="1" x14ac:dyDescent="0.25">
      <c r="A71" s="93">
        <v>45978</v>
      </c>
      <c r="B71" s="42" t="s">
        <v>24</v>
      </c>
      <c r="C71" s="43">
        <v>1</v>
      </c>
      <c r="D71" s="235" t="s">
        <v>26</v>
      </c>
      <c r="E71" s="240">
        <v>91.2</v>
      </c>
      <c r="F71" s="240">
        <v>91.2</v>
      </c>
      <c r="G71" s="240">
        <v>0</v>
      </c>
      <c r="H71" s="240">
        <v>0</v>
      </c>
      <c r="I71" s="240">
        <v>0</v>
      </c>
      <c r="J71" s="240">
        <v>0</v>
      </c>
      <c r="K71" s="240">
        <v>0</v>
      </c>
      <c r="L71" s="240">
        <v>0</v>
      </c>
      <c r="M71" s="240">
        <v>0</v>
      </c>
      <c r="N71" s="240">
        <v>0</v>
      </c>
      <c r="O71" s="240">
        <v>0</v>
      </c>
      <c r="P71" s="240">
        <v>0</v>
      </c>
      <c r="Q71" s="240">
        <v>0</v>
      </c>
      <c r="R71" s="240">
        <v>0</v>
      </c>
      <c r="S71" s="240">
        <v>0</v>
      </c>
      <c r="T71" s="240">
        <v>0</v>
      </c>
      <c r="U71" s="240">
        <v>0</v>
      </c>
      <c r="V71" s="240">
        <v>0</v>
      </c>
      <c r="W71" s="240">
        <v>0</v>
      </c>
      <c r="X71" s="240">
        <v>0</v>
      </c>
      <c r="Y71" s="240">
        <v>0</v>
      </c>
      <c r="Z71" s="240">
        <v>0</v>
      </c>
      <c r="AA71" s="240">
        <v>0</v>
      </c>
      <c r="AB71" s="240">
        <v>0</v>
      </c>
      <c r="AC71" s="240">
        <v>0</v>
      </c>
      <c r="AD71" s="240">
        <v>0</v>
      </c>
      <c r="AE71" s="44">
        <f t="shared" si="3"/>
        <v>0</v>
      </c>
    </row>
    <row r="72" spans="1:31" ht="18.75" customHeight="1" x14ac:dyDescent="0.25">
      <c r="A72" s="93">
        <v>45985</v>
      </c>
      <c r="B72" s="42" t="s">
        <v>402</v>
      </c>
      <c r="C72" s="43">
        <v>1</v>
      </c>
      <c r="D72" s="235" t="s">
        <v>26</v>
      </c>
      <c r="E72" s="240">
        <v>75</v>
      </c>
      <c r="F72" s="240">
        <v>0</v>
      </c>
      <c r="G72" s="240">
        <v>0</v>
      </c>
      <c r="H72" s="240">
        <v>75</v>
      </c>
      <c r="I72" s="240">
        <v>0</v>
      </c>
      <c r="J72" s="240">
        <v>0</v>
      </c>
      <c r="K72" s="240">
        <v>0</v>
      </c>
      <c r="L72" s="240">
        <v>0</v>
      </c>
      <c r="M72" s="240">
        <v>0</v>
      </c>
      <c r="N72" s="240">
        <v>0</v>
      </c>
      <c r="O72" s="240">
        <v>0</v>
      </c>
      <c r="P72" s="240">
        <v>0</v>
      </c>
      <c r="Q72" s="240">
        <v>0</v>
      </c>
      <c r="R72" s="240">
        <v>0</v>
      </c>
      <c r="S72" s="240">
        <v>0</v>
      </c>
      <c r="T72" s="240">
        <v>0</v>
      </c>
      <c r="U72" s="240">
        <v>0</v>
      </c>
      <c r="V72" s="240">
        <v>0</v>
      </c>
      <c r="W72" s="240">
        <v>0</v>
      </c>
      <c r="X72" s="240">
        <v>0</v>
      </c>
      <c r="Y72" s="240">
        <v>0</v>
      </c>
      <c r="Z72" s="240">
        <v>0</v>
      </c>
      <c r="AA72" s="240">
        <v>0</v>
      </c>
      <c r="AB72" s="240">
        <v>0</v>
      </c>
      <c r="AC72" s="240">
        <v>0</v>
      </c>
      <c r="AD72" s="240">
        <v>0</v>
      </c>
      <c r="AE72" s="44">
        <f t="shared" si="3"/>
        <v>0</v>
      </c>
    </row>
    <row r="73" spans="1:31" ht="18.75" customHeight="1" x14ac:dyDescent="0.25">
      <c r="A73" s="93">
        <v>45992</v>
      </c>
      <c r="B73" s="42" t="s">
        <v>402</v>
      </c>
      <c r="C73" s="43">
        <v>1</v>
      </c>
      <c r="D73" s="235" t="s">
        <v>26</v>
      </c>
      <c r="E73" s="240">
        <v>95</v>
      </c>
      <c r="F73" s="240">
        <v>0</v>
      </c>
      <c r="G73" s="240">
        <v>0</v>
      </c>
      <c r="H73" s="240">
        <v>95</v>
      </c>
      <c r="I73" s="240">
        <v>0</v>
      </c>
      <c r="J73" s="240">
        <v>0</v>
      </c>
      <c r="K73" s="240">
        <v>0</v>
      </c>
      <c r="L73" s="240">
        <v>0</v>
      </c>
      <c r="M73" s="240">
        <v>0</v>
      </c>
      <c r="N73" s="240">
        <v>0</v>
      </c>
      <c r="O73" s="240">
        <v>0</v>
      </c>
      <c r="P73" s="240">
        <v>0</v>
      </c>
      <c r="Q73" s="240">
        <v>0</v>
      </c>
      <c r="R73" s="240">
        <v>0</v>
      </c>
      <c r="S73" s="240">
        <v>0</v>
      </c>
      <c r="T73" s="240">
        <v>0</v>
      </c>
      <c r="U73" s="240">
        <v>0</v>
      </c>
      <c r="V73" s="240">
        <v>0</v>
      </c>
      <c r="W73" s="240">
        <v>0</v>
      </c>
      <c r="X73" s="240">
        <v>0</v>
      </c>
      <c r="Y73" s="240">
        <v>0</v>
      </c>
      <c r="Z73" s="240">
        <v>0</v>
      </c>
      <c r="AA73" s="240">
        <v>0</v>
      </c>
      <c r="AB73" s="240">
        <v>0</v>
      </c>
      <c r="AC73" s="240">
        <v>0</v>
      </c>
      <c r="AD73" s="240">
        <v>0</v>
      </c>
      <c r="AE73" s="44">
        <f t="shared" si="3"/>
        <v>0</v>
      </c>
    </row>
    <row r="74" spans="1:31" ht="18.75" customHeight="1" x14ac:dyDescent="0.25">
      <c r="A74" s="93">
        <v>45992</v>
      </c>
      <c r="B74" s="42" t="s">
        <v>22</v>
      </c>
      <c r="C74" s="43">
        <v>1</v>
      </c>
      <c r="D74" s="235" t="s">
        <v>21</v>
      </c>
      <c r="E74" s="240">
        <v>13</v>
      </c>
      <c r="F74" s="240">
        <v>0</v>
      </c>
      <c r="G74" s="240">
        <v>13</v>
      </c>
      <c r="H74" s="240">
        <v>0</v>
      </c>
      <c r="I74" s="240">
        <v>0</v>
      </c>
      <c r="J74" s="240">
        <v>0</v>
      </c>
      <c r="K74" s="240">
        <v>0</v>
      </c>
      <c r="L74" s="240">
        <v>0</v>
      </c>
      <c r="M74" s="240">
        <v>0</v>
      </c>
      <c r="N74" s="240">
        <v>0</v>
      </c>
      <c r="O74" s="240">
        <v>0</v>
      </c>
      <c r="P74" s="240">
        <v>0</v>
      </c>
      <c r="Q74" s="240">
        <v>0</v>
      </c>
      <c r="R74" s="240">
        <v>0</v>
      </c>
      <c r="S74" s="240">
        <v>0</v>
      </c>
      <c r="T74" s="240">
        <v>0</v>
      </c>
      <c r="U74" s="240">
        <v>0</v>
      </c>
      <c r="V74" s="240">
        <v>0</v>
      </c>
      <c r="W74" s="240">
        <v>0</v>
      </c>
      <c r="X74" s="240">
        <v>0</v>
      </c>
      <c r="Y74" s="240">
        <v>0</v>
      </c>
      <c r="Z74" s="240">
        <v>0</v>
      </c>
      <c r="AA74" s="240">
        <v>0</v>
      </c>
      <c r="AB74" s="240">
        <v>0</v>
      </c>
      <c r="AC74" s="240">
        <v>0</v>
      </c>
      <c r="AD74" s="240">
        <v>0</v>
      </c>
      <c r="AE74" s="44">
        <f t="shared" si="3"/>
        <v>0</v>
      </c>
    </row>
    <row r="75" spans="1:31" ht="18.75" customHeight="1" x14ac:dyDescent="0.25">
      <c r="A75" s="93">
        <v>45999</v>
      </c>
      <c r="B75" s="42" t="s">
        <v>402</v>
      </c>
      <c r="C75" s="43">
        <v>1</v>
      </c>
      <c r="D75" s="235" t="s">
        <v>26</v>
      </c>
      <c r="E75" s="240">
        <v>120</v>
      </c>
      <c r="F75" s="240">
        <v>0</v>
      </c>
      <c r="G75" s="240">
        <v>0</v>
      </c>
      <c r="H75" s="240">
        <v>120</v>
      </c>
      <c r="I75" s="240">
        <v>0</v>
      </c>
      <c r="J75" s="240">
        <v>0</v>
      </c>
      <c r="K75" s="240">
        <v>0</v>
      </c>
      <c r="L75" s="240">
        <v>0</v>
      </c>
      <c r="M75" s="240">
        <v>0</v>
      </c>
      <c r="N75" s="240">
        <v>0</v>
      </c>
      <c r="O75" s="240">
        <v>0</v>
      </c>
      <c r="P75" s="240">
        <v>0</v>
      </c>
      <c r="Q75" s="240">
        <v>0</v>
      </c>
      <c r="R75" s="240">
        <v>0</v>
      </c>
      <c r="S75" s="240">
        <v>0</v>
      </c>
      <c r="T75" s="240">
        <v>0</v>
      </c>
      <c r="U75" s="240">
        <v>0</v>
      </c>
      <c r="V75" s="240">
        <v>0</v>
      </c>
      <c r="W75" s="240">
        <v>0</v>
      </c>
      <c r="X75" s="240">
        <v>0</v>
      </c>
      <c r="Y75" s="240">
        <v>0</v>
      </c>
      <c r="Z75" s="240">
        <v>0</v>
      </c>
      <c r="AA75" s="240">
        <v>0</v>
      </c>
      <c r="AB75" s="240">
        <v>0</v>
      </c>
      <c r="AC75" s="240">
        <v>0</v>
      </c>
      <c r="AD75" s="240">
        <v>0</v>
      </c>
      <c r="AE75" s="44">
        <f t="shared" si="3"/>
        <v>0</v>
      </c>
    </row>
    <row r="76" spans="1:31" ht="18.75" customHeight="1" x14ac:dyDescent="0.25">
      <c r="A76" s="93">
        <v>46000</v>
      </c>
      <c r="B76" s="42" t="s">
        <v>424</v>
      </c>
      <c r="C76" s="43">
        <v>1</v>
      </c>
      <c r="D76" s="235" t="s">
        <v>26</v>
      </c>
      <c r="E76" s="240">
        <v>250</v>
      </c>
      <c r="F76" s="240">
        <v>0</v>
      </c>
      <c r="G76" s="240">
        <v>0</v>
      </c>
      <c r="H76" s="240">
        <v>0</v>
      </c>
      <c r="I76" s="240">
        <v>0</v>
      </c>
      <c r="J76" s="240">
        <v>250</v>
      </c>
      <c r="K76" s="240">
        <v>0</v>
      </c>
      <c r="L76" s="240">
        <v>0</v>
      </c>
      <c r="M76" s="240">
        <v>0</v>
      </c>
      <c r="N76" s="240">
        <v>0</v>
      </c>
      <c r="O76" s="240">
        <v>0</v>
      </c>
      <c r="P76" s="240">
        <v>0</v>
      </c>
      <c r="Q76" s="240">
        <v>0</v>
      </c>
      <c r="R76" s="240">
        <v>0</v>
      </c>
      <c r="S76" s="240">
        <v>0</v>
      </c>
      <c r="T76" s="240">
        <v>0</v>
      </c>
      <c r="U76" s="240">
        <v>0</v>
      </c>
      <c r="V76" s="240">
        <v>0</v>
      </c>
      <c r="W76" s="240">
        <v>0</v>
      </c>
      <c r="X76" s="240">
        <v>0</v>
      </c>
      <c r="Y76" s="240">
        <v>0</v>
      </c>
      <c r="Z76" s="240">
        <v>0</v>
      </c>
      <c r="AA76" s="240">
        <v>0</v>
      </c>
      <c r="AB76" s="240">
        <v>0</v>
      </c>
      <c r="AC76" s="240">
        <v>0</v>
      </c>
      <c r="AD76" s="240">
        <v>0</v>
      </c>
      <c r="AE76" s="44">
        <f t="shared" si="3"/>
        <v>0</v>
      </c>
    </row>
    <row r="77" spans="1:31" ht="18.75" customHeight="1" x14ac:dyDescent="0.25">
      <c r="A77" s="93">
        <v>46006</v>
      </c>
      <c r="B77" s="42" t="s">
        <v>402</v>
      </c>
      <c r="C77" s="43">
        <v>1</v>
      </c>
      <c r="D77" s="235" t="s">
        <v>26</v>
      </c>
      <c r="E77" s="240">
        <v>108</v>
      </c>
      <c r="F77" s="240">
        <v>0</v>
      </c>
      <c r="G77" s="240">
        <v>0</v>
      </c>
      <c r="H77" s="240">
        <v>108</v>
      </c>
      <c r="I77" s="240">
        <v>0</v>
      </c>
      <c r="J77" s="240">
        <v>0</v>
      </c>
      <c r="K77" s="240">
        <v>0</v>
      </c>
      <c r="L77" s="240">
        <v>0</v>
      </c>
      <c r="M77" s="240">
        <v>0</v>
      </c>
      <c r="N77" s="240">
        <v>0</v>
      </c>
      <c r="O77" s="240">
        <v>0</v>
      </c>
      <c r="P77" s="240">
        <v>0</v>
      </c>
      <c r="Q77" s="240">
        <v>0</v>
      </c>
      <c r="R77" s="240">
        <v>0</v>
      </c>
      <c r="S77" s="240">
        <v>0</v>
      </c>
      <c r="T77" s="240">
        <v>0</v>
      </c>
      <c r="U77" s="240">
        <v>0</v>
      </c>
      <c r="V77" s="240">
        <v>0</v>
      </c>
      <c r="W77" s="240">
        <v>0</v>
      </c>
      <c r="X77" s="240">
        <v>0</v>
      </c>
      <c r="Y77" s="240">
        <v>0</v>
      </c>
      <c r="Z77" s="240">
        <v>0</v>
      </c>
      <c r="AA77" s="240">
        <v>0</v>
      </c>
      <c r="AB77" s="240">
        <v>0</v>
      </c>
      <c r="AC77" s="240">
        <v>0</v>
      </c>
      <c r="AD77" s="240">
        <v>0</v>
      </c>
      <c r="AE77" s="44">
        <f t="shared" si="3"/>
        <v>0</v>
      </c>
    </row>
    <row r="78" spans="1:31" ht="18.75" customHeight="1" x14ac:dyDescent="0.25">
      <c r="A78" s="93">
        <v>46013</v>
      </c>
      <c r="B78" s="42" t="s">
        <v>402</v>
      </c>
      <c r="C78" s="43">
        <v>1</v>
      </c>
      <c r="D78" s="235" t="s">
        <v>26</v>
      </c>
      <c r="E78" s="240">
        <v>205</v>
      </c>
      <c r="F78" s="240">
        <v>0</v>
      </c>
      <c r="G78" s="240">
        <v>0</v>
      </c>
      <c r="H78" s="240">
        <v>205</v>
      </c>
      <c r="I78" s="240">
        <v>0</v>
      </c>
      <c r="J78" s="240">
        <v>0</v>
      </c>
      <c r="K78" s="240">
        <v>0</v>
      </c>
      <c r="L78" s="240">
        <v>0</v>
      </c>
      <c r="M78" s="240">
        <v>0</v>
      </c>
      <c r="N78" s="240">
        <v>0</v>
      </c>
      <c r="O78" s="240">
        <v>0</v>
      </c>
      <c r="P78" s="240">
        <v>0</v>
      </c>
      <c r="Q78" s="240">
        <v>0</v>
      </c>
      <c r="R78" s="240">
        <v>0</v>
      </c>
      <c r="S78" s="240">
        <v>0</v>
      </c>
      <c r="T78" s="240">
        <v>0</v>
      </c>
      <c r="U78" s="240">
        <v>0</v>
      </c>
      <c r="V78" s="240">
        <v>0</v>
      </c>
      <c r="W78" s="240">
        <v>0</v>
      </c>
      <c r="X78" s="240">
        <v>0</v>
      </c>
      <c r="Y78" s="240">
        <v>0</v>
      </c>
      <c r="Z78" s="240">
        <v>0</v>
      </c>
      <c r="AA78" s="240">
        <v>0</v>
      </c>
      <c r="AB78" s="240">
        <v>0</v>
      </c>
      <c r="AC78" s="240">
        <v>0</v>
      </c>
      <c r="AD78" s="240">
        <v>0</v>
      </c>
      <c r="AE78" s="44">
        <f t="shared" si="3"/>
        <v>0</v>
      </c>
    </row>
    <row r="79" spans="1:31" ht="18.75" customHeight="1" x14ac:dyDescent="0.25">
      <c r="A79" s="93">
        <v>46021</v>
      </c>
      <c r="B79" s="42" t="s">
        <v>22</v>
      </c>
      <c r="C79" s="43">
        <v>1</v>
      </c>
      <c r="D79" s="235" t="s">
        <v>21</v>
      </c>
      <c r="E79" s="240">
        <v>13</v>
      </c>
      <c r="F79" s="240">
        <v>0</v>
      </c>
      <c r="G79" s="240">
        <v>13</v>
      </c>
      <c r="H79" s="240">
        <v>0</v>
      </c>
      <c r="I79" s="240">
        <v>0</v>
      </c>
      <c r="J79" s="240">
        <v>0</v>
      </c>
      <c r="K79" s="240">
        <v>0</v>
      </c>
      <c r="L79" s="240">
        <v>0</v>
      </c>
      <c r="M79" s="240">
        <v>0</v>
      </c>
      <c r="N79" s="240">
        <v>0</v>
      </c>
      <c r="O79" s="240">
        <v>0</v>
      </c>
      <c r="P79" s="240">
        <v>0</v>
      </c>
      <c r="Q79" s="240">
        <v>0</v>
      </c>
      <c r="R79" s="240">
        <v>0</v>
      </c>
      <c r="S79" s="240">
        <v>0</v>
      </c>
      <c r="T79" s="240">
        <v>0</v>
      </c>
      <c r="U79" s="240">
        <v>0</v>
      </c>
      <c r="V79" s="240">
        <v>0</v>
      </c>
      <c r="W79" s="240">
        <v>0</v>
      </c>
      <c r="X79" s="240">
        <v>0</v>
      </c>
      <c r="Y79" s="240">
        <v>0</v>
      </c>
      <c r="Z79" s="240">
        <v>0</v>
      </c>
      <c r="AA79" s="240">
        <v>0</v>
      </c>
      <c r="AB79" s="240">
        <v>0</v>
      </c>
      <c r="AC79" s="240">
        <v>0</v>
      </c>
      <c r="AD79" s="240">
        <v>0</v>
      </c>
      <c r="AE79" s="44">
        <f t="shared" si="3"/>
        <v>0</v>
      </c>
    </row>
    <row r="80" spans="1:31" ht="18.75" customHeight="1" x14ac:dyDescent="0.25">
      <c r="A80" s="93">
        <v>45658</v>
      </c>
      <c r="B80" s="42" t="s">
        <v>26</v>
      </c>
      <c r="C80" s="43">
        <v>1</v>
      </c>
      <c r="D80" s="235" t="s">
        <v>26</v>
      </c>
      <c r="E80" s="240">
        <v>0</v>
      </c>
      <c r="F80" s="240">
        <v>0</v>
      </c>
      <c r="G80" s="240">
        <v>0</v>
      </c>
      <c r="H80" s="240">
        <v>0</v>
      </c>
      <c r="I80" s="240">
        <v>0</v>
      </c>
      <c r="J80" s="240">
        <v>0</v>
      </c>
      <c r="K80" s="240">
        <v>0</v>
      </c>
      <c r="L80" s="240">
        <v>0</v>
      </c>
      <c r="M80" s="240">
        <v>0</v>
      </c>
      <c r="N80" s="240">
        <v>0</v>
      </c>
      <c r="O80" s="240">
        <v>0</v>
      </c>
      <c r="P80" s="240">
        <v>0</v>
      </c>
      <c r="Q80" s="240">
        <v>0</v>
      </c>
      <c r="R80" s="240">
        <v>0</v>
      </c>
      <c r="S80" s="240">
        <v>0</v>
      </c>
      <c r="T80" s="240">
        <v>0</v>
      </c>
      <c r="U80" s="240">
        <v>0</v>
      </c>
      <c r="V80" s="240">
        <v>0</v>
      </c>
      <c r="W80" s="240">
        <v>0</v>
      </c>
      <c r="X80" s="240">
        <v>0</v>
      </c>
      <c r="Y80" s="240">
        <v>0</v>
      </c>
      <c r="Z80" s="240">
        <v>0</v>
      </c>
      <c r="AA80" s="240">
        <v>0</v>
      </c>
      <c r="AB80" s="240">
        <v>0</v>
      </c>
      <c r="AC80" s="240">
        <v>0</v>
      </c>
      <c r="AD80" s="240">
        <v>0</v>
      </c>
      <c r="AE80" s="44">
        <f t="shared" ref="AE80:AE85" si="4">SUM(F80:AD80)-E80</f>
        <v>0</v>
      </c>
    </row>
    <row r="81" spans="1:31" ht="18.75" customHeight="1" x14ac:dyDescent="0.25">
      <c r="A81" s="93">
        <v>45658</v>
      </c>
      <c r="B81" s="42" t="s">
        <v>26</v>
      </c>
      <c r="C81" s="43">
        <v>1</v>
      </c>
      <c r="D81" s="235" t="s">
        <v>26</v>
      </c>
      <c r="E81" s="240">
        <v>0</v>
      </c>
      <c r="F81" s="240">
        <v>0</v>
      </c>
      <c r="G81" s="240">
        <v>0</v>
      </c>
      <c r="H81" s="240">
        <v>0</v>
      </c>
      <c r="I81" s="240">
        <v>0</v>
      </c>
      <c r="J81" s="240">
        <v>0</v>
      </c>
      <c r="K81" s="240">
        <v>0</v>
      </c>
      <c r="L81" s="240">
        <v>0</v>
      </c>
      <c r="M81" s="240">
        <v>0</v>
      </c>
      <c r="N81" s="240">
        <v>0</v>
      </c>
      <c r="O81" s="240">
        <v>0</v>
      </c>
      <c r="P81" s="240">
        <v>0</v>
      </c>
      <c r="Q81" s="240">
        <v>0</v>
      </c>
      <c r="R81" s="240">
        <v>0</v>
      </c>
      <c r="S81" s="240">
        <v>0</v>
      </c>
      <c r="T81" s="240">
        <v>0</v>
      </c>
      <c r="U81" s="240">
        <v>0</v>
      </c>
      <c r="V81" s="240">
        <v>0</v>
      </c>
      <c r="W81" s="240">
        <v>0</v>
      </c>
      <c r="X81" s="240">
        <v>0</v>
      </c>
      <c r="Y81" s="240">
        <v>0</v>
      </c>
      <c r="Z81" s="240">
        <v>0</v>
      </c>
      <c r="AA81" s="240">
        <v>0</v>
      </c>
      <c r="AB81" s="240">
        <v>0</v>
      </c>
      <c r="AC81" s="240">
        <v>0</v>
      </c>
      <c r="AD81" s="240">
        <v>0</v>
      </c>
      <c r="AE81" s="44">
        <f t="shared" si="4"/>
        <v>0</v>
      </c>
    </row>
    <row r="82" spans="1:31" ht="18.75" customHeight="1" x14ac:dyDescent="0.25">
      <c r="A82" s="93">
        <v>45658</v>
      </c>
      <c r="B82" s="42" t="s">
        <v>26</v>
      </c>
      <c r="C82" s="43">
        <v>1</v>
      </c>
      <c r="D82" s="235" t="s">
        <v>26</v>
      </c>
      <c r="E82" s="240">
        <v>0</v>
      </c>
      <c r="F82" s="240">
        <v>0</v>
      </c>
      <c r="G82" s="240">
        <v>0</v>
      </c>
      <c r="H82" s="240">
        <v>0</v>
      </c>
      <c r="I82" s="240">
        <v>0</v>
      </c>
      <c r="J82" s="240">
        <v>0</v>
      </c>
      <c r="K82" s="240">
        <v>0</v>
      </c>
      <c r="L82" s="240">
        <v>0</v>
      </c>
      <c r="M82" s="240">
        <v>0</v>
      </c>
      <c r="N82" s="240">
        <v>0</v>
      </c>
      <c r="O82" s="240">
        <v>0</v>
      </c>
      <c r="P82" s="240">
        <v>0</v>
      </c>
      <c r="Q82" s="240">
        <v>0</v>
      </c>
      <c r="R82" s="240">
        <v>0</v>
      </c>
      <c r="S82" s="240">
        <v>0</v>
      </c>
      <c r="T82" s="240">
        <v>0</v>
      </c>
      <c r="U82" s="240">
        <v>0</v>
      </c>
      <c r="V82" s="240">
        <v>0</v>
      </c>
      <c r="W82" s="240">
        <v>0</v>
      </c>
      <c r="X82" s="240">
        <v>0</v>
      </c>
      <c r="Y82" s="240">
        <v>0</v>
      </c>
      <c r="Z82" s="240">
        <v>0</v>
      </c>
      <c r="AA82" s="240">
        <v>0</v>
      </c>
      <c r="AB82" s="240">
        <v>0</v>
      </c>
      <c r="AC82" s="240">
        <v>0</v>
      </c>
      <c r="AD82" s="240">
        <v>0</v>
      </c>
      <c r="AE82" s="44">
        <f t="shared" si="4"/>
        <v>0</v>
      </c>
    </row>
    <row r="83" spans="1:31" ht="18.75" customHeight="1" x14ac:dyDescent="0.25">
      <c r="A83" s="93">
        <v>45658</v>
      </c>
      <c r="B83" s="42" t="s">
        <v>26</v>
      </c>
      <c r="C83" s="43">
        <v>1</v>
      </c>
      <c r="D83" s="235" t="s">
        <v>26</v>
      </c>
      <c r="E83" s="240">
        <v>0</v>
      </c>
      <c r="F83" s="240">
        <v>0</v>
      </c>
      <c r="G83" s="240">
        <v>0</v>
      </c>
      <c r="H83" s="240">
        <v>0</v>
      </c>
      <c r="I83" s="240">
        <v>0</v>
      </c>
      <c r="J83" s="240">
        <v>0</v>
      </c>
      <c r="K83" s="240">
        <v>0</v>
      </c>
      <c r="L83" s="240">
        <v>0</v>
      </c>
      <c r="M83" s="240">
        <v>0</v>
      </c>
      <c r="N83" s="240">
        <v>0</v>
      </c>
      <c r="O83" s="240">
        <v>0</v>
      </c>
      <c r="P83" s="240">
        <v>0</v>
      </c>
      <c r="Q83" s="240">
        <v>0</v>
      </c>
      <c r="R83" s="240">
        <v>0</v>
      </c>
      <c r="S83" s="240">
        <v>0</v>
      </c>
      <c r="T83" s="240">
        <v>0</v>
      </c>
      <c r="U83" s="240">
        <v>0</v>
      </c>
      <c r="V83" s="240">
        <v>0</v>
      </c>
      <c r="W83" s="240">
        <v>0</v>
      </c>
      <c r="X83" s="240">
        <v>0</v>
      </c>
      <c r="Y83" s="240">
        <v>0</v>
      </c>
      <c r="Z83" s="240">
        <v>0</v>
      </c>
      <c r="AA83" s="240">
        <v>0</v>
      </c>
      <c r="AB83" s="240">
        <v>0</v>
      </c>
      <c r="AC83" s="240">
        <v>0</v>
      </c>
      <c r="AD83" s="240">
        <v>0</v>
      </c>
      <c r="AE83" s="44">
        <f t="shared" si="4"/>
        <v>0</v>
      </c>
    </row>
    <row r="84" spans="1:31" ht="18.75" customHeight="1" x14ac:dyDescent="0.25">
      <c r="A84" s="93">
        <v>45658</v>
      </c>
      <c r="B84" s="42" t="s">
        <v>26</v>
      </c>
      <c r="C84" s="43">
        <v>1</v>
      </c>
      <c r="D84" s="235" t="s">
        <v>26</v>
      </c>
      <c r="E84" s="240">
        <v>0</v>
      </c>
      <c r="F84" s="240">
        <v>0</v>
      </c>
      <c r="G84" s="240">
        <v>0</v>
      </c>
      <c r="H84" s="240">
        <v>0</v>
      </c>
      <c r="I84" s="240">
        <v>0</v>
      </c>
      <c r="J84" s="240">
        <v>0</v>
      </c>
      <c r="K84" s="240">
        <v>0</v>
      </c>
      <c r="L84" s="240">
        <v>0</v>
      </c>
      <c r="M84" s="240">
        <v>0</v>
      </c>
      <c r="N84" s="240">
        <v>0</v>
      </c>
      <c r="O84" s="240">
        <v>0</v>
      </c>
      <c r="P84" s="240">
        <v>0</v>
      </c>
      <c r="Q84" s="240">
        <v>0</v>
      </c>
      <c r="R84" s="240">
        <v>0</v>
      </c>
      <c r="S84" s="240">
        <v>0</v>
      </c>
      <c r="T84" s="240">
        <v>0</v>
      </c>
      <c r="U84" s="240">
        <v>0</v>
      </c>
      <c r="V84" s="240">
        <v>0</v>
      </c>
      <c r="W84" s="240">
        <v>0</v>
      </c>
      <c r="X84" s="240">
        <v>0</v>
      </c>
      <c r="Y84" s="240">
        <v>0</v>
      </c>
      <c r="Z84" s="240">
        <v>0</v>
      </c>
      <c r="AA84" s="240">
        <v>0</v>
      </c>
      <c r="AB84" s="240">
        <v>0</v>
      </c>
      <c r="AC84" s="240">
        <v>0</v>
      </c>
      <c r="AD84" s="240">
        <v>0</v>
      </c>
      <c r="AE84" s="44">
        <f t="shared" si="4"/>
        <v>0</v>
      </c>
    </row>
    <row r="85" spans="1:31" ht="18.75" customHeight="1" x14ac:dyDescent="0.25">
      <c r="A85" s="93">
        <v>45658</v>
      </c>
      <c r="B85" s="42" t="s">
        <v>26</v>
      </c>
      <c r="C85" s="43">
        <v>1</v>
      </c>
      <c r="D85" s="235" t="s">
        <v>26</v>
      </c>
      <c r="E85" s="240">
        <v>0</v>
      </c>
      <c r="F85" s="240">
        <v>0</v>
      </c>
      <c r="G85" s="240">
        <v>0</v>
      </c>
      <c r="H85" s="240">
        <v>0</v>
      </c>
      <c r="I85" s="240">
        <v>0</v>
      </c>
      <c r="J85" s="240">
        <v>0</v>
      </c>
      <c r="K85" s="240">
        <v>0</v>
      </c>
      <c r="L85" s="240">
        <v>0</v>
      </c>
      <c r="M85" s="240">
        <v>0</v>
      </c>
      <c r="N85" s="240">
        <v>0</v>
      </c>
      <c r="O85" s="240">
        <v>0</v>
      </c>
      <c r="P85" s="240">
        <v>0</v>
      </c>
      <c r="Q85" s="240">
        <v>0</v>
      </c>
      <c r="R85" s="240">
        <v>0</v>
      </c>
      <c r="S85" s="240">
        <v>0</v>
      </c>
      <c r="T85" s="240">
        <v>0</v>
      </c>
      <c r="U85" s="240">
        <v>0</v>
      </c>
      <c r="V85" s="240">
        <v>0</v>
      </c>
      <c r="W85" s="240">
        <v>0</v>
      </c>
      <c r="X85" s="240">
        <v>0</v>
      </c>
      <c r="Y85" s="240">
        <v>0</v>
      </c>
      <c r="Z85" s="240">
        <v>0</v>
      </c>
      <c r="AA85" s="240">
        <v>0</v>
      </c>
      <c r="AB85" s="240">
        <v>0</v>
      </c>
      <c r="AC85" s="240">
        <v>0</v>
      </c>
      <c r="AD85" s="240">
        <v>0</v>
      </c>
      <c r="AE85" s="44">
        <f t="shared" si="4"/>
        <v>0</v>
      </c>
    </row>
    <row r="86" spans="1:31" ht="18.75" customHeight="1" x14ac:dyDescent="0.25">
      <c r="A86" s="93">
        <v>45658</v>
      </c>
      <c r="B86" s="42" t="s">
        <v>26</v>
      </c>
      <c r="C86" s="43">
        <v>1</v>
      </c>
      <c r="D86" s="235" t="s">
        <v>26</v>
      </c>
      <c r="E86" s="240">
        <v>0</v>
      </c>
      <c r="F86" s="240">
        <v>0</v>
      </c>
      <c r="G86" s="240">
        <v>0</v>
      </c>
      <c r="H86" s="240">
        <v>0</v>
      </c>
      <c r="I86" s="240">
        <v>0</v>
      </c>
      <c r="J86" s="240">
        <v>0</v>
      </c>
      <c r="K86" s="240">
        <v>0</v>
      </c>
      <c r="L86" s="240">
        <v>0</v>
      </c>
      <c r="M86" s="240">
        <v>0</v>
      </c>
      <c r="N86" s="240">
        <v>0</v>
      </c>
      <c r="O86" s="240">
        <v>0</v>
      </c>
      <c r="P86" s="240">
        <v>0</v>
      </c>
      <c r="Q86" s="240">
        <v>0</v>
      </c>
      <c r="R86" s="240">
        <v>0</v>
      </c>
      <c r="S86" s="240">
        <v>0</v>
      </c>
      <c r="T86" s="240">
        <v>0</v>
      </c>
      <c r="U86" s="240">
        <v>0</v>
      </c>
      <c r="V86" s="240">
        <v>0</v>
      </c>
      <c r="W86" s="240">
        <v>0</v>
      </c>
      <c r="X86" s="240">
        <v>0</v>
      </c>
      <c r="Y86" s="240">
        <v>0</v>
      </c>
      <c r="Z86" s="240">
        <v>0</v>
      </c>
      <c r="AA86" s="240">
        <v>0</v>
      </c>
      <c r="AB86" s="240">
        <v>0</v>
      </c>
      <c r="AC86" s="240">
        <v>0</v>
      </c>
      <c r="AD86" s="240">
        <v>0</v>
      </c>
      <c r="AE86" s="44">
        <f t="shared" ref="AE86:AE95" si="5">SUM(F86:AD86)-E86</f>
        <v>0</v>
      </c>
    </row>
    <row r="87" spans="1:31" ht="18.75" customHeight="1" x14ac:dyDescent="0.25">
      <c r="A87" s="93">
        <v>45658</v>
      </c>
      <c r="B87" s="42" t="s">
        <v>26</v>
      </c>
      <c r="C87" s="43">
        <v>1</v>
      </c>
      <c r="D87" s="235" t="s">
        <v>26</v>
      </c>
      <c r="E87" s="240">
        <v>0</v>
      </c>
      <c r="F87" s="240">
        <v>0</v>
      </c>
      <c r="G87" s="240">
        <v>0</v>
      </c>
      <c r="H87" s="240">
        <v>0</v>
      </c>
      <c r="I87" s="240">
        <v>0</v>
      </c>
      <c r="J87" s="240">
        <v>0</v>
      </c>
      <c r="K87" s="240">
        <v>0</v>
      </c>
      <c r="L87" s="240">
        <v>0</v>
      </c>
      <c r="M87" s="240">
        <v>0</v>
      </c>
      <c r="N87" s="240">
        <v>0</v>
      </c>
      <c r="O87" s="240">
        <v>0</v>
      </c>
      <c r="P87" s="240">
        <v>0</v>
      </c>
      <c r="Q87" s="240">
        <v>0</v>
      </c>
      <c r="R87" s="240">
        <v>0</v>
      </c>
      <c r="S87" s="240">
        <v>0</v>
      </c>
      <c r="T87" s="240">
        <v>0</v>
      </c>
      <c r="U87" s="240">
        <v>0</v>
      </c>
      <c r="V87" s="240">
        <v>0</v>
      </c>
      <c r="W87" s="240">
        <v>0</v>
      </c>
      <c r="X87" s="240">
        <v>0</v>
      </c>
      <c r="Y87" s="240">
        <v>0</v>
      </c>
      <c r="Z87" s="240">
        <v>0</v>
      </c>
      <c r="AA87" s="240">
        <v>0</v>
      </c>
      <c r="AB87" s="240">
        <v>0</v>
      </c>
      <c r="AC87" s="240">
        <v>0</v>
      </c>
      <c r="AD87" s="240">
        <v>0</v>
      </c>
      <c r="AE87" s="44">
        <f t="shared" si="5"/>
        <v>0</v>
      </c>
    </row>
    <row r="88" spans="1:31" ht="18.75" customHeight="1" x14ac:dyDescent="0.25">
      <c r="A88" s="93">
        <v>45658</v>
      </c>
      <c r="B88" s="42" t="s">
        <v>26</v>
      </c>
      <c r="C88" s="43">
        <v>1</v>
      </c>
      <c r="D88" s="235" t="s">
        <v>26</v>
      </c>
      <c r="E88" s="240">
        <v>0</v>
      </c>
      <c r="F88" s="240">
        <v>0</v>
      </c>
      <c r="G88" s="240">
        <v>0</v>
      </c>
      <c r="H88" s="240">
        <v>0</v>
      </c>
      <c r="I88" s="240">
        <v>0</v>
      </c>
      <c r="J88" s="240">
        <v>0</v>
      </c>
      <c r="K88" s="240">
        <v>0</v>
      </c>
      <c r="L88" s="240">
        <v>0</v>
      </c>
      <c r="M88" s="240">
        <v>0</v>
      </c>
      <c r="N88" s="240">
        <v>0</v>
      </c>
      <c r="O88" s="240">
        <v>0</v>
      </c>
      <c r="P88" s="240">
        <v>0</v>
      </c>
      <c r="Q88" s="240">
        <v>0</v>
      </c>
      <c r="R88" s="240">
        <v>0</v>
      </c>
      <c r="S88" s="240">
        <v>0</v>
      </c>
      <c r="T88" s="240">
        <v>0</v>
      </c>
      <c r="U88" s="240">
        <v>0</v>
      </c>
      <c r="V88" s="240">
        <v>0</v>
      </c>
      <c r="W88" s="240">
        <v>0</v>
      </c>
      <c r="X88" s="240">
        <v>0</v>
      </c>
      <c r="Y88" s="240">
        <v>0</v>
      </c>
      <c r="Z88" s="240">
        <v>0</v>
      </c>
      <c r="AA88" s="240">
        <v>0</v>
      </c>
      <c r="AB88" s="240">
        <v>0</v>
      </c>
      <c r="AC88" s="240">
        <v>0</v>
      </c>
      <c r="AD88" s="240">
        <v>0</v>
      </c>
      <c r="AE88" s="44">
        <f t="shared" si="5"/>
        <v>0</v>
      </c>
    </row>
    <row r="89" spans="1:31" ht="18.75" customHeight="1" x14ac:dyDescent="0.25">
      <c r="A89" s="93">
        <v>45658</v>
      </c>
      <c r="B89" s="42" t="s">
        <v>26</v>
      </c>
      <c r="C89" s="43">
        <v>1</v>
      </c>
      <c r="D89" s="235" t="s">
        <v>26</v>
      </c>
      <c r="E89" s="240">
        <v>0</v>
      </c>
      <c r="F89" s="240">
        <v>0</v>
      </c>
      <c r="G89" s="240">
        <v>0</v>
      </c>
      <c r="H89" s="240">
        <v>0</v>
      </c>
      <c r="I89" s="240">
        <v>0</v>
      </c>
      <c r="J89" s="240">
        <v>0</v>
      </c>
      <c r="K89" s="240">
        <v>0</v>
      </c>
      <c r="L89" s="240">
        <v>0</v>
      </c>
      <c r="M89" s="240">
        <v>0</v>
      </c>
      <c r="N89" s="240">
        <v>0</v>
      </c>
      <c r="O89" s="240">
        <v>0</v>
      </c>
      <c r="P89" s="240">
        <v>0</v>
      </c>
      <c r="Q89" s="240">
        <v>0</v>
      </c>
      <c r="R89" s="240">
        <v>0</v>
      </c>
      <c r="S89" s="240">
        <v>0</v>
      </c>
      <c r="T89" s="240">
        <v>0</v>
      </c>
      <c r="U89" s="240">
        <v>0</v>
      </c>
      <c r="V89" s="240">
        <v>0</v>
      </c>
      <c r="W89" s="240">
        <v>0</v>
      </c>
      <c r="X89" s="240">
        <v>0</v>
      </c>
      <c r="Y89" s="240">
        <v>0</v>
      </c>
      <c r="Z89" s="240">
        <v>0</v>
      </c>
      <c r="AA89" s="240">
        <v>0</v>
      </c>
      <c r="AB89" s="240">
        <v>0</v>
      </c>
      <c r="AC89" s="240">
        <v>0</v>
      </c>
      <c r="AD89" s="240">
        <v>0</v>
      </c>
      <c r="AE89" s="44">
        <f t="shared" si="5"/>
        <v>0</v>
      </c>
    </row>
    <row r="90" spans="1:31" ht="18.75" customHeight="1" x14ac:dyDescent="0.25">
      <c r="A90" s="93">
        <v>45658</v>
      </c>
      <c r="B90" s="42" t="s">
        <v>26</v>
      </c>
      <c r="C90" s="43">
        <v>1</v>
      </c>
      <c r="D90" s="235" t="s">
        <v>26</v>
      </c>
      <c r="E90" s="240">
        <v>0</v>
      </c>
      <c r="F90" s="240">
        <v>0</v>
      </c>
      <c r="G90" s="240">
        <v>0</v>
      </c>
      <c r="H90" s="240">
        <v>0</v>
      </c>
      <c r="I90" s="240">
        <v>0</v>
      </c>
      <c r="J90" s="240">
        <v>0</v>
      </c>
      <c r="K90" s="240">
        <v>0</v>
      </c>
      <c r="L90" s="240">
        <v>0</v>
      </c>
      <c r="M90" s="240">
        <v>0</v>
      </c>
      <c r="N90" s="240">
        <v>0</v>
      </c>
      <c r="O90" s="240">
        <v>0</v>
      </c>
      <c r="P90" s="240">
        <v>0</v>
      </c>
      <c r="Q90" s="240">
        <v>0</v>
      </c>
      <c r="R90" s="240">
        <v>0</v>
      </c>
      <c r="S90" s="240">
        <v>0</v>
      </c>
      <c r="T90" s="240">
        <v>0</v>
      </c>
      <c r="U90" s="240">
        <v>0</v>
      </c>
      <c r="V90" s="240">
        <v>0</v>
      </c>
      <c r="W90" s="240">
        <v>0</v>
      </c>
      <c r="X90" s="240">
        <v>0</v>
      </c>
      <c r="Y90" s="240">
        <v>0</v>
      </c>
      <c r="Z90" s="240">
        <v>0</v>
      </c>
      <c r="AA90" s="240">
        <v>0</v>
      </c>
      <c r="AB90" s="240">
        <v>0</v>
      </c>
      <c r="AC90" s="240">
        <v>0</v>
      </c>
      <c r="AD90" s="240">
        <v>0</v>
      </c>
      <c r="AE90" s="44">
        <f t="shared" si="5"/>
        <v>0</v>
      </c>
    </row>
    <row r="91" spans="1:31" ht="18.75" customHeight="1" x14ac:dyDescent="0.25">
      <c r="A91" s="93">
        <v>45658</v>
      </c>
      <c r="B91" s="42" t="s">
        <v>26</v>
      </c>
      <c r="C91" s="43">
        <v>1</v>
      </c>
      <c r="D91" s="235" t="s">
        <v>26</v>
      </c>
      <c r="E91" s="240">
        <v>0</v>
      </c>
      <c r="F91" s="240">
        <v>0</v>
      </c>
      <c r="G91" s="240">
        <v>0</v>
      </c>
      <c r="H91" s="240">
        <v>0</v>
      </c>
      <c r="I91" s="240">
        <v>0</v>
      </c>
      <c r="J91" s="240">
        <v>0</v>
      </c>
      <c r="K91" s="240">
        <v>0</v>
      </c>
      <c r="L91" s="240">
        <v>0</v>
      </c>
      <c r="M91" s="240">
        <v>0</v>
      </c>
      <c r="N91" s="240">
        <v>0</v>
      </c>
      <c r="O91" s="240">
        <v>0</v>
      </c>
      <c r="P91" s="240">
        <v>0</v>
      </c>
      <c r="Q91" s="240">
        <v>0</v>
      </c>
      <c r="R91" s="240">
        <v>0</v>
      </c>
      <c r="S91" s="240">
        <v>0</v>
      </c>
      <c r="T91" s="240">
        <v>0</v>
      </c>
      <c r="U91" s="240">
        <v>0</v>
      </c>
      <c r="V91" s="240">
        <v>0</v>
      </c>
      <c r="W91" s="240">
        <v>0</v>
      </c>
      <c r="X91" s="240">
        <v>0</v>
      </c>
      <c r="Y91" s="240">
        <v>0</v>
      </c>
      <c r="Z91" s="240">
        <v>0</v>
      </c>
      <c r="AA91" s="240">
        <v>0</v>
      </c>
      <c r="AB91" s="240">
        <v>0</v>
      </c>
      <c r="AC91" s="240">
        <v>0</v>
      </c>
      <c r="AD91" s="240">
        <v>0</v>
      </c>
      <c r="AE91" s="44">
        <f t="shared" si="5"/>
        <v>0</v>
      </c>
    </row>
    <row r="92" spans="1:31" ht="18.75" customHeight="1" x14ac:dyDescent="0.25">
      <c r="A92" s="93">
        <v>45658</v>
      </c>
      <c r="B92" s="42" t="s">
        <v>26</v>
      </c>
      <c r="C92" s="43">
        <v>1</v>
      </c>
      <c r="D92" s="235" t="s">
        <v>26</v>
      </c>
      <c r="E92" s="240">
        <v>0</v>
      </c>
      <c r="F92" s="240">
        <v>0</v>
      </c>
      <c r="G92" s="240">
        <v>0</v>
      </c>
      <c r="H92" s="240">
        <v>0</v>
      </c>
      <c r="I92" s="240">
        <v>0</v>
      </c>
      <c r="J92" s="240">
        <v>0</v>
      </c>
      <c r="K92" s="240">
        <v>0</v>
      </c>
      <c r="L92" s="240">
        <v>0</v>
      </c>
      <c r="M92" s="240">
        <v>0</v>
      </c>
      <c r="N92" s="240">
        <v>0</v>
      </c>
      <c r="O92" s="240">
        <v>0</v>
      </c>
      <c r="P92" s="240">
        <v>0</v>
      </c>
      <c r="Q92" s="240">
        <v>0</v>
      </c>
      <c r="R92" s="240">
        <v>0</v>
      </c>
      <c r="S92" s="240">
        <v>0</v>
      </c>
      <c r="T92" s="240">
        <v>0</v>
      </c>
      <c r="U92" s="240">
        <v>0</v>
      </c>
      <c r="V92" s="240">
        <v>0</v>
      </c>
      <c r="W92" s="240">
        <v>0</v>
      </c>
      <c r="X92" s="240">
        <v>0</v>
      </c>
      <c r="Y92" s="240">
        <v>0</v>
      </c>
      <c r="Z92" s="240">
        <v>0</v>
      </c>
      <c r="AA92" s="240">
        <v>0</v>
      </c>
      <c r="AB92" s="240">
        <v>0</v>
      </c>
      <c r="AC92" s="240">
        <v>0</v>
      </c>
      <c r="AD92" s="240">
        <v>0</v>
      </c>
      <c r="AE92" s="44">
        <f t="shared" si="5"/>
        <v>0</v>
      </c>
    </row>
    <row r="93" spans="1:31" ht="18.75" customHeight="1" x14ac:dyDescent="0.25">
      <c r="A93" s="93">
        <v>45658</v>
      </c>
      <c r="B93" s="42" t="s">
        <v>26</v>
      </c>
      <c r="C93" s="43">
        <v>1</v>
      </c>
      <c r="D93" s="235" t="s">
        <v>26</v>
      </c>
      <c r="E93" s="240">
        <v>0</v>
      </c>
      <c r="F93" s="240">
        <v>0</v>
      </c>
      <c r="G93" s="240">
        <v>0</v>
      </c>
      <c r="H93" s="240">
        <v>0</v>
      </c>
      <c r="I93" s="240">
        <v>0</v>
      </c>
      <c r="J93" s="240">
        <v>0</v>
      </c>
      <c r="K93" s="240">
        <v>0</v>
      </c>
      <c r="L93" s="240">
        <v>0</v>
      </c>
      <c r="M93" s="240">
        <v>0</v>
      </c>
      <c r="N93" s="240">
        <v>0</v>
      </c>
      <c r="O93" s="240">
        <v>0</v>
      </c>
      <c r="P93" s="240">
        <v>0</v>
      </c>
      <c r="Q93" s="240">
        <v>0</v>
      </c>
      <c r="R93" s="240">
        <v>0</v>
      </c>
      <c r="S93" s="240">
        <v>0</v>
      </c>
      <c r="T93" s="240">
        <v>0</v>
      </c>
      <c r="U93" s="240">
        <v>0</v>
      </c>
      <c r="V93" s="240">
        <v>0</v>
      </c>
      <c r="W93" s="240">
        <v>0</v>
      </c>
      <c r="X93" s="240">
        <v>0</v>
      </c>
      <c r="Y93" s="240">
        <v>0</v>
      </c>
      <c r="Z93" s="240">
        <v>0</v>
      </c>
      <c r="AA93" s="240">
        <v>0</v>
      </c>
      <c r="AB93" s="240">
        <v>0</v>
      </c>
      <c r="AC93" s="240">
        <v>0</v>
      </c>
      <c r="AD93" s="240">
        <v>0</v>
      </c>
      <c r="AE93" s="44">
        <f t="shared" si="5"/>
        <v>0</v>
      </c>
    </row>
    <row r="94" spans="1:31" ht="18.75" customHeight="1" x14ac:dyDescent="0.25">
      <c r="A94" s="93">
        <v>45658</v>
      </c>
      <c r="B94" s="42" t="s">
        <v>26</v>
      </c>
      <c r="C94" s="43">
        <v>1</v>
      </c>
      <c r="D94" s="235" t="s">
        <v>26</v>
      </c>
      <c r="E94" s="240">
        <v>0</v>
      </c>
      <c r="F94" s="240">
        <v>0</v>
      </c>
      <c r="G94" s="240">
        <v>0</v>
      </c>
      <c r="H94" s="240">
        <v>0</v>
      </c>
      <c r="I94" s="240">
        <v>0</v>
      </c>
      <c r="J94" s="240">
        <v>0</v>
      </c>
      <c r="K94" s="240">
        <v>0</v>
      </c>
      <c r="L94" s="240">
        <v>0</v>
      </c>
      <c r="M94" s="240">
        <v>0</v>
      </c>
      <c r="N94" s="240">
        <v>0</v>
      </c>
      <c r="O94" s="240">
        <v>0</v>
      </c>
      <c r="P94" s="240">
        <v>0</v>
      </c>
      <c r="Q94" s="240">
        <v>0</v>
      </c>
      <c r="R94" s="240">
        <v>0</v>
      </c>
      <c r="S94" s="240">
        <v>0</v>
      </c>
      <c r="T94" s="240">
        <v>0</v>
      </c>
      <c r="U94" s="240">
        <v>0</v>
      </c>
      <c r="V94" s="240">
        <v>0</v>
      </c>
      <c r="W94" s="240">
        <v>0</v>
      </c>
      <c r="X94" s="240">
        <v>0</v>
      </c>
      <c r="Y94" s="240">
        <v>0</v>
      </c>
      <c r="Z94" s="240">
        <v>0</v>
      </c>
      <c r="AA94" s="240">
        <v>0</v>
      </c>
      <c r="AB94" s="240">
        <v>0</v>
      </c>
      <c r="AC94" s="240">
        <v>0</v>
      </c>
      <c r="AD94" s="240">
        <v>0</v>
      </c>
      <c r="AE94" s="44">
        <f t="shared" si="5"/>
        <v>0</v>
      </c>
    </row>
    <row r="95" spans="1:31" ht="18.75" customHeight="1" x14ac:dyDescent="0.25">
      <c r="A95" s="93">
        <v>45658</v>
      </c>
      <c r="B95" s="42" t="s">
        <v>26</v>
      </c>
      <c r="C95" s="43">
        <v>1</v>
      </c>
      <c r="D95" s="235" t="s">
        <v>231</v>
      </c>
      <c r="E95" s="239">
        <v>0</v>
      </c>
      <c r="F95" s="239">
        <v>0</v>
      </c>
      <c r="G95" s="239">
        <v>0</v>
      </c>
      <c r="H95" s="239">
        <v>0</v>
      </c>
      <c r="I95" s="239">
        <v>0</v>
      </c>
      <c r="J95" s="239">
        <v>0</v>
      </c>
      <c r="K95" s="239">
        <v>0</v>
      </c>
      <c r="L95" s="239">
        <v>0</v>
      </c>
      <c r="M95" s="239">
        <v>0</v>
      </c>
      <c r="N95" s="239">
        <v>0</v>
      </c>
      <c r="O95" s="239">
        <v>0</v>
      </c>
      <c r="P95" s="239">
        <v>0</v>
      </c>
      <c r="Q95" s="239">
        <v>0</v>
      </c>
      <c r="R95" s="239">
        <v>0</v>
      </c>
      <c r="S95" s="239">
        <v>0</v>
      </c>
      <c r="T95" s="239">
        <v>0</v>
      </c>
      <c r="U95" s="239">
        <v>0</v>
      </c>
      <c r="V95" s="239">
        <v>0</v>
      </c>
      <c r="W95" s="239">
        <v>0</v>
      </c>
      <c r="X95" s="239">
        <v>0</v>
      </c>
      <c r="Y95" s="239">
        <v>0</v>
      </c>
      <c r="Z95" s="239">
        <v>0</v>
      </c>
      <c r="AA95" s="239">
        <v>0</v>
      </c>
      <c r="AB95" s="239">
        <v>0</v>
      </c>
      <c r="AC95" s="239">
        <v>0</v>
      </c>
      <c r="AD95" s="239">
        <v>0</v>
      </c>
      <c r="AE95" s="44">
        <f t="shared" si="5"/>
        <v>0</v>
      </c>
    </row>
    <row r="96" spans="1:31" ht="18.75" customHeight="1" x14ac:dyDescent="0.25">
      <c r="A96" s="93">
        <v>45658</v>
      </c>
      <c r="B96" s="42" t="s">
        <v>26</v>
      </c>
      <c r="C96" s="43">
        <v>1</v>
      </c>
      <c r="D96" s="225" t="s">
        <v>24</v>
      </c>
      <c r="E96" s="210">
        <v>0</v>
      </c>
      <c r="F96" s="210">
        <v>0</v>
      </c>
      <c r="G96" s="210">
        <v>0</v>
      </c>
      <c r="H96" s="210">
        <v>0</v>
      </c>
      <c r="I96" s="210">
        <v>0</v>
      </c>
      <c r="J96" s="210">
        <v>0</v>
      </c>
      <c r="K96" s="210">
        <v>0</v>
      </c>
      <c r="L96" s="210">
        <v>0</v>
      </c>
      <c r="M96" s="210">
        <v>0</v>
      </c>
      <c r="N96" s="210">
        <v>0</v>
      </c>
      <c r="O96" s="210">
        <v>0</v>
      </c>
      <c r="P96" s="210">
        <v>0</v>
      </c>
      <c r="Q96" s="210">
        <v>0</v>
      </c>
      <c r="R96" s="210">
        <v>0</v>
      </c>
      <c r="S96" s="210">
        <v>0</v>
      </c>
      <c r="T96" s="210">
        <v>0</v>
      </c>
      <c r="U96" s="210">
        <v>0</v>
      </c>
      <c r="V96" s="210">
        <v>0</v>
      </c>
      <c r="W96" s="210">
        <v>0</v>
      </c>
      <c r="X96" s="210">
        <v>0</v>
      </c>
      <c r="Y96" s="210">
        <v>0</v>
      </c>
      <c r="Z96" s="210">
        <v>0</v>
      </c>
      <c r="AA96" s="210">
        <v>0</v>
      </c>
      <c r="AB96" s="210">
        <v>0</v>
      </c>
      <c r="AC96" s="210">
        <v>0</v>
      </c>
      <c r="AD96" s="210">
        <v>0</v>
      </c>
      <c r="AE96" s="44">
        <f t="shared" ref="AE96:AE99" si="6">SUM(F96:AD96)-E96</f>
        <v>0</v>
      </c>
    </row>
    <row r="97" spans="1:31" ht="18.75" customHeight="1" x14ac:dyDescent="0.25">
      <c r="A97" s="93">
        <v>45658</v>
      </c>
      <c r="B97" s="42" t="s">
        <v>26</v>
      </c>
      <c r="C97" s="43">
        <v>1</v>
      </c>
      <c r="D97" s="225" t="s">
        <v>23</v>
      </c>
      <c r="E97" s="210">
        <v>0</v>
      </c>
      <c r="F97" s="210">
        <v>0</v>
      </c>
      <c r="G97" s="210">
        <v>0</v>
      </c>
      <c r="H97" s="210">
        <v>0</v>
      </c>
      <c r="I97" s="210">
        <v>0</v>
      </c>
      <c r="J97" s="210">
        <v>0</v>
      </c>
      <c r="K97" s="210">
        <v>0</v>
      </c>
      <c r="L97" s="210">
        <v>0</v>
      </c>
      <c r="M97" s="210">
        <v>0</v>
      </c>
      <c r="N97" s="210">
        <v>0</v>
      </c>
      <c r="O97" s="210">
        <v>0</v>
      </c>
      <c r="P97" s="210">
        <v>0</v>
      </c>
      <c r="Q97" s="210">
        <v>0</v>
      </c>
      <c r="R97" s="210">
        <v>0</v>
      </c>
      <c r="S97" s="210">
        <v>0</v>
      </c>
      <c r="T97" s="210">
        <v>0</v>
      </c>
      <c r="U97" s="210">
        <v>0</v>
      </c>
      <c r="V97" s="210">
        <v>0</v>
      </c>
      <c r="W97" s="210">
        <v>0</v>
      </c>
      <c r="X97" s="210">
        <v>0</v>
      </c>
      <c r="Y97" s="210">
        <v>0</v>
      </c>
      <c r="Z97" s="210">
        <v>0</v>
      </c>
      <c r="AA97" s="210">
        <v>0</v>
      </c>
      <c r="AB97" s="210">
        <v>0</v>
      </c>
      <c r="AC97" s="210">
        <v>0</v>
      </c>
      <c r="AD97" s="210">
        <v>0</v>
      </c>
      <c r="AE97" s="44">
        <f t="shared" si="6"/>
        <v>0</v>
      </c>
    </row>
    <row r="98" spans="1:31" ht="18.75" customHeight="1" x14ac:dyDescent="0.25">
      <c r="A98" s="93">
        <v>45658</v>
      </c>
      <c r="B98" s="42" t="s">
        <v>26</v>
      </c>
      <c r="C98" s="43">
        <v>1</v>
      </c>
      <c r="D98" s="225" t="s">
        <v>21</v>
      </c>
      <c r="E98" s="210">
        <v>0</v>
      </c>
      <c r="F98" s="210">
        <v>0</v>
      </c>
      <c r="G98" s="210">
        <v>0</v>
      </c>
      <c r="H98" s="210">
        <v>0</v>
      </c>
      <c r="I98" s="210">
        <v>0</v>
      </c>
      <c r="J98" s="210">
        <v>0</v>
      </c>
      <c r="K98" s="210">
        <v>0</v>
      </c>
      <c r="L98" s="210">
        <v>0</v>
      </c>
      <c r="M98" s="210">
        <v>0</v>
      </c>
      <c r="N98" s="210">
        <v>0</v>
      </c>
      <c r="O98" s="210">
        <v>0</v>
      </c>
      <c r="P98" s="210">
        <v>0</v>
      </c>
      <c r="Q98" s="210">
        <v>0</v>
      </c>
      <c r="R98" s="210">
        <v>0</v>
      </c>
      <c r="S98" s="210">
        <v>0</v>
      </c>
      <c r="T98" s="210">
        <v>0</v>
      </c>
      <c r="U98" s="210">
        <v>0</v>
      </c>
      <c r="V98" s="210">
        <v>0</v>
      </c>
      <c r="W98" s="210">
        <v>0</v>
      </c>
      <c r="X98" s="210">
        <v>0</v>
      </c>
      <c r="Y98" s="210">
        <v>0</v>
      </c>
      <c r="Z98" s="210">
        <v>0</v>
      </c>
      <c r="AA98" s="210">
        <v>0</v>
      </c>
      <c r="AB98" s="210">
        <v>0</v>
      </c>
      <c r="AC98" s="210">
        <v>0</v>
      </c>
      <c r="AD98" s="210">
        <v>0</v>
      </c>
      <c r="AE98" s="44">
        <f t="shared" si="6"/>
        <v>0</v>
      </c>
    </row>
    <row r="99" spans="1:31" ht="18.75" customHeight="1" thickBot="1" x14ac:dyDescent="0.3">
      <c r="A99" s="166" t="s">
        <v>26</v>
      </c>
      <c r="B99" s="42" t="s">
        <v>26</v>
      </c>
      <c r="C99" s="43">
        <v>1</v>
      </c>
      <c r="D99" s="226" t="s">
        <v>26</v>
      </c>
      <c r="E99" s="211">
        <v>0</v>
      </c>
      <c r="F99" s="211">
        <v>0</v>
      </c>
      <c r="G99" s="211">
        <v>0</v>
      </c>
      <c r="H99" s="211">
        <v>0</v>
      </c>
      <c r="I99" s="211">
        <v>0</v>
      </c>
      <c r="J99" s="211">
        <v>0</v>
      </c>
      <c r="K99" s="211">
        <v>0</v>
      </c>
      <c r="L99" s="211">
        <v>0</v>
      </c>
      <c r="M99" s="211">
        <v>0</v>
      </c>
      <c r="N99" s="211">
        <v>0</v>
      </c>
      <c r="O99" s="211">
        <v>0</v>
      </c>
      <c r="P99" s="211">
        <v>0</v>
      </c>
      <c r="Q99" s="211">
        <v>0</v>
      </c>
      <c r="R99" s="211">
        <v>0</v>
      </c>
      <c r="S99" s="211">
        <v>0</v>
      </c>
      <c r="T99" s="211">
        <v>0</v>
      </c>
      <c r="U99" s="211">
        <v>0</v>
      </c>
      <c r="V99" s="211">
        <v>0</v>
      </c>
      <c r="W99" s="211">
        <v>0</v>
      </c>
      <c r="X99" s="211">
        <v>0</v>
      </c>
      <c r="Y99" s="211">
        <v>0</v>
      </c>
      <c r="Z99" s="211">
        <v>0</v>
      </c>
      <c r="AA99" s="211">
        <v>0</v>
      </c>
      <c r="AB99" s="211">
        <v>0</v>
      </c>
      <c r="AC99" s="211">
        <v>0</v>
      </c>
      <c r="AD99" s="211">
        <v>0</v>
      </c>
      <c r="AE99" s="44">
        <f t="shared" si="6"/>
        <v>0</v>
      </c>
    </row>
    <row r="100" spans="1:31" ht="39.75" customHeight="1" thickBot="1" x14ac:dyDescent="0.3">
      <c r="E100" s="48">
        <f t="shared" ref="E100:AD100" si="7">SUM(E2:E99)</f>
        <v>11899.760000000002</v>
      </c>
      <c r="F100" s="49">
        <f t="shared" si="7"/>
        <v>427.8</v>
      </c>
      <c r="G100" s="49">
        <f t="shared" si="7"/>
        <v>2156</v>
      </c>
      <c r="H100" s="49">
        <f t="shared" si="7"/>
        <v>4811.75</v>
      </c>
      <c r="I100" s="49">
        <f t="shared" si="7"/>
        <v>0</v>
      </c>
      <c r="J100" s="49">
        <f t="shared" si="7"/>
        <v>250</v>
      </c>
      <c r="K100" s="49">
        <f t="shared" si="7"/>
        <v>0</v>
      </c>
      <c r="L100" s="49">
        <f t="shared" si="7"/>
        <v>0</v>
      </c>
      <c r="M100" s="49">
        <f t="shared" si="7"/>
        <v>0</v>
      </c>
      <c r="N100" s="49">
        <f t="shared" si="7"/>
        <v>0</v>
      </c>
      <c r="O100" s="49">
        <f t="shared" si="7"/>
        <v>0</v>
      </c>
      <c r="P100" s="49">
        <f t="shared" si="7"/>
        <v>350</v>
      </c>
      <c r="Q100" s="49">
        <f t="shared" si="7"/>
        <v>250</v>
      </c>
      <c r="R100" s="49">
        <f t="shared" si="7"/>
        <v>3654.21</v>
      </c>
      <c r="S100" s="49">
        <f t="shared" si="7"/>
        <v>0</v>
      </c>
      <c r="T100" s="49">
        <f t="shared" si="7"/>
        <v>0</v>
      </c>
      <c r="U100" s="49">
        <f t="shared" si="7"/>
        <v>0</v>
      </c>
      <c r="V100" s="49">
        <f t="shared" si="7"/>
        <v>0</v>
      </c>
      <c r="W100" s="49">
        <f t="shared" si="7"/>
        <v>0</v>
      </c>
      <c r="X100" s="49">
        <f t="shared" si="7"/>
        <v>0</v>
      </c>
      <c r="Y100" s="49">
        <f t="shared" si="7"/>
        <v>0</v>
      </c>
      <c r="Z100" s="49">
        <f t="shared" si="7"/>
        <v>0</v>
      </c>
      <c r="AA100" s="49">
        <f t="shared" si="7"/>
        <v>0</v>
      </c>
      <c r="AB100" s="49">
        <f t="shared" si="7"/>
        <v>0</v>
      </c>
      <c r="AC100" s="49">
        <f t="shared" si="7"/>
        <v>0</v>
      </c>
      <c r="AD100" s="49">
        <f t="shared" si="7"/>
        <v>0</v>
      </c>
    </row>
    <row r="102" spans="1:31" x14ac:dyDescent="0.25">
      <c r="F102" s="44">
        <f>SUM(F100:AD100)</f>
        <v>11899.759999999998</v>
      </c>
      <c r="G102" s="168">
        <f>G100+H100+I100+J100</f>
        <v>7217.75</v>
      </c>
      <c r="H102" s="167">
        <f>G100+H100+I100+J100</f>
        <v>7217.75</v>
      </c>
      <c r="I102" s="212"/>
      <c r="J102" s="212" t="s">
        <v>26</v>
      </c>
      <c r="P102" s="45">
        <v>3</v>
      </c>
      <c r="Q102" s="45">
        <v>1</v>
      </c>
      <c r="T102" s="45" t="s">
        <v>26</v>
      </c>
    </row>
    <row r="104" spans="1:31" x14ac:dyDescent="0.25">
      <c r="F104" s="44">
        <f>SUM(E100-F102)</f>
        <v>3.637978807091713E-12</v>
      </c>
      <c r="I104" s="212" t="s">
        <v>26</v>
      </c>
      <c r="J104" s="212" t="s">
        <v>26</v>
      </c>
      <c r="T104" s="44" t="s">
        <v>26</v>
      </c>
      <c r="U104" s="45" t="s">
        <v>26</v>
      </c>
    </row>
    <row r="105" spans="1:31" ht="16.5" thickBot="1" x14ac:dyDescent="0.3">
      <c r="G105" s="51" t="s">
        <v>26</v>
      </c>
      <c r="I105" s="212"/>
      <c r="J105" s="212"/>
    </row>
    <row r="106" spans="1:31" x14ac:dyDescent="0.25">
      <c r="B106" s="202">
        <f>SUM(E100-'2025 Expenses'!D88)</f>
        <v>-27799.790000000008</v>
      </c>
      <c r="G106" s="51" t="s">
        <v>26</v>
      </c>
      <c r="H106" s="336">
        <f>SUM(G100:J100)</f>
        <v>7217.75</v>
      </c>
      <c r="I106" s="337"/>
      <c r="J106" s="338"/>
      <c r="K106" s="230" t="s">
        <v>27</v>
      </c>
      <c r="L106" s="231"/>
      <c r="M106" s="334"/>
    </row>
    <row r="107" spans="1:31" ht="16.5" thickBot="1" x14ac:dyDescent="0.3">
      <c r="E107" s="44"/>
      <c r="H107" s="339"/>
      <c r="I107" s="340"/>
      <c r="J107" s="341"/>
      <c r="K107" s="232"/>
      <c r="L107" s="233"/>
      <c r="M107" s="335"/>
    </row>
    <row r="108" spans="1:31" ht="15" customHeight="1" x14ac:dyDescent="0.25">
      <c r="F108" s="45" t="s">
        <v>26</v>
      </c>
      <c r="H108" s="344">
        <v>0</v>
      </c>
      <c r="I108" s="345"/>
      <c r="J108" s="346"/>
      <c r="K108" s="230" t="s">
        <v>28</v>
      </c>
      <c r="L108" s="231"/>
      <c r="M108" s="334"/>
    </row>
    <row r="109" spans="1:31" ht="16.350000000000001" customHeight="1" thickBot="1" x14ac:dyDescent="0.3">
      <c r="F109" s="45" t="s">
        <v>26</v>
      </c>
      <c r="H109" s="347"/>
      <c r="I109" s="348"/>
      <c r="J109" s="349"/>
      <c r="K109" s="232"/>
      <c r="L109" s="233"/>
      <c r="M109" s="335"/>
      <c r="T109" s="44" t="s">
        <v>26</v>
      </c>
    </row>
    <row r="110" spans="1:31" x14ac:dyDescent="0.25">
      <c r="H110" s="336">
        <f>SUM(H106-H108)</f>
        <v>7217.75</v>
      </c>
      <c r="I110" s="337"/>
      <c r="J110" s="338"/>
      <c r="K110" s="230" t="s">
        <v>29</v>
      </c>
      <c r="L110" s="231"/>
      <c r="M110" s="334"/>
    </row>
    <row r="111" spans="1:31" ht="16.5" thickBot="1" x14ac:dyDescent="0.3">
      <c r="F111" s="44" t="s">
        <v>26</v>
      </c>
      <c r="H111" s="339"/>
      <c r="I111" s="340"/>
      <c r="J111" s="341"/>
      <c r="K111" s="232"/>
      <c r="L111" s="233"/>
      <c r="M111" s="335"/>
    </row>
    <row r="112" spans="1:31" x14ac:dyDescent="0.25">
      <c r="I112" s="212"/>
      <c r="J112" s="212"/>
    </row>
    <row r="113" spans="6:10" x14ac:dyDescent="0.25">
      <c r="F113" s="44"/>
      <c r="I113" s="212"/>
      <c r="J113" s="212" t="s">
        <v>26</v>
      </c>
    </row>
    <row r="114" spans="6:10" x14ac:dyDescent="0.25">
      <c r="F114" s="44"/>
      <c r="I114" s="212"/>
      <c r="J114" s="212"/>
    </row>
    <row r="115" spans="6:10" x14ac:dyDescent="0.25">
      <c r="F115" s="51"/>
      <c r="I115" s="212"/>
      <c r="J115" s="212" t="s">
        <v>26</v>
      </c>
    </row>
    <row r="116" spans="6:10" x14ac:dyDescent="0.25">
      <c r="F116" s="44" t="s">
        <v>26</v>
      </c>
      <c r="I116" s="212"/>
      <c r="J116" s="212"/>
    </row>
    <row r="119" spans="6:10" x14ac:dyDescent="0.25">
      <c r="F119" s="44"/>
      <c r="I119" s="212"/>
      <c r="J119" s="212"/>
    </row>
    <row r="121" spans="6:10" x14ac:dyDescent="0.25">
      <c r="F121" s="51" t="s">
        <v>26</v>
      </c>
      <c r="I121" s="212"/>
      <c r="J121" s="212"/>
    </row>
    <row r="123" spans="6:10" x14ac:dyDescent="0.25">
      <c r="F123" s="44" t="s">
        <v>26</v>
      </c>
      <c r="I123" s="212"/>
      <c r="J123" s="212"/>
    </row>
    <row r="124" spans="6:10" x14ac:dyDescent="0.25">
      <c r="I124" s="212"/>
      <c r="J124" s="212"/>
    </row>
  </sheetData>
  <sortState xmlns:xlrd2="http://schemas.microsoft.com/office/spreadsheetml/2017/richdata2" ref="A2:AE79">
    <sortCondition ref="A79"/>
  </sortState>
  <mergeCells count="7">
    <mergeCell ref="M108:M109"/>
    <mergeCell ref="M106:M107"/>
    <mergeCell ref="M110:M111"/>
    <mergeCell ref="H110:J111"/>
    <mergeCell ref="C1:D1"/>
    <mergeCell ref="H106:J107"/>
    <mergeCell ref="H108:J109"/>
  </mergeCells>
  <phoneticPr fontId="0" type="noConversion"/>
  <pageMargins left="0.25" right="0.25" top="0.75" bottom="0.75" header="0.3" footer="0.3"/>
  <pageSetup paperSize="9" scale="22" orientation="portrait" verticalDpi="300" r:id="rId1"/>
  <headerFooter>
    <oddFooter>&amp;L&amp;9&amp;P&amp;R&amp;9&amp;A</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103"/>
  <sheetViews>
    <sheetView zoomScale="80" zoomScaleNormal="80" zoomScaleSheetLayoutView="80" workbookViewId="0">
      <pane ySplit="1" topLeftCell="A65" activePane="bottomLeft" state="frozen"/>
      <selection activeCell="E40" sqref="E40"/>
      <selection pane="bottomLeft" activeCell="B54" sqref="B54"/>
    </sheetView>
  </sheetViews>
  <sheetFormatPr defaultColWidth="8.125" defaultRowHeight="15.75" x14ac:dyDescent="0.25"/>
  <cols>
    <col min="1" max="1" width="12.625" style="46" customWidth="1"/>
    <col min="2" max="2" width="35.125" style="45" customWidth="1"/>
    <col min="3" max="3" width="8.125" style="47" customWidth="1"/>
    <col min="4" max="14" width="14.125" style="45" customWidth="1"/>
    <col min="15" max="15" width="16.625" style="45" customWidth="1"/>
    <col min="16" max="36" width="14.125" style="45" customWidth="1"/>
    <col min="37" max="37" width="13.625" style="45" customWidth="1"/>
    <col min="38" max="16384" width="8.125" style="45"/>
  </cols>
  <sheetData>
    <row r="1" spans="1:37" s="40" customFormat="1" ht="70.5" customHeight="1" x14ac:dyDescent="0.25">
      <c r="A1" s="38" t="s">
        <v>0</v>
      </c>
      <c r="B1" s="39" t="s">
        <v>1</v>
      </c>
      <c r="C1" s="217" t="s">
        <v>30</v>
      </c>
      <c r="D1" s="52" t="s">
        <v>31</v>
      </c>
      <c r="E1" s="39" t="s">
        <v>32</v>
      </c>
      <c r="F1" s="53" t="s">
        <v>16</v>
      </c>
      <c r="G1" s="53" t="s">
        <v>33</v>
      </c>
      <c r="H1" s="39" t="s">
        <v>9</v>
      </c>
      <c r="I1" s="39" t="s">
        <v>26</v>
      </c>
      <c r="J1" s="39" t="s">
        <v>34</v>
      </c>
      <c r="K1" s="39" t="s">
        <v>35</v>
      </c>
      <c r="L1" s="39" t="s">
        <v>16</v>
      </c>
      <c r="M1" s="39" t="s">
        <v>36</v>
      </c>
      <c r="N1" s="39" t="s">
        <v>37</v>
      </c>
      <c r="O1" s="94" t="s">
        <v>38</v>
      </c>
      <c r="P1" s="39" t="s">
        <v>39</v>
      </c>
      <c r="Q1" s="39" t="s">
        <v>40</v>
      </c>
      <c r="R1" s="39" t="s">
        <v>41</v>
      </c>
      <c r="S1" s="39" t="s">
        <v>42</v>
      </c>
      <c r="T1" s="39" t="s">
        <v>10</v>
      </c>
      <c r="U1" s="39" t="s">
        <v>43</v>
      </c>
      <c r="V1" s="39" t="s">
        <v>44</v>
      </c>
      <c r="W1" s="39" t="s">
        <v>45</v>
      </c>
      <c r="X1" s="39" t="s">
        <v>46</v>
      </c>
      <c r="Y1" s="39" t="s">
        <v>47</v>
      </c>
      <c r="Z1" s="39" t="s">
        <v>16</v>
      </c>
      <c r="AA1" s="39" t="s">
        <v>48</v>
      </c>
      <c r="AB1" s="39" t="s">
        <v>49</v>
      </c>
      <c r="AC1" s="39" t="s">
        <v>50</v>
      </c>
      <c r="AD1" s="39" t="s">
        <v>16</v>
      </c>
      <c r="AE1" s="39" t="s">
        <v>51</v>
      </c>
      <c r="AF1" s="39" t="s">
        <v>52</v>
      </c>
      <c r="AG1" s="94" t="s">
        <v>53</v>
      </c>
      <c r="AH1" s="94" t="s">
        <v>54</v>
      </c>
      <c r="AI1" s="94" t="s">
        <v>16</v>
      </c>
      <c r="AJ1" s="94" t="s">
        <v>55</v>
      </c>
    </row>
    <row r="2" spans="1:37" ht="18.75" customHeight="1" x14ac:dyDescent="0.25">
      <c r="A2" s="93">
        <v>45680</v>
      </c>
      <c r="B2" s="165" t="s">
        <v>394</v>
      </c>
      <c r="C2" s="43" t="s">
        <v>21</v>
      </c>
      <c r="D2" s="213">
        <v>695</v>
      </c>
      <c r="E2" s="213">
        <v>695</v>
      </c>
      <c r="F2" s="214">
        <v>0</v>
      </c>
      <c r="G2" s="214">
        <v>0</v>
      </c>
      <c r="H2" s="214">
        <v>0</v>
      </c>
      <c r="I2" s="214">
        <v>0</v>
      </c>
      <c r="J2" s="214">
        <v>0</v>
      </c>
      <c r="K2" s="214">
        <v>0</v>
      </c>
      <c r="L2" s="214">
        <v>0</v>
      </c>
      <c r="M2" s="214">
        <v>0</v>
      </c>
      <c r="N2" s="214">
        <v>0</v>
      </c>
      <c r="O2" s="214">
        <v>0</v>
      </c>
      <c r="P2" s="214">
        <v>0</v>
      </c>
      <c r="Q2" s="214">
        <v>0</v>
      </c>
      <c r="R2" s="214">
        <v>0</v>
      </c>
      <c r="S2" s="214">
        <v>0</v>
      </c>
      <c r="T2" s="214">
        <v>0</v>
      </c>
      <c r="U2" s="214">
        <v>0</v>
      </c>
      <c r="V2" s="214">
        <v>0</v>
      </c>
      <c r="W2" s="214">
        <v>0</v>
      </c>
      <c r="X2" s="214">
        <v>0</v>
      </c>
      <c r="Y2" s="214">
        <v>0</v>
      </c>
      <c r="Z2" s="214">
        <v>0</v>
      </c>
      <c r="AA2" s="214">
        <v>0</v>
      </c>
      <c r="AB2" s="214">
        <v>0</v>
      </c>
      <c r="AC2" s="214">
        <v>0</v>
      </c>
      <c r="AD2" s="214">
        <v>0</v>
      </c>
      <c r="AE2" s="214">
        <v>0</v>
      </c>
      <c r="AF2" s="214">
        <v>0</v>
      </c>
      <c r="AG2" s="214">
        <v>0</v>
      </c>
      <c r="AH2" s="214">
        <v>0</v>
      </c>
      <c r="AI2" s="214">
        <v>0</v>
      </c>
      <c r="AJ2" s="214">
        <v>0</v>
      </c>
      <c r="AK2" s="44">
        <f t="shared" ref="AK2" si="0">SUM(E2:AJ2)-D2</f>
        <v>0</v>
      </c>
    </row>
    <row r="3" spans="1:37" ht="18.75" customHeight="1" x14ac:dyDescent="0.25">
      <c r="A3" s="93">
        <v>45691</v>
      </c>
      <c r="B3" s="165" t="s">
        <v>406</v>
      </c>
      <c r="C3" s="43" t="s">
        <v>21</v>
      </c>
      <c r="D3" s="213">
        <v>86.4</v>
      </c>
      <c r="E3" s="213">
        <v>0</v>
      </c>
      <c r="F3" s="214">
        <v>0</v>
      </c>
      <c r="G3" s="214">
        <v>0</v>
      </c>
      <c r="H3" s="214">
        <v>86.4</v>
      </c>
      <c r="I3" s="214">
        <v>0</v>
      </c>
      <c r="J3" s="214">
        <v>0</v>
      </c>
      <c r="K3" s="214">
        <v>0</v>
      </c>
      <c r="L3" s="214">
        <v>0</v>
      </c>
      <c r="M3" s="214">
        <v>0</v>
      </c>
      <c r="N3" s="214">
        <v>0</v>
      </c>
      <c r="O3" s="214">
        <v>0</v>
      </c>
      <c r="P3" s="214">
        <v>0</v>
      </c>
      <c r="Q3" s="214">
        <v>0</v>
      </c>
      <c r="R3" s="214">
        <v>0</v>
      </c>
      <c r="S3" s="214">
        <v>0</v>
      </c>
      <c r="T3" s="214">
        <v>0</v>
      </c>
      <c r="U3" s="214">
        <v>0</v>
      </c>
      <c r="V3" s="214">
        <v>0</v>
      </c>
      <c r="W3" s="214">
        <v>0</v>
      </c>
      <c r="X3" s="214">
        <v>0</v>
      </c>
      <c r="Y3" s="214">
        <v>0</v>
      </c>
      <c r="Z3" s="214">
        <v>0</v>
      </c>
      <c r="AA3" s="214">
        <v>0</v>
      </c>
      <c r="AB3" s="214">
        <v>0</v>
      </c>
      <c r="AC3" s="214">
        <v>0</v>
      </c>
      <c r="AD3" s="214">
        <v>0</v>
      </c>
      <c r="AE3" s="214">
        <v>0</v>
      </c>
      <c r="AF3" s="214">
        <v>0</v>
      </c>
      <c r="AG3" s="214">
        <v>0</v>
      </c>
      <c r="AH3" s="214">
        <v>0</v>
      </c>
      <c r="AI3" s="214">
        <v>0</v>
      </c>
      <c r="AJ3" s="214">
        <v>0</v>
      </c>
      <c r="AK3" s="44">
        <f t="shared" ref="AK3:AK34" si="1">SUM(E3:AJ3)-D3</f>
        <v>0</v>
      </c>
    </row>
    <row r="4" spans="1:37" ht="18.75" customHeight="1" x14ac:dyDescent="0.25">
      <c r="A4" s="93">
        <v>45700</v>
      </c>
      <c r="B4" s="165" t="s">
        <v>395</v>
      </c>
      <c r="C4" s="43" t="s">
        <v>56</v>
      </c>
      <c r="D4" s="213">
        <v>28.99</v>
      </c>
      <c r="E4" s="213">
        <v>0</v>
      </c>
      <c r="F4" s="214">
        <v>0</v>
      </c>
      <c r="G4" s="214">
        <v>0</v>
      </c>
      <c r="H4" s="214">
        <v>0</v>
      </c>
      <c r="I4" s="214">
        <v>0</v>
      </c>
      <c r="J4" s="214">
        <v>0</v>
      </c>
      <c r="K4" s="214">
        <v>0</v>
      </c>
      <c r="L4" s="214">
        <v>0</v>
      </c>
      <c r="M4" s="214">
        <v>0</v>
      </c>
      <c r="N4" s="214">
        <v>0</v>
      </c>
      <c r="O4" s="214">
        <v>0</v>
      </c>
      <c r="P4" s="214">
        <v>0</v>
      </c>
      <c r="Q4" s="214">
        <v>0</v>
      </c>
      <c r="R4" s="214">
        <v>0</v>
      </c>
      <c r="S4" s="214">
        <v>0</v>
      </c>
      <c r="T4" s="214">
        <v>0</v>
      </c>
      <c r="U4" s="214">
        <v>0</v>
      </c>
      <c r="V4" s="214">
        <v>28.99</v>
      </c>
      <c r="W4" s="214">
        <v>0</v>
      </c>
      <c r="X4" s="214">
        <v>0</v>
      </c>
      <c r="Y4" s="214">
        <v>0</v>
      </c>
      <c r="Z4" s="214">
        <v>0</v>
      </c>
      <c r="AA4" s="214">
        <v>0</v>
      </c>
      <c r="AB4" s="214">
        <v>0</v>
      </c>
      <c r="AC4" s="214">
        <v>0</v>
      </c>
      <c r="AD4" s="214">
        <v>0</v>
      </c>
      <c r="AE4" s="214">
        <v>0</v>
      </c>
      <c r="AF4" s="214">
        <v>0</v>
      </c>
      <c r="AG4" s="214">
        <v>0</v>
      </c>
      <c r="AH4" s="214">
        <v>0</v>
      </c>
      <c r="AI4" s="214">
        <v>0</v>
      </c>
      <c r="AJ4" s="214">
        <v>0</v>
      </c>
      <c r="AK4" s="44">
        <f t="shared" si="1"/>
        <v>0</v>
      </c>
    </row>
    <row r="5" spans="1:37" ht="18.75" customHeight="1" x14ac:dyDescent="0.25">
      <c r="A5" s="93">
        <v>45700</v>
      </c>
      <c r="B5" s="165" t="s">
        <v>394</v>
      </c>
      <c r="C5" s="43" t="s">
        <v>21</v>
      </c>
      <c r="D5" s="213">
        <v>695</v>
      </c>
      <c r="E5" s="213">
        <v>695</v>
      </c>
      <c r="F5" s="214">
        <v>0</v>
      </c>
      <c r="G5" s="214">
        <v>0</v>
      </c>
      <c r="H5" s="214">
        <v>0</v>
      </c>
      <c r="I5" s="214">
        <v>0</v>
      </c>
      <c r="J5" s="214">
        <v>0</v>
      </c>
      <c r="K5" s="214">
        <v>0</v>
      </c>
      <c r="L5" s="214">
        <v>0</v>
      </c>
      <c r="M5" s="214">
        <v>0</v>
      </c>
      <c r="N5" s="214">
        <v>0</v>
      </c>
      <c r="O5" s="214">
        <v>0</v>
      </c>
      <c r="P5" s="214">
        <v>0</v>
      </c>
      <c r="Q5" s="214">
        <v>0</v>
      </c>
      <c r="R5" s="214">
        <v>0</v>
      </c>
      <c r="S5" s="214">
        <v>0</v>
      </c>
      <c r="T5" s="214">
        <v>0</v>
      </c>
      <c r="U5" s="214">
        <v>0</v>
      </c>
      <c r="V5" s="214">
        <v>0</v>
      </c>
      <c r="W5" s="214">
        <v>0</v>
      </c>
      <c r="X5" s="214">
        <v>0</v>
      </c>
      <c r="Y5" s="214">
        <v>0</v>
      </c>
      <c r="Z5" s="214">
        <v>0</v>
      </c>
      <c r="AA5" s="214">
        <v>0</v>
      </c>
      <c r="AB5" s="214">
        <v>0</v>
      </c>
      <c r="AC5" s="214">
        <v>0</v>
      </c>
      <c r="AD5" s="214">
        <v>0</v>
      </c>
      <c r="AE5" s="214">
        <v>0</v>
      </c>
      <c r="AF5" s="214">
        <v>0</v>
      </c>
      <c r="AG5" s="214">
        <v>0</v>
      </c>
      <c r="AH5" s="214">
        <v>0</v>
      </c>
      <c r="AI5" s="214">
        <v>0</v>
      </c>
      <c r="AJ5" s="214">
        <v>0</v>
      </c>
      <c r="AK5" s="44">
        <f t="shared" si="1"/>
        <v>0</v>
      </c>
    </row>
    <row r="6" spans="1:37" ht="18.75" customHeight="1" x14ac:dyDescent="0.25">
      <c r="A6" s="93">
        <v>45719</v>
      </c>
      <c r="B6" s="165" t="s">
        <v>406</v>
      </c>
      <c r="C6" s="43" t="s">
        <v>21</v>
      </c>
      <c r="D6" s="213">
        <v>86.4</v>
      </c>
      <c r="E6" s="213">
        <v>0</v>
      </c>
      <c r="F6" s="214">
        <v>0</v>
      </c>
      <c r="G6" s="214">
        <v>0</v>
      </c>
      <c r="H6" s="214">
        <v>86.4</v>
      </c>
      <c r="I6" s="214">
        <v>0</v>
      </c>
      <c r="J6" s="214">
        <v>0</v>
      </c>
      <c r="K6" s="214">
        <v>0</v>
      </c>
      <c r="L6" s="214">
        <v>0</v>
      </c>
      <c r="M6" s="214">
        <v>0</v>
      </c>
      <c r="N6" s="214">
        <v>0</v>
      </c>
      <c r="O6" s="214">
        <v>0</v>
      </c>
      <c r="P6" s="214">
        <v>0</v>
      </c>
      <c r="Q6" s="214">
        <v>0</v>
      </c>
      <c r="R6" s="214">
        <v>0</v>
      </c>
      <c r="S6" s="214">
        <v>0</v>
      </c>
      <c r="T6" s="214">
        <v>0</v>
      </c>
      <c r="U6" s="214">
        <v>0</v>
      </c>
      <c r="V6" s="214">
        <v>0</v>
      </c>
      <c r="W6" s="214">
        <v>0</v>
      </c>
      <c r="X6" s="214">
        <v>0</v>
      </c>
      <c r="Y6" s="214">
        <v>0</v>
      </c>
      <c r="Z6" s="214">
        <v>0</v>
      </c>
      <c r="AA6" s="214">
        <v>0</v>
      </c>
      <c r="AB6" s="214">
        <v>0</v>
      </c>
      <c r="AC6" s="214">
        <v>0</v>
      </c>
      <c r="AD6" s="214">
        <v>0</v>
      </c>
      <c r="AE6" s="214">
        <v>0</v>
      </c>
      <c r="AF6" s="214">
        <v>0</v>
      </c>
      <c r="AG6" s="214">
        <v>0</v>
      </c>
      <c r="AH6" s="214">
        <v>0</v>
      </c>
      <c r="AI6" s="214">
        <v>0</v>
      </c>
      <c r="AJ6" s="214">
        <v>0</v>
      </c>
      <c r="AK6" s="44">
        <f t="shared" si="1"/>
        <v>0</v>
      </c>
    </row>
    <row r="7" spans="1:37" ht="18.75" customHeight="1" x14ac:dyDescent="0.25">
      <c r="A7" s="93">
        <v>45728</v>
      </c>
      <c r="B7" s="165" t="s">
        <v>394</v>
      </c>
      <c r="C7" s="43" t="s">
        <v>21</v>
      </c>
      <c r="D7" s="213">
        <v>695</v>
      </c>
      <c r="E7" s="213">
        <v>695</v>
      </c>
      <c r="F7" s="214">
        <v>0</v>
      </c>
      <c r="G7" s="214">
        <v>0</v>
      </c>
      <c r="H7" s="214">
        <v>0</v>
      </c>
      <c r="I7" s="214">
        <v>0</v>
      </c>
      <c r="J7" s="214">
        <v>0</v>
      </c>
      <c r="K7" s="214">
        <v>0</v>
      </c>
      <c r="L7" s="214">
        <v>0</v>
      </c>
      <c r="M7" s="214">
        <v>0</v>
      </c>
      <c r="N7" s="214">
        <v>0</v>
      </c>
      <c r="O7" s="214">
        <v>0</v>
      </c>
      <c r="P7" s="214">
        <v>0</v>
      </c>
      <c r="Q7" s="214">
        <v>0</v>
      </c>
      <c r="R7" s="214">
        <v>0</v>
      </c>
      <c r="S7" s="214">
        <v>0</v>
      </c>
      <c r="T7" s="214">
        <v>0</v>
      </c>
      <c r="U7" s="214">
        <v>0</v>
      </c>
      <c r="V7" s="214">
        <v>0</v>
      </c>
      <c r="W7" s="214">
        <v>0</v>
      </c>
      <c r="X7" s="214">
        <v>0</v>
      </c>
      <c r="Y7" s="214">
        <v>0</v>
      </c>
      <c r="Z7" s="214">
        <v>0</v>
      </c>
      <c r="AA7" s="214">
        <v>0</v>
      </c>
      <c r="AB7" s="214">
        <v>0</v>
      </c>
      <c r="AC7" s="214">
        <v>0</v>
      </c>
      <c r="AD7" s="214">
        <v>0</v>
      </c>
      <c r="AE7" s="214">
        <v>0</v>
      </c>
      <c r="AF7" s="214">
        <v>0</v>
      </c>
      <c r="AG7" s="214">
        <v>0</v>
      </c>
      <c r="AH7" s="214">
        <v>0</v>
      </c>
      <c r="AI7" s="214">
        <v>0</v>
      </c>
      <c r="AJ7" s="214">
        <v>0</v>
      </c>
      <c r="AK7" s="44">
        <f t="shared" si="1"/>
        <v>0</v>
      </c>
    </row>
    <row r="8" spans="1:37" ht="18.75" customHeight="1" x14ac:dyDescent="0.25">
      <c r="A8" s="93">
        <v>45736</v>
      </c>
      <c r="B8" s="165" t="s">
        <v>383</v>
      </c>
      <c r="C8" s="43">
        <v>119</v>
      </c>
      <c r="D8" s="213">
        <v>250</v>
      </c>
      <c r="E8" s="213">
        <v>0</v>
      </c>
      <c r="F8" s="214">
        <v>0</v>
      </c>
      <c r="G8" s="214">
        <v>0</v>
      </c>
      <c r="H8" s="214">
        <v>0</v>
      </c>
      <c r="I8" s="214">
        <v>0</v>
      </c>
      <c r="J8" s="214">
        <v>0</v>
      </c>
      <c r="K8" s="214">
        <v>0</v>
      </c>
      <c r="L8" s="214">
        <v>0</v>
      </c>
      <c r="M8" s="214">
        <v>0</v>
      </c>
      <c r="N8" s="214">
        <v>0</v>
      </c>
      <c r="O8" s="214">
        <v>0</v>
      </c>
      <c r="P8" s="214">
        <v>0</v>
      </c>
      <c r="Q8" s="214">
        <v>0</v>
      </c>
      <c r="R8" s="214">
        <v>0</v>
      </c>
      <c r="S8" s="214">
        <v>0</v>
      </c>
      <c r="T8" s="214">
        <v>0</v>
      </c>
      <c r="U8" s="214">
        <v>0</v>
      </c>
      <c r="V8" s="214">
        <v>0</v>
      </c>
      <c r="W8" s="214">
        <v>0</v>
      </c>
      <c r="X8" s="214">
        <v>0</v>
      </c>
      <c r="Y8" s="214">
        <v>0</v>
      </c>
      <c r="Z8" s="214">
        <v>0</v>
      </c>
      <c r="AA8" s="214">
        <v>0</v>
      </c>
      <c r="AB8" s="214">
        <v>0</v>
      </c>
      <c r="AC8" s="214">
        <v>0</v>
      </c>
      <c r="AD8" s="214">
        <v>0</v>
      </c>
      <c r="AE8" s="214">
        <v>0</v>
      </c>
      <c r="AF8" s="214">
        <v>0</v>
      </c>
      <c r="AG8" s="214">
        <v>250</v>
      </c>
      <c r="AH8" s="214">
        <v>0</v>
      </c>
      <c r="AI8" s="214">
        <v>0</v>
      </c>
      <c r="AJ8" s="214">
        <v>0</v>
      </c>
      <c r="AK8" s="44">
        <f t="shared" si="1"/>
        <v>0</v>
      </c>
    </row>
    <row r="9" spans="1:37" ht="18.75" customHeight="1" x14ac:dyDescent="0.25">
      <c r="A9" s="93">
        <v>45741</v>
      </c>
      <c r="B9" s="165" t="s">
        <v>396</v>
      </c>
      <c r="C9" s="43" t="s">
        <v>21</v>
      </c>
      <c r="D9" s="213">
        <v>1702.19</v>
      </c>
      <c r="E9" s="213">
        <v>0</v>
      </c>
      <c r="F9" s="214">
        <v>0</v>
      </c>
      <c r="G9" s="214">
        <v>1702.19</v>
      </c>
      <c r="H9" s="214">
        <v>0</v>
      </c>
      <c r="I9" s="214">
        <v>0</v>
      </c>
      <c r="J9" s="214">
        <v>0</v>
      </c>
      <c r="K9" s="214">
        <v>0</v>
      </c>
      <c r="L9" s="214">
        <v>0</v>
      </c>
      <c r="M9" s="214">
        <v>0</v>
      </c>
      <c r="N9" s="214">
        <v>0</v>
      </c>
      <c r="O9" s="214">
        <v>0</v>
      </c>
      <c r="P9" s="214">
        <v>0</v>
      </c>
      <c r="Q9" s="214">
        <v>0</v>
      </c>
      <c r="R9" s="214">
        <v>0</v>
      </c>
      <c r="S9" s="214">
        <v>0</v>
      </c>
      <c r="T9" s="214">
        <v>0</v>
      </c>
      <c r="U9" s="214">
        <v>0</v>
      </c>
      <c r="V9" s="214">
        <v>0</v>
      </c>
      <c r="W9" s="214">
        <v>0</v>
      </c>
      <c r="X9" s="214">
        <v>0</v>
      </c>
      <c r="Y9" s="214">
        <v>0</v>
      </c>
      <c r="Z9" s="214">
        <v>0</v>
      </c>
      <c r="AA9" s="214">
        <v>0</v>
      </c>
      <c r="AB9" s="214">
        <v>0</v>
      </c>
      <c r="AC9" s="214">
        <v>0</v>
      </c>
      <c r="AD9" s="214">
        <v>0</v>
      </c>
      <c r="AE9" s="214">
        <v>0</v>
      </c>
      <c r="AF9" s="214">
        <v>0</v>
      </c>
      <c r="AG9" s="214">
        <v>0</v>
      </c>
      <c r="AH9" s="214">
        <v>0</v>
      </c>
      <c r="AI9" s="214">
        <v>0</v>
      </c>
      <c r="AJ9" s="214">
        <v>0</v>
      </c>
      <c r="AK9" s="44">
        <f t="shared" si="1"/>
        <v>0</v>
      </c>
    </row>
    <row r="10" spans="1:37" ht="18.75" customHeight="1" x14ac:dyDescent="0.25">
      <c r="A10" s="93">
        <v>45748</v>
      </c>
      <c r="B10" s="165" t="s">
        <v>384</v>
      </c>
      <c r="C10" s="43">
        <v>120</v>
      </c>
      <c r="D10" s="213">
        <v>60</v>
      </c>
      <c r="E10" s="213">
        <v>0</v>
      </c>
      <c r="F10" s="214">
        <v>0</v>
      </c>
      <c r="G10" s="214">
        <v>0</v>
      </c>
      <c r="H10" s="214">
        <v>0</v>
      </c>
      <c r="I10" s="214">
        <v>0</v>
      </c>
      <c r="J10" s="214">
        <v>0</v>
      </c>
      <c r="K10" s="214">
        <v>0</v>
      </c>
      <c r="L10" s="214">
        <v>0</v>
      </c>
      <c r="M10" s="214">
        <v>0</v>
      </c>
      <c r="N10" s="214">
        <v>0</v>
      </c>
      <c r="O10" s="214">
        <v>0</v>
      </c>
      <c r="P10" s="214">
        <v>0</v>
      </c>
      <c r="Q10" s="214">
        <v>0</v>
      </c>
      <c r="R10" s="214">
        <v>0</v>
      </c>
      <c r="S10" s="214">
        <v>0</v>
      </c>
      <c r="T10" s="214">
        <v>0</v>
      </c>
      <c r="U10" s="214">
        <v>0</v>
      </c>
      <c r="V10" s="214">
        <v>0</v>
      </c>
      <c r="W10" s="214">
        <v>0</v>
      </c>
      <c r="X10" s="214">
        <v>0</v>
      </c>
      <c r="Y10" s="214">
        <v>0</v>
      </c>
      <c r="Z10" s="214">
        <v>0</v>
      </c>
      <c r="AA10" s="214">
        <v>0</v>
      </c>
      <c r="AB10" s="214">
        <v>0</v>
      </c>
      <c r="AC10" s="214">
        <v>0</v>
      </c>
      <c r="AD10" s="214">
        <v>0</v>
      </c>
      <c r="AE10" s="214">
        <v>0</v>
      </c>
      <c r="AF10" s="214">
        <v>0</v>
      </c>
      <c r="AG10" s="214">
        <v>0</v>
      </c>
      <c r="AH10" s="214">
        <v>60</v>
      </c>
      <c r="AI10" s="214">
        <v>0</v>
      </c>
      <c r="AJ10" s="214">
        <v>0</v>
      </c>
      <c r="AK10" s="44">
        <f t="shared" si="1"/>
        <v>0</v>
      </c>
    </row>
    <row r="11" spans="1:37" ht="18.75" customHeight="1" x14ac:dyDescent="0.25">
      <c r="A11" s="255">
        <v>45748</v>
      </c>
      <c r="B11" s="256" t="s">
        <v>384</v>
      </c>
      <c r="C11" s="257">
        <v>120</v>
      </c>
      <c r="D11" s="258">
        <v>-60</v>
      </c>
      <c r="E11" s="213">
        <v>0</v>
      </c>
      <c r="F11" s="214">
        <v>0</v>
      </c>
      <c r="G11" s="214">
        <v>0</v>
      </c>
      <c r="H11" s="214">
        <v>0</v>
      </c>
      <c r="I11" s="214">
        <v>0</v>
      </c>
      <c r="J11" s="214">
        <v>0</v>
      </c>
      <c r="K11" s="214">
        <v>0</v>
      </c>
      <c r="L11" s="214">
        <v>0</v>
      </c>
      <c r="M11" s="214">
        <v>0</v>
      </c>
      <c r="N11" s="214">
        <v>0</v>
      </c>
      <c r="O11" s="214">
        <v>0</v>
      </c>
      <c r="P11" s="214">
        <v>0</v>
      </c>
      <c r="Q11" s="214">
        <v>0</v>
      </c>
      <c r="R11" s="214">
        <v>0</v>
      </c>
      <c r="S11" s="214">
        <v>0</v>
      </c>
      <c r="T11" s="214">
        <v>0</v>
      </c>
      <c r="U11" s="214">
        <v>0</v>
      </c>
      <c r="V11" s="214">
        <v>0</v>
      </c>
      <c r="W11" s="214">
        <v>0</v>
      </c>
      <c r="X11" s="214">
        <v>0</v>
      </c>
      <c r="Y11" s="214">
        <v>0</v>
      </c>
      <c r="Z11" s="214">
        <v>0</v>
      </c>
      <c r="AA11" s="214">
        <v>0</v>
      </c>
      <c r="AB11" s="214">
        <v>0</v>
      </c>
      <c r="AC11" s="214">
        <v>0</v>
      </c>
      <c r="AD11" s="214">
        <v>0</v>
      </c>
      <c r="AE11" s="214">
        <v>0</v>
      </c>
      <c r="AF11" s="214">
        <v>0</v>
      </c>
      <c r="AG11" s="214">
        <v>0</v>
      </c>
      <c r="AH11" s="258">
        <v>-60</v>
      </c>
      <c r="AI11" s="214">
        <v>0</v>
      </c>
      <c r="AJ11" s="214">
        <v>0</v>
      </c>
      <c r="AK11" s="44">
        <f t="shared" si="1"/>
        <v>0</v>
      </c>
    </row>
    <row r="12" spans="1:37" ht="18.75" customHeight="1" x14ac:dyDescent="0.25">
      <c r="A12" s="93">
        <v>45748</v>
      </c>
      <c r="B12" s="165" t="s">
        <v>385</v>
      </c>
      <c r="C12" s="43">
        <v>121</v>
      </c>
      <c r="D12" s="213">
        <v>60</v>
      </c>
      <c r="E12" s="213">
        <v>0</v>
      </c>
      <c r="F12" s="214">
        <v>0</v>
      </c>
      <c r="G12" s="214">
        <v>0</v>
      </c>
      <c r="H12" s="214">
        <v>0</v>
      </c>
      <c r="I12" s="214">
        <v>0</v>
      </c>
      <c r="J12" s="214">
        <v>0</v>
      </c>
      <c r="K12" s="214">
        <v>0</v>
      </c>
      <c r="L12" s="214">
        <v>0</v>
      </c>
      <c r="M12" s="214">
        <v>0</v>
      </c>
      <c r="N12" s="214">
        <v>0</v>
      </c>
      <c r="O12" s="214">
        <v>0</v>
      </c>
      <c r="P12" s="214">
        <v>0</v>
      </c>
      <c r="Q12" s="214">
        <v>0</v>
      </c>
      <c r="R12" s="214">
        <v>0</v>
      </c>
      <c r="S12" s="214">
        <v>0</v>
      </c>
      <c r="T12" s="214">
        <v>0</v>
      </c>
      <c r="U12" s="214">
        <v>0</v>
      </c>
      <c r="V12" s="214">
        <v>0</v>
      </c>
      <c r="W12" s="214">
        <v>0</v>
      </c>
      <c r="X12" s="214">
        <v>0</v>
      </c>
      <c r="Y12" s="214">
        <v>0</v>
      </c>
      <c r="Z12" s="214">
        <v>0</v>
      </c>
      <c r="AA12" s="214">
        <v>0</v>
      </c>
      <c r="AB12" s="214">
        <v>0</v>
      </c>
      <c r="AC12" s="214">
        <v>0</v>
      </c>
      <c r="AD12" s="214">
        <v>0</v>
      </c>
      <c r="AE12" s="214">
        <v>0</v>
      </c>
      <c r="AF12" s="214">
        <v>0</v>
      </c>
      <c r="AG12" s="214">
        <v>0</v>
      </c>
      <c r="AH12" s="214">
        <v>60</v>
      </c>
      <c r="AI12" s="214">
        <v>0</v>
      </c>
      <c r="AJ12" s="214">
        <v>0</v>
      </c>
      <c r="AK12" s="44">
        <f t="shared" si="1"/>
        <v>0</v>
      </c>
    </row>
    <row r="13" spans="1:37" ht="18.75" customHeight="1" x14ac:dyDescent="0.25">
      <c r="A13" s="93">
        <v>45748</v>
      </c>
      <c r="B13" s="165" t="s">
        <v>384</v>
      </c>
      <c r="C13" s="43">
        <v>122</v>
      </c>
      <c r="D13" s="213">
        <v>40</v>
      </c>
      <c r="E13" s="213">
        <v>0</v>
      </c>
      <c r="F13" s="214">
        <v>0</v>
      </c>
      <c r="G13" s="214">
        <v>0</v>
      </c>
      <c r="H13" s="214">
        <v>0</v>
      </c>
      <c r="I13" s="214">
        <v>0</v>
      </c>
      <c r="J13" s="214">
        <v>0</v>
      </c>
      <c r="K13" s="214">
        <v>0</v>
      </c>
      <c r="L13" s="214">
        <v>0</v>
      </c>
      <c r="M13" s="214">
        <v>0</v>
      </c>
      <c r="N13" s="214">
        <v>0</v>
      </c>
      <c r="O13" s="214">
        <v>0</v>
      </c>
      <c r="P13" s="214">
        <v>0</v>
      </c>
      <c r="Q13" s="214">
        <v>0</v>
      </c>
      <c r="R13" s="214">
        <v>0</v>
      </c>
      <c r="S13" s="214">
        <v>0</v>
      </c>
      <c r="T13" s="214">
        <v>0</v>
      </c>
      <c r="U13" s="214">
        <v>0</v>
      </c>
      <c r="V13" s="214">
        <v>0</v>
      </c>
      <c r="W13" s="214">
        <v>0</v>
      </c>
      <c r="X13" s="214">
        <v>0</v>
      </c>
      <c r="Y13" s="214">
        <v>0</v>
      </c>
      <c r="Z13" s="214">
        <v>0</v>
      </c>
      <c r="AA13" s="214">
        <v>0</v>
      </c>
      <c r="AB13" s="214">
        <v>0</v>
      </c>
      <c r="AC13" s="214">
        <v>0</v>
      </c>
      <c r="AD13" s="214">
        <v>0</v>
      </c>
      <c r="AE13" s="214">
        <v>0</v>
      </c>
      <c r="AF13" s="214">
        <v>0</v>
      </c>
      <c r="AG13" s="214">
        <v>0</v>
      </c>
      <c r="AH13" s="214">
        <v>40</v>
      </c>
      <c r="AI13" s="214">
        <v>0</v>
      </c>
      <c r="AJ13" s="214">
        <v>0</v>
      </c>
      <c r="AK13" s="44">
        <f t="shared" si="1"/>
        <v>0</v>
      </c>
    </row>
    <row r="14" spans="1:37" ht="18.75" customHeight="1" x14ac:dyDescent="0.25">
      <c r="A14" s="93">
        <v>45749</v>
      </c>
      <c r="B14" s="165" t="s">
        <v>397</v>
      </c>
      <c r="C14" s="43" t="s">
        <v>56</v>
      </c>
      <c r="D14" s="213">
        <v>24.95</v>
      </c>
      <c r="E14" s="213">
        <v>0</v>
      </c>
      <c r="F14" s="214">
        <v>0</v>
      </c>
      <c r="G14" s="214">
        <v>0</v>
      </c>
      <c r="H14" s="214">
        <v>0</v>
      </c>
      <c r="I14" s="214">
        <v>0</v>
      </c>
      <c r="J14" s="214">
        <v>0</v>
      </c>
      <c r="K14" s="214">
        <v>0</v>
      </c>
      <c r="L14" s="214">
        <v>0</v>
      </c>
      <c r="M14" s="214">
        <v>0</v>
      </c>
      <c r="N14" s="214">
        <v>0</v>
      </c>
      <c r="O14" s="214">
        <v>0</v>
      </c>
      <c r="P14" s="214">
        <v>0</v>
      </c>
      <c r="Q14" s="214">
        <v>0</v>
      </c>
      <c r="R14" s="214">
        <v>0</v>
      </c>
      <c r="S14" s="214">
        <v>0</v>
      </c>
      <c r="T14" s="214">
        <v>0</v>
      </c>
      <c r="U14" s="214">
        <v>0</v>
      </c>
      <c r="V14" s="214">
        <v>24.95</v>
      </c>
      <c r="W14" s="214">
        <v>0</v>
      </c>
      <c r="X14" s="214">
        <v>0</v>
      </c>
      <c r="Y14" s="214">
        <v>0</v>
      </c>
      <c r="Z14" s="214">
        <v>0</v>
      </c>
      <c r="AA14" s="214">
        <v>0</v>
      </c>
      <c r="AB14" s="214">
        <v>0</v>
      </c>
      <c r="AC14" s="214">
        <v>0</v>
      </c>
      <c r="AD14" s="214">
        <v>0</v>
      </c>
      <c r="AE14" s="214">
        <v>0</v>
      </c>
      <c r="AF14" s="214">
        <v>0</v>
      </c>
      <c r="AG14" s="214">
        <v>0</v>
      </c>
      <c r="AH14" s="214">
        <v>0</v>
      </c>
      <c r="AI14" s="214">
        <v>0</v>
      </c>
      <c r="AJ14" s="214">
        <v>0</v>
      </c>
      <c r="AK14" s="44">
        <f t="shared" si="1"/>
        <v>0</v>
      </c>
    </row>
    <row r="15" spans="1:37" ht="18.75" customHeight="1" x14ac:dyDescent="0.25">
      <c r="A15" s="93">
        <v>45750</v>
      </c>
      <c r="B15" s="165" t="s">
        <v>406</v>
      </c>
      <c r="C15" s="43" t="s">
        <v>21</v>
      </c>
      <c r="D15" s="213">
        <v>86.4</v>
      </c>
      <c r="E15" s="213">
        <v>0</v>
      </c>
      <c r="F15" s="214">
        <v>0</v>
      </c>
      <c r="G15" s="214">
        <v>0</v>
      </c>
      <c r="H15" s="214">
        <v>86.4</v>
      </c>
      <c r="I15" s="214">
        <v>0</v>
      </c>
      <c r="J15" s="214">
        <v>0</v>
      </c>
      <c r="K15" s="214">
        <v>0</v>
      </c>
      <c r="L15" s="214">
        <v>0</v>
      </c>
      <c r="M15" s="214">
        <v>0</v>
      </c>
      <c r="N15" s="214">
        <v>0</v>
      </c>
      <c r="O15" s="214">
        <v>0</v>
      </c>
      <c r="P15" s="214">
        <v>0</v>
      </c>
      <c r="Q15" s="214">
        <v>0</v>
      </c>
      <c r="R15" s="214">
        <v>0</v>
      </c>
      <c r="S15" s="214">
        <v>0</v>
      </c>
      <c r="T15" s="214">
        <v>0</v>
      </c>
      <c r="U15" s="214">
        <v>0</v>
      </c>
      <c r="V15" s="214">
        <v>0</v>
      </c>
      <c r="W15" s="214">
        <v>0</v>
      </c>
      <c r="X15" s="214">
        <v>0</v>
      </c>
      <c r="Y15" s="214">
        <v>0</v>
      </c>
      <c r="Z15" s="214">
        <v>0</v>
      </c>
      <c r="AA15" s="214">
        <v>0</v>
      </c>
      <c r="AB15" s="214">
        <v>0</v>
      </c>
      <c r="AC15" s="214">
        <v>0</v>
      </c>
      <c r="AD15" s="214">
        <v>0</v>
      </c>
      <c r="AE15" s="214">
        <v>0</v>
      </c>
      <c r="AF15" s="214">
        <v>0</v>
      </c>
      <c r="AG15" s="214">
        <v>0</v>
      </c>
      <c r="AH15" s="214">
        <v>0</v>
      </c>
      <c r="AI15" s="214">
        <v>0</v>
      </c>
      <c r="AJ15" s="214">
        <v>0</v>
      </c>
      <c r="AK15" s="44">
        <f t="shared" si="1"/>
        <v>0</v>
      </c>
    </row>
    <row r="16" spans="1:37" ht="18.75" customHeight="1" x14ac:dyDescent="0.25">
      <c r="A16" s="93">
        <v>45761</v>
      </c>
      <c r="B16" s="165" t="s">
        <v>394</v>
      </c>
      <c r="C16" s="43" t="s">
        <v>21</v>
      </c>
      <c r="D16" s="213">
        <v>695</v>
      </c>
      <c r="E16" s="213">
        <v>695</v>
      </c>
      <c r="F16" s="214">
        <v>0</v>
      </c>
      <c r="G16" s="214">
        <v>0</v>
      </c>
      <c r="H16" s="214">
        <v>0</v>
      </c>
      <c r="I16" s="214">
        <v>0</v>
      </c>
      <c r="J16" s="214">
        <v>0</v>
      </c>
      <c r="K16" s="214">
        <v>0</v>
      </c>
      <c r="L16" s="214">
        <v>0</v>
      </c>
      <c r="M16" s="214">
        <v>0</v>
      </c>
      <c r="N16" s="214">
        <v>0</v>
      </c>
      <c r="O16" s="214">
        <v>0</v>
      </c>
      <c r="P16" s="214">
        <v>0</v>
      </c>
      <c r="Q16" s="214">
        <v>0</v>
      </c>
      <c r="R16" s="214">
        <v>0</v>
      </c>
      <c r="S16" s="214">
        <v>0</v>
      </c>
      <c r="T16" s="214">
        <v>0</v>
      </c>
      <c r="U16" s="214">
        <v>0</v>
      </c>
      <c r="V16" s="214">
        <v>0</v>
      </c>
      <c r="W16" s="214">
        <v>0</v>
      </c>
      <c r="X16" s="214">
        <v>0</v>
      </c>
      <c r="Y16" s="214">
        <v>0</v>
      </c>
      <c r="Z16" s="214">
        <v>0</v>
      </c>
      <c r="AA16" s="214">
        <v>0</v>
      </c>
      <c r="AB16" s="214">
        <v>0</v>
      </c>
      <c r="AC16" s="214">
        <v>0</v>
      </c>
      <c r="AD16" s="214">
        <v>0</v>
      </c>
      <c r="AE16" s="214">
        <v>0</v>
      </c>
      <c r="AF16" s="214">
        <v>0</v>
      </c>
      <c r="AG16" s="214">
        <v>0</v>
      </c>
      <c r="AH16" s="214">
        <v>0</v>
      </c>
      <c r="AI16" s="214">
        <v>0</v>
      </c>
      <c r="AJ16" s="214">
        <v>0</v>
      </c>
      <c r="AK16" s="44">
        <f t="shared" si="1"/>
        <v>0</v>
      </c>
    </row>
    <row r="17" spans="1:37" ht="18.75" customHeight="1" x14ac:dyDescent="0.25">
      <c r="A17" s="93">
        <v>45777</v>
      </c>
      <c r="B17" s="165" t="s">
        <v>398</v>
      </c>
      <c r="C17" s="43" t="s">
        <v>56</v>
      </c>
      <c r="D17" s="213">
        <v>13.2</v>
      </c>
      <c r="E17" s="213">
        <v>0</v>
      </c>
      <c r="F17" s="214">
        <v>0</v>
      </c>
      <c r="G17" s="214">
        <v>0</v>
      </c>
      <c r="H17" s="214">
        <v>0</v>
      </c>
      <c r="I17" s="214">
        <v>0</v>
      </c>
      <c r="J17" s="214">
        <v>0</v>
      </c>
      <c r="K17" s="214">
        <v>0</v>
      </c>
      <c r="L17" s="214">
        <v>0</v>
      </c>
      <c r="M17" s="214">
        <v>0</v>
      </c>
      <c r="N17" s="214">
        <v>0</v>
      </c>
      <c r="O17" s="214">
        <v>0</v>
      </c>
      <c r="P17" s="214">
        <v>0</v>
      </c>
      <c r="Q17" s="214">
        <v>0</v>
      </c>
      <c r="R17" s="214">
        <v>0</v>
      </c>
      <c r="S17" s="214">
        <v>0</v>
      </c>
      <c r="T17" s="214">
        <v>0</v>
      </c>
      <c r="U17" s="214">
        <v>0</v>
      </c>
      <c r="V17" s="214">
        <v>0</v>
      </c>
      <c r="W17" s="214">
        <v>13.2</v>
      </c>
      <c r="X17" s="214">
        <v>0</v>
      </c>
      <c r="Y17" s="214">
        <v>0</v>
      </c>
      <c r="Z17" s="214">
        <v>0</v>
      </c>
      <c r="AA17" s="214">
        <v>0</v>
      </c>
      <c r="AB17" s="214">
        <v>0</v>
      </c>
      <c r="AC17" s="214">
        <v>0</v>
      </c>
      <c r="AD17" s="214">
        <v>0</v>
      </c>
      <c r="AE17" s="214">
        <v>0</v>
      </c>
      <c r="AF17" s="214">
        <v>0</v>
      </c>
      <c r="AG17" s="214">
        <v>0</v>
      </c>
      <c r="AH17" s="214">
        <v>0</v>
      </c>
      <c r="AI17" s="214">
        <v>0</v>
      </c>
      <c r="AJ17" s="214">
        <v>0</v>
      </c>
      <c r="AK17" s="44">
        <f t="shared" si="1"/>
        <v>0</v>
      </c>
    </row>
    <row r="18" spans="1:37" ht="18.75" customHeight="1" x14ac:dyDescent="0.25">
      <c r="A18" s="93">
        <v>45777</v>
      </c>
      <c r="B18" s="165" t="s">
        <v>401</v>
      </c>
      <c r="C18" s="43" t="s">
        <v>56</v>
      </c>
      <c r="D18" s="213">
        <v>61.4</v>
      </c>
      <c r="E18" s="213">
        <v>0</v>
      </c>
      <c r="F18" s="214">
        <v>0</v>
      </c>
      <c r="G18" s="214">
        <v>0</v>
      </c>
      <c r="H18" s="214">
        <v>0</v>
      </c>
      <c r="I18" s="214">
        <v>0</v>
      </c>
      <c r="J18" s="214">
        <v>0</v>
      </c>
      <c r="K18" s="214">
        <v>0</v>
      </c>
      <c r="L18" s="214">
        <v>0</v>
      </c>
      <c r="M18" s="214">
        <v>0</v>
      </c>
      <c r="N18" s="214">
        <v>0</v>
      </c>
      <c r="O18" s="214">
        <v>0</v>
      </c>
      <c r="P18" s="214">
        <v>0</v>
      </c>
      <c r="Q18" s="214">
        <v>0</v>
      </c>
      <c r="R18" s="214">
        <v>0</v>
      </c>
      <c r="S18" s="214">
        <v>0</v>
      </c>
      <c r="T18" s="214">
        <v>0</v>
      </c>
      <c r="U18" s="214">
        <v>0</v>
      </c>
      <c r="V18" s="214">
        <v>61.4</v>
      </c>
      <c r="W18" s="214">
        <v>0</v>
      </c>
      <c r="X18" s="214">
        <v>0</v>
      </c>
      <c r="Y18" s="214">
        <v>0</v>
      </c>
      <c r="Z18" s="214">
        <v>0</v>
      </c>
      <c r="AA18" s="214">
        <v>0</v>
      </c>
      <c r="AB18" s="214">
        <v>0</v>
      </c>
      <c r="AC18" s="214">
        <v>0</v>
      </c>
      <c r="AD18" s="214">
        <v>0</v>
      </c>
      <c r="AE18" s="214">
        <v>0</v>
      </c>
      <c r="AF18" s="214">
        <v>0</v>
      </c>
      <c r="AG18" s="214">
        <v>0</v>
      </c>
      <c r="AH18" s="214">
        <v>0</v>
      </c>
      <c r="AI18" s="214">
        <v>0</v>
      </c>
      <c r="AJ18" s="214">
        <v>0</v>
      </c>
      <c r="AK18" s="44">
        <f t="shared" si="1"/>
        <v>0</v>
      </c>
    </row>
    <row r="19" spans="1:37" ht="18.75" customHeight="1" x14ac:dyDescent="0.25">
      <c r="A19" s="93">
        <v>45779</v>
      </c>
      <c r="B19" s="165" t="s">
        <v>386</v>
      </c>
      <c r="C19" s="43">
        <v>124</v>
      </c>
      <c r="D19" s="213">
        <v>225</v>
      </c>
      <c r="E19" s="213">
        <v>0</v>
      </c>
      <c r="F19" s="214">
        <v>0</v>
      </c>
      <c r="G19" s="214">
        <v>0</v>
      </c>
      <c r="H19" s="214">
        <v>0</v>
      </c>
      <c r="I19" s="214">
        <v>0</v>
      </c>
      <c r="J19" s="214">
        <v>0</v>
      </c>
      <c r="K19" s="214">
        <v>0</v>
      </c>
      <c r="L19" s="214">
        <v>0</v>
      </c>
      <c r="M19" s="214">
        <v>225</v>
      </c>
      <c r="N19" s="214">
        <v>0</v>
      </c>
      <c r="O19" s="214">
        <v>0</v>
      </c>
      <c r="P19" s="214">
        <v>0</v>
      </c>
      <c r="Q19" s="214">
        <v>0</v>
      </c>
      <c r="R19" s="214">
        <v>0</v>
      </c>
      <c r="S19" s="214">
        <v>0</v>
      </c>
      <c r="T19" s="214">
        <v>0</v>
      </c>
      <c r="U19" s="214">
        <v>0</v>
      </c>
      <c r="V19" s="214">
        <v>0</v>
      </c>
      <c r="W19" s="214">
        <v>0</v>
      </c>
      <c r="X19" s="214">
        <v>0</v>
      </c>
      <c r="Y19" s="214">
        <v>0</v>
      </c>
      <c r="Z19" s="214">
        <v>0</v>
      </c>
      <c r="AA19" s="214">
        <v>0</v>
      </c>
      <c r="AB19" s="214">
        <v>0</v>
      </c>
      <c r="AC19" s="214">
        <v>0</v>
      </c>
      <c r="AD19" s="214">
        <v>0</v>
      </c>
      <c r="AE19" s="214">
        <v>0</v>
      </c>
      <c r="AF19" s="214">
        <v>0</v>
      </c>
      <c r="AG19" s="214">
        <v>0</v>
      </c>
      <c r="AH19" s="214">
        <v>0</v>
      </c>
      <c r="AI19" s="214">
        <v>0</v>
      </c>
      <c r="AJ19" s="214">
        <v>0</v>
      </c>
      <c r="AK19" s="44">
        <f t="shared" si="1"/>
        <v>0</v>
      </c>
    </row>
    <row r="20" spans="1:37" ht="18.75" customHeight="1" x14ac:dyDescent="0.25">
      <c r="A20" s="93">
        <v>45779</v>
      </c>
      <c r="B20" s="165" t="s">
        <v>387</v>
      </c>
      <c r="C20" s="43">
        <v>125</v>
      </c>
      <c r="D20" s="213">
        <v>200</v>
      </c>
      <c r="E20" s="213">
        <v>0</v>
      </c>
      <c r="F20" s="214">
        <v>0</v>
      </c>
      <c r="G20" s="214">
        <v>0</v>
      </c>
      <c r="H20" s="214">
        <v>0</v>
      </c>
      <c r="I20" s="214">
        <v>0</v>
      </c>
      <c r="J20" s="214">
        <v>0</v>
      </c>
      <c r="K20" s="214">
        <v>0</v>
      </c>
      <c r="L20" s="214">
        <v>0</v>
      </c>
      <c r="M20" s="214">
        <v>200</v>
      </c>
      <c r="N20" s="214">
        <v>0</v>
      </c>
      <c r="O20" s="214">
        <v>0</v>
      </c>
      <c r="P20" s="214">
        <v>0</v>
      </c>
      <c r="Q20" s="214">
        <v>0</v>
      </c>
      <c r="R20" s="214">
        <v>0</v>
      </c>
      <c r="S20" s="214">
        <v>0</v>
      </c>
      <c r="T20" s="214">
        <v>0</v>
      </c>
      <c r="U20" s="214">
        <v>0</v>
      </c>
      <c r="V20" s="214">
        <v>0</v>
      </c>
      <c r="W20" s="214">
        <v>0</v>
      </c>
      <c r="X20" s="214">
        <v>0</v>
      </c>
      <c r="Y20" s="214">
        <v>0</v>
      </c>
      <c r="Z20" s="214">
        <v>0</v>
      </c>
      <c r="AA20" s="214">
        <v>0</v>
      </c>
      <c r="AB20" s="214">
        <v>0</v>
      </c>
      <c r="AC20" s="214">
        <v>0</v>
      </c>
      <c r="AD20" s="214">
        <v>0</v>
      </c>
      <c r="AE20" s="214">
        <v>0</v>
      </c>
      <c r="AF20" s="214">
        <v>0</v>
      </c>
      <c r="AG20" s="214">
        <v>0</v>
      </c>
      <c r="AH20" s="214">
        <v>0</v>
      </c>
      <c r="AI20" s="214">
        <v>0</v>
      </c>
      <c r="AJ20" s="214">
        <v>0</v>
      </c>
      <c r="AK20" s="44">
        <f t="shared" si="1"/>
        <v>0</v>
      </c>
    </row>
    <row r="21" spans="1:37" ht="18.75" customHeight="1" x14ac:dyDescent="0.25">
      <c r="A21" s="93">
        <v>45780</v>
      </c>
      <c r="B21" s="165" t="s">
        <v>406</v>
      </c>
      <c r="C21" s="43" t="s">
        <v>21</v>
      </c>
      <c r="D21" s="213">
        <v>86.4</v>
      </c>
      <c r="E21" s="213">
        <v>0</v>
      </c>
      <c r="F21" s="214">
        <v>0</v>
      </c>
      <c r="G21" s="214">
        <v>0</v>
      </c>
      <c r="H21" s="214">
        <v>86.4</v>
      </c>
      <c r="I21" s="214">
        <v>0</v>
      </c>
      <c r="J21" s="214">
        <v>0</v>
      </c>
      <c r="K21" s="214">
        <v>0</v>
      </c>
      <c r="L21" s="214">
        <v>0</v>
      </c>
      <c r="M21" s="214">
        <v>0</v>
      </c>
      <c r="N21" s="214">
        <v>0</v>
      </c>
      <c r="O21" s="214">
        <v>0</v>
      </c>
      <c r="P21" s="214">
        <v>0</v>
      </c>
      <c r="Q21" s="214">
        <v>0</v>
      </c>
      <c r="R21" s="214">
        <v>0</v>
      </c>
      <c r="S21" s="214">
        <v>0</v>
      </c>
      <c r="T21" s="214">
        <v>0</v>
      </c>
      <c r="U21" s="214">
        <v>0</v>
      </c>
      <c r="V21" s="214">
        <v>0</v>
      </c>
      <c r="W21" s="214">
        <v>0</v>
      </c>
      <c r="X21" s="214">
        <v>0</v>
      </c>
      <c r="Y21" s="214">
        <v>0</v>
      </c>
      <c r="Z21" s="214">
        <v>0</v>
      </c>
      <c r="AA21" s="214">
        <v>0</v>
      </c>
      <c r="AB21" s="214">
        <v>0</v>
      </c>
      <c r="AC21" s="214">
        <v>0</v>
      </c>
      <c r="AD21" s="214">
        <v>0</v>
      </c>
      <c r="AE21" s="214">
        <v>0</v>
      </c>
      <c r="AF21" s="214">
        <v>0</v>
      </c>
      <c r="AG21" s="214">
        <v>0</v>
      </c>
      <c r="AH21" s="214">
        <v>0</v>
      </c>
      <c r="AI21" s="214">
        <v>0</v>
      </c>
      <c r="AJ21" s="214">
        <v>0</v>
      </c>
      <c r="AK21" s="44">
        <f t="shared" si="1"/>
        <v>0</v>
      </c>
    </row>
    <row r="22" spans="1:37" ht="18.75" customHeight="1" x14ac:dyDescent="0.25">
      <c r="A22" s="93">
        <v>45785</v>
      </c>
      <c r="B22" s="165" t="s">
        <v>399</v>
      </c>
      <c r="C22" s="43" t="s">
        <v>56</v>
      </c>
      <c r="D22" s="213">
        <v>57.48</v>
      </c>
      <c r="E22" s="213">
        <v>0</v>
      </c>
      <c r="F22" s="214">
        <v>0</v>
      </c>
      <c r="G22" s="214">
        <v>0</v>
      </c>
      <c r="H22" s="214">
        <v>0</v>
      </c>
      <c r="I22" s="214">
        <v>0</v>
      </c>
      <c r="J22" s="214">
        <v>0</v>
      </c>
      <c r="K22" s="214">
        <v>0</v>
      </c>
      <c r="L22" s="214">
        <v>0</v>
      </c>
      <c r="M22" s="214">
        <v>0</v>
      </c>
      <c r="N22" s="214">
        <v>0</v>
      </c>
      <c r="O22" s="214">
        <v>0</v>
      </c>
      <c r="P22" s="214">
        <v>0</v>
      </c>
      <c r="Q22" s="214">
        <v>0</v>
      </c>
      <c r="R22" s="214">
        <v>0</v>
      </c>
      <c r="S22" s="214">
        <v>0</v>
      </c>
      <c r="T22" s="214">
        <v>0</v>
      </c>
      <c r="U22" s="214">
        <v>0</v>
      </c>
      <c r="V22" s="214">
        <v>57.48</v>
      </c>
      <c r="W22" s="214">
        <v>0</v>
      </c>
      <c r="X22" s="214">
        <v>0</v>
      </c>
      <c r="Y22" s="214">
        <v>0</v>
      </c>
      <c r="Z22" s="214">
        <v>0</v>
      </c>
      <c r="AA22" s="214">
        <v>0</v>
      </c>
      <c r="AB22" s="214">
        <v>0</v>
      </c>
      <c r="AC22" s="214">
        <v>0</v>
      </c>
      <c r="AD22" s="214">
        <v>0</v>
      </c>
      <c r="AE22" s="214">
        <v>0</v>
      </c>
      <c r="AF22" s="214">
        <v>0</v>
      </c>
      <c r="AG22" s="214">
        <v>0</v>
      </c>
      <c r="AH22" s="214">
        <v>0</v>
      </c>
      <c r="AI22" s="214">
        <v>0</v>
      </c>
      <c r="AJ22" s="214">
        <v>0</v>
      </c>
      <c r="AK22" s="44">
        <f t="shared" si="1"/>
        <v>0</v>
      </c>
    </row>
    <row r="23" spans="1:37" ht="18.75" customHeight="1" x14ac:dyDescent="0.25">
      <c r="A23" s="93">
        <v>45786</v>
      </c>
      <c r="B23" s="165" t="s">
        <v>400</v>
      </c>
      <c r="C23" s="43" t="s">
        <v>56</v>
      </c>
      <c r="D23" s="213">
        <v>83.52</v>
      </c>
      <c r="E23" s="213">
        <v>0</v>
      </c>
      <c r="F23" s="214">
        <v>0</v>
      </c>
      <c r="G23" s="214">
        <v>0</v>
      </c>
      <c r="H23" s="214">
        <v>0</v>
      </c>
      <c r="I23" s="214">
        <v>0</v>
      </c>
      <c r="J23" s="214">
        <v>0</v>
      </c>
      <c r="K23" s="214">
        <v>0</v>
      </c>
      <c r="L23" s="214">
        <v>0</v>
      </c>
      <c r="M23" s="214">
        <v>0</v>
      </c>
      <c r="N23" s="214">
        <v>0</v>
      </c>
      <c r="O23" s="214">
        <v>0</v>
      </c>
      <c r="P23" s="214">
        <v>0</v>
      </c>
      <c r="Q23" s="214">
        <v>0</v>
      </c>
      <c r="R23" s="214">
        <v>0</v>
      </c>
      <c r="S23" s="214">
        <v>0</v>
      </c>
      <c r="T23" s="214">
        <v>0</v>
      </c>
      <c r="U23" s="214">
        <v>0</v>
      </c>
      <c r="V23" s="214">
        <v>0</v>
      </c>
      <c r="W23" s="214">
        <v>83.52</v>
      </c>
      <c r="X23" s="214">
        <v>0</v>
      </c>
      <c r="Y23" s="214">
        <v>0</v>
      </c>
      <c r="Z23" s="214">
        <v>0</v>
      </c>
      <c r="AA23" s="214">
        <v>0</v>
      </c>
      <c r="AB23" s="214">
        <v>0</v>
      </c>
      <c r="AC23" s="214">
        <v>0</v>
      </c>
      <c r="AD23" s="214">
        <v>0</v>
      </c>
      <c r="AE23" s="214">
        <v>0</v>
      </c>
      <c r="AF23" s="214">
        <v>0</v>
      </c>
      <c r="AG23" s="214">
        <v>0</v>
      </c>
      <c r="AH23" s="214">
        <v>0</v>
      </c>
      <c r="AI23" s="214">
        <v>0</v>
      </c>
      <c r="AJ23" s="214">
        <v>0</v>
      </c>
      <c r="AK23" s="44">
        <f t="shared" si="1"/>
        <v>0</v>
      </c>
    </row>
    <row r="24" spans="1:37" ht="18.75" customHeight="1" x14ac:dyDescent="0.25">
      <c r="A24" s="93">
        <v>45789</v>
      </c>
      <c r="B24" s="165" t="s">
        <v>394</v>
      </c>
      <c r="C24" s="43" t="s">
        <v>21</v>
      </c>
      <c r="D24" s="213">
        <v>695</v>
      </c>
      <c r="E24" s="213">
        <v>695</v>
      </c>
      <c r="F24" s="214">
        <v>0</v>
      </c>
      <c r="G24" s="214">
        <v>0</v>
      </c>
      <c r="H24" s="214">
        <v>0</v>
      </c>
      <c r="I24" s="214">
        <v>0</v>
      </c>
      <c r="J24" s="214">
        <v>0</v>
      </c>
      <c r="K24" s="214">
        <v>0</v>
      </c>
      <c r="L24" s="214">
        <v>0</v>
      </c>
      <c r="M24" s="214">
        <v>0</v>
      </c>
      <c r="N24" s="214">
        <v>0</v>
      </c>
      <c r="O24" s="214">
        <v>0</v>
      </c>
      <c r="P24" s="214">
        <v>0</v>
      </c>
      <c r="Q24" s="214">
        <v>0</v>
      </c>
      <c r="R24" s="214">
        <v>0</v>
      </c>
      <c r="S24" s="214">
        <v>0</v>
      </c>
      <c r="T24" s="214">
        <v>0</v>
      </c>
      <c r="U24" s="214">
        <v>0</v>
      </c>
      <c r="V24" s="214">
        <v>0</v>
      </c>
      <c r="W24" s="214">
        <v>0</v>
      </c>
      <c r="X24" s="214">
        <v>0</v>
      </c>
      <c r="Y24" s="214">
        <v>0</v>
      </c>
      <c r="Z24" s="214">
        <v>0</v>
      </c>
      <c r="AA24" s="214">
        <v>0</v>
      </c>
      <c r="AB24" s="214">
        <v>0</v>
      </c>
      <c r="AC24" s="214">
        <v>0</v>
      </c>
      <c r="AD24" s="214">
        <v>0</v>
      </c>
      <c r="AE24" s="214">
        <v>0</v>
      </c>
      <c r="AF24" s="214">
        <v>0</v>
      </c>
      <c r="AG24" s="214">
        <v>0</v>
      </c>
      <c r="AH24" s="214">
        <v>0</v>
      </c>
      <c r="AI24" s="214">
        <v>0</v>
      </c>
      <c r="AJ24" s="214">
        <v>0</v>
      </c>
      <c r="AK24" s="44">
        <f t="shared" si="1"/>
        <v>0</v>
      </c>
    </row>
    <row r="25" spans="1:37" ht="18.75" customHeight="1" x14ac:dyDescent="0.25">
      <c r="A25" s="93">
        <v>45793</v>
      </c>
      <c r="B25" s="165" t="s">
        <v>400</v>
      </c>
      <c r="C25" s="43" t="s">
        <v>21</v>
      </c>
      <c r="D25" s="213">
        <v>12.68</v>
      </c>
      <c r="E25" s="213">
        <v>0</v>
      </c>
      <c r="F25" s="214">
        <v>0</v>
      </c>
      <c r="G25" s="214">
        <v>0</v>
      </c>
      <c r="H25" s="214">
        <v>0</v>
      </c>
      <c r="I25" s="214">
        <v>0</v>
      </c>
      <c r="J25" s="214">
        <v>0</v>
      </c>
      <c r="K25" s="214">
        <v>0</v>
      </c>
      <c r="L25" s="214">
        <v>0</v>
      </c>
      <c r="M25" s="214">
        <v>0</v>
      </c>
      <c r="N25" s="214">
        <v>0</v>
      </c>
      <c r="O25" s="214">
        <v>0</v>
      </c>
      <c r="P25" s="214">
        <v>0</v>
      </c>
      <c r="Q25" s="214">
        <v>0</v>
      </c>
      <c r="R25" s="214">
        <v>0</v>
      </c>
      <c r="S25" s="214">
        <v>0</v>
      </c>
      <c r="T25" s="214">
        <v>0</v>
      </c>
      <c r="U25" s="214">
        <v>0</v>
      </c>
      <c r="V25" s="214">
        <v>0</v>
      </c>
      <c r="W25" s="214">
        <v>12.68</v>
      </c>
      <c r="X25" s="214">
        <v>0</v>
      </c>
      <c r="Y25" s="214">
        <v>0</v>
      </c>
      <c r="Z25" s="214">
        <v>0</v>
      </c>
      <c r="AA25" s="214">
        <v>0</v>
      </c>
      <c r="AB25" s="214">
        <v>0</v>
      </c>
      <c r="AC25" s="214">
        <v>0</v>
      </c>
      <c r="AD25" s="214">
        <v>0</v>
      </c>
      <c r="AE25" s="214">
        <v>0</v>
      </c>
      <c r="AF25" s="214">
        <v>0</v>
      </c>
      <c r="AG25" s="214">
        <v>0</v>
      </c>
      <c r="AH25" s="214">
        <v>0</v>
      </c>
      <c r="AI25" s="214">
        <v>0</v>
      </c>
      <c r="AJ25" s="214">
        <v>0</v>
      </c>
      <c r="AK25" s="44">
        <f t="shared" si="1"/>
        <v>0</v>
      </c>
    </row>
    <row r="26" spans="1:37" ht="18.75" customHeight="1" x14ac:dyDescent="0.25">
      <c r="A26" s="93">
        <v>45811</v>
      </c>
      <c r="B26" s="165" t="s">
        <v>406</v>
      </c>
      <c r="C26" s="43" t="s">
        <v>21</v>
      </c>
      <c r="D26" s="213">
        <v>86.4</v>
      </c>
      <c r="E26" s="213">
        <v>0</v>
      </c>
      <c r="F26" s="214">
        <v>0</v>
      </c>
      <c r="G26" s="214">
        <v>0</v>
      </c>
      <c r="H26" s="214">
        <v>86.4</v>
      </c>
      <c r="I26" s="214">
        <v>0</v>
      </c>
      <c r="J26" s="214">
        <v>0</v>
      </c>
      <c r="K26" s="214">
        <v>0</v>
      </c>
      <c r="L26" s="214">
        <v>0</v>
      </c>
      <c r="M26" s="214">
        <v>0</v>
      </c>
      <c r="N26" s="214">
        <v>0</v>
      </c>
      <c r="O26" s="214">
        <v>0</v>
      </c>
      <c r="P26" s="214">
        <v>0</v>
      </c>
      <c r="Q26" s="214">
        <v>0</v>
      </c>
      <c r="R26" s="214">
        <v>0</v>
      </c>
      <c r="S26" s="214">
        <v>0</v>
      </c>
      <c r="T26" s="214">
        <v>0</v>
      </c>
      <c r="U26" s="214">
        <v>0</v>
      </c>
      <c r="V26" s="214">
        <v>0</v>
      </c>
      <c r="W26" s="214">
        <v>0</v>
      </c>
      <c r="X26" s="214">
        <v>0</v>
      </c>
      <c r="Y26" s="214">
        <v>0</v>
      </c>
      <c r="Z26" s="214">
        <v>0</v>
      </c>
      <c r="AA26" s="214">
        <v>0</v>
      </c>
      <c r="AB26" s="214">
        <v>0</v>
      </c>
      <c r="AC26" s="214">
        <v>0</v>
      </c>
      <c r="AD26" s="214">
        <v>0</v>
      </c>
      <c r="AE26" s="214">
        <v>0</v>
      </c>
      <c r="AF26" s="214">
        <v>0</v>
      </c>
      <c r="AG26" s="214">
        <v>0</v>
      </c>
      <c r="AH26" s="214">
        <v>0</v>
      </c>
      <c r="AI26" s="214">
        <v>0</v>
      </c>
      <c r="AJ26" s="214">
        <v>0</v>
      </c>
      <c r="AK26" s="44">
        <f t="shared" si="1"/>
        <v>0</v>
      </c>
    </row>
    <row r="27" spans="1:37" ht="18.75" customHeight="1" x14ac:dyDescent="0.25">
      <c r="A27" s="93">
        <v>45820</v>
      </c>
      <c r="B27" s="165" t="s">
        <v>394</v>
      </c>
      <c r="C27" s="43" t="s">
        <v>21</v>
      </c>
      <c r="D27" s="213">
        <v>695</v>
      </c>
      <c r="E27" s="213">
        <v>695</v>
      </c>
      <c r="F27" s="214">
        <v>0</v>
      </c>
      <c r="G27" s="214">
        <v>0</v>
      </c>
      <c r="H27" s="214">
        <v>0</v>
      </c>
      <c r="I27" s="214">
        <v>0</v>
      </c>
      <c r="J27" s="214">
        <v>0</v>
      </c>
      <c r="K27" s="214">
        <v>0</v>
      </c>
      <c r="L27" s="214">
        <v>0</v>
      </c>
      <c r="M27" s="214">
        <v>0</v>
      </c>
      <c r="N27" s="214">
        <v>0</v>
      </c>
      <c r="O27" s="214">
        <v>0</v>
      </c>
      <c r="P27" s="214">
        <v>0</v>
      </c>
      <c r="Q27" s="214">
        <v>0</v>
      </c>
      <c r="R27" s="214">
        <v>0</v>
      </c>
      <c r="S27" s="214">
        <v>0</v>
      </c>
      <c r="T27" s="214">
        <v>0</v>
      </c>
      <c r="U27" s="214">
        <v>0</v>
      </c>
      <c r="V27" s="214">
        <v>0</v>
      </c>
      <c r="W27" s="214">
        <v>0</v>
      </c>
      <c r="X27" s="214">
        <v>0</v>
      </c>
      <c r="Y27" s="214">
        <v>0</v>
      </c>
      <c r="Z27" s="214">
        <v>0</v>
      </c>
      <c r="AA27" s="214">
        <v>0</v>
      </c>
      <c r="AB27" s="214">
        <v>0</v>
      </c>
      <c r="AC27" s="214">
        <v>0</v>
      </c>
      <c r="AD27" s="214">
        <v>0</v>
      </c>
      <c r="AE27" s="214">
        <v>0</v>
      </c>
      <c r="AF27" s="214">
        <v>0</v>
      </c>
      <c r="AG27" s="214">
        <v>0</v>
      </c>
      <c r="AH27" s="214">
        <v>0</v>
      </c>
      <c r="AI27" s="214">
        <v>0</v>
      </c>
      <c r="AJ27" s="214">
        <v>0</v>
      </c>
      <c r="AK27" s="44">
        <f t="shared" si="1"/>
        <v>0</v>
      </c>
    </row>
    <row r="28" spans="1:37" ht="18.75" customHeight="1" x14ac:dyDescent="0.25">
      <c r="A28" s="93">
        <v>45833</v>
      </c>
      <c r="B28" s="165" t="s">
        <v>388</v>
      </c>
      <c r="C28" s="43">
        <v>125</v>
      </c>
      <c r="D28" s="213">
        <v>25</v>
      </c>
      <c r="E28" s="213">
        <v>0</v>
      </c>
      <c r="F28" s="214">
        <v>0</v>
      </c>
      <c r="G28" s="214">
        <v>0</v>
      </c>
      <c r="H28" s="214">
        <v>0</v>
      </c>
      <c r="I28" s="214">
        <v>0</v>
      </c>
      <c r="J28" s="214">
        <v>0</v>
      </c>
      <c r="K28" s="214">
        <v>0</v>
      </c>
      <c r="L28" s="214">
        <v>0</v>
      </c>
      <c r="M28" s="214">
        <v>25</v>
      </c>
      <c r="N28" s="214">
        <v>0</v>
      </c>
      <c r="O28" s="214">
        <v>0</v>
      </c>
      <c r="P28" s="214">
        <v>0</v>
      </c>
      <c r="Q28" s="214">
        <v>0</v>
      </c>
      <c r="R28" s="214">
        <v>0</v>
      </c>
      <c r="S28" s="214">
        <v>0</v>
      </c>
      <c r="T28" s="214">
        <v>0</v>
      </c>
      <c r="U28" s="214">
        <v>0</v>
      </c>
      <c r="V28" s="214">
        <v>0</v>
      </c>
      <c r="W28" s="214">
        <v>0</v>
      </c>
      <c r="X28" s="214">
        <v>0</v>
      </c>
      <c r="Y28" s="214">
        <v>0</v>
      </c>
      <c r="Z28" s="214">
        <v>0</v>
      </c>
      <c r="AA28" s="214">
        <v>0</v>
      </c>
      <c r="AB28" s="214">
        <v>0</v>
      </c>
      <c r="AC28" s="214">
        <v>0</v>
      </c>
      <c r="AD28" s="214">
        <v>0</v>
      </c>
      <c r="AE28" s="214">
        <v>0</v>
      </c>
      <c r="AF28" s="214">
        <v>0</v>
      </c>
      <c r="AG28" s="214">
        <v>0</v>
      </c>
      <c r="AH28" s="214">
        <v>0</v>
      </c>
      <c r="AI28" s="214">
        <v>0</v>
      </c>
      <c r="AJ28" s="214">
        <v>0</v>
      </c>
      <c r="AK28" s="44">
        <f t="shared" si="1"/>
        <v>0</v>
      </c>
    </row>
    <row r="29" spans="1:37" ht="18.75" customHeight="1" x14ac:dyDescent="0.25">
      <c r="A29" s="93">
        <v>45839</v>
      </c>
      <c r="B29" s="165" t="s">
        <v>396</v>
      </c>
      <c r="C29" s="43" t="s">
        <v>21</v>
      </c>
      <c r="D29" s="213">
        <v>584.79</v>
      </c>
      <c r="E29" s="213">
        <v>0</v>
      </c>
      <c r="F29" s="214">
        <v>0</v>
      </c>
      <c r="G29" s="214">
        <v>584.79</v>
      </c>
      <c r="H29" s="214">
        <v>0</v>
      </c>
      <c r="I29" s="214">
        <v>0</v>
      </c>
      <c r="J29" s="214">
        <v>0</v>
      </c>
      <c r="K29" s="214">
        <v>0</v>
      </c>
      <c r="L29" s="214">
        <v>0</v>
      </c>
      <c r="M29" s="214">
        <v>0</v>
      </c>
      <c r="N29" s="214">
        <v>0</v>
      </c>
      <c r="O29" s="214">
        <v>0</v>
      </c>
      <c r="P29" s="214">
        <v>0</v>
      </c>
      <c r="Q29" s="214">
        <v>0</v>
      </c>
      <c r="R29" s="214">
        <v>0</v>
      </c>
      <c r="S29" s="214">
        <v>0</v>
      </c>
      <c r="T29" s="214">
        <v>0</v>
      </c>
      <c r="U29" s="214">
        <v>0</v>
      </c>
      <c r="V29" s="214">
        <v>0</v>
      </c>
      <c r="W29" s="214">
        <v>0</v>
      </c>
      <c r="X29" s="214">
        <v>0</v>
      </c>
      <c r="Y29" s="214">
        <v>0</v>
      </c>
      <c r="Z29" s="214">
        <v>0</v>
      </c>
      <c r="AA29" s="214">
        <v>0</v>
      </c>
      <c r="AB29" s="214">
        <v>0</v>
      </c>
      <c r="AC29" s="214">
        <v>0</v>
      </c>
      <c r="AD29" s="214">
        <v>0</v>
      </c>
      <c r="AE29" s="214">
        <v>0</v>
      </c>
      <c r="AF29" s="214">
        <v>0</v>
      </c>
      <c r="AG29" s="214">
        <v>0</v>
      </c>
      <c r="AH29" s="214">
        <v>0</v>
      </c>
      <c r="AI29" s="214">
        <v>0</v>
      </c>
      <c r="AJ29" s="214">
        <v>0</v>
      </c>
      <c r="AK29" s="44">
        <f t="shared" si="1"/>
        <v>0</v>
      </c>
    </row>
    <row r="30" spans="1:37" ht="18.75" customHeight="1" x14ac:dyDescent="0.25">
      <c r="A30" s="93">
        <v>45841</v>
      </c>
      <c r="B30" s="165" t="s">
        <v>406</v>
      </c>
      <c r="C30" s="43" t="s">
        <v>21</v>
      </c>
      <c r="D30" s="213">
        <v>86.4</v>
      </c>
      <c r="E30" s="213">
        <v>0</v>
      </c>
      <c r="F30" s="214">
        <v>0</v>
      </c>
      <c r="G30" s="214">
        <v>0</v>
      </c>
      <c r="H30" s="214">
        <v>86.4</v>
      </c>
      <c r="I30" s="214">
        <v>0</v>
      </c>
      <c r="J30" s="214">
        <v>0</v>
      </c>
      <c r="K30" s="214">
        <v>0</v>
      </c>
      <c r="L30" s="214">
        <v>0</v>
      </c>
      <c r="M30" s="214">
        <v>0</v>
      </c>
      <c r="N30" s="214">
        <v>0</v>
      </c>
      <c r="O30" s="214">
        <v>0</v>
      </c>
      <c r="P30" s="214">
        <v>0</v>
      </c>
      <c r="Q30" s="214">
        <v>0</v>
      </c>
      <c r="R30" s="214">
        <v>0</v>
      </c>
      <c r="S30" s="214">
        <v>0</v>
      </c>
      <c r="T30" s="214">
        <v>0</v>
      </c>
      <c r="U30" s="214">
        <v>0</v>
      </c>
      <c r="V30" s="214">
        <v>0</v>
      </c>
      <c r="W30" s="214">
        <v>0</v>
      </c>
      <c r="X30" s="214">
        <v>0</v>
      </c>
      <c r="Y30" s="214">
        <v>0</v>
      </c>
      <c r="Z30" s="214">
        <v>0</v>
      </c>
      <c r="AA30" s="214">
        <v>0</v>
      </c>
      <c r="AB30" s="214">
        <v>0</v>
      </c>
      <c r="AC30" s="214">
        <v>0</v>
      </c>
      <c r="AD30" s="214">
        <v>0</v>
      </c>
      <c r="AE30" s="214">
        <v>0</v>
      </c>
      <c r="AF30" s="214">
        <v>0</v>
      </c>
      <c r="AG30" s="214">
        <v>0</v>
      </c>
      <c r="AH30" s="214">
        <v>0</v>
      </c>
      <c r="AI30" s="214">
        <v>0</v>
      </c>
      <c r="AJ30" s="214">
        <v>0</v>
      </c>
      <c r="AK30" s="44">
        <f t="shared" si="1"/>
        <v>0</v>
      </c>
    </row>
    <row r="31" spans="1:37" ht="18.75" customHeight="1" x14ac:dyDescent="0.25">
      <c r="A31" s="93">
        <v>45852</v>
      </c>
      <c r="B31" s="165" t="s">
        <v>394</v>
      </c>
      <c r="C31" s="43" t="s">
        <v>21</v>
      </c>
      <c r="D31" s="213">
        <v>695</v>
      </c>
      <c r="E31" s="213">
        <v>695</v>
      </c>
      <c r="F31" s="214">
        <v>0</v>
      </c>
      <c r="G31" s="214">
        <v>0</v>
      </c>
      <c r="H31" s="214">
        <v>0</v>
      </c>
      <c r="I31" s="214">
        <v>0</v>
      </c>
      <c r="J31" s="214">
        <v>0</v>
      </c>
      <c r="K31" s="214">
        <v>0</v>
      </c>
      <c r="L31" s="214">
        <v>0</v>
      </c>
      <c r="M31" s="214">
        <v>0</v>
      </c>
      <c r="N31" s="214">
        <v>0</v>
      </c>
      <c r="O31" s="214">
        <v>0</v>
      </c>
      <c r="P31" s="214">
        <v>0</v>
      </c>
      <c r="Q31" s="214">
        <v>0</v>
      </c>
      <c r="R31" s="214">
        <v>0</v>
      </c>
      <c r="S31" s="214">
        <v>0</v>
      </c>
      <c r="T31" s="214">
        <v>0</v>
      </c>
      <c r="U31" s="214">
        <v>0</v>
      </c>
      <c r="V31" s="214">
        <v>0</v>
      </c>
      <c r="W31" s="214">
        <v>0</v>
      </c>
      <c r="X31" s="214">
        <v>0</v>
      </c>
      <c r="Y31" s="214">
        <v>0</v>
      </c>
      <c r="Z31" s="214">
        <v>0</v>
      </c>
      <c r="AA31" s="214">
        <v>0</v>
      </c>
      <c r="AB31" s="214">
        <v>0</v>
      </c>
      <c r="AC31" s="214">
        <v>0</v>
      </c>
      <c r="AD31" s="214">
        <v>0</v>
      </c>
      <c r="AE31" s="214">
        <v>0</v>
      </c>
      <c r="AF31" s="214">
        <v>0</v>
      </c>
      <c r="AG31" s="214">
        <v>0</v>
      </c>
      <c r="AH31" s="214">
        <v>0</v>
      </c>
      <c r="AI31" s="214">
        <v>0</v>
      </c>
      <c r="AJ31" s="214">
        <v>0</v>
      </c>
      <c r="AK31" s="44">
        <f t="shared" si="1"/>
        <v>0</v>
      </c>
    </row>
    <row r="32" spans="1:37" ht="18.75" customHeight="1" x14ac:dyDescent="0.25">
      <c r="A32" s="93">
        <v>45872</v>
      </c>
      <c r="B32" s="165" t="s">
        <v>406</v>
      </c>
      <c r="C32" s="43" t="s">
        <v>21</v>
      </c>
      <c r="D32" s="213">
        <v>86.4</v>
      </c>
      <c r="E32" s="213">
        <v>0</v>
      </c>
      <c r="F32" s="214">
        <v>0</v>
      </c>
      <c r="G32" s="214">
        <v>0</v>
      </c>
      <c r="H32" s="214">
        <v>86.4</v>
      </c>
      <c r="I32" s="214">
        <v>0</v>
      </c>
      <c r="J32" s="214">
        <v>0</v>
      </c>
      <c r="K32" s="214">
        <v>0</v>
      </c>
      <c r="L32" s="214">
        <v>0</v>
      </c>
      <c r="M32" s="214">
        <v>0</v>
      </c>
      <c r="N32" s="214">
        <v>0</v>
      </c>
      <c r="O32" s="214">
        <v>0</v>
      </c>
      <c r="P32" s="214">
        <v>0</v>
      </c>
      <c r="Q32" s="214">
        <v>0</v>
      </c>
      <c r="R32" s="214">
        <v>0</v>
      </c>
      <c r="S32" s="214">
        <v>0</v>
      </c>
      <c r="T32" s="214">
        <v>0</v>
      </c>
      <c r="U32" s="214">
        <v>0</v>
      </c>
      <c r="V32" s="214">
        <v>0</v>
      </c>
      <c r="W32" s="214">
        <v>0</v>
      </c>
      <c r="X32" s="214">
        <v>0</v>
      </c>
      <c r="Y32" s="214">
        <v>0</v>
      </c>
      <c r="Z32" s="214">
        <v>0</v>
      </c>
      <c r="AA32" s="214">
        <v>0</v>
      </c>
      <c r="AB32" s="214">
        <v>0</v>
      </c>
      <c r="AC32" s="214">
        <v>0</v>
      </c>
      <c r="AD32" s="214">
        <v>0</v>
      </c>
      <c r="AE32" s="214">
        <v>0</v>
      </c>
      <c r="AF32" s="214">
        <v>0</v>
      </c>
      <c r="AG32" s="214">
        <v>0</v>
      </c>
      <c r="AH32" s="214">
        <v>0</v>
      </c>
      <c r="AI32" s="214">
        <v>0</v>
      </c>
      <c r="AJ32" s="214">
        <v>0</v>
      </c>
      <c r="AK32" s="44">
        <f t="shared" si="1"/>
        <v>0</v>
      </c>
    </row>
    <row r="33" spans="1:37" ht="18.75" customHeight="1" x14ac:dyDescent="0.25">
      <c r="A33" s="93">
        <v>45881</v>
      </c>
      <c r="B33" s="165" t="s">
        <v>394</v>
      </c>
      <c r="C33" s="43" t="s">
        <v>21</v>
      </c>
      <c r="D33" s="213">
        <v>695</v>
      </c>
      <c r="E33" s="213">
        <v>695</v>
      </c>
      <c r="F33" s="214">
        <v>0</v>
      </c>
      <c r="G33" s="214">
        <v>0</v>
      </c>
      <c r="H33" s="214">
        <v>0</v>
      </c>
      <c r="I33" s="214">
        <v>0</v>
      </c>
      <c r="J33" s="214">
        <v>0</v>
      </c>
      <c r="K33" s="214">
        <v>0</v>
      </c>
      <c r="L33" s="214">
        <v>0</v>
      </c>
      <c r="M33" s="214">
        <v>0</v>
      </c>
      <c r="N33" s="214">
        <v>0</v>
      </c>
      <c r="O33" s="214">
        <v>0</v>
      </c>
      <c r="P33" s="214">
        <v>0</v>
      </c>
      <c r="Q33" s="214">
        <v>0</v>
      </c>
      <c r="R33" s="214">
        <v>0</v>
      </c>
      <c r="S33" s="214">
        <v>0</v>
      </c>
      <c r="T33" s="214">
        <v>0</v>
      </c>
      <c r="U33" s="214">
        <v>0</v>
      </c>
      <c r="V33" s="214">
        <v>0</v>
      </c>
      <c r="W33" s="214">
        <v>0</v>
      </c>
      <c r="X33" s="214">
        <v>0</v>
      </c>
      <c r="Y33" s="214">
        <v>0</v>
      </c>
      <c r="Z33" s="214">
        <v>0</v>
      </c>
      <c r="AA33" s="214">
        <v>0</v>
      </c>
      <c r="AB33" s="214">
        <v>0</v>
      </c>
      <c r="AC33" s="214">
        <v>0</v>
      </c>
      <c r="AD33" s="214">
        <v>0</v>
      </c>
      <c r="AE33" s="214">
        <v>0</v>
      </c>
      <c r="AF33" s="214">
        <v>0</v>
      </c>
      <c r="AG33" s="214">
        <v>0</v>
      </c>
      <c r="AH33" s="214">
        <v>0</v>
      </c>
      <c r="AI33" s="214">
        <v>0</v>
      </c>
      <c r="AJ33" s="214">
        <v>0</v>
      </c>
      <c r="AK33" s="44">
        <f t="shared" si="1"/>
        <v>0</v>
      </c>
    </row>
    <row r="34" spans="1:37" ht="18.75" customHeight="1" x14ac:dyDescent="0.25">
      <c r="A34" s="93">
        <v>45886</v>
      </c>
      <c r="B34" s="165" t="s">
        <v>389</v>
      </c>
      <c r="C34" s="43">
        <v>127</v>
      </c>
      <c r="D34" s="213">
        <v>43</v>
      </c>
      <c r="E34" s="213">
        <v>0</v>
      </c>
      <c r="F34" s="214">
        <v>0</v>
      </c>
      <c r="G34" s="214">
        <v>0</v>
      </c>
      <c r="H34" s="214">
        <v>0</v>
      </c>
      <c r="I34" s="214">
        <v>0</v>
      </c>
      <c r="J34" s="214">
        <v>0</v>
      </c>
      <c r="K34" s="214">
        <v>0</v>
      </c>
      <c r="L34" s="214">
        <v>0</v>
      </c>
      <c r="M34" s="214">
        <v>0</v>
      </c>
      <c r="N34" s="214">
        <v>0</v>
      </c>
      <c r="O34" s="214">
        <v>0</v>
      </c>
      <c r="P34" s="214">
        <v>0</v>
      </c>
      <c r="Q34" s="214">
        <v>0</v>
      </c>
      <c r="R34" s="214">
        <v>0</v>
      </c>
      <c r="S34" s="214">
        <v>0</v>
      </c>
      <c r="T34" s="214">
        <v>0</v>
      </c>
      <c r="U34" s="214">
        <v>0</v>
      </c>
      <c r="V34" s="214">
        <v>0</v>
      </c>
      <c r="W34" s="214">
        <v>0</v>
      </c>
      <c r="X34" s="214">
        <v>43</v>
      </c>
      <c r="Y34" s="214">
        <v>0</v>
      </c>
      <c r="Z34" s="214">
        <v>0</v>
      </c>
      <c r="AA34" s="214">
        <v>0</v>
      </c>
      <c r="AB34" s="214">
        <v>0</v>
      </c>
      <c r="AC34" s="214">
        <v>0</v>
      </c>
      <c r="AD34" s="214">
        <v>0</v>
      </c>
      <c r="AE34" s="214">
        <v>0</v>
      </c>
      <c r="AF34" s="214">
        <v>0</v>
      </c>
      <c r="AG34" s="214">
        <v>0</v>
      </c>
      <c r="AH34" s="214">
        <v>0</v>
      </c>
      <c r="AI34" s="214">
        <v>0</v>
      </c>
      <c r="AJ34" s="214">
        <v>0</v>
      </c>
      <c r="AK34" s="44">
        <f t="shared" si="1"/>
        <v>0</v>
      </c>
    </row>
    <row r="35" spans="1:37" ht="18.75" customHeight="1" x14ac:dyDescent="0.25">
      <c r="A35" s="93">
        <v>45886</v>
      </c>
      <c r="B35" s="165" t="s">
        <v>390</v>
      </c>
      <c r="C35" s="43">
        <v>127</v>
      </c>
      <c r="D35" s="213">
        <v>51.96</v>
      </c>
      <c r="E35" s="213">
        <v>0</v>
      </c>
      <c r="F35" s="214">
        <v>0</v>
      </c>
      <c r="G35" s="214">
        <v>0</v>
      </c>
      <c r="H35" s="214">
        <v>0</v>
      </c>
      <c r="I35" s="214">
        <v>0</v>
      </c>
      <c r="J35" s="214">
        <v>0</v>
      </c>
      <c r="K35" s="214">
        <v>0</v>
      </c>
      <c r="L35" s="214">
        <v>0</v>
      </c>
      <c r="M35" s="214">
        <v>0</v>
      </c>
      <c r="N35" s="214">
        <v>0</v>
      </c>
      <c r="O35" s="214">
        <v>0</v>
      </c>
      <c r="P35" s="214">
        <v>0</v>
      </c>
      <c r="Q35" s="214">
        <v>0</v>
      </c>
      <c r="R35" s="214">
        <v>0</v>
      </c>
      <c r="S35" s="214">
        <v>0</v>
      </c>
      <c r="T35" s="214">
        <v>0</v>
      </c>
      <c r="U35" s="214">
        <v>0</v>
      </c>
      <c r="V35" s="214">
        <v>0</v>
      </c>
      <c r="W35" s="214">
        <v>0</v>
      </c>
      <c r="X35" s="214">
        <v>51.96</v>
      </c>
      <c r="Y35" s="214">
        <v>0</v>
      </c>
      <c r="Z35" s="214">
        <v>0</v>
      </c>
      <c r="AA35" s="214">
        <v>0</v>
      </c>
      <c r="AB35" s="214">
        <v>0</v>
      </c>
      <c r="AC35" s="214">
        <v>0</v>
      </c>
      <c r="AD35" s="214">
        <v>0</v>
      </c>
      <c r="AE35" s="214">
        <v>0</v>
      </c>
      <c r="AF35" s="214">
        <v>0</v>
      </c>
      <c r="AG35" s="214">
        <v>0</v>
      </c>
      <c r="AH35" s="214">
        <v>0</v>
      </c>
      <c r="AI35" s="214">
        <v>0</v>
      </c>
      <c r="AJ35" s="214">
        <v>0</v>
      </c>
      <c r="AK35" s="44">
        <f t="shared" ref="AK35:AK58" si="2">SUM(E35:AJ35)-D35</f>
        <v>0</v>
      </c>
    </row>
    <row r="36" spans="1:37" ht="18.75" customHeight="1" x14ac:dyDescent="0.25">
      <c r="A36" s="93">
        <v>45889</v>
      </c>
      <c r="B36" s="165" t="s">
        <v>391</v>
      </c>
      <c r="C36" s="43">
        <v>128</v>
      </c>
      <c r="D36" s="213">
        <v>3265.84</v>
      </c>
      <c r="E36" s="213">
        <v>0</v>
      </c>
      <c r="F36" s="214">
        <v>0</v>
      </c>
      <c r="G36" s="214">
        <v>0</v>
      </c>
      <c r="H36" s="214">
        <v>0</v>
      </c>
      <c r="I36" s="214">
        <v>0</v>
      </c>
      <c r="J36" s="214">
        <v>0</v>
      </c>
      <c r="K36" s="214">
        <v>0</v>
      </c>
      <c r="L36" s="214">
        <v>0</v>
      </c>
      <c r="M36" s="214">
        <v>0</v>
      </c>
      <c r="N36" s="214">
        <v>0</v>
      </c>
      <c r="O36" s="214">
        <v>0</v>
      </c>
      <c r="P36" s="214">
        <v>0</v>
      </c>
      <c r="Q36" s="214">
        <v>0</v>
      </c>
      <c r="R36" s="214">
        <v>0</v>
      </c>
      <c r="S36" s="214">
        <v>0</v>
      </c>
      <c r="T36" s="214">
        <v>0</v>
      </c>
      <c r="U36" s="214">
        <v>0</v>
      </c>
      <c r="V36" s="214">
        <v>0</v>
      </c>
      <c r="W36" s="214">
        <v>0</v>
      </c>
      <c r="X36" s="214">
        <v>0</v>
      </c>
      <c r="Y36" s="214">
        <v>3265.84</v>
      </c>
      <c r="Z36" s="214">
        <v>0</v>
      </c>
      <c r="AA36" s="214">
        <v>0</v>
      </c>
      <c r="AB36" s="214">
        <v>0</v>
      </c>
      <c r="AC36" s="214">
        <v>0</v>
      </c>
      <c r="AD36" s="214">
        <v>0</v>
      </c>
      <c r="AE36" s="214">
        <v>0</v>
      </c>
      <c r="AF36" s="214">
        <v>0</v>
      </c>
      <c r="AG36" s="214">
        <v>0</v>
      </c>
      <c r="AH36" s="214">
        <v>0</v>
      </c>
      <c r="AI36" s="214">
        <v>0</v>
      </c>
      <c r="AJ36" s="214">
        <v>0</v>
      </c>
      <c r="AK36" s="44">
        <f t="shared" si="2"/>
        <v>0</v>
      </c>
    </row>
    <row r="37" spans="1:37" ht="18.75" customHeight="1" x14ac:dyDescent="0.25">
      <c r="A37" s="93">
        <v>45901</v>
      </c>
      <c r="B37" s="165" t="s">
        <v>392</v>
      </c>
      <c r="C37" s="43">
        <v>129</v>
      </c>
      <c r="D37" s="213">
        <v>17245.060000000001</v>
      </c>
      <c r="E37" s="213">
        <v>0</v>
      </c>
      <c r="F37" s="214">
        <v>0</v>
      </c>
      <c r="G37" s="214">
        <v>0</v>
      </c>
      <c r="H37" s="214">
        <v>0</v>
      </c>
      <c r="I37" s="214">
        <v>0</v>
      </c>
      <c r="J37" s="214">
        <v>0</v>
      </c>
      <c r="K37" s="214">
        <v>0</v>
      </c>
      <c r="L37" s="214">
        <v>0</v>
      </c>
      <c r="M37" s="214">
        <v>0</v>
      </c>
      <c r="N37" s="214">
        <v>0</v>
      </c>
      <c r="O37" s="214">
        <v>0</v>
      </c>
      <c r="P37" s="214">
        <v>0</v>
      </c>
      <c r="Q37" s="214">
        <v>0</v>
      </c>
      <c r="R37" s="214">
        <v>0</v>
      </c>
      <c r="S37" s="214">
        <v>0</v>
      </c>
      <c r="T37" s="214">
        <v>0</v>
      </c>
      <c r="U37" s="214">
        <v>0</v>
      </c>
      <c r="V37" s="214">
        <v>0</v>
      </c>
      <c r="W37" s="214">
        <v>0</v>
      </c>
      <c r="X37" s="214">
        <v>17245.060000000001</v>
      </c>
      <c r="Y37" s="214">
        <v>0</v>
      </c>
      <c r="Z37" s="214">
        <v>0</v>
      </c>
      <c r="AA37" s="214">
        <v>0</v>
      </c>
      <c r="AB37" s="214">
        <v>0</v>
      </c>
      <c r="AC37" s="214">
        <v>0</v>
      </c>
      <c r="AD37" s="214">
        <v>0</v>
      </c>
      <c r="AE37" s="214">
        <v>0</v>
      </c>
      <c r="AF37" s="214">
        <v>0</v>
      </c>
      <c r="AG37" s="214">
        <v>0</v>
      </c>
      <c r="AH37" s="214">
        <v>0</v>
      </c>
      <c r="AI37" s="214">
        <v>0</v>
      </c>
      <c r="AJ37" s="214">
        <v>0</v>
      </c>
      <c r="AK37" s="44">
        <f t="shared" si="2"/>
        <v>0</v>
      </c>
    </row>
    <row r="38" spans="1:37" ht="18.75" customHeight="1" x14ac:dyDescent="0.25">
      <c r="A38" s="93">
        <v>45903</v>
      </c>
      <c r="B38" s="165" t="s">
        <v>406</v>
      </c>
      <c r="C38" s="43" t="s">
        <v>21</v>
      </c>
      <c r="D38" s="213">
        <v>86.4</v>
      </c>
      <c r="E38" s="213">
        <v>0</v>
      </c>
      <c r="F38" s="214">
        <v>0</v>
      </c>
      <c r="G38" s="214">
        <v>0</v>
      </c>
      <c r="H38" s="214">
        <v>86.4</v>
      </c>
      <c r="I38" s="214">
        <v>0</v>
      </c>
      <c r="J38" s="214">
        <v>0</v>
      </c>
      <c r="K38" s="214">
        <v>0</v>
      </c>
      <c r="L38" s="214">
        <v>0</v>
      </c>
      <c r="M38" s="214">
        <v>0</v>
      </c>
      <c r="N38" s="214">
        <v>0</v>
      </c>
      <c r="O38" s="214">
        <v>0</v>
      </c>
      <c r="P38" s="214">
        <v>0</v>
      </c>
      <c r="Q38" s="214">
        <v>0</v>
      </c>
      <c r="R38" s="214">
        <v>0</v>
      </c>
      <c r="S38" s="214">
        <v>0</v>
      </c>
      <c r="T38" s="214">
        <v>0</v>
      </c>
      <c r="U38" s="214">
        <v>0</v>
      </c>
      <c r="V38" s="214">
        <v>0</v>
      </c>
      <c r="W38" s="214">
        <v>0</v>
      </c>
      <c r="X38" s="214">
        <v>0</v>
      </c>
      <c r="Y38" s="214">
        <v>0</v>
      </c>
      <c r="Z38" s="214">
        <v>0</v>
      </c>
      <c r="AA38" s="214">
        <v>0</v>
      </c>
      <c r="AB38" s="214">
        <v>0</v>
      </c>
      <c r="AC38" s="214">
        <v>0</v>
      </c>
      <c r="AD38" s="214">
        <v>0</v>
      </c>
      <c r="AE38" s="214">
        <v>0</v>
      </c>
      <c r="AF38" s="214">
        <v>0</v>
      </c>
      <c r="AG38" s="214">
        <v>0</v>
      </c>
      <c r="AH38" s="214">
        <v>0</v>
      </c>
      <c r="AI38" s="214">
        <v>0</v>
      </c>
      <c r="AJ38" s="214">
        <v>0</v>
      </c>
      <c r="AK38" s="44">
        <f t="shared" si="2"/>
        <v>0</v>
      </c>
    </row>
    <row r="39" spans="1:37" ht="18.75" customHeight="1" x14ac:dyDescent="0.25">
      <c r="A39" s="93">
        <v>45912</v>
      </c>
      <c r="B39" s="165" t="s">
        <v>394</v>
      </c>
      <c r="C39" s="43" t="s">
        <v>21</v>
      </c>
      <c r="D39" s="213">
        <v>695</v>
      </c>
      <c r="E39" s="213">
        <v>695</v>
      </c>
      <c r="F39" s="214">
        <v>0</v>
      </c>
      <c r="G39" s="214">
        <v>0</v>
      </c>
      <c r="H39" s="214">
        <v>0</v>
      </c>
      <c r="I39" s="214">
        <v>0</v>
      </c>
      <c r="J39" s="214">
        <v>0</v>
      </c>
      <c r="K39" s="214">
        <v>0</v>
      </c>
      <c r="L39" s="214">
        <v>0</v>
      </c>
      <c r="M39" s="214">
        <v>0</v>
      </c>
      <c r="N39" s="214">
        <v>0</v>
      </c>
      <c r="O39" s="214">
        <v>0</v>
      </c>
      <c r="P39" s="214">
        <v>0</v>
      </c>
      <c r="Q39" s="214">
        <v>0</v>
      </c>
      <c r="R39" s="214">
        <v>0</v>
      </c>
      <c r="S39" s="214">
        <v>0</v>
      </c>
      <c r="T39" s="214">
        <v>0</v>
      </c>
      <c r="U39" s="214">
        <v>0</v>
      </c>
      <c r="V39" s="214">
        <v>0</v>
      </c>
      <c r="W39" s="214">
        <v>0</v>
      </c>
      <c r="X39" s="214">
        <v>0</v>
      </c>
      <c r="Y39" s="214">
        <v>0</v>
      </c>
      <c r="Z39" s="214">
        <v>0</v>
      </c>
      <c r="AA39" s="214">
        <v>0</v>
      </c>
      <c r="AB39" s="214">
        <v>0</v>
      </c>
      <c r="AC39" s="214">
        <v>0</v>
      </c>
      <c r="AD39" s="214">
        <v>0</v>
      </c>
      <c r="AE39" s="214">
        <v>0</v>
      </c>
      <c r="AF39" s="214">
        <v>0</v>
      </c>
      <c r="AG39" s="214">
        <v>0</v>
      </c>
      <c r="AH39" s="214">
        <v>0</v>
      </c>
      <c r="AI39" s="214">
        <v>0</v>
      </c>
      <c r="AJ39" s="214">
        <v>0</v>
      </c>
      <c r="AK39" s="44">
        <f t="shared" si="2"/>
        <v>0</v>
      </c>
    </row>
    <row r="40" spans="1:37" ht="18.75" customHeight="1" x14ac:dyDescent="0.25">
      <c r="A40" s="93">
        <v>45916</v>
      </c>
      <c r="B40" s="165" t="s">
        <v>407</v>
      </c>
      <c r="C40" s="43" t="s">
        <v>408</v>
      </c>
      <c r="D40" s="213">
        <v>20</v>
      </c>
      <c r="E40" s="213">
        <v>0</v>
      </c>
      <c r="F40" s="214">
        <v>0</v>
      </c>
      <c r="G40" s="214">
        <v>0</v>
      </c>
      <c r="H40" s="214">
        <v>0</v>
      </c>
      <c r="I40" s="214">
        <v>0</v>
      </c>
      <c r="J40" s="214">
        <v>0</v>
      </c>
      <c r="K40" s="214">
        <v>0</v>
      </c>
      <c r="L40" s="214">
        <v>0</v>
      </c>
      <c r="M40" s="214">
        <v>0</v>
      </c>
      <c r="N40" s="214">
        <v>0</v>
      </c>
      <c r="O40" s="214">
        <v>0</v>
      </c>
      <c r="P40" s="214">
        <v>0</v>
      </c>
      <c r="Q40" s="214">
        <v>0</v>
      </c>
      <c r="R40" s="214">
        <v>0</v>
      </c>
      <c r="S40" s="214">
        <v>0</v>
      </c>
      <c r="T40" s="214">
        <v>0</v>
      </c>
      <c r="U40" s="214">
        <v>0</v>
      </c>
      <c r="V40" s="214">
        <v>20</v>
      </c>
      <c r="W40" s="214">
        <v>0</v>
      </c>
      <c r="X40" s="214">
        <v>0</v>
      </c>
      <c r="Y40" s="214">
        <v>0</v>
      </c>
      <c r="Z40" s="214">
        <v>0</v>
      </c>
      <c r="AA40" s="214">
        <v>0</v>
      </c>
      <c r="AB40" s="214">
        <v>0</v>
      </c>
      <c r="AC40" s="214">
        <v>0</v>
      </c>
      <c r="AD40" s="214">
        <v>0</v>
      </c>
      <c r="AE40" s="214">
        <v>0</v>
      </c>
      <c r="AF40" s="214">
        <v>0</v>
      </c>
      <c r="AG40" s="214">
        <v>0</v>
      </c>
      <c r="AH40" s="214">
        <v>0</v>
      </c>
      <c r="AI40" s="214">
        <v>0</v>
      </c>
      <c r="AJ40" s="214">
        <v>0</v>
      </c>
      <c r="AK40" s="44">
        <f t="shared" si="2"/>
        <v>0</v>
      </c>
    </row>
    <row r="41" spans="1:37" ht="18.75" customHeight="1" x14ac:dyDescent="0.25">
      <c r="A41" s="93">
        <v>45922</v>
      </c>
      <c r="B41" s="165" t="s">
        <v>396</v>
      </c>
      <c r="C41" s="43" t="s">
        <v>21</v>
      </c>
      <c r="D41" s="213">
        <v>268.85000000000002</v>
      </c>
      <c r="E41" s="213">
        <v>0</v>
      </c>
      <c r="F41" s="214">
        <v>0</v>
      </c>
      <c r="G41" s="214">
        <v>268.85000000000002</v>
      </c>
      <c r="H41" s="214">
        <v>0</v>
      </c>
      <c r="I41" s="214">
        <v>0</v>
      </c>
      <c r="J41" s="214">
        <v>0</v>
      </c>
      <c r="K41" s="214">
        <v>0</v>
      </c>
      <c r="L41" s="214">
        <v>0</v>
      </c>
      <c r="M41" s="214">
        <v>0</v>
      </c>
      <c r="N41" s="214">
        <v>0</v>
      </c>
      <c r="O41" s="214">
        <v>0</v>
      </c>
      <c r="P41" s="214">
        <v>0</v>
      </c>
      <c r="Q41" s="214">
        <v>0</v>
      </c>
      <c r="R41" s="214">
        <v>0</v>
      </c>
      <c r="S41" s="214">
        <v>0</v>
      </c>
      <c r="T41" s="214">
        <v>0</v>
      </c>
      <c r="U41" s="214">
        <v>0</v>
      </c>
      <c r="V41" s="214">
        <v>0</v>
      </c>
      <c r="W41" s="214">
        <v>0</v>
      </c>
      <c r="X41" s="214">
        <v>0</v>
      </c>
      <c r="Y41" s="214">
        <v>0</v>
      </c>
      <c r="Z41" s="214">
        <v>0</v>
      </c>
      <c r="AA41" s="214">
        <v>0</v>
      </c>
      <c r="AB41" s="214">
        <v>0</v>
      </c>
      <c r="AC41" s="214">
        <v>0</v>
      </c>
      <c r="AD41" s="214">
        <v>0</v>
      </c>
      <c r="AE41" s="214">
        <v>0</v>
      </c>
      <c r="AF41" s="214">
        <v>0</v>
      </c>
      <c r="AG41" s="214">
        <v>0</v>
      </c>
      <c r="AH41" s="214">
        <v>0</v>
      </c>
      <c r="AI41" s="214">
        <v>0</v>
      </c>
      <c r="AJ41" s="214">
        <v>0</v>
      </c>
      <c r="AK41" s="44">
        <f t="shared" si="2"/>
        <v>0</v>
      </c>
    </row>
    <row r="42" spans="1:37" ht="18.75" customHeight="1" x14ac:dyDescent="0.25">
      <c r="A42" s="93">
        <v>45933</v>
      </c>
      <c r="B42" s="165" t="s">
        <v>406</v>
      </c>
      <c r="C42" s="43" t="s">
        <v>21</v>
      </c>
      <c r="D42" s="213">
        <v>86.4</v>
      </c>
      <c r="E42" s="213">
        <v>0</v>
      </c>
      <c r="F42" s="214">
        <v>0</v>
      </c>
      <c r="G42" s="214">
        <v>0</v>
      </c>
      <c r="H42" s="214">
        <v>86.4</v>
      </c>
      <c r="I42" s="214">
        <v>0</v>
      </c>
      <c r="J42" s="214">
        <v>0</v>
      </c>
      <c r="K42" s="214">
        <v>0</v>
      </c>
      <c r="L42" s="214">
        <v>0</v>
      </c>
      <c r="M42" s="214">
        <v>0</v>
      </c>
      <c r="N42" s="214">
        <v>0</v>
      </c>
      <c r="O42" s="214">
        <v>0</v>
      </c>
      <c r="P42" s="214">
        <v>0</v>
      </c>
      <c r="Q42" s="214">
        <v>0</v>
      </c>
      <c r="R42" s="214">
        <v>0</v>
      </c>
      <c r="S42" s="214">
        <v>0</v>
      </c>
      <c r="T42" s="214">
        <v>0</v>
      </c>
      <c r="U42" s="214">
        <v>0</v>
      </c>
      <c r="V42" s="214">
        <v>0</v>
      </c>
      <c r="W42" s="214">
        <v>0</v>
      </c>
      <c r="X42" s="214">
        <v>0</v>
      </c>
      <c r="Y42" s="214">
        <v>0</v>
      </c>
      <c r="Z42" s="214">
        <v>0</v>
      </c>
      <c r="AA42" s="214">
        <v>0</v>
      </c>
      <c r="AB42" s="214">
        <v>0</v>
      </c>
      <c r="AC42" s="214">
        <v>0</v>
      </c>
      <c r="AD42" s="214">
        <v>0</v>
      </c>
      <c r="AE42" s="214">
        <v>0</v>
      </c>
      <c r="AF42" s="214">
        <v>0</v>
      </c>
      <c r="AG42" s="214">
        <v>0</v>
      </c>
      <c r="AH42" s="214">
        <v>0</v>
      </c>
      <c r="AI42" s="214">
        <v>0</v>
      </c>
      <c r="AJ42" s="214">
        <v>0</v>
      </c>
      <c r="AK42" s="44">
        <f t="shared" si="2"/>
        <v>0</v>
      </c>
    </row>
    <row r="43" spans="1:37" ht="18.75" customHeight="1" x14ac:dyDescent="0.25">
      <c r="A43" s="93">
        <v>45940</v>
      </c>
      <c r="B43" s="165" t="s">
        <v>393</v>
      </c>
      <c r="C43" s="43">
        <v>130</v>
      </c>
      <c r="D43" s="213">
        <v>165</v>
      </c>
      <c r="E43" s="213">
        <v>0</v>
      </c>
      <c r="F43" s="214">
        <v>0</v>
      </c>
      <c r="G43" s="214">
        <v>0</v>
      </c>
      <c r="H43" s="214">
        <v>0</v>
      </c>
      <c r="I43" s="214">
        <v>0</v>
      </c>
      <c r="J43" s="214">
        <v>0</v>
      </c>
      <c r="K43" s="214">
        <v>0</v>
      </c>
      <c r="L43" s="214">
        <v>0</v>
      </c>
      <c r="M43" s="214">
        <v>0</v>
      </c>
      <c r="N43" s="214">
        <v>0</v>
      </c>
      <c r="O43" s="214">
        <v>0</v>
      </c>
      <c r="P43" s="214">
        <v>0</v>
      </c>
      <c r="Q43" s="214">
        <v>0</v>
      </c>
      <c r="R43" s="214">
        <v>0</v>
      </c>
      <c r="S43" s="214">
        <v>0</v>
      </c>
      <c r="T43" s="214">
        <v>0</v>
      </c>
      <c r="U43" s="214">
        <v>0</v>
      </c>
      <c r="V43" s="214">
        <v>0</v>
      </c>
      <c r="W43" s="214">
        <v>0</v>
      </c>
      <c r="X43" s="214">
        <v>165</v>
      </c>
      <c r="Y43" s="214">
        <v>0</v>
      </c>
      <c r="Z43" s="214">
        <v>0</v>
      </c>
      <c r="AA43" s="214">
        <v>0</v>
      </c>
      <c r="AB43" s="214">
        <v>0</v>
      </c>
      <c r="AC43" s="214">
        <v>0</v>
      </c>
      <c r="AD43" s="214">
        <v>0</v>
      </c>
      <c r="AE43" s="214">
        <v>0</v>
      </c>
      <c r="AF43" s="214">
        <v>0</v>
      </c>
      <c r="AG43" s="214">
        <v>0</v>
      </c>
      <c r="AH43" s="214">
        <v>0</v>
      </c>
      <c r="AI43" s="214">
        <v>0</v>
      </c>
      <c r="AJ43" s="214">
        <v>0</v>
      </c>
      <c r="AK43" s="44">
        <f t="shared" si="2"/>
        <v>0</v>
      </c>
    </row>
    <row r="44" spans="1:37" ht="18.75" customHeight="1" x14ac:dyDescent="0.25">
      <c r="A44" s="93">
        <v>45943</v>
      </c>
      <c r="B44" s="165" t="s">
        <v>394</v>
      </c>
      <c r="C44" s="43" t="s">
        <v>21</v>
      </c>
      <c r="D44" s="213">
        <v>695</v>
      </c>
      <c r="E44" s="213">
        <v>695</v>
      </c>
      <c r="F44" s="214">
        <v>0</v>
      </c>
      <c r="G44" s="214">
        <v>0</v>
      </c>
      <c r="H44" s="214">
        <v>0</v>
      </c>
      <c r="I44" s="214">
        <v>0</v>
      </c>
      <c r="J44" s="214">
        <v>0</v>
      </c>
      <c r="K44" s="214">
        <v>0</v>
      </c>
      <c r="L44" s="214">
        <v>0</v>
      </c>
      <c r="M44" s="214">
        <v>0</v>
      </c>
      <c r="N44" s="214">
        <v>0</v>
      </c>
      <c r="O44" s="214">
        <v>0</v>
      </c>
      <c r="P44" s="214">
        <v>0</v>
      </c>
      <c r="Q44" s="214">
        <v>0</v>
      </c>
      <c r="R44" s="214">
        <v>0</v>
      </c>
      <c r="S44" s="214">
        <v>0</v>
      </c>
      <c r="T44" s="214">
        <v>0</v>
      </c>
      <c r="U44" s="214">
        <v>0</v>
      </c>
      <c r="V44" s="214">
        <v>0</v>
      </c>
      <c r="W44" s="214">
        <v>0</v>
      </c>
      <c r="X44" s="214">
        <v>0</v>
      </c>
      <c r="Y44" s="214">
        <v>0</v>
      </c>
      <c r="Z44" s="214">
        <v>0</v>
      </c>
      <c r="AA44" s="214">
        <v>0</v>
      </c>
      <c r="AB44" s="214">
        <v>0</v>
      </c>
      <c r="AC44" s="214">
        <v>0</v>
      </c>
      <c r="AD44" s="214">
        <v>0</v>
      </c>
      <c r="AE44" s="214">
        <v>0</v>
      </c>
      <c r="AF44" s="214">
        <v>0</v>
      </c>
      <c r="AG44" s="214">
        <v>0</v>
      </c>
      <c r="AH44" s="214">
        <v>0</v>
      </c>
      <c r="AI44" s="214">
        <v>0</v>
      </c>
      <c r="AJ44" s="214">
        <v>0</v>
      </c>
      <c r="AK44" s="44">
        <f t="shared" si="2"/>
        <v>0</v>
      </c>
    </row>
    <row r="45" spans="1:37" ht="18.75" customHeight="1" x14ac:dyDescent="0.25">
      <c r="A45" s="93">
        <v>45944</v>
      </c>
      <c r="B45" s="165" t="s">
        <v>389</v>
      </c>
      <c r="C45" s="43">
        <v>131</v>
      </c>
      <c r="D45" s="213">
        <v>3003.76</v>
      </c>
      <c r="E45" s="213">
        <v>0</v>
      </c>
      <c r="F45" s="214">
        <v>0</v>
      </c>
      <c r="G45" s="214">
        <v>0</v>
      </c>
      <c r="H45" s="214">
        <v>0</v>
      </c>
      <c r="I45" s="214">
        <v>0</v>
      </c>
      <c r="J45" s="214">
        <v>0</v>
      </c>
      <c r="K45" s="214">
        <v>0</v>
      </c>
      <c r="L45" s="214">
        <v>0</v>
      </c>
      <c r="M45" s="214">
        <v>0</v>
      </c>
      <c r="N45" s="214">
        <v>0</v>
      </c>
      <c r="O45" s="214">
        <v>0</v>
      </c>
      <c r="P45" s="214">
        <v>0</v>
      </c>
      <c r="Q45" s="214">
        <v>0</v>
      </c>
      <c r="R45" s="214">
        <v>0</v>
      </c>
      <c r="S45" s="214">
        <v>0</v>
      </c>
      <c r="T45" s="214">
        <v>0</v>
      </c>
      <c r="U45" s="214">
        <v>0</v>
      </c>
      <c r="V45" s="214">
        <v>0</v>
      </c>
      <c r="W45" s="214">
        <v>0</v>
      </c>
      <c r="X45" s="214">
        <v>3003.76</v>
      </c>
      <c r="Y45" s="214">
        <v>0</v>
      </c>
      <c r="Z45" s="214">
        <v>0</v>
      </c>
      <c r="AA45" s="214">
        <v>0</v>
      </c>
      <c r="AB45" s="214">
        <v>0</v>
      </c>
      <c r="AC45" s="214">
        <v>0</v>
      </c>
      <c r="AD45" s="214">
        <v>0</v>
      </c>
      <c r="AE45" s="214">
        <v>0</v>
      </c>
      <c r="AF45" s="214">
        <v>0</v>
      </c>
      <c r="AG45" s="214">
        <v>0</v>
      </c>
      <c r="AH45" s="214">
        <v>0</v>
      </c>
      <c r="AI45" s="214">
        <v>0</v>
      </c>
      <c r="AJ45" s="214">
        <v>0</v>
      </c>
      <c r="AK45" s="44">
        <f t="shared" si="2"/>
        <v>0</v>
      </c>
    </row>
    <row r="46" spans="1:37" ht="18.75" customHeight="1" x14ac:dyDescent="0.25">
      <c r="A46" s="93">
        <v>45958</v>
      </c>
      <c r="B46" s="165" t="s">
        <v>409</v>
      </c>
      <c r="C46" s="43" t="s">
        <v>56</v>
      </c>
      <c r="D46" s="213">
        <v>170</v>
      </c>
      <c r="E46" s="213">
        <v>0</v>
      </c>
      <c r="F46" s="214">
        <v>0</v>
      </c>
      <c r="G46" s="214">
        <v>0</v>
      </c>
      <c r="H46" s="214">
        <v>0</v>
      </c>
      <c r="I46" s="214">
        <v>0</v>
      </c>
      <c r="J46" s="214">
        <v>0</v>
      </c>
      <c r="K46" s="214">
        <v>0</v>
      </c>
      <c r="L46" s="214">
        <v>0</v>
      </c>
      <c r="M46" s="214">
        <v>0</v>
      </c>
      <c r="N46" s="214">
        <v>0</v>
      </c>
      <c r="O46" s="214">
        <v>0</v>
      </c>
      <c r="P46" s="214">
        <v>0</v>
      </c>
      <c r="Q46" s="214">
        <v>0</v>
      </c>
      <c r="R46" s="214">
        <v>0</v>
      </c>
      <c r="S46" s="214">
        <v>0</v>
      </c>
      <c r="T46" s="214">
        <v>0</v>
      </c>
      <c r="U46" s="214">
        <v>0</v>
      </c>
      <c r="V46" s="214">
        <v>0</v>
      </c>
      <c r="W46" s="214">
        <v>170</v>
      </c>
      <c r="X46" s="214">
        <v>0</v>
      </c>
      <c r="Y46" s="214">
        <v>0</v>
      </c>
      <c r="Z46" s="214">
        <v>0</v>
      </c>
      <c r="AA46" s="214">
        <v>0</v>
      </c>
      <c r="AB46" s="214">
        <v>0</v>
      </c>
      <c r="AC46" s="214">
        <v>0</v>
      </c>
      <c r="AD46" s="214">
        <v>0</v>
      </c>
      <c r="AE46" s="214">
        <v>0</v>
      </c>
      <c r="AF46" s="214">
        <v>0</v>
      </c>
      <c r="AG46" s="214">
        <v>0</v>
      </c>
      <c r="AH46" s="214">
        <v>0</v>
      </c>
      <c r="AI46" s="214">
        <v>0</v>
      </c>
      <c r="AJ46" s="214">
        <v>0</v>
      </c>
      <c r="AK46" s="44">
        <f t="shared" si="2"/>
        <v>0</v>
      </c>
    </row>
    <row r="47" spans="1:37" ht="18.75" customHeight="1" x14ac:dyDescent="0.25">
      <c r="A47" s="93">
        <v>45964</v>
      </c>
      <c r="B47" s="165" t="s">
        <v>411</v>
      </c>
      <c r="C47" s="43" t="s">
        <v>56</v>
      </c>
      <c r="D47" s="213">
        <v>9.25</v>
      </c>
      <c r="E47" s="213">
        <v>0</v>
      </c>
      <c r="F47" s="214">
        <v>0</v>
      </c>
      <c r="G47" s="214">
        <v>0</v>
      </c>
      <c r="H47" s="214">
        <v>0</v>
      </c>
      <c r="I47" s="214">
        <v>0</v>
      </c>
      <c r="J47" s="214">
        <v>0</v>
      </c>
      <c r="K47" s="214">
        <v>0</v>
      </c>
      <c r="L47" s="214">
        <v>0</v>
      </c>
      <c r="M47" s="214">
        <v>0</v>
      </c>
      <c r="N47" s="214">
        <v>0</v>
      </c>
      <c r="O47" s="214">
        <v>0</v>
      </c>
      <c r="P47" s="214">
        <v>0</v>
      </c>
      <c r="Q47" s="214">
        <v>0</v>
      </c>
      <c r="R47" s="214">
        <v>0</v>
      </c>
      <c r="S47" s="214">
        <v>0</v>
      </c>
      <c r="T47" s="214">
        <v>0</v>
      </c>
      <c r="U47" s="214">
        <v>0</v>
      </c>
      <c r="V47" s="214">
        <v>0</v>
      </c>
      <c r="W47" s="214">
        <v>9.25</v>
      </c>
      <c r="X47" s="214">
        <v>0</v>
      </c>
      <c r="Y47" s="214">
        <v>0</v>
      </c>
      <c r="Z47" s="214">
        <v>0</v>
      </c>
      <c r="AA47" s="214">
        <v>0</v>
      </c>
      <c r="AB47" s="214">
        <v>0</v>
      </c>
      <c r="AC47" s="214">
        <v>0</v>
      </c>
      <c r="AD47" s="214">
        <v>0</v>
      </c>
      <c r="AE47" s="214">
        <v>0</v>
      </c>
      <c r="AF47" s="214">
        <v>0</v>
      </c>
      <c r="AG47" s="214">
        <v>0</v>
      </c>
      <c r="AH47" s="214">
        <v>0</v>
      </c>
      <c r="AI47" s="214">
        <v>0</v>
      </c>
      <c r="AJ47" s="214">
        <v>0</v>
      </c>
      <c r="AK47" s="44">
        <f t="shared" si="2"/>
        <v>0</v>
      </c>
    </row>
    <row r="48" spans="1:37" ht="18.75" customHeight="1" x14ac:dyDescent="0.25">
      <c r="A48" s="93">
        <v>45964</v>
      </c>
      <c r="B48" s="165" t="s">
        <v>406</v>
      </c>
      <c r="C48" s="43" t="s">
        <v>21</v>
      </c>
      <c r="D48" s="213">
        <v>86.4</v>
      </c>
      <c r="E48" s="213">
        <v>0</v>
      </c>
      <c r="F48" s="214">
        <v>0</v>
      </c>
      <c r="G48" s="214">
        <v>0</v>
      </c>
      <c r="H48" s="214">
        <v>86.4</v>
      </c>
      <c r="I48" s="214">
        <v>0</v>
      </c>
      <c r="J48" s="214">
        <v>0</v>
      </c>
      <c r="K48" s="214">
        <v>0</v>
      </c>
      <c r="L48" s="214">
        <v>0</v>
      </c>
      <c r="M48" s="214">
        <v>0</v>
      </c>
      <c r="N48" s="214">
        <v>0</v>
      </c>
      <c r="O48" s="214">
        <v>0</v>
      </c>
      <c r="P48" s="214">
        <v>0</v>
      </c>
      <c r="Q48" s="214">
        <v>0</v>
      </c>
      <c r="R48" s="214">
        <v>0</v>
      </c>
      <c r="S48" s="214">
        <v>0</v>
      </c>
      <c r="T48" s="214">
        <v>0</v>
      </c>
      <c r="U48" s="214">
        <v>0</v>
      </c>
      <c r="V48" s="214">
        <v>0</v>
      </c>
      <c r="W48" s="214">
        <v>0</v>
      </c>
      <c r="X48" s="214">
        <v>0</v>
      </c>
      <c r="Y48" s="214">
        <v>0</v>
      </c>
      <c r="Z48" s="214">
        <v>0</v>
      </c>
      <c r="AA48" s="214">
        <v>0</v>
      </c>
      <c r="AB48" s="214">
        <v>0</v>
      </c>
      <c r="AC48" s="214">
        <v>0</v>
      </c>
      <c r="AD48" s="214">
        <v>0</v>
      </c>
      <c r="AE48" s="214">
        <v>0</v>
      </c>
      <c r="AF48" s="214">
        <v>0</v>
      </c>
      <c r="AG48" s="214">
        <v>0</v>
      </c>
      <c r="AH48" s="214">
        <v>0</v>
      </c>
      <c r="AI48" s="214">
        <v>0</v>
      </c>
      <c r="AJ48" s="214">
        <v>0</v>
      </c>
      <c r="AK48" s="44">
        <f t="shared" si="2"/>
        <v>0</v>
      </c>
    </row>
    <row r="49" spans="1:37" ht="18.75" customHeight="1" x14ac:dyDescent="0.25">
      <c r="A49" s="93">
        <v>45973</v>
      </c>
      <c r="B49" s="165" t="s">
        <v>394</v>
      </c>
      <c r="C49" s="43" t="s">
        <v>21</v>
      </c>
      <c r="D49" s="213">
        <v>695</v>
      </c>
      <c r="E49" s="213">
        <v>695</v>
      </c>
      <c r="F49" s="214">
        <v>0</v>
      </c>
      <c r="G49" s="214">
        <v>0</v>
      </c>
      <c r="H49" s="214">
        <v>0</v>
      </c>
      <c r="I49" s="214">
        <v>0</v>
      </c>
      <c r="J49" s="214">
        <v>0</v>
      </c>
      <c r="K49" s="214">
        <v>0</v>
      </c>
      <c r="L49" s="214">
        <v>0</v>
      </c>
      <c r="M49" s="214">
        <v>0</v>
      </c>
      <c r="N49" s="214">
        <v>0</v>
      </c>
      <c r="O49" s="214">
        <v>0</v>
      </c>
      <c r="P49" s="214">
        <v>0</v>
      </c>
      <c r="Q49" s="214">
        <v>0</v>
      </c>
      <c r="R49" s="214">
        <v>0</v>
      </c>
      <c r="S49" s="214">
        <v>0</v>
      </c>
      <c r="T49" s="214">
        <v>0</v>
      </c>
      <c r="U49" s="214">
        <v>0</v>
      </c>
      <c r="V49" s="214">
        <v>0</v>
      </c>
      <c r="W49" s="214">
        <v>0</v>
      </c>
      <c r="X49" s="214">
        <v>0</v>
      </c>
      <c r="Y49" s="214">
        <v>0</v>
      </c>
      <c r="Z49" s="214">
        <v>0</v>
      </c>
      <c r="AA49" s="214">
        <v>0</v>
      </c>
      <c r="AB49" s="214">
        <v>0</v>
      </c>
      <c r="AC49" s="214">
        <v>0</v>
      </c>
      <c r="AD49" s="214">
        <v>0</v>
      </c>
      <c r="AE49" s="214">
        <v>0</v>
      </c>
      <c r="AF49" s="214">
        <v>0</v>
      </c>
      <c r="AG49" s="214">
        <v>0</v>
      </c>
      <c r="AH49" s="214">
        <v>0</v>
      </c>
      <c r="AI49" s="214">
        <v>0</v>
      </c>
      <c r="AJ49" s="214">
        <v>0</v>
      </c>
      <c r="AK49" s="44">
        <f t="shared" si="2"/>
        <v>0</v>
      </c>
    </row>
    <row r="50" spans="1:37" ht="18.75" customHeight="1" x14ac:dyDescent="0.25">
      <c r="A50" s="93">
        <v>45991</v>
      </c>
      <c r="B50" s="165" t="s">
        <v>312</v>
      </c>
      <c r="C50" s="43">
        <v>132</v>
      </c>
      <c r="D50" s="213">
        <v>465.14</v>
      </c>
      <c r="E50" s="213">
        <v>0</v>
      </c>
      <c r="F50" s="214">
        <v>0</v>
      </c>
      <c r="G50" s="214">
        <v>0</v>
      </c>
      <c r="H50" s="214">
        <v>0</v>
      </c>
      <c r="I50" s="214">
        <v>0</v>
      </c>
      <c r="J50" s="214">
        <v>0</v>
      </c>
      <c r="K50" s="214">
        <v>0</v>
      </c>
      <c r="L50" s="214">
        <v>0</v>
      </c>
      <c r="M50" s="214">
        <v>0</v>
      </c>
      <c r="N50" s="214">
        <v>0</v>
      </c>
      <c r="O50" s="214">
        <v>0</v>
      </c>
      <c r="P50" s="214">
        <v>0</v>
      </c>
      <c r="Q50" s="214">
        <v>0</v>
      </c>
      <c r="R50" s="214">
        <v>0</v>
      </c>
      <c r="S50" s="214">
        <v>0</v>
      </c>
      <c r="T50" s="214">
        <v>0</v>
      </c>
      <c r="U50" s="214">
        <v>0</v>
      </c>
      <c r="V50" s="214">
        <v>0</v>
      </c>
      <c r="W50" s="214">
        <v>0</v>
      </c>
      <c r="X50" s="214">
        <v>0</v>
      </c>
      <c r="Y50" s="214">
        <v>0</v>
      </c>
      <c r="Z50" s="214">
        <v>0</v>
      </c>
      <c r="AA50" s="214">
        <v>0</v>
      </c>
      <c r="AB50" s="214">
        <v>0</v>
      </c>
      <c r="AC50" s="214">
        <v>0</v>
      </c>
      <c r="AD50" s="214">
        <v>0</v>
      </c>
      <c r="AE50" s="214">
        <v>0</v>
      </c>
      <c r="AF50" s="214">
        <v>465.14</v>
      </c>
      <c r="AG50" s="214">
        <v>0</v>
      </c>
      <c r="AH50" s="214">
        <v>0</v>
      </c>
      <c r="AI50" s="214">
        <v>0</v>
      </c>
      <c r="AJ50" s="214">
        <v>0</v>
      </c>
      <c r="AK50" s="44">
        <f t="shared" si="2"/>
        <v>0</v>
      </c>
    </row>
    <row r="51" spans="1:37" ht="18.75" customHeight="1" x14ac:dyDescent="0.25">
      <c r="A51" s="93">
        <v>45992</v>
      </c>
      <c r="B51" s="165" t="s">
        <v>406</v>
      </c>
      <c r="C51" s="43" t="s">
        <v>21</v>
      </c>
      <c r="D51" s="213">
        <v>86.4</v>
      </c>
      <c r="E51" s="213">
        <v>0</v>
      </c>
      <c r="F51" s="214">
        <v>0</v>
      </c>
      <c r="G51" s="214">
        <v>0</v>
      </c>
      <c r="H51" s="214">
        <v>86.4</v>
      </c>
      <c r="I51" s="214">
        <v>0</v>
      </c>
      <c r="J51" s="214">
        <v>0</v>
      </c>
      <c r="K51" s="214">
        <v>0</v>
      </c>
      <c r="L51" s="214">
        <v>0</v>
      </c>
      <c r="M51" s="214">
        <v>0</v>
      </c>
      <c r="N51" s="214">
        <v>0</v>
      </c>
      <c r="O51" s="214">
        <v>0</v>
      </c>
      <c r="P51" s="214">
        <v>0</v>
      </c>
      <c r="Q51" s="214">
        <v>0</v>
      </c>
      <c r="R51" s="214">
        <v>0</v>
      </c>
      <c r="S51" s="214">
        <v>0</v>
      </c>
      <c r="T51" s="214">
        <v>0</v>
      </c>
      <c r="U51" s="214">
        <v>0</v>
      </c>
      <c r="V51" s="214">
        <v>0</v>
      </c>
      <c r="W51" s="214">
        <v>0</v>
      </c>
      <c r="X51" s="214">
        <v>0</v>
      </c>
      <c r="Y51" s="214">
        <v>0</v>
      </c>
      <c r="Z51" s="214">
        <v>0</v>
      </c>
      <c r="AA51" s="214">
        <v>0</v>
      </c>
      <c r="AB51" s="214">
        <v>0</v>
      </c>
      <c r="AC51" s="214">
        <v>0</v>
      </c>
      <c r="AD51" s="214">
        <v>0</v>
      </c>
      <c r="AE51" s="214">
        <v>0</v>
      </c>
      <c r="AF51" s="214">
        <v>0</v>
      </c>
      <c r="AG51" s="214">
        <v>0</v>
      </c>
      <c r="AH51" s="214">
        <v>0</v>
      </c>
      <c r="AI51" s="214">
        <v>0</v>
      </c>
      <c r="AJ51" s="214">
        <v>0</v>
      </c>
      <c r="AK51" s="44">
        <f t="shared" si="2"/>
        <v>0</v>
      </c>
    </row>
    <row r="52" spans="1:37" ht="18.75" customHeight="1" x14ac:dyDescent="0.25">
      <c r="A52" s="93">
        <v>45993</v>
      </c>
      <c r="B52" s="165" t="s">
        <v>412</v>
      </c>
      <c r="C52" s="43" t="s">
        <v>56</v>
      </c>
      <c r="D52" s="213">
        <v>68</v>
      </c>
      <c r="E52" s="213">
        <v>0</v>
      </c>
      <c r="F52" s="214">
        <v>0</v>
      </c>
      <c r="G52" s="214">
        <v>0</v>
      </c>
      <c r="H52" s="214">
        <v>0</v>
      </c>
      <c r="I52" s="214">
        <v>0</v>
      </c>
      <c r="J52" s="214">
        <v>68</v>
      </c>
      <c r="K52" s="214">
        <v>0</v>
      </c>
      <c r="L52" s="214">
        <v>0</v>
      </c>
      <c r="M52" s="214">
        <v>0</v>
      </c>
      <c r="N52" s="214">
        <v>0</v>
      </c>
      <c r="O52" s="214">
        <v>0</v>
      </c>
      <c r="P52" s="214">
        <v>0</v>
      </c>
      <c r="Q52" s="214">
        <v>0</v>
      </c>
      <c r="R52" s="214">
        <v>0</v>
      </c>
      <c r="S52" s="214">
        <v>0</v>
      </c>
      <c r="T52" s="214">
        <v>0</v>
      </c>
      <c r="U52" s="214">
        <v>0</v>
      </c>
      <c r="V52" s="214">
        <v>0</v>
      </c>
      <c r="W52" s="214">
        <v>0</v>
      </c>
      <c r="X52" s="214">
        <v>0</v>
      </c>
      <c r="Y52" s="214">
        <v>0</v>
      </c>
      <c r="Z52" s="214">
        <v>0</v>
      </c>
      <c r="AA52" s="214">
        <v>0</v>
      </c>
      <c r="AB52" s="214">
        <v>0</v>
      </c>
      <c r="AC52" s="214">
        <v>0</v>
      </c>
      <c r="AD52" s="214">
        <v>0</v>
      </c>
      <c r="AE52" s="214">
        <v>0</v>
      </c>
      <c r="AF52" s="214">
        <v>0</v>
      </c>
      <c r="AG52" s="214">
        <v>0</v>
      </c>
      <c r="AH52" s="214">
        <v>0</v>
      </c>
      <c r="AI52" s="214">
        <v>0</v>
      </c>
      <c r="AJ52" s="214">
        <v>0</v>
      </c>
      <c r="AK52" s="44">
        <f t="shared" si="2"/>
        <v>0</v>
      </c>
    </row>
    <row r="53" spans="1:37" ht="18.75" customHeight="1" x14ac:dyDescent="0.25">
      <c r="A53" s="93">
        <v>46000</v>
      </c>
      <c r="B53" s="165" t="s">
        <v>414</v>
      </c>
      <c r="C53" s="43">
        <v>133</v>
      </c>
      <c r="D53" s="213">
        <v>44.98</v>
      </c>
      <c r="E53" s="213">
        <v>0</v>
      </c>
      <c r="F53" s="214">
        <v>0</v>
      </c>
      <c r="G53" s="214">
        <v>0</v>
      </c>
      <c r="H53" s="214">
        <v>0</v>
      </c>
      <c r="I53" s="214">
        <v>0</v>
      </c>
      <c r="J53" s="214">
        <v>44.98</v>
      </c>
      <c r="K53" s="214">
        <v>0</v>
      </c>
      <c r="L53" s="214">
        <v>0</v>
      </c>
      <c r="M53" s="214">
        <v>0</v>
      </c>
      <c r="N53" s="214">
        <v>0</v>
      </c>
      <c r="O53" s="214">
        <v>0</v>
      </c>
      <c r="P53" s="214">
        <v>0</v>
      </c>
      <c r="Q53" s="214">
        <v>0</v>
      </c>
      <c r="R53" s="214">
        <v>0</v>
      </c>
      <c r="S53" s="214">
        <v>0</v>
      </c>
      <c r="T53" s="214">
        <v>0</v>
      </c>
      <c r="U53" s="214">
        <v>0</v>
      </c>
      <c r="V53" s="214">
        <v>0</v>
      </c>
      <c r="W53" s="214">
        <v>0</v>
      </c>
      <c r="X53" s="214">
        <v>0</v>
      </c>
      <c r="Y53" s="214">
        <v>0</v>
      </c>
      <c r="Z53" s="214">
        <v>0</v>
      </c>
      <c r="AA53" s="214">
        <v>0</v>
      </c>
      <c r="AB53" s="214">
        <v>0</v>
      </c>
      <c r="AC53" s="214">
        <v>0</v>
      </c>
      <c r="AD53" s="214">
        <v>0</v>
      </c>
      <c r="AE53" s="214">
        <v>0</v>
      </c>
      <c r="AF53" s="214">
        <v>0</v>
      </c>
      <c r="AG53" s="214">
        <v>0</v>
      </c>
      <c r="AH53" s="214">
        <v>0</v>
      </c>
      <c r="AI53" s="214">
        <v>0</v>
      </c>
      <c r="AJ53" s="214">
        <v>0</v>
      </c>
      <c r="AK53" s="44">
        <f t="shared" si="2"/>
        <v>0</v>
      </c>
    </row>
    <row r="54" spans="1:37" ht="18.75" customHeight="1" x14ac:dyDescent="0.25">
      <c r="A54" s="93">
        <v>46000</v>
      </c>
      <c r="B54" s="165" t="s">
        <v>415</v>
      </c>
      <c r="C54" s="43">
        <v>134</v>
      </c>
      <c r="D54" s="213">
        <v>500</v>
      </c>
      <c r="E54" s="214">
        <v>0</v>
      </c>
      <c r="F54" s="214">
        <v>0</v>
      </c>
      <c r="G54" s="214">
        <v>0</v>
      </c>
      <c r="H54" s="214">
        <v>0</v>
      </c>
      <c r="I54" s="214">
        <v>0</v>
      </c>
      <c r="J54" s="214">
        <v>0</v>
      </c>
      <c r="K54" s="214">
        <v>0</v>
      </c>
      <c r="L54" s="214">
        <v>0</v>
      </c>
      <c r="M54" s="214">
        <v>500</v>
      </c>
      <c r="N54" s="214">
        <v>0</v>
      </c>
      <c r="O54" s="214">
        <v>0</v>
      </c>
      <c r="P54" s="214">
        <v>0</v>
      </c>
      <c r="Q54" s="214">
        <v>0</v>
      </c>
      <c r="R54" s="214">
        <v>0</v>
      </c>
      <c r="S54" s="214">
        <v>0</v>
      </c>
      <c r="T54" s="214">
        <v>0</v>
      </c>
      <c r="U54" s="214">
        <v>0</v>
      </c>
      <c r="V54" s="214">
        <v>0</v>
      </c>
      <c r="W54" s="214">
        <v>0</v>
      </c>
      <c r="X54" s="214">
        <v>0</v>
      </c>
      <c r="Y54" s="214">
        <v>0</v>
      </c>
      <c r="Z54" s="214">
        <v>0</v>
      </c>
      <c r="AA54" s="214">
        <v>0</v>
      </c>
      <c r="AB54" s="214">
        <v>0</v>
      </c>
      <c r="AC54" s="214">
        <v>0</v>
      </c>
      <c r="AD54" s="214">
        <v>0</v>
      </c>
      <c r="AE54" s="214">
        <v>0</v>
      </c>
      <c r="AF54" s="214">
        <v>0</v>
      </c>
      <c r="AG54" s="214">
        <v>0</v>
      </c>
      <c r="AH54" s="214">
        <v>0</v>
      </c>
      <c r="AI54" s="214">
        <v>0</v>
      </c>
      <c r="AJ54" s="214">
        <v>0</v>
      </c>
      <c r="AK54" s="44">
        <f t="shared" si="2"/>
        <v>0</v>
      </c>
    </row>
    <row r="55" spans="1:37" ht="18.75" customHeight="1" x14ac:dyDescent="0.25">
      <c r="A55" s="93">
        <v>46003</v>
      </c>
      <c r="B55" s="165" t="s">
        <v>394</v>
      </c>
      <c r="C55" s="43" t="s">
        <v>21</v>
      </c>
      <c r="D55" s="213">
        <v>695</v>
      </c>
      <c r="E55" s="213">
        <v>695</v>
      </c>
      <c r="F55" s="214">
        <v>0</v>
      </c>
      <c r="G55" s="214">
        <v>0</v>
      </c>
      <c r="H55" s="214">
        <v>0</v>
      </c>
      <c r="I55" s="214">
        <v>0</v>
      </c>
      <c r="J55" s="214">
        <v>0</v>
      </c>
      <c r="K55" s="214">
        <v>0</v>
      </c>
      <c r="L55" s="214">
        <v>0</v>
      </c>
      <c r="M55" s="214">
        <v>375</v>
      </c>
      <c r="N55" s="214">
        <v>0</v>
      </c>
      <c r="O55" s="214">
        <v>0</v>
      </c>
      <c r="P55" s="214">
        <v>0</v>
      </c>
      <c r="Q55" s="214">
        <v>0</v>
      </c>
      <c r="R55" s="214">
        <v>0</v>
      </c>
      <c r="S55" s="214">
        <v>0</v>
      </c>
      <c r="T55" s="214">
        <v>0</v>
      </c>
      <c r="U55" s="214">
        <v>0</v>
      </c>
      <c r="V55" s="214">
        <v>0</v>
      </c>
      <c r="W55" s="214">
        <v>0</v>
      </c>
      <c r="X55" s="214">
        <v>0</v>
      </c>
      <c r="Y55" s="214">
        <v>0</v>
      </c>
      <c r="Z55" s="214">
        <v>0</v>
      </c>
      <c r="AA55" s="214">
        <v>0</v>
      </c>
      <c r="AB55" s="214">
        <v>0</v>
      </c>
      <c r="AC55" s="214">
        <v>0</v>
      </c>
      <c r="AD55" s="214">
        <v>0</v>
      </c>
      <c r="AE55" s="214">
        <v>0</v>
      </c>
      <c r="AF55" s="214">
        <v>0</v>
      </c>
      <c r="AG55" s="214">
        <v>0</v>
      </c>
      <c r="AH55" s="214">
        <v>0</v>
      </c>
      <c r="AI55" s="214">
        <v>0</v>
      </c>
      <c r="AJ55" s="214">
        <v>0</v>
      </c>
      <c r="AK55" s="44">
        <f t="shared" si="2"/>
        <v>375</v>
      </c>
    </row>
    <row r="56" spans="1:37" ht="18.75" customHeight="1" x14ac:dyDescent="0.25">
      <c r="A56" s="93">
        <v>46008</v>
      </c>
      <c r="B56" s="165" t="s">
        <v>413</v>
      </c>
      <c r="C56" s="43">
        <v>135</v>
      </c>
      <c r="D56" s="213">
        <v>375</v>
      </c>
      <c r="E56" s="214">
        <v>0</v>
      </c>
      <c r="F56" s="214">
        <v>0</v>
      </c>
      <c r="G56" s="214">
        <v>0</v>
      </c>
      <c r="H56" s="214">
        <v>0</v>
      </c>
      <c r="I56" s="214">
        <v>0</v>
      </c>
      <c r="J56" s="214">
        <v>0</v>
      </c>
      <c r="K56" s="214">
        <v>0</v>
      </c>
      <c r="L56" s="214">
        <v>0</v>
      </c>
      <c r="M56" s="214">
        <v>0</v>
      </c>
      <c r="N56" s="214">
        <v>0</v>
      </c>
      <c r="O56" s="214">
        <v>0</v>
      </c>
      <c r="P56" s="214">
        <v>0</v>
      </c>
      <c r="Q56" s="214">
        <v>0</v>
      </c>
      <c r="R56" s="214">
        <v>0</v>
      </c>
      <c r="S56" s="214">
        <v>0</v>
      </c>
      <c r="T56" s="214">
        <v>0</v>
      </c>
      <c r="U56" s="214">
        <v>0</v>
      </c>
      <c r="V56" s="214">
        <v>0</v>
      </c>
      <c r="W56" s="214">
        <v>0</v>
      </c>
      <c r="X56" s="214">
        <v>0</v>
      </c>
      <c r="Y56" s="214">
        <v>0</v>
      </c>
      <c r="Z56" s="214">
        <v>0</v>
      </c>
      <c r="AA56" s="214">
        <v>0</v>
      </c>
      <c r="AB56" s="214">
        <v>0</v>
      </c>
      <c r="AC56" s="214">
        <v>0</v>
      </c>
      <c r="AD56" s="214">
        <v>0</v>
      </c>
      <c r="AE56" s="214">
        <v>0</v>
      </c>
      <c r="AF56" s="214">
        <v>0</v>
      </c>
      <c r="AG56" s="214">
        <v>0</v>
      </c>
      <c r="AH56" s="214">
        <v>0</v>
      </c>
      <c r="AI56" s="214">
        <v>0</v>
      </c>
      <c r="AJ56" s="214">
        <v>0</v>
      </c>
      <c r="AK56" s="44">
        <f t="shared" si="2"/>
        <v>-375</v>
      </c>
    </row>
    <row r="57" spans="1:37" ht="18.75" customHeight="1" x14ac:dyDescent="0.25">
      <c r="A57" s="93">
        <v>46013</v>
      </c>
      <c r="B57" s="165" t="s">
        <v>396</v>
      </c>
      <c r="C57" s="43" t="s">
        <v>21</v>
      </c>
      <c r="D57" s="213">
        <v>278.36</v>
      </c>
      <c r="E57" s="214">
        <v>0</v>
      </c>
      <c r="F57" s="214">
        <v>0</v>
      </c>
      <c r="G57" s="214">
        <v>278.36</v>
      </c>
      <c r="H57" s="214">
        <v>0</v>
      </c>
      <c r="I57" s="214">
        <v>0</v>
      </c>
      <c r="J57" s="214">
        <v>0</v>
      </c>
      <c r="K57" s="214">
        <v>0</v>
      </c>
      <c r="L57" s="214">
        <v>0</v>
      </c>
      <c r="M57" s="214">
        <v>0</v>
      </c>
      <c r="N57" s="214">
        <v>0</v>
      </c>
      <c r="O57" s="214">
        <v>0</v>
      </c>
      <c r="P57" s="214">
        <v>0</v>
      </c>
      <c r="Q57" s="214">
        <v>0</v>
      </c>
      <c r="R57" s="214">
        <v>0</v>
      </c>
      <c r="S57" s="214">
        <v>0</v>
      </c>
      <c r="T57" s="214">
        <v>0</v>
      </c>
      <c r="U57" s="214">
        <v>0</v>
      </c>
      <c r="V57" s="214">
        <v>0</v>
      </c>
      <c r="W57" s="214">
        <v>0</v>
      </c>
      <c r="X57" s="214">
        <v>0</v>
      </c>
      <c r="Y57" s="214">
        <v>0</v>
      </c>
      <c r="Z57" s="214">
        <v>0</v>
      </c>
      <c r="AA57" s="214">
        <v>0</v>
      </c>
      <c r="AB57" s="214">
        <v>0</v>
      </c>
      <c r="AC57" s="214">
        <v>0</v>
      </c>
      <c r="AD57" s="214">
        <v>0</v>
      </c>
      <c r="AE57" s="214">
        <v>0</v>
      </c>
      <c r="AF57" s="214">
        <v>0</v>
      </c>
      <c r="AG57" s="214">
        <v>0</v>
      </c>
      <c r="AH57" s="214">
        <v>0</v>
      </c>
      <c r="AI57" s="214">
        <v>0</v>
      </c>
      <c r="AJ57" s="214">
        <v>0</v>
      </c>
      <c r="AK57" s="44">
        <f t="shared" si="2"/>
        <v>0</v>
      </c>
    </row>
    <row r="58" spans="1:37" ht="18.75" customHeight="1" x14ac:dyDescent="0.25">
      <c r="A58" s="255">
        <v>46022</v>
      </c>
      <c r="B58" s="256" t="s">
        <v>417</v>
      </c>
      <c r="C58" s="257" t="s">
        <v>418</v>
      </c>
      <c r="D58" s="258">
        <v>1065.75</v>
      </c>
      <c r="E58" s="214">
        <v>0</v>
      </c>
      <c r="F58" s="214">
        <v>0</v>
      </c>
      <c r="G58" s="214">
        <v>0</v>
      </c>
      <c r="H58" s="214">
        <v>0</v>
      </c>
      <c r="I58" s="214">
        <v>0</v>
      </c>
      <c r="J58" s="214">
        <v>0</v>
      </c>
      <c r="K58" s="214">
        <v>0</v>
      </c>
      <c r="L58" s="214">
        <v>0</v>
      </c>
      <c r="M58" s="214">
        <v>0</v>
      </c>
      <c r="N58" s="214">
        <v>0</v>
      </c>
      <c r="O58" s="214">
        <v>0</v>
      </c>
      <c r="P58" s="258">
        <v>291.11</v>
      </c>
      <c r="Q58" s="258">
        <v>774.64</v>
      </c>
      <c r="R58" s="214">
        <v>0</v>
      </c>
      <c r="S58" s="214">
        <v>0</v>
      </c>
      <c r="T58" s="214">
        <v>0</v>
      </c>
      <c r="U58" s="214">
        <v>0</v>
      </c>
      <c r="V58" s="214">
        <v>0</v>
      </c>
      <c r="W58" s="214">
        <v>0</v>
      </c>
      <c r="X58" s="214">
        <v>0</v>
      </c>
      <c r="Y58" s="214">
        <v>0</v>
      </c>
      <c r="Z58" s="214">
        <v>0</v>
      </c>
      <c r="AA58" s="214">
        <v>0</v>
      </c>
      <c r="AB58" s="214">
        <v>0</v>
      </c>
      <c r="AC58" s="214">
        <v>0</v>
      </c>
      <c r="AD58" s="214">
        <v>0</v>
      </c>
      <c r="AE58" s="214">
        <v>0</v>
      </c>
      <c r="AF58" s="214">
        <v>0</v>
      </c>
      <c r="AG58" s="214">
        <v>0</v>
      </c>
      <c r="AH58" s="214">
        <v>0</v>
      </c>
      <c r="AI58" s="214">
        <v>0</v>
      </c>
      <c r="AJ58" s="214">
        <v>0</v>
      </c>
      <c r="AK58" s="44">
        <f t="shared" si="2"/>
        <v>0</v>
      </c>
    </row>
    <row r="59" spans="1:37" ht="18.75" customHeight="1" x14ac:dyDescent="0.25">
      <c r="A59" s="93">
        <v>45292</v>
      </c>
      <c r="B59" s="165" t="s">
        <v>26</v>
      </c>
      <c r="C59" s="43" t="s">
        <v>26</v>
      </c>
      <c r="D59" s="213">
        <v>0</v>
      </c>
      <c r="E59" s="214">
        <v>0</v>
      </c>
      <c r="F59" s="214">
        <v>0</v>
      </c>
      <c r="G59" s="214">
        <v>0</v>
      </c>
      <c r="H59" s="214">
        <v>0</v>
      </c>
      <c r="I59" s="214">
        <v>0</v>
      </c>
      <c r="J59" s="214">
        <v>0</v>
      </c>
      <c r="K59" s="214">
        <v>0</v>
      </c>
      <c r="L59" s="214">
        <v>0</v>
      </c>
      <c r="M59" s="214">
        <v>0</v>
      </c>
      <c r="N59" s="214">
        <v>0</v>
      </c>
      <c r="O59" s="214">
        <v>0</v>
      </c>
      <c r="P59" s="214">
        <v>0</v>
      </c>
      <c r="Q59" s="214">
        <v>0</v>
      </c>
      <c r="R59" s="214">
        <v>0</v>
      </c>
      <c r="S59" s="214">
        <v>0</v>
      </c>
      <c r="T59" s="214">
        <v>0</v>
      </c>
      <c r="U59" s="214">
        <v>0</v>
      </c>
      <c r="V59" s="214">
        <v>0</v>
      </c>
      <c r="W59" s="214">
        <v>0</v>
      </c>
      <c r="X59" s="214">
        <v>0</v>
      </c>
      <c r="Y59" s="214">
        <v>0</v>
      </c>
      <c r="Z59" s="214">
        <v>0</v>
      </c>
      <c r="AA59" s="214">
        <v>0</v>
      </c>
      <c r="AB59" s="214">
        <v>0</v>
      </c>
      <c r="AC59" s="214">
        <v>0</v>
      </c>
      <c r="AD59" s="214">
        <v>0</v>
      </c>
      <c r="AE59" s="214">
        <v>0</v>
      </c>
      <c r="AF59" s="214">
        <v>0</v>
      </c>
      <c r="AG59" s="214">
        <v>0</v>
      </c>
      <c r="AH59" s="214">
        <v>0</v>
      </c>
      <c r="AI59" s="214">
        <v>0</v>
      </c>
      <c r="AJ59" s="214">
        <v>0</v>
      </c>
      <c r="AK59" s="44">
        <f t="shared" ref="AK59:AK62" si="3">SUM(E59:AJ59)-D59</f>
        <v>0</v>
      </c>
    </row>
    <row r="60" spans="1:37" ht="18.75" customHeight="1" x14ac:dyDescent="0.25">
      <c r="A60" s="93">
        <v>45292</v>
      </c>
      <c r="B60" s="165" t="s">
        <v>26</v>
      </c>
      <c r="C60" s="43" t="s">
        <v>26</v>
      </c>
      <c r="D60" s="213">
        <v>0</v>
      </c>
      <c r="E60" s="214">
        <v>0</v>
      </c>
      <c r="F60" s="214">
        <v>0</v>
      </c>
      <c r="G60" s="214">
        <v>0</v>
      </c>
      <c r="H60" s="214">
        <v>0</v>
      </c>
      <c r="I60" s="214">
        <v>0</v>
      </c>
      <c r="J60" s="214">
        <v>0</v>
      </c>
      <c r="K60" s="214">
        <v>0</v>
      </c>
      <c r="L60" s="214">
        <v>0</v>
      </c>
      <c r="M60" s="214">
        <v>0</v>
      </c>
      <c r="N60" s="214">
        <v>0</v>
      </c>
      <c r="O60" s="214">
        <v>0</v>
      </c>
      <c r="P60" s="214">
        <v>0</v>
      </c>
      <c r="Q60" s="214">
        <v>0</v>
      </c>
      <c r="R60" s="214">
        <v>0</v>
      </c>
      <c r="S60" s="214">
        <v>0</v>
      </c>
      <c r="T60" s="214">
        <v>0</v>
      </c>
      <c r="U60" s="214">
        <v>0</v>
      </c>
      <c r="V60" s="214">
        <v>0</v>
      </c>
      <c r="W60" s="214">
        <v>0</v>
      </c>
      <c r="X60" s="214">
        <v>0</v>
      </c>
      <c r="Y60" s="214">
        <v>0</v>
      </c>
      <c r="Z60" s="214">
        <v>0</v>
      </c>
      <c r="AA60" s="214">
        <v>0</v>
      </c>
      <c r="AB60" s="214">
        <v>0</v>
      </c>
      <c r="AC60" s="214">
        <v>0</v>
      </c>
      <c r="AD60" s="214">
        <v>0</v>
      </c>
      <c r="AE60" s="214">
        <v>0</v>
      </c>
      <c r="AF60" s="214">
        <v>0</v>
      </c>
      <c r="AG60" s="214">
        <v>0</v>
      </c>
      <c r="AH60" s="214">
        <v>0</v>
      </c>
      <c r="AI60" s="214">
        <v>0</v>
      </c>
      <c r="AJ60" s="214">
        <v>0</v>
      </c>
      <c r="AK60" s="44">
        <f t="shared" si="3"/>
        <v>0</v>
      </c>
    </row>
    <row r="61" spans="1:37" ht="18.75" customHeight="1" x14ac:dyDescent="0.25">
      <c r="A61" s="93">
        <v>45292</v>
      </c>
      <c r="B61" s="165" t="s">
        <v>26</v>
      </c>
      <c r="C61" s="43" t="s">
        <v>26</v>
      </c>
      <c r="D61" s="213">
        <v>0</v>
      </c>
      <c r="E61" s="214">
        <v>0</v>
      </c>
      <c r="F61" s="214">
        <v>0</v>
      </c>
      <c r="G61" s="214">
        <v>0</v>
      </c>
      <c r="H61" s="214">
        <v>0</v>
      </c>
      <c r="I61" s="214">
        <v>0</v>
      </c>
      <c r="J61" s="214">
        <v>0</v>
      </c>
      <c r="K61" s="214">
        <v>0</v>
      </c>
      <c r="L61" s="214">
        <v>0</v>
      </c>
      <c r="M61" s="214">
        <v>0</v>
      </c>
      <c r="N61" s="214">
        <v>0</v>
      </c>
      <c r="O61" s="214">
        <v>0</v>
      </c>
      <c r="P61" s="214">
        <v>0</v>
      </c>
      <c r="Q61" s="214">
        <v>0</v>
      </c>
      <c r="R61" s="214">
        <v>0</v>
      </c>
      <c r="S61" s="214">
        <v>0</v>
      </c>
      <c r="T61" s="214">
        <v>0</v>
      </c>
      <c r="U61" s="214">
        <v>0</v>
      </c>
      <c r="V61" s="214">
        <v>0</v>
      </c>
      <c r="W61" s="214">
        <v>0</v>
      </c>
      <c r="X61" s="214">
        <v>0</v>
      </c>
      <c r="Y61" s="214">
        <v>0</v>
      </c>
      <c r="Z61" s="214">
        <v>0</v>
      </c>
      <c r="AA61" s="214">
        <v>0</v>
      </c>
      <c r="AB61" s="214">
        <v>0</v>
      </c>
      <c r="AC61" s="214">
        <v>0</v>
      </c>
      <c r="AD61" s="214">
        <v>0</v>
      </c>
      <c r="AE61" s="214">
        <v>0</v>
      </c>
      <c r="AF61" s="214">
        <v>0</v>
      </c>
      <c r="AG61" s="214">
        <v>0</v>
      </c>
      <c r="AH61" s="214">
        <v>0</v>
      </c>
      <c r="AI61" s="214">
        <v>0</v>
      </c>
      <c r="AJ61" s="214">
        <v>0</v>
      </c>
      <c r="AK61" s="44">
        <f t="shared" si="3"/>
        <v>0</v>
      </c>
    </row>
    <row r="62" spans="1:37" ht="18.75" customHeight="1" x14ac:dyDescent="0.25">
      <c r="A62" s="93">
        <v>45292</v>
      </c>
      <c r="B62" s="165" t="s">
        <v>26</v>
      </c>
      <c r="C62" s="43" t="s">
        <v>26</v>
      </c>
      <c r="D62" s="213">
        <v>0</v>
      </c>
      <c r="E62" s="214">
        <v>0</v>
      </c>
      <c r="F62" s="214">
        <v>0</v>
      </c>
      <c r="G62" s="214">
        <v>0</v>
      </c>
      <c r="H62" s="214">
        <v>0</v>
      </c>
      <c r="I62" s="214">
        <v>0</v>
      </c>
      <c r="J62" s="214">
        <v>0</v>
      </c>
      <c r="K62" s="214">
        <v>0</v>
      </c>
      <c r="L62" s="214">
        <v>0</v>
      </c>
      <c r="M62" s="214">
        <v>0</v>
      </c>
      <c r="N62" s="214">
        <v>0</v>
      </c>
      <c r="O62" s="214">
        <v>0</v>
      </c>
      <c r="P62" s="214">
        <v>0</v>
      </c>
      <c r="Q62" s="214">
        <v>0</v>
      </c>
      <c r="R62" s="214">
        <v>0</v>
      </c>
      <c r="S62" s="214">
        <v>0</v>
      </c>
      <c r="T62" s="214">
        <v>0</v>
      </c>
      <c r="U62" s="214">
        <v>0</v>
      </c>
      <c r="V62" s="214">
        <v>0</v>
      </c>
      <c r="W62" s="214">
        <v>0</v>
      </c>
      <c r="X62" s="214">
        <v>0</v>
      </c>
      <c r="Y62" s="214">
        <v>0</v>
      </c>
      <c r="Z62" s="214">
        <v>0</v>
      </c>
      <c r="AA62" s="214">
        <v>0</v>
      </c>
      <c r="AB62" s="214">
        <v>0</v>
      </c>
      <c r="AC62" s="214">
        <v>0</v>
      </c>
      <c r="AD62" s="214">
        <v>0</v>
      </c>
      <c r="AE62" s="214">
        <v>0</v>
      </c>
      <c r="AF62" s="214">
        <v>0</v>
      </c>
      <c r="AG62" s="214">
        <v>0</v>
      </c>
      <c r="AH62" s="214">
        <v>0</v>
      </c>
      <c r="AI62" s="214">
        <v>0</v>
      </c>
      <c r="AJ62" s="214">
        <v>0</v>
      </c>
      <c r="AK62" s="44">
        <f t="shared" si="3"/>
        <v>0</v>
      </c>
    </row>
    <row r="63" spans="1:37" ht="18.75" customHeight="1" x14ac:dyDescent="0.25">
      <c r="A63" s="93">
        <v>45292</v>
      </c>
      <c r="B63" s="165" t="s">
        <v>26</v>
      </c>
      <c r="C63" s="43" t="s">
        <v>26</v>
      </c>
      <c r="D63" s="213">
        <v>0</v>
      </c>
      <c r="E63" s="214">
        <v>0</v>
      </c>
      <c r="F63" s="214">
        <v>0</v>
      </c>
      <c r="G63" s="214">
        <v>0</v>
      </c>
      <c r="H63" s="214">
        <v>0</v>
      </c>
      <c r="I63" s="214">
        <v>0</v>
      </c>
      <c r="J63" s="214">
        <v>0</v>
      </c>
      <c r="K63" s="214">
        <v>0</v>
      </c>
      <c r="L63" s="214">
        <v>0</v>
      </c>
      <c r="M63" s="214">
        <v>0</v>
      </c>
      <c r="N63" s="214">
        <v>0</v>
      </c>
      <c r="O63" s="214">
        <v>0</v>
      </c>
      <c r="P63" s="214">
        <v>0</v>
      </c>
      <c r="Q63" s="214">
        <v>0</v>
      </c>
      <c r="R63" s="214">
        <v>0</v>
      </c>
      <c r="S63" s="214">
        <v>0</v>
      </c>
      <c r="T63" s="214">
        <v>0</v>
      </c>
      <c r="U63" s="214">
        <v>0</v>
      </c>
      <c r="V63" s="214">
        <v>0</v>
      </c>
      <c r="W63" s="214">
        <v>0</v>
      </c>
      <c r="X63" s="214">
        <v>0</v>
      </c>
      <c r="Y63" s="214">
        <v>0</v>
      </c>
      <c r="Z63" s="214">
        <v>0</v>
      </c>
      <c r="AA63" s="214">
        <v>0</v>
      </c>
      <c r="AB63" s="214">
        <v>0</v>
      </c>
      <c r="AC63" s="214">
        <v>0</v>
      </c>
      <c r="AD63" s="214">
        <v>0</v>
      </c>
      <c r="AE63" s="214">
        <v>0</v>
      </c>
      <c r="AF63" s="214">
        <v>0</v>
      </c>
      <c r="AG63" s="214">
        <v>0</v>
      </c>
      <c r="AH63" s="214">
        <v>0</v>
      </c>
      <c r="AI63" s="214">
        <v>0</v>
      </c>
      <c r="AJ63" s="214">
        <v>0</v>
      </c>
      <c r="AK63" s="44">
        <f t="shared" ref="AK63:AK87" si="4">SUM(E63:AJ63)-D63</f>
        <v>0</v>
      </c>
    </row>
    <row r="64" spans="1:37" ht="18.75" customHeight="1" x14ac:dyDescent="0.25">
      <c r="A64" s="93">
        <v>45292</v>
      </c>
      <c r="B64" s="165" t="s">
        <v>26</v>
      </c>
      <c r="C64" s="43" t="s">
        <v>26</v>
      </c>
      <c r="D64" s="213">
        <v>0</v>
      </c>
      <c r="E64" s="214">
        <v>0</v>
      </c>
      <c r="F64" s="214">
        <v>0</v>
      </c>
      <c r="G64" s="214">
        <v>0</v>
      </c>
      <c r="H64" s="214">
        <v>0</v>
      </c>
      <c r="I64" s="214">
        <v>0</v>
      </c>
      <c r="J64" s="214">
        <v>0</v>
      </c>
      <c r="K64" s="214">
        <v>0</v>
      </c>
      <c r="L64" s="214">
        <v>0</v>
      </c>
      <c r="M64" s="214">
        <v>0</v>
      </c>
      <c r="N64" s="214">
        <v>0</v>
      </c>
      <c r="O64" s="214">
        <v>0</v>
      </c>
      <c r="P64" s="214">
        <v>0</v>
      </c>
      <c r="Q64" s="214">
        <v>0</v>
      </c>
      <c r="R64" s="214">
        <v>0</v>
      </c>
      <c r="S64" s="214">
        <v>0</v>
      </c>
      <c r="T64" s="214">
        <v>0</v>
      </c>
      <c r="U64" s="214">
        <v>0</v>
      </c>
      <c r="V64" s="214">
        <v>0</v>
      </c>
      <c r="W64" s="214">
        <v>0</v>
      </c>
      <c r="X64" s="214">
        <v>0</v>
      </c>
      <c r="Y64" s="214">
        <v>0</v>
      </c>
      <c r="Z64" s="214">
        <v>0</v>
      </c>
      <c r="AA64" s="214">
        <v>0</v>
      </c>
      <c r="AB64" s="214">
        <v>0</v>
      </c>
      <c r="AC64" s="214">
        <v>0</v>
      </c>
      <c r="AD64" s="214">
        <v>0</v>
      </c>
      <c r="AE64" s="214">
        <v>0</v>
      </c>
      <c r="AF64" s="214">
        <v>0</v>
      </c>
      <c r="AG64" s="214">
        <v>0</v>
      </c>
      <c r="AH64" s="214">
        <v>0</v>
      </c>
      <c r="AI64" s="214">
        <v>0</v>
      </c>
      <c r="AJ64" s="214">
        <v>0</v>
      </c>
      <c r="AK64" s="44">
        <f t="shared" si="4"/>
        <v>0</v>
      </c>
    </row>
    <row r="65" spans="1:37" ht="18.75" customHeight="1" x14ac:dyDescent="0.25">
      <c r="A65" s="93">
        <v>45292</v>
      </c>
      <c r="B65" s="165" t="s">
        <v>26</v>
      </c>
      <c r="C65" s="43" t="s">
        <v>26</v>
      </c>
      <c r="D65" s="213">
        <v>0</v>
      </c>
      <c r="E65" s="214">
        <v>0</v>
      </c>
      <c r="F65" s="214">
        <v>0</v>
      </c>
      <c r="G65" s="214">
        <v>0</v>
      </c>
      <c r="H65" s="214">
        <v>0</v>
      </c>
      <c r="I65" s="214">
        <v>0</v>
      </c>
      <c r="J65" s="214">
        <v>0</v>
      </c>
      <c r="K65" s="214">
        <v>0</v>
      </c>
      <c r="L65" s="214">
        <v>0</v>
      </c>
      <c r="M65" s="214">
        <v>0</v>
      </c>
      <c r="N65" s="214">
        <v>0</v>
      </c>
      <c r="O65" s="214">
        <v>0</v>
      </c>
      <c r="P65" s="214">
        <v>0</v>
      </c>
      <c r="Q65" s="214">
        <v>0</v>
      </c>
      <c r="R65" s="214">
        <v>0</v>
      </c>
      <c r="S65" s="214">
        <v>0</v>
      </c>
      <c r="T65" s="214">
        <v>0</v>
      </c>
      <c r="U65" s="214">
        <v>0</v>
      </c>
      <c r="V65" s="214">
        <v>0</v>
      </c>
      <c r="W65" s="214">
        <v>0</v>
      </c>
      <c r="X65" s="214">
        <v>0</v>
      </c>
      <c r="Y65" s="214">
        <v>0</v>
      </c>
      <c r="Z65" s="214">
        <v>0</v>
      </c>
      <c r="AA65" s="214">
        <v>0</v>
      </c>
      <c r="AB65" s="214">
        <v>0</v>
      </c>
      <c r="AC65" s="214">
        <v>0</v>
      </c>
      <c r="AD65" s="214">
        <v>0</v>
      </c>
      <c r="AE65" s="214">
        <v>0</v>
      </c>
      <c r="AF65" s="214">
        <v>0</v>
      </c>
      <c r="AG65" s="214">
        <v>0</v>
      </c>
      <c r="AH65" s="214">
        <v>0</v>
      </c>
      <c r="AI65" s="214">
        <v>0</v>
      </c>
      <c r="AJ65" s="214">
        <v>0</v>
      </c>
      <c r="AK65" s="44">
        <f t="shared" si="4"/>
        <v>0</v>
      </c>
    </row>
    <row r="66" spans="1:37" ht="18.75" customHeight="1" x14ac:dyDescent="0.25">
      <c r="A66" s="93">
        <v>45292</v>
      </c>
      <c r="B66" s="165" t="s">
        <v>26</v>
      </c>
      <c r="C66" s="43" t="s">
        <v>26</v>
      </c>
      <c r="D66" s="213">
        <v>0</v>
      </c>
      <c r="E66" s="214">
        <v>0</v>
      </c>
      <c r="F66" s="214">
        <v>0</v>
      </c>
      <c r="G66" s="214">
        <v>0</v>
      </c>
      <c r="H66" s="214">
        <v>0</v>
      </c>
      <c r="I66" s="214">
        <v>0</v>
      </c>
      <c r="J66" s="214">
        <v>0</v>
      </c>
      <c r="K66" s="214">
        <v>0</v>
      </c>
      <c r="L66" s="214">
        <v>0</v>
      </c>
      <c r="M66" s="214">
        <v>0</v>
      </c>
      <c r="N66" s="214">
        <v>0</v>
      </c>
      <c r="O66" s="214">
        <v>0</v>
      </c>
      <c r="P66" s="214">
        <v>0</v>
      </c>
      <c r="Q66" s="214">
        <v>0</v>
      </c>
      <c r="R66" s="214">
        <v>0</v>
      </c>
      <c r="S66" s="214">
        <v>0</v>
      </c>
      <c r="T66" s="214">
        <v>0</v>
      </c>
      <c r="U66" s="214">
        <v>0</v>
      </c>
      <c r="V66" s="214">
        <v>0</v>
      </c>
      <c r="W66" s="214">
        <v>0</v>
      </c>
      <c r="X66" s="214">
        <v>0</v>
      </c>
      <c r="Y66" s="214">
        <v>0</v>
      </c>
      <c r="Z66" s="214">
        <v>0</v>
      </c>
      <c r="AA66" s="214">
        <v>0</v>
      </c>
      <c r="AB66" s="214">
        <v>0</v>
      </c>
      <c r="AC66" s="214">
        <v>0</v>
      </c>
      <c r="AD66" s="214">
        <v>0</v>
      </c>
      <c r="AE66" s="214">
        <v>0</v>
      </c>
      <c r="AF66" s="214">
        <v>0</v>
      </c>
      <c r="AG66" s="214">
        <v>0</v>
      </c>
      <c r="AH66" s="214">
        <v>0</v>
      </c>
      <c r="AI66" s="214">
        <v>0</v>
      </c>
      <c r="AJ66" s="214">
        <v>0</v>
      </c>
      <c r="AK66" s="44">
        <f t="shared" si="4"/>
        <v>0</v>
      </c>
    </row>
    <row r="67" spans="1:37" ht="18.75" customHeight="1" x14ac:dyDescent="0.25">
      <c r="A67" s="93">
        <v>45292</v>
      </c>
      <c r="B67" s="165" t="s">
        <v>26</v>
      </c>
      <c r="C67" s="43" t="s">
        <v>26</v>
      </c>
      <c r="D67" s="213">
        <v>0</v>
      </c>
      <c r="E67" s="214">
        <v>0</v>
      </c>
      <c r="F67" s="214">
        <v>0</v>
      </c>
      <c r="G67" s="214">
        <v>0</v>
      </c>
      <c r="H67" s="214">
        <v>0</v>
      </c>
      <c r="I67" s="214">
        <v>0</v>
      </c>
      <c r="J67" s="214">
        <v>0</v>
      </c>
      <c r="K67" s="214">
        <v>0</v>
      </c>
      <c r="L67" s="214">
        <v>0</v>
      </c>
      <c r="M67" s="214">
        <v>0</v>
      </c>
      <c r="N67" s="214">
        <v>0</v>
      </c>
      <c r="O67" s="214">
        <v>0</v>
      </c>
      <c r="P67" s="214">
        <v>0</v>
      </c>
      <c r="Q67" s="214">
        <v>0</v>
      </c>
      <c r="R67" s="214">
        <v>0</v>
      </c>
      <c r="S67" s="214">
        <v>0</v>
      </c>
      <c r="T67" s="214">
        <v>0</v>
      </c>
      <c r="U67" s="214">
        <v>0</v>
      </c>
      <c r="V67" s="214">
        <v>0</v>
      </c>
      <c r="W67" s="214">
        <v>0</v>
      </c>
      <c r="X67" s="214">
        <v>0</v>
      </c>
      <c r="Y67" s="214">
        <v>0</v>
      </c>
      <c r="Z67" s="214">
        <v>0</v>
      </c>
      <c r="AA67" s="214">
        <v>0</v>
      </c>
      <c r="AB67" s="214">
        <v>0</v>
      </c>
      <c r="AC67" s="214">
        <v>0</v>
      </c>
      <c r="AD67" s="214">
        <v>0</v>
      </c>
      <c r="AE67" s="214">
        <v>0</v>
      </c>
      <c r="AF67" s="214">
        <v>0</v>
      </c>
      <c r="AG67" s="214">
        <v>0</v>
      </c>
      <c r="AH67" s="214">
        <v>0</v>
      </c>
      <c r="AI67" s="214">
        <v>0</v>
      </c>
      <c r="AJ67" s="214">
        <v>0</v>
      </c>
      <c r="AK67" s="44">
        <f t="shared" si="4"/>
        <v>0</v>
      </c>
    </row>
    <row r="68" spans="1:37" ht="18.75" customHeight="1" x14ac:dyDescent="0.25">
      <c r="A68" s="93">
        <v>45292</v>
      </c>
      <c r="B68" s="165" t="s">
        <v>26</v>
      </c>
      <c r="C68" s="43" t="s">
        <v>26</v>
      </c>
      <c r="D68" s="213">
        <v>0</v>
      </c>
      <c r="E68" s="214">
        <v>0</v>
      </c>
      <c r="F68" s="214">
        <v>0</v>
      </c>
      <c r="G68" s="214">
        <v>0</v>
      </c>
      <c r="H68" s="214">
        <v>0</v>
      </c>
      <c r="I68" s="214">
        <v>0</v>
      </c>
      <c r="J68" s="214">
        <v>0</v>
      </c>
      <c r="K68" s="214">
        <v>0</v>
      </c>
      <c r="L68" s="214">
        <v>0</v>
      </c>
      <c r="M68" s="214">
        <v>0</v>
      </c>
      <c r="N68" s="214">
        <v>0</v>
      </c>
      <c r="O68" s="214">
        <v>0</v>
      </c>
      <c r="P68" s="214">
        <v>0</v>
      </c>
      <c r="Q68" s="214">
        <v>0</v>
      </c>
      <c r="R68" s="214">
        <v>0</v>
      </c>
      <c r="S68" s="214">
        <v>0</v>
      </c>
      <c r="T68" s="214">
        <v>0</v>
      </c>
      <c r="U68" s="214">
        <v>0</v>
      </c>
      <c r="V68" s="214">
        <v>0</v>
      </c>
      <c r="W68" s="214">
        <v>0</v>
      </c>
      <c r="X68" s="214">
        <v>0</v>
      </c>
      <c r="Y68" s="214">
        <v>0</v>
      </c>
      <c r="Z68" s="214">
        <v>0</v>
      </c>
      <c r="AA68" s="214">
        <v>0</v>
      </c>
      <c r="AB68" s="214">
        <v>0</v>
      </c>
      <c r="AC68" s="214">
        <v>0</v>
      </c>
      <c r="AD68" s="214">
        <v>0</v>
      </c>
      <c r="AE68" s="214">
        <v>0</v>
      </c>
      <c r="AF68" s="214">
        <v>0</v>
      </c>
      <c r="AG68" s="214">
        <v>0</v>
      </c>
      <c r="AH68" s="214">
        <v>0</v>
      </c>
      <c r="AI68" s="214">
        <v>0</v>
      </c>
      <c r="AJ68" s="214">
        <v>0</v>
      </c>
      <c r="AK68" s="44">
        <f t="shared" si="4"/>
        <v>0</v>
      </c>
    </row>
    <row r="69" spans="1:37" ht="18.75" customHeight="1" x14ac:dyDescent="0.25">
      <c r="A69" s="93">
        <v>45292</v>
      </c>
      <c r="B69" s="165" t="s">
        <v>26</v>
      </c>
      <c r="C69" s="43" t="s">
        <v>26</v>
      </c>
      <c r="D69" s="213">
        <v>0</v>
      </c>
      <c r="E69" s="214">
        <v>0</v>
      </c>
      <c r="F69" s="214">
        <v>0</v>
      </c>
      <c r="G69" s="214">
        <v>0</v>
      </c>
      <c r="H69" s="214">
        <v>0</v>
      </c>
      <c r="I69" s="214">
        <v>0</v>
      </c>
      <c r="J69" s="214">
        <v>0</v>
      </c>
      <c r="K69" s="214">
        <v>0</v>
      </c>
      <c r="L69" s="214">
        <v>0</v>
      </c>
      <c r="M69" s="214">
        <v>0</v>
      </c>
      <c r="N69" s="214">
        <v>0</v>
      </c>
      <c r="O69" s="214">
        <v>0</v>
      </c>
      <c r="P69" s="214">
        <v>0</v>
      </c>
      <c r="Q69" s="214">
        <v>0</v>
      </c>
      <c r="R69" s="214">
        <v>0</v>
      </c>
      <c r="S69" s="214">
        <v>0</v>
      </c>
      <c r="T69" s="214">
        <v>0</v>
      </c>
      <c r="U69" s="214">
        <v>0</v>
      </c>
      <c r="V69" s="214">
        <v>0</v>
      </c>
      <c r="W69" s="214">
        <v>0</v>
      </c>
      <c r="X69" s="214">
        <v>0</v>
      </c>
      <c r="Y69" s="214">
        <v>0</v>
      </c>
      <c r="Z69" s="214">
        <v>0</v>
      </c>
      <c r="AA69" s="214">
        <v>0</v>
      </c>
      <c r="AB69" s="214">
        <v>0</v>
      </c>
      <c r="AC69" s="214">
        <v>0</v>
      </c>
      <c r="AD69" s="214">
        <v>0</v>
      </c>
      <c r="AE69" s="214">
        <v>0</v>
      </c>
      <c r="AF69" s="214">
        <v>0</v>
      </c>
      <c r="AG69" s="214">
        <v>0</v>
      </c>
      <c r="AH69" s="214">
        <v>0</v>
      </c>
      <c r="AI69" s="214">
        <v>0</v>
      </c>
      <c r="AJ69" s="214">
        <v>0</v>
      </c>
      <c r="AK69" s="44">
        <f t="shared" si="4"/>
        <v>0</v>
      </c>
    </row>
    <row r="70" spans="1:37" ht="18.75" customHeight="1" x14ac:dyDescent="0.25">
      <c r="A70" s="93">
        <v>45292</v>
      </c>
      <c r="B70" s="165" t="s">
        <v>26</v>
      </c>
      <c r="C70" s="43" t="s">
        <v>26</v>
      </c>
      <c r="D70" s="213">
        <v>0</v>
      </c>
      <c r="E70" s="214">
        <v>0</v>
      </c>
      <c r="F70" s="214">
        <v>0</v>
      </c>
      <c r="G70" s="214">
        <v>0</v>
      </c>
      <c r="H70" s="214">
        <v>0</v>
      </c>
      <c r="I70" s="214">
        <v>0</v>
      </c>
      <c r="J70" s="214">
        <v>0</v>
      </c>
      <c r="K70" s="214">
        <v>0</v>
      </c>
      <c r="L70" s="214">
        <v>0</v>
      </c>
      <c r="M70" s="214">
        <v>0</v>
      </c>
      <c r="N70" s="214">
        <v>0</v>
      </c>
      <c r="O70" s="214">
        <v>0</v>
      </c>
      <c r="P70" s="214">
        <v>0</v>
      </c>
      <c r="Q70" s="214">
        <v>0</v>
      </c>
      <c r="R70" s="214">
        <v>0</v>
      </c>
      <c r="S70" s="214">
        <v>0</v>
      </c>
      <c r="T70" s="214">
        <v>0</v>
      </c>
      <c r="U70" s="214">
        <v>0</v>
      </c>
      <c r="V70" s="214">
        <v>0</v>
      </c>
      <c r="W70" s="214">
        <v>0</v>
      </c>
      <c r="X70" s="214">
        <v>0</v>
      </c>
      <c r="Y70" s="214">
        <v>0</v>
      </c>
      <c r="Z70" s="214">
        <v>0</v>
      </c>
      <c r="AA70" s="214">
        <v>0</v>
      </c>
      <c r="AB70" s="214">
        <v>0</v>
      </c>
      <c r="AC70" s="214">
        <v>0</v>
      </c>
      <c r="AD70" s="214">
        <v>0</v>
      </c>
      <c r="AE70" s="214">
        <v>0</v>
      </c>
      <c r="AF70" s="214">
        <v>0</v>
      </c>
      <c r="AG70" s="214">
        <v>0</v>
      </c>
      <c r="AH70" s="214">
        <v>0</v>
      </c>
      <c r="AI70" s="214">
        <v>0</v>
      </c>
      <c r="AJ70" s="214">
        <v>0</v>
      </c>
      <c r="AK70" s="44">
        <f t="shared" si="4"/>
        <v>0</v>
      </c>
    </row>
    <row r="71" spans="1:37" ht="18.75" customHeight="1" x14ac:dyDescent="0.25">
      <c r="A71" s="93">
        <v>45292</v>
      </c>
      <c r="B71" s="165" t="s">
        <v>26</v>
      </c>
      <c r="C71" s="43" t="s">
        <v>26</v>
      </c>
      <c r="D71" s="213">
        <v>0</v>
      </c>
      <c r="E71" s="214">
        <v>0</v>
      </c>
      <c r="F71" s="214">
        <v>0</v>
      </c>
      <c r="G71" s="214">
        <v>0</v>
      </c>
      <c r="H71" s="214">
        <v>0</v>
      </c>
      <c r="I71" s="214">
        <v>0</v>
      </c>
      <c r="J71" s="214">
        <v>0</v>
      </c>
      <c r="K71" s="214">
        <v>0</v>
      </c>
      <c r="L71" s="214">
        <v>0</v>
      </c>
      <c r="M71" s="214">
        <v>0</v>
      </c>
      <c r="N71" s="214">
        <v>0</v>
      </c>
      <c r="O71" s="214">
        <v>0</v>
      </c>
      <c r="P71" s="214">
        <v>0</v>
      </c>
      <c r="Q71" s="214">
        <v>0</v>
      </c>
      <c r="R71" s="214">
        <v>0</v>
      </c>
      <c r="S71" s="214">
        <v>0</v>
      </c>
      <c r="T71" s="214">
        <v>0</v>
      </c>
      <c r="U71" s="214">
        <v>0</v>
      </c>
      <c r="V71" s="214">
        <v>0</v>
      </c>
      <c r="W71" s="214">
        <v>0</v>
      </c>
      <c r="X71" s="214">
        <v>0</v>
      </c>
      <c r="Y71" s="214">
        <v>0</v>
      </c>
      <c r="Z71" s="214">
        <v>0</v>
      </c>
      <c r="AA71" s="214">
        <v>0</v>
      </c>
      <c r="AB71" s="214">
        <v>0</v>
      </c>
      <c r="AC71" s="214">
        <v>0</v>
      </c>
      <c r="AD71" s="214">
        <v>0</v>
      </c>
      <c r="AE71" s="214">
        <v>0</v>
      </c>
      <c r="AF71" s="214">
        <v>0</v>
      </c>
      <c r="AG71" s="214">
        <v>0</v>
      </c>
      <c r="AH71" s="214">
        <v>0</v>
      </c>
      <c r="AI71" s="214">
        <v>0</v>
      </c>
      <c r="AJ71" s="214">
        <v>0</v>
      </c>
      <c r="AK71" s="44">
        <f t="shared" si="4"/>
        <v>0</v>
      </c>
    </row>
    <row r="72" spans="1:37" ht="18.75" customHeight="1" x14ac:dyDescent="0.25">
      <c r="A72" s="93">
        <v>45292</v>
      </c>
      <c r="B72" s="165" t="s">
        <v>26</v>
      </c>
      <c r="C72" s="43" t="s">
        <v>26</v>
      </c>
      <c r="D72" s="213">
        <v>0</v>
      </c>
      <c r="E72" s="214">
        <v>0</v>
      </c>
      <c r="F72" s="214">
        <v>0</v>
      </c>
      <c r="G72" s="214">
        <v>0</v>
      </c>
      <c r="H72" s="214">
        <v>0</v>
      </c>
      <c r="I72" s="214">
        <v>0</v>
      </c>
      <c r="J72" s="214">
        <v>0</v>
      </c>
      <c r="K72" s="214">
        <v>0</v>
      </c>
      <c r="L72" s="214">
        <v>0</v>
      </c>
      <c r="M72" s="214">
        <v>0</v>
      </c>
      <c r="N72" s="214">
        <v>0</v>
      </c>
      <c r="O72" s="214">
        <v>0</v>
      </c>
      <c r="P72" s="214">
        <v>0</v>
      </c>
      <c r="Q72" s="214">
        <v>0</v>
      </c>
      <c r="R72" s="214">
        <v>0</v>
      </c>
      <c r="S72" s="214">
        <v>0</v>
      </c>
      <c r="T72" s="214">
        <v>0</v>
      </c>
      <c r="U72" s="214">
        <v>0</v>
      </c>
      <c r="V72" s="214">
        <v>0</v>
      </c>
      <c r="W72" s="214">
        <v>0</v>
      </c>
      <c r="X72" s="214">
        <v>0</v>
      </c>
      <c r="Y72" s="214">
        <v>0</v>
      </c>
      <c r="Z72" s="214">
        <v>0</v>
      </c>
      <c r="AA72" s="214">
        <v>0</v>
      </c>
      <c r="AB72" s="214">
        <v>0</v>
      </c>
      <c r="AC72" s="214">
        <v>0</v>
      </c>
      <c r="AD72" s="214">
        <v>0</v>
      </c>
      <c r="AE72" s="214">
        <v>0</v>
      </c>
      <c r="AF72" s="214">
        <v>0</v>
      </c>
      <c r="AG72" s="214">
        <v>0</v>
      </c>
      <c r="AH72" s="214">
        <v>0</v>
      </c>
      <c r="AI72" s="214">
        <v>0</v>
      </c>
      <c r="AJ72" s="214">
        <v>0</v>
      </c>
      <c r="AK72" s="44">
        <f t="shared" si="4"/>
        <v>0</v>
      </c>
    </row>
    <row r="73" spans="1:37" ht="18.75" customHeight="1" x14ac:dyDescent="0.25">
      <c r="A73" s="93">
        <v>45292</v>
      </c>
      <c r="B73" s="165" t="s">
        <v>26</v>
      </c>
      <c r="C73" s="43" t="s">
        <v>26</v>
      </c>
      <c r="D73" s="213">
        <v>0</v>
      </c>
      <c r="E73" s="214">
        <v>0</v>
      </c>
      <c r="F73" s="214">
        <v>0</v>
      </c>
      <c r="G73" s="214">
        <v>0</v>
      </c>
      <c r="H73" s="214">
        <v>0</v>
      </c>
      <c r="I73" s="214">
        <v>0</v>
      </c>
      <c r="J73" s="214">
        <v>0</v>
      </c>
      <c r="K73" s="214">
        <v>0</v>
      </c>
      <c r="L73" s="214">
        <v>0</v>
      </c>
      <c r="M73" s="214">
        <v>0</v>
      </c>
      <c r="N73" s="214">
        <v>0</v>
      </c>
      <c r="O73" s="214">
        <v>0</v>
      </c>
      <c r="P73" s="214">
        <v>0</v>
      </c>
      <c r="Q73" s="214">
        <v>0</v>
      </c>
      <c r="R73" s="214">
        <v>0</v>
      </c>
      <c r="S73" s="214">
        <v>0</v>
      </c>
      <c r="T73" s="214">
        <v>0</v>
      </c>
      <c r="U73" s="214">
        <v>0</v>
      </c>
      <c r="V73" s="214">
        <v>0</v>
      </c>
      <c r="W73" s="214">
        <v>0</v>
      </c>
      <c r="X73" s="214">
        <v>0</v>
      </c>
      <c r="Y73" s="214">
        <v>0</v>
      </c>
      <c r="Z73" s="214">
        <v>0</v>
      </c>
      <c r="AA73" s="214">
        <v>0</v>
      </c>
      <c r="AB73" s="214">
        <v>0</v>
      </c>
      <c r="AC73" s="214">
        <v>0</v>
      </c>
      <c r="AD73" s="214">
        <v>0</v>
      </c>
      <c r="AE73" s="214">
        <v>0</v>
      </c>
      <c r="AF73" s="214">
        <v>0</v>
      </c>
      <c r="AG73" s="214">
        <v>0</v>
      </c>
      <c r="AH73" s="214">
        <v>0</v>
      </c>
      <c r="AI73" s="214">
        <v>0</v>
      </c>
      <c r="AJ73" s="214">
        <v>0</v>
      </c>
      <c r="AK73" s="44">
        <f t="shared" si="4"/>
        <v>0</v>
      </c>
    </row>
    <row r="74" spans="1:37" ht="18.75" customHeight="1" x14ac:dyDescent="0.25">
      <c r="A74" s="93">
        <v>45292</v>
      </c>
      <c r="B74" s="165" t="s">
        <v>26</v>
      </c>
      <c r="C74" s="43" t="s">
        <v>26</v>
      </c>
      <c r="D74" s="213">
        <v>0</v>
      </c>
      <c r="E74" s="214">
        <v>0</v>
      </c>
      <c r="F74" s="214">
        <v>0</v>
      </c>
      <c r="G74" s="214">
        <v>0</v>
      </c>
      <c r="H74" s="214">
        <v>0</v>
      </c>
      <c r="I74" s="214">
        <v>0</v>
      </c>
      <c r="J74" s="214">
        <v>0</v>
      </c>
      <c r="K74" s="214">
        <v>0</v>
      </c>
      <c r="L74" s="214">
        <v>0</v>
      </c>
      <c r="M74" s="214">
        <v>0</v>
      </c>
      <c r="N74" s="214">
        <v>0</v>
      </c>
      <c r="O74" s="214">
        <v>0</v>
      </c>
      <c r="P74" s="214">
        <v>0</v>
      </c>
      <c r="Q74" s="214">
        <v>0</v>
      </c>
      <c r="R74" s="214">
        <v>0</v>
      </c>
      <c r="S74" s="214">
        <v>0</v>
      </c>
      <c r="T74" s="214">
        <v>0</v>
      </c>
      <c r="U74" s="214">
        <v>0</v>
      </c>
      <c r="V74" s="214">
        <v>0</v>
      </c>
      <c r="W74" s="214">
        <v>0</v>
      </c>
      <c r="X74" s="214">
        <v>0</v>
      </c>
      <c r="Y74" s="214">
        <v>0</v>
      </c>
      <c r="Z74" s="214">
        <v>0</v>
      </c>
      <c r="AA74" s="214">
        <v>0</v>
      </c>
      <c r="AB74" s="214">
        <v>0</v>
      </c>
      <c r="AC74" s="214">
        <v>0</v>
      </c>
      <c r="AD74" s="214">
        <v>0</v>
      </c>
      <c r="AE74" s="214">
        <v>0</v>
      </c>
      <c r="AF74" s="214">
        <v>0</v>
      </c>
      <c r="AG74" s="214">
        <v>0</v>
      </c>
      <c r="AH74" s="214">
        <v>0</v>
      </c>
      <c r="AI74" s="214">
        <v>0</v>
      </c>
      <c r="AJ74" s="214">
        <v>0</v>
      </c>
      <c r="AK74" s="44">
        <f t="shared" si="4"/>
        <v>0</v>
      </c>
    </row>
    <row r="75" spans="1:37" ht="18.75" customHeight="1" x14ac:dyDescent="0.25">
      <c r="A75" s="93">
        <v>45292</v>
      </c>
      <c r="B75" s="165" t="s">
        <v>26</v>
      </c>
      <c r="C75" s="43" t="s">
        <v>26</v>
      </c>
      <c r="D75" s="213">
        <v>0</v>
      </c>
      <c r="E75" s="214">
        <v>0</v>
      </c>
      <c r="F75" s="214">
        <v>0</v>
      </c>
      <c r="G75" s="214">
        <v>0</v>
      </c>
      <c r="H75" s="214">
        <v>0</v>
      </c>
      <c r="I75" s="214">
        <v>0</v>
      </c>
      <c r="J75" s="214">
        <v>0</v>
      </c>
      <c r="K75" s="214">
        <v>0</v>
      </c>
      <c r="L75" s="214">
        <v>0</v>
      </c>
      <c r="M75" s="214">
        <v>0</v>
      </c>
      <c r="N75" s="214">
        <v>0</v>
      </c>
      <c r="O75" s="214">
        <v>0</v>
      </c>
      <c r="P75" s="214">
        <v>0</v>
      </c>
      <c r="Q75" s="214">
        <v>0</v>
      </c>
      <c r="R75" s="214">
        <v>0</v>
      </c>
      <c r="S75" s="214">
        <v>0</v>
      </c>
      <c r="T75" s="214">
        <v>0</v>
      </c>
      <c r="U75" s="214">
        <v>0</v>
      </c>
      <c r="V75" s="214">
        <v>0</v>
      </c>
      <c r="W75" s="214">
        <v>0</v>
      </c>
      <c r="X75" s="214">
        <v>0</v>
      </c>
      <c r="Y75" s="214">
        <v>0</v>
      </c>
      <c r="Z75" s="214">
        <v>0</v>
      </c>
      <c r="AA75" s="214">
        <v>0</v>
      </c>
      <c r="AB75" s="214">
        <v>0</v>
      </c>
      <c r="AC75" s="214">
        <v>0</v>
      </c>
      <c r="AD75" s="214">
        <v>0</v>
      </c>
      <c r="AE75" s="214">
        <v>0</v>
      </c>
      <c r="AF75" s="214">
        <v>0</v>
      </c>
      <c r="AG75" s="214">
        <v>0</v>
      </c>
      <c r="AH75" s="214">
        <v>0</v>
      </c>
      <c r="AI75" s="214">
        <v>0</v>
      </c>
      <c r="AJ75" s="214">
        <v>0</v>
      </c>
      <c r="AK75" s="44">
        <f t="shared" si="4"/>
        <v>0</v>
      </c>
    </row>
    <row r="76" spans="1:37" ht="18.75" customHeight="1" x14ac:dyDescent="0.25">
      <c r="A76" s="93">
        <v>45292</v>
      </c>
      <c r="B76" s="165" t="s">
        <v>26</v>
      </c>
      <c r="C76" s="43" t="s">
        <v>26</v>
      </c>
      <c r="D76" s="213">
        <v>0</v>
      </c>
      <c r="E76" s="214">
        <v>0</v>
      </c>
      <c r="F76" s="214">
        <v>0</v>
      </c>
      <c r="G76" s="214">
        <v>0</v>
      </c>
      <c r="H76" s="214">
        <v>0</v>
      </c>
      <c r="I76" s="214">
        <v>0</v>
      </c>
      <c r="J76" s="214">
        <v>0</v>
      </c>
      <c r="K76" s="214">
        <v>0</v>
      </c>
      <c r="L76" s="214">
        <v>0</v>
      </c>
      <c r="M76" s="214">
        <v>0</v>
      </c>
      <c r="N76" s="214">
        <v>0</v>
      </c>
      <c r="O76" s="214">
        <v>0</v>
      </c>
      <c r="P76" s="214">
        <v>0</v>
      </c>
      <c r="Q76" s="214">
        <v>0</v>
      </c>
      <c r="R76" s="214">
        <v>0</v>
      </c>
      <c r="S76" s="214">
        <v>0</v>
      </c>
      <c r="T76" s="214">
        <v>0</v>
      </c>
      <c r="U76" s="214">
        <v>0</v>
      </c>
      <c r="V76" s="214">
        <v>0</v>
      </c>
      <c r="W76" s="214">
        <v>0</v>
      </c>
      <c r="X76" s="214">
        <v>0</v>
      </c>
      <c r="Y76" s="214">
        <v>0</v>
      </c>
      <c r="Z76" s="214">
        <v>0</v>
      </c>
      <c r="AA76" s="214">
        <v>0</v>
      </c>
      <c r="AB76" s="214">
        <v>0</v>
      </c>
      <c r="AC76" s="214">
        <v>0</v>
      </c>
      <c r="AD76" s="214">
        <v>0</v>
      </c>
      <c r="AE76" s="214">
        <v>0</v>
      </c>
      <c r="AF76" s="214">
        <v>0</v>
      </c>
      <c r="AG76" s="214">
        <v>0</v>
      </c>
      <c r="AH76" s="214">
        <v>0</v>
      </c>
      <c r="AI76" s="214">
        <v>0</v>
      </c>
      <c r="AJ76" s="214">
        <v>0</v>
      </c>
      <c r="AK76" s="44">
        <f t="shared" si="4"/>
        <v>0</v>
      </c>
    </row>
    <row r="77" spans="1:37" ht="18.75" customHeight="1" x14ac:dyDescent="0.25">
      <c r="A77" s="93">
        <v>45292</v>
      </c>
      <c r="B77" s="165" t="s">
        <v>26</v>
      </c>
      <c r="C77" s="43" t="s">
        <v>26</v>
      </c>
      <c r="D77" s="213">
        <v>0</v>
      </c>
      <c r="E77" s="214">
        <v>0</v>
      </c>
      <c r="F77" s="214">
        <v>0</v>
      </c>
      <c r="G77" s="214">
        <v>0</v>
      </c>
      <c r="H77" s="214">
        <v>0</v>
      </c>
      <c r="I77" s="214">
        <v>0</v>
      </c>
      <c r="J77" s="214">
        <v>0</v>
      </c>
      <c r="K77" s="214">
        <v>0</v>
      </c>
      <c r="L77" s="214">
        <v>0</v>
      </c>
      <c r="M77" s="214">
        <v>0</v>
      </c>
      <c r="N77" s="214">
        <v>0</v>
      </c>
      <c r="O77" s="214">
        <v>0</v>
      </c>
      <c r="P77" s="214">
        <v>0</v>
      </c>
      <c r="Q77" s="214">
        <v>0</v>
      </c>
      <c r="R77" s="214">
        <v>0</v>
      </c>
      <c r="S77" s="214">
        <v>0</v>
      </c>
      <c r="T77" s="214">
        <v>0</v>
      </c>
      <c r="U77" s="214">
        <v>0</v>
      </c>
      <c r="V77" s="214">
        <v>0</v>
      </c>
      <c r="W77" s="214">
        <v>0</v>
      </c>
      <c r="X77" s="214">
        <v>0</v>
      </c>
      <c r="Y77" s="214">
        <v>0</v>
      </c>
      <c r="Z77" s="214">
        <v>0</v>
      </c>
      <c r="AA77" s="214">
        <v>0</v>
      </c>
      <c r="AB77" s="214">
        <v>0</v>
      </c>
      <c r="AC77" s="214">
        <v>0</v>
      </c>
      <c r="AD77" s="214">
        <v>0</v>
      </c>
      <c r="AE77" s="214">
        <v>0</v>
      </c>
      <c r="AF77" s="214">
        <v>0</v>
      </c>
      <c r="AG77" s="214">
        <v>0</v>
      </c>
      <c r="AH77" s="214">
        <v>0</v>
      </c>
      <c r="AI77" s="214">
        <v>0</v>
      </c>
      <c r="AJ77" s="214">
        <v>0</v>
      </c>
      <c r="AK77" s="44">
        <f t="shared" si="4"/>
        <v>0</v>
      </c>
    </row>
    <row r="78" spans="1:37" ht="18.75" customHeight="1" x14ac:dyDescent="0.25">
      <c r="A78" s="93">
        <v>45292</v>
      </c>
      <c r="B78" s="165" t="s">
        <v>26</v>
      </c>
      <c r="C78" s="43" t="s">
        <v>26</v>
      </c>
      <c r="D78" s="213">
        <v>0</v>
      </c>
      <c r="E78" s="214">
        <v>0</v>
      </c>
      <c r="F78" s="214">
        <v>0</v>
      </c>
      <c r="G78" s="214">
        <v>0</v>
      </c>
      <c r="H78" s="214">
        <v>0</v>
      </c>
      <c r="I78" s="214">
        <v>0</v>
      </c>
      <c r="J78" s="214">
        <v>0</v>
      </c>
      <c r="K78" s="214">
        <v>0</v>
      </c>
      <c r="L78" s="214">
        <v>0</v>
      </c>
      <c r="M78" s="214">
        <v>0</v>
      </c>
      <c r="N78" s="214">
        <v>0</v>
      </c>
      <c r="O78" s="214">
        <v>0</v>
      </c>
      <c r="P78" s="214">
        <v>0</v>
      </c>
      <c r="Q78" s="214">
        <v>0</v>
      </c>
      <c r="R78" s="214">
        <v>0</v>
      </c>
      <c r="S78" s="214">
        <v>0</v>
      </c>
      <c r="T78" s="214">
        <v>0</v>
      </c>
      <c r="U78" s="214">
        <v>0</v>
      </c>
      <c r="V78" s="214">
        <v>0</v>
      </c>
      <c r="W78" s="214">
        <v>0</v>
      </c>
      <c r="X78" s="214">
        <v>0</v>
      </c>
      <c r="Y78" s="214">
        <v>0</v>
      </c>
      <c r="Z78" s="214">
        <v>0</v>
      </c>
      <c r="AA78" s="214">
        <v>0</v>
      </c>
      <c r="AB78" s="214">
        <v>0</v>
      </c>
      <c r="AC78" s="214">
        <v>0</v>
      </c>
      <c r="AD78" s="214">
        <v>0</v>
      </c>
      <c r="AE78" s="214">
        <v>0</v>
      </c>
      <c r="AF78" s="214">
        <v>0</v>
      </c>
      <c r="AG78" s="214">
        <v>0</v>
      </c>
      <c r="AH78" s="214">
        <v>0</v>
      </c>
      <c r="AI78" s="214">
        <v>0</v>
      </c>
      <c r="AJ78" s="214">
        <v>0</v>
      </c>
      <c r="AK78" s="44">
        <f t="shared" si="4"/>
        <v>0</v>
      </c>
    </row>
    <row r="79" spans="1:37" ht="18.75" customHeight="1" x14ac:dyDescent="0.25">
      <c r="A79" s="93">
        <v>45292</v>
      </c>
      <c r="B79" s="165" t="s">
        <v>26</v>
      </c>
      <c r="C79" s="43" t="s">
        <v>26</v>
      </c>
      <c r="D79" s="213">
        <v>0</v>
      </c>
      <c r="E79" s="214">
        <v>0</v>
      </c>
      <c r="F79" s="214">
        <v>0</v>
      </c>
      <c r="G79" s="214">
        <v>0</v>
      </c>
      <c r="H79" s="214">
        <v>0</v>
      </c>
      <c r="I79" s="214">
        <v>0</v>
      </c>
      <c r="J79" s="214">
        <v>0</v>
      </c>
      <c r="K79" s="214">
        <v>0</v>
      </c>
      <c r="L79" s="214">
        <v>0</v>
      </c>
      <c r="M79" s="214">
        <v>0</v>
      </c>
      <c r="N79" s="214">
        <v>0</v>
      </c>
      <c r="O79" s="214">
        <v>0</v>
      </c>
      <c r="P79" s="214">
        <v>0</v>
      </c>
      <c r="Q79" s="214">
        <v>0</v>
      </c>
      <c r="R79" s="214">
        <v>0</v>
      </c>
      <c r="S79" s="214">
        <v>0</v>
      </c>
      <c r="T79" s="214">
        <v>0</v>
      </c>
      <c r="U79" s="214">
        <v>0</v>
      </c>
      <c r="V79" s="214">
        <v>0</v>
      </c>
      <c r="W79" s="214">
        <v>0</v>
      </c>
      <c r="X79" s="214">
        <v>0</v>
      </c>
      <c r="Y79" s="214">
        <v>0</v>
      </c>
      <c r="Z79" s="214">
        <v>0</v>
      </c>
      <c r="AA79" s="214">
        <v>0</v>
      </c>
      <c r="AB79" s="214">
        <v>0</v>
      </c>
      <c r="AC79" s="214">
        <v>0</v>
      </c>
      <c r="AD79" s="214">
        <v>0</v>
      </c>
      <c r="AE79" s="214">
        <v>0</v>
      </c>
      <c r="AF79" s="214">
        <v>0</v>
      </c>
      <c r="AG79" s="214">
        <v>0</v>
      </c>
      <c r="AH79" s="214">
        <v>0</v>
      </c>
      <c r="AI79" s="214">
        <v>0</v>
      </c>
      <c r="AJ79" s="214">
        <v>0</v>
      </c>
      <c r="AK79" s="44">
        <f t="shared" si="4"/>
        <v>0</v>
      </c>
    </row>
    <row r="80" spans="1:37" ht="18.75" customHeight="1" x14ac:dyDescent="0.25">
      <c r="A80" s="93">
        <v>45292</v>
      </c>
      <c r="B80" s="165" t="s">
        <v>26</v>
      </c>
      <c r="C80" s="43" t="s">
        <v>26</v>
      </c>
      <c r="D80" s="213">
        <v>0</v>
      </c>
      <c r="E80" s="214">
        <v>0</v>
      </c>
      <c r="F80" s="214">
        <v>0</v>
      </c>
      <c r="G80" s="214">
        <v>0</v>
      </c>
      <c r="H80" s="214">
        <v>0</v>
      </c>
      <c r="I80" s="214">
        <v>0</v>
      </c>
      <c r="J80" s="214">
        <v>0</v>
      </c>
      <c r="K80" s="214">
        <v>0</v>
      </c>
      <c r="L80" s="214">
        <v>0</v>
      </c>
      <c r="M80" s="214">
        <v>0</v>
      </c>
      <c r="N80" s="214">
        <v>0</v>
      </c>
      <c r="O80" s="214">
        <v>0</v>
      </c>
      <c r="P80" s="214">
        <v>0</v>
      </c>
      <c r="Q80" s="214">
        <v>0</v>
      </c>
      <c r="R80" s="214">
        <v>0</v>
      </c>
      <c r="S80" s="214">
        <v>0</v>
      </c>
      <c r="T80" s="214">
        <v>0</v>
      </c>
      <c r="U80" s="214">
        <v>0</v>
      </c>
      <c r="V80" s="214">
        <v>0</v>
      </c>
      <c r="W80" s="214">
        <v>0</v>
      </c>
      <c r="X80" s="214">
        <v>0</v>
      </c>
      <c r="Y80" s="214">
        <v>0</v>
      </c>
      <c r="Z80" s="214">
        <v>0</v>
      </c>
      <c r="AA80" s="214">
        <v>0</v>
      </c>
      <c r="AB80" s="214">
        <v>0</v>
      </c>
      <c r="AC80" s="214">
        <v>0</v>
      </c>
      <c r="AD80" s="214">
        <v>0</v>
      </c>
      <c r="AE80" s="214">
        <v>0</v>
      </c>
      <c r="AF80" s="214">
        <v>0</v>
      </c>
      <c r="AG80" s="214">
        <v>0</v>
      </c>
      <c r="AH80" s="214">
        <v>0</v>
      </c>
      <c r="AI80" s="214">
        <v>0</v>
      </c>
      <c r="AJ80" s="214">
        <v>0</v>
      </c>
      <c r="AK80" s="44">
        <f t="shared" si="4"/>
        <v>0</v>
      </c>
    </row>
    <row r="81" spans="1:37" ht="18.75" customHeight="1" x14ac:dyDescent="0.25">
      <c r="A81" s="93">
        <v>45292</v>
      </c>
      <c r="B81" s="165" t="s">
        <v>26</v>
      </c>
      <c r="C81" s="43" t="s">
        <v>26</v>
      </c>
      <c r="D81" s="213">
        <v>0</v>
      </c>
      <c r="E81" s="214">
        <v>0</v>
      </c>
      <c r="F81" s="214">
        <v>0</v>
      </c>
      <c r="G81" s="214">
        <v>0</v>
      </c>
      <c r="H81" s="214">
        <v>0</v>
      </c>
      <c r="I81" s="214">
        <v>0</v>
      </c>
      <c r="J81" s="214">
        <v>0</v>
      </c>
      <c r="K81" s="214">
        <v>0</v>
      </c>
      <c r="L81" s="214">
        <v>0</v>
      </c>
      <c r="M81" s="214">
        <v>0</v>
      </c>
      <c r="N81" s="214">
        <v>0</v>
      </c>
      <c r="O81" s="214">
        <v>0</v>
      </c>
      <c r="P81" s="214">
        <v>0</v>
      </c>
      <c r="Q81" s="214">
        <v>0</v>
      </c>
      <c r="R81" s="214">
        <v>0</v>
      </c>
      <c r="S81" s="214">
        <v>0</v>
      </c>
      <c r="T81" s="214">
        <v>0</v>
      </c>
      <c r="U81" s="214">
        <v>0</v>
      </c>
      <c r="V81" s="214">
        <v>0</v>
      </c>
      <c r="W81" s="214">
        <v>0</v>
      </c>
      <c r="X81" s="214">
        <v>0</v>
      </c>
      <c r="Y81" s="214">
        <v>0</v>
      </c>
      <c r="Z81" s="214">
        <v>0</v>
      </c>
      <c r="AA81" s="214">
        <v>0</v>
      </c>
      <c r="AB81" s="214">
        <v>0</v>
      </c>
      <c r="AC81" s="214">
        <v>0</v>
      </c>
      <c r="AD81" s="214">
        <v>0</v>
      </c>
      <c r="AE81" s="214">
        <v>0</v>
      </c>
      <c r="AF81" s="214">
        <v>0</v>
      </c>
      <c r="AG81" s="214">
        <v>0</v>
      </c>
      <c r="AH81" s="214">
        <v>0</v>
      </c>
      <c r="AI81" s="214">
        <v>0</v>
      </c>
      <c r="AJ81" s="214">
        <v>0</v>
      </c>
      <c r="AK81" s="44">
        <f t="shared" si="4"/>
        <v>0</v>
      </c>
    </row>
    <row r="82" spans="1:37" ht="18.75" customHeight="1" x14ac:dyDescent="0.25">
      <c r="A82" s="93">
        <v>45292</v>
      </c>
      <c r="B82" s="165" t="s">
        <v>26</v>
      </c>
      <c r="C82" s="43" t="s">
        <v>26</v>
      </c>
      <c r="D82" s="213">
        <v>0</v>
      </c>
      <c r="E82" s="214">
        <v>0</v>
      </c>
      <c r="F82" s="214">
        <v>0</v>
      </c>
      <c r="G82" s="214">
        <v>0</v>
      </c>
      <c r="H82" s="214">
        <v>0</v>
      </c>
      <c r="I82" s="214">
        <v>0</v>
      </c>
      <c r="J82" s="214">
        <v>0</v>
      </c>
      <c r="K82" s="214">
        <v>0</v>
      </c>
      <c r="L82" s="214">
        <v>0</v>
      </c>
      <c r="M82" s="214">
        <v>0</v>
      </c>
      <c r="N82" s="214">
        <v>0</v>
      </c>
      <c r="O82" s="214">
        <v>0</v>
      </c>
      <c r="P82" s="214">
        <v>0</v>
      </c>
      <c r="Q82" s="214">
        <v>0</v>
      </c>
      <c r="R82" s="214">
        <v>0</v>
      </c>
      <c r="S82" s="214">
        <v>0</v>
      </c>
      <c r="T82" s="214">
        <v>0</v>
      </c>
      <c r="U82" s="214">
        <v>0</v>
      </c>
      <c r="V82" s="214">
        <v>0</v>
      </c>
      <c r="W82" s="214">
        <v>0</v>
      </c>
      <c r="X82" s="214">
        <v>0</v>
      </c>
      <c r="Y82" s="214">
        <v>0</v>
      </c>
      <c r="Z82" s="214">
        <v>0</v>
      </c>
      <c r="AA82" s="214">
        <v>0</v>
      </c>
      <c r="AB82" s="214">
        <v>0</v>
      </c>
      <c r="AC82" s="214">
        <v>0</v>
      </c>
      <c r="AD82" s="214">
        <v>0</v>
      </c>
      <c r="AE82" s="214">
        <v>0</v>
      </c>
      <c r="AF82" s="214">
        <v>0</v>
      </c>
      <c r="AG82" s="214">
        <v>0</v>
      </c>
      <c r="AH82" s="214">
        <v>0</v>
      </c>
      <c r="AI82" s="214">
        <v>0</v>
      </c>
      <c r="AJ82" s="214">
        <v>0</v>
      </c>
      <c r="AK82" s="44">
        <f t="shared" si="4"/>
        <v>0</v>
      </c>
    </row>
    <row r="83" spans="1:37" ht="18.75" customHeight="1" x14ac:dyDescent="0.25">
      <c r="A83" s="93">
        <v>45292</v>
      </c>
      <c r="B83" s="165" t="s">
        <v>26</v>
      </c>
      <c r="C83" s="43" t="s">
        <v>26</v>
      </c>
      <c r="D83" s="213">
        <v>0</v>
      </c>
      <c r="E83" s="214">
        <v>0</v>
      </c>
      <c r="F83" s="214">
        <v>0</v>
      </c>
      <c r="G83" s="214">
        <v>0</v>
      </c>
      <c r="H83" s="214">
        <v>0</v>
      </c>
      <c r="I83" s="214">
        <v>0</v>
      </c>
      <c r="J83" s="214">
        <v>0</v>
      </c>
      <c r="K83" s="214">
        <v>0</v>
      </c>
      <c r="L83" s="214">
        <v>0</v>
      </c>
      <c r="M83" s="214">
        <v>0</v>
      </c>
      <c r="N83" s="214">
        <v>0</v>
      </c>
      <c r="O83" s="214">
        <v>0</v>
      </c>
      <c r="P83" s="214">
        <v>0</v>
      </c>
      <c r="Q83" s="214">
        <v>0</v>
      </c>
      <c r="R83" s="214">
        <v>0</v>
      </c>
      <c r="S83" s="214">
        <v>0</v>
      </c>
      <c r="T83" s="214">
        <v>0</v>
      </c>
      <c r="U83" s="214">
        <v>0</v>
      </c>
      <c r="V83" s="214">
        <v>0</v>
      </c>
      <c r="W83" s="214">
        <v>0</v>
      </c>
      <c r="X83" s="214">
        <v>0</v>
      </c>
      <c r="Y83" s="214">
        <v>0</v>
      </c>
      <c r="Z83" s="214">
        <v>0</v>
      </c>
      <c r="AA83" s="214">
        <v>0</v>
      </c>
      <c r="AB83" s="214">
        <v>0</v>
      </c>
      <c r="AC83" s="214">
        <v>0</v>
      </c>
      <c r="AD83" s="214">
        <v>0</v>
      </c>
      <c r="AE83" s="214">
        <v>0</v>
      </c>
      <c r="AF83" s="214">
        <v>0</v>
      </c>
      <c r="AG83" s="214">
        <v>0</v>
      </c>
      <c r="AH83" s="214">
        <v>0</v>
      </c>
      <c r="AI83" s="214">
        <v>0</v>
      </c>
      <c r="AJ83" s="214">
        <v>0</v>
      </c>
      <c r="AK83" s="44">
        <f t="shared" si="4"/>
        <v>0</v>
      </c>
    </row>
    <row r="84" spans="1:37" ht="18.75" customHeight="1" x14ac:dyDescent="0.25">
      <c r="A84" s="93">
        <v>45292</v>
      </c>
      <c r="B84" s="165" t="s">
        <v>26</v>
      </c>
      <c r="C84" s="43" t="s">
        <v>26</v>
      </c>
      <c r="D84" s="213">
        <v>0</v>
      </c>
      <c r="E84" s="214">
        <v>0</v>
      </c>
      <c r="F84" s="214">
        <v>0</v>
      </c>
      <c r="G84" s="214">
        <v>0</v>
      </c>
      <c r="H84" s="214">
        <v>0</v>
      </c>
      <c r="I84" s="214">
        <v>0</v>
      </c>
      <c r="J84" s="214">
        <v>0</v>
      </c>
      <c r="K84" s="214">
        <v>0</v>
      </c>
      <c r="L84" s="214">
        <v>0</v>
      </c>
      <c r="M84" s="214">
        <v>0</v>
      </c>
      <c r="N84" s="214">
        <v>0</v>
      </c>
      <c r="O84" s="214">
        <v>0</v>
      </c>
      <c r="P84" s="214">
        <v>0</v>
      </c>
      <c r="Q84" s="214">
        <v>0</v>
      </c>
      <c r="R84" s="214">
        <v>0</v>
      </c>
      <c r="S84" s="214">
        <v>0</v>
      </c>
      <c r="T84" s="214">
        <v>0</v>
      </c>
      <c r="U84" s="214">
        <v>0</v>
      </c>
      <c r="V84" s="214">
        <v>0</v>
      </c>
      <c r="W84" s="214">
        <v>0</v>
      </c>
      <c r="X84" s="214">
        <v>0</v>
      </c>
      <c r="Y84" s="214">
        <v>0</v>
      </c>
      <c r="Z84" s="214">
        <v>0</v>
      </c>
      <c r="AA84" s="214">
        <v>0</v>
      </c>
      <c r="AB84" s="214">
        <v>0</v>
      </c>
      <c r="AC84" s="214">
        <v>0</v>
      </c>
      <c r="AD84" s="214">
        <v>0</v>
      </c>
      <c r="AE84" s="214">
        <v>0</v>
      </c>
      <c r="AF84" s="214">
        <v>0</v>
      </c>
      <c r="AG84" s="214">
        <v>0</v>
      </c>
      <c r="AH84" s="214">
        <v>0</v>
      </c>
      <c r="AI84" s="214">
        <v>0</v>
      </c>
      <c r="AJ84" s="214">
        <v>0</v>
      </c>
      <c r="AK84" s="44">
        <f t="shared" si="4"/>
        <v>0</v>
      </c>
    </row>
    <row r="85" spans="1:37" ht="18.75" customHeight="1" x14ac:dyDescent="0.25">
      <c r="A85" s="93" t="s">
        <v>26</v>
      </c>
      <c r="B85" s="42" t="s">
        <v>26</v>
      </c>
      <c r="C85" s="43" t="s">
        <v>56</v>
      </c>
      <c r="D85" s="213">
        <v>0</v>
      </c>
      <c r="E85" s="214">
        <v>0</v>
      </c>
      <c r="F85" s="214">
        <v>0</v>
      </c>
      <c r="G85" s="214">
        <v>0</v>
      </c>
      <c r="H85" s="214">
        <v>0</v>
      </c>
      <c r="I85" s="214">
        <v>0</v>
      </c>
      <c r="J85" s="214">
        <v>0</v>
      </c>
      <c r="K85" s="214">
        <v>0</v>
      </c>
      <c r="L85" s="214">
        <v>0</v>
      </c>
      <c r="M85" s="214">
        <v>0</v>
      </c>
      <c r="N85" s="214">
        <v>0</v>
      </c>
      <c r="O85" s="214">
        <v>0</v>
      </c>
      <c r="P85" s="214">
        <v>0</v>
      </c>
      <c r="Q85" s="214">
        <v>0</v>
      </c>
      <c r="R85" s="214">
        <v>0</v>
      </c>
      <c r="S85" s="214">
        <v>0</v>
      </c>
      <c r="T85" s="214">
        <v>0</v>
      </c>
      <c r="U85" s="214">
        <v>0</v>
      </c>
      <c r="V85" s="214">
        <v>0</v>
      </c>
      <c r="W85" s="214">
        <v>0</v>
      </c>
      <c r="X85" s="214">
        <v>0</v>
      </c>
      <c r="Y85" s="214">
        <v>0</v>
      </c>
      <c r="Z85" s="214">
        <v>0</v>
      </c>
      <c r="AA85" s="214">
        <v>0</v>
      </c>
      <c r="AB85" s="214">
        <v>0</v>
      </c>
      <c r="AC85" s="214">
        <v>0</v>
      </c>
      <c r="AD85" s="214">
        <v>0</v>
      </c>
      <c r="AE85" s="214">
        <v>0</v>
      </c>
      <c r="AF85" s="214">
        <v>0</v>
      </c>
      <c r="AG85" s="214">
        <v>0</v>
      </c>
      <c r="AH85" s="214">
        <v>0</v>
      </c>
      <c r="AI85" s="214">
        <v>0</v>
      </c>
      <c r="AJ85" s="214">
        <v>0</v>
      </c>
      <c r="AK85" s="44">
        <f t="shared" si="4"/>
        <v>0</v>
      </c>
    </row>
    <row r="86" spans="1:37" ht="18.75" customHeight="1" x14ac:dyDescent="0.25">
      <c r="A86" s="41" t="s">
        <v>26</v>
      </c>
      <c r="B86" s="42" t="s">
        <v>26</v>
      </c>
      <c r="C86" s="43" t="s">
        <v>21</v>
      </c>
      <c r="D86" s="213">
        <v>0</v>
      </c>
      <c r="E86" s="214">
        <v>0</v>
      </c>
      <c r="F86" s="214">
        <v>0</v>
      </c>
      <c r="G86" s="214">
        <v>0</v>
      </c>
      <c r="H86" s="214">
        <v>0</v>
      </c>
      <c r="I86" s="214">
        <v>0</v>
      </c>
      <c r="J86" s="214">
        <v>0</v>
      </c>
      <c r="K86" s="214">
        <v>0</v>
      </c>
      <c r="L86" s="214">
        <v>0</v>
      </c>
      <c r="M86" s="214">
        <v>0</v>
      </c>
      <c r="N86" s="214">
        <v>0</v>
      </c>
      <c r="O86" s="214">
        <v>0</v>
      </c>
      <c r="P86" s="214">
        <v>0</v>
      </c>
      <c r="Q86" s="214">
        <v>0</v>
      </c>
      <c r="R86" s="214">
        <v>0</v>
      </c>
      <c r="S86" s="214">
        <v>0</v>
      </c>
      <c r="T86" s="214">
        <v>0</v>
      </c>
      <c r="U86" s="214">
        <v>0</v>
      </c>
      <c r="V86" s="214">
        <v>0</v>
      </c>
      <c r="W86" s="214">
        <v>0</v>
      </c>
      <c r="X86" s="214">
        <v>0</v>
      </c>
      <c r="Y86" s="214">
        <v>0</v>
      </c>
      <c r="Z86" s="214">
        <v>0</v>
      </c>
      <c r="AA86" s="214">
        <v>0</v>
      </c>
      <c r="AB86" s="214">
        <v>0</v>
      </c>
      <c r="AC86" s="214">
        <v>0</v>
      </c>
      <c r="AD86" s="214">
        <v>0</v>
      </c>
      <c r="AE86" s="214">
        <v>0</v>
      </c>
      <c r="AF86" s="214">
        <v>0</v>
      </c>
      <c r="AG86" s="214">
        <v>0</v>
      </c>
      <c r="AH86" s="214">
        <v>0</v>
      </c>
      <c r="AI86" s="214">
        <v>0</v>
      </c>
      <c r="AJ86" s="214">
        <v>0</v>
      </c>
      <c r="AK86" s="44">
        <f t="shared" si="4"/>
        <v>0</v>
      </c>
    </row>
    <row r="87" spans="1:37" ht="18.75" customHeight="1" thickBot="1" x14ac:dyDescent="0.3">
      <c r="A87" s="41" t="s">
        <v>26</v>
      </c>
      <c r="B87" s="42" t="s">
        <v>26</v>
      </c>
      <c r="C87" s="43" t="s">
        <v>23</v>
      </c>
      <c r="D87" s="215">
        <v>0</v>
      </c>
      <c r="E87" s="216">
        <v>0</v>
      </c>
      <c r="F87" s="216">
        <v>0</v>
      </c>
      <c r="G87" s="216">
        <v>0</v>
      </c>
      <c r="H87" s="216">
        <v>0</v>
      </c>
      <c r="I87" s="216">
        <v>0</v>
      </c>
      <c r="J87" s="216">
        <v>0</v>
      </c>
      <c r="K87" s="216">
        <v>0</v>
      </c>
      <c r="L87" s="216">
        <v>0</v>
      </c>
      <c r="M87" s="216">
        <v>0</v>
      </c>
      <c r="N87" s="216">
        <v>0</v>
      </c>
      <c r="O87" s="216">
        <v>0</v>
      </c>
      <c r="P87" s="216">
        <v>0</v>
      </c>
      <c r="Q87" s="216">
        <v>0</v>
      </c>
      <c r="R87" s="216">
        <v>0</v>
      </c>
      <c r="S87" s="216">
        <v>0</v>
      </c>
      <c r="T87" s="216">
        <v>0</v>
      </c>
      <c r="U87" s="216">
        <v>0</v>
      </c>
      <c r="V87" s="216">
        <v>0</v>
      </c>
      <c r="W87" s="216">
        <v>0</v>
      </c>
      <c r="X87" s="216">
        <v>0</v>
      </c>
      <c r="Y87" s="216">
        <v>0</v>
      </c>
      <c r="Z87" s="216">
        <v>0</v>
      </c>
      <c r="AA87" s="216">
        <v>0</v>
      </c>
      <c r="AB87" s="216">
        <v>0</v>
      </c>
      <c r="AC87" s="216">
        <v>0</v>
      </c>
      <c r="AD87" s="216">
        <v>0</v>
      </c>
      <c r="AE87" s="216">
        <v>0</v>
      </c>
      <c r="AF87" s="216">
        <v>0</v>
      </c>
      <c r="AG87" s="216">
        <v>0</v>
      </c>
      <c r="AH87" s="216">
        <v>0</v>
      </c>
      <c r="AI87" s="216">
        <v>0</v>
      </c>
      <c r="AJ87" s="216">
        <v>0</v>
      </c>
      <c r="AK87" s="44">
        <f t="shared" si="4"/>
        <v>0</v>
      </c>
    </row>
    <row r="88" spans="1:37" ht="18.75" customHeight="1" thickBot="1" x14ac:dyDescent="0.3">
      <c r="D88" s="48">
        <f t="shared" ref="D88:AJ88" si="5">SUM(D2:D87)</f>
        <v>39699.55000000001</v>
      </c>
      <c r="E88" s="49">
        <f t="shared" si="5"/>
        <v>8340</v>
      </c>
      <c r="F88" s="49">
        <f t="shared" si="5"/>
        <v>0</v>
      </c>
      <c r="G88" s="49">
        <f t="shared" si="5"/>
        <v>2834.19</v>
      </c>
      <c r="H88" s="49">
        <f t="shared" si="5"/>
        <v>950.39999999999986</v>
      </c>
      <c r="I88" s="49">
        <f t="shared" si="5"/>
        <v>0</v>
      </c>
      <c r="J88" s="49">
        <f t="shared" si="5"/>
        <v>112.97999999999999</v>
      </c>
      <c r="K88" s="49">
        <f t="shared" si="5"/>
        <v>0</v>
      </c>
      <c r="L88" s="49">
        <f t="shared" si="5"/>
        <v>0</v>
      </c>
      <c r="M88" s="49">
        <f t="shared" si="5"/>
        <v>1325</v>
      </c>
      <c r="N88" s="49">
        <f t="shared" si="5"/>
        <v>0</v>
      </c>
      <c r="O88" s="49">
        <f t="shared" si="5"/>
        <v>0</v>
      </c>
      <c r="P88" s="49">
        <f t="shared" si="5"/>
        <v>291.11</v>
      </c>
      <c r="Q88" s="49">
        <f t="shared" si="5"/>
        <v>774.64</v>
      </c>
      <c r="R88" s="49">
        <f t="shared" si="5"/>
        <v>0</v>
      </c>
      <c r="S88" s="49">
        <f t="shared" si="5"/>
        <v>0</v>
      </c>
      <c r="T88" s="49">
        <f t="shared" si="5"/>
        <v>0</v>
      </c>
      <c r="U88" s="49">
        <f t="shared" si="5"/>
        <v>0</v>
      </c>
      <c r="V88" s="49">
        <f t="shared" si="5"/>
        <v>192.82</v>
      </c>
      <c r="W88" s="49">
        <f t="shared" si="5"/>
        <v>288.64999999999998</v>
      </c>
      <c r="X88" s="49">
        <f t="shared" si="5"/>
        <v>20508.78</v>
      </c>
      <c r="Y88" s="49">
        <f t="shared" si="5"/>
        <v>3265.84</v>
      </c>
      <c r="Z88" s="49">
        <f t="shared" si="5"/>
        <v>0</v>
      </c>
      <c r="AA88" s="49">
        <f t="shared" si="5"/>
        <v>0</v>
      </c>
      <c r="AB88" s="49">
        <f t="shared" si="5"/>
        <v>0</v>
      </c>
      <c r="AC88" s="49">
        <f t="shared" si="5"/>
        <v>0</v>
      </c>
      <c r="AD88" s="49">
        <f t="shared" si="5"/>
        <v>0</v>
      </c>
      <c r="AE88" s="49">
        <f t="shared" si="5"/>
        <v>0</v>
      </c>
      <c r="AF88" s="49">
        <f t="shared" si="5"/>
        <v>465.14</v>
      </c>
      <c r="AG88" s="49">
        <f t="shared" si="5"/>
        <v>250</v>
      </c>
      <c r="AH88" s="49">
        <f t="shared" si="5"/>
        <v>100</v>
      </c>
      <c r="AI88" s="49">
        <f t="shared" si="5"/>
        <v>0</v>
      </c>
      <c r="AJ88" s="49">
        <f t="shared" si="5"/>
        <v>0</v>
      </c>
    </row>
    <row r="89" spans="1:37" ht="18.75" customHeight="1" x14ac:dyDescent="0.25">
      <c r="B89" s="45" t="s">
        <v>64</v>
      </c>
    </row>
    <row r="90" spans="1:37" ht="18.75" customHeight="1" x14ac:dyDescent="0.25">
      <c r="B90" s="45">
        <v>34465.269999999997</v>
      </c>
      <c r="E90" s="44">
        <f>SUM(E88:AJ88)</f>
        <v>39699.550000000003</v>
      </c>
    </row>
    <row r="91" spans="1:37" ht="18.75" customHeight="1" x14ac:dyDescent="0.25"/>
    <row r="92" spans="1:37" ht="18.75" customHeight="1" x14ac:dyDescent="0.25">
      <c r="E92" s="44">
        <f>SUM(D88-E90)</f>
        <v>7.2759576141834259E-12</v>
      </c>
    </row>
    <row r="93" spans="1:37" ht="18.75" customHeight="1" x14ac:dyDescent="0.25"/>
    <row r="94" spans="1:37" ht="18.75" customHeight="1" x14ac:dyDescent="0.25"/>
    <row r="95" spans="1:37" ht="39.75" customHeight="1" x14ac:dyDescent="0.25">
      <c r="H95" s="45" t="s">
        <v>26</v>
      </c>
    </row>
    <row r="96" spans="1:37" x14ac:dyDescent="0.25">
      <c r="H96" s="45" t="s">
        <v>26</v>
      </c>
    </row>
    <row r="97" spans="2:8" x14ac:dyDescent="0.25">
      <c r="H97" s="45" t="s">
        <v>26</v>
      </c>
    </row>
    <row r="101" spans="2:8" x14ac:dyDescent="0.25">
      <c r="B101" s="45" t="s">
        <v>26</v>
      </c>
      <c r="C101" s="47" t="s">
        <v>26</v>
      </c>
      <c r="D101" s="45" t="s">
        <v>26</v>
      </c>
    </row>
    <row r="102" spans="2:8" x14ac:dyDescent="0.25">
      <c r="B102" s="45" t="s">
        <v>26</v>
      </c>
    </row>
    <row r="103" spans="2:8" x14ac:dyDescent="0.25">
      <c r="B103" s="45" t="s">
        <v>26</v>
      </c>
    </row>
  </sheetData>
  <sortState xmlns:xlrd2="http://schemas.microsoft.com/office/spreadsheetml/2017/richdata2" ref="A3:AK58">
    <sortCondition ref="A58"/>
  </sortState>
  <phoneticPr fontId="0" type="noConversion"/>
  <pageMargins left="0.22" right="0.21" top="0.74803149606299213" bottom="0.74803149606299213" header="0.31496062992125984" footer="0.31496062992125984"/>
  <pageSetup paperSize="9" scale="24" orientation="landscape" r:id="rId1"/>
  <headerFooter>
    <oddFooter>&amp;L&amp;9&amp;P&amp;R&amp;9&amp;A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39"/>
  <sheetViews>
    <sheetView topLeftCell="B54" zoomScale="69" zoomScaleNormal="69" workbookViewId="0">
      <selection activeCell="D92" sqref="D92"/>
    </sheetView>
  </sheetViews>
  <sheetFormatPr defaultColWidth="8.625" defaultRowHeight="15.75" x14ac:dyDescent="0.25"/>
  <cols>
    <col min="1" max="1" width="25" customWidth="1"/>
    <col min="2" max="2" width="53.875" customWidth="1"/>
    <col min="3" max="3" width="5.625" style="37" customWidth="1"/>
    <col min="4" max="4" width="16.125" style="37" customWidth="1"/>
    <col min="5" max="5" width="17" style="37" customWidth="1"/>
    <col min="6" max="6" width="13.625" customWidth="1"/>
    <col min="7" max="7" width="14.5" customWidth="1"/>
    <col min="8" max="8" width="18.625" bestFit="1" customWidth="1"/>
    <col min="9" max="9" width="11" customWidth="1"/>
    <col min="10" max="10" width="13.875" customWidth="1"/>
    <col min="11" max="11" width="16.625" customWidth="1"/>
    <col min="12" max="12" width="13.125" bestFit="1" customWidth="1"/>
    <col min="13" max="13" width="12.5" bestFit="1" customWidth="1"/>
    <col min="14" max="14" width="9.875" bestFit="1" customWidth="1"/>
    <col min="15" max="15" width="11.375" bestFit="1" customWidth="1"/>
    <col min="16" max="16" width="9.75" customWidth="1"/>
  </cols>
  <sheetData>
    <row r="1" spans="1:12" ht="16.350000000000001" customHeight="1" thickBot="1" x14ac:dyDescent="0.3">
      <c r="B1" s="101"/>
      <c r="C1" s="102"/>
      <c r="D1" s="259">
        <v>2025</v>
      </c>
      <c r="E1" s="260"/>
    </row>
    <row r="2" spans="1:12" ht="16.350000000000001" customHeight="1" thickBot="1" x14ac:dyDescent="0.3">
      <c r="A2" s="147" t="s">
        <v>57</v>
      </c>
      <c r="B2" s="143" t="s">
        <v>1</v>
      </c>
      <c r="C2" s="144" t="s">
        <v>58</v>
      </c>
      <c r="D2" s="145" t="s">
        <v>59</v>
      </c>
      <c r="E2" s="146" t="s">
        <v>60</v>
      </c>
    </row>
    <row r="3" spans="1:12" ht="16.350000000000001" customHeight="1" x14ac:dyDescent="0.25">
      <c r="A3" s="133" t="s">
        <v>61</v>
      </c>
      <c r="B3" s="103" t="str">
        <f>'2025 Income'!F1</f>
        <v>INTEREST</v>
      </c>
      <c r="C3" s="56"/>
      <c r="D3" s="98">
        <f>'2025 Income'!F100</f>
        <v>427.8</v>
      </c>
      <c r="E3" s="104">
        <v>0</v>
      </c>
      <c r="F3" s="58" t="s">
        <v>26</v>
      </c>
      <c r="G3" s="59" t="s">
        <v>26</v>
      </c>
    </row>
    <row r="4" spans="1:12" ht="16.350000000000001" customHeight="1" x14ac:dyDescent="0.25">
      <c r="A4" s="133" t="s">
        <v>62</v>
      </c>
      <c r="B4" s="103" t="str">
        <f>'2025 Income'!G1</f>
        <v>BONDS - STANDING ORDER</v>
      </c>
      <c r="C4" s="56"/>
      <c r="D4" s="98">
        <f>'2025 Income'!G100</f>
        <v>2156</v>
      </c>
      <c r="E4" s="104">
        <v>0</v>
      </c>
      <c r="L4" s="59">
        <f>SUM(D4+D6+D7)</f>
        <v>2406</v>
      </c>
    </row>
    <row r="5" spans="1:12" ht="16.350000000000001" customHeight="1" x14ac:dyDescent="0.25">
      <c r="A5" s="133" t="s">
        <v>62</v>
      </c>
      <c r="B5" s="103" t="str">
        <f>'2025 Income'!H1</f>
        <v>COMMON PLATE</v>
      </c>
      <c r="C5" s="56"/>
      <c r="D5" s="98">
        <f>'2025 Income'!H100</f>
        <v>4811.75</v>
      </c>
      <c r="E5" s="104">
        <v>0</v>
      </c>
      <c r="L5" s="59">
        <f>SUM(D13:D14)</f>
        <v>600</v>
      </c>
    </row>
    <row r="6" spans="1:12" ht="16.350000000000001" customHeight="1" x14ac:dyDescent="0.25">
      <c r="A6" s="133" t="s">
        <v>62</v>
      </c>
      <c r="B6" s="103" t="str">
        <f>'2025 Income'!I1</f>
        <v>BONDS - VIA WEEKLY ENVELOPES</v>
      </c>
      <c r="C6" s="56"/>
      <c r="D6" s="98">
        <f>'2025 Income'!I100</f>
        <v>0</v>
      </c>
      <c r="E6" s="104">
        <v>0</v>
      </c>
      <c r="L6" s="59">
        <f>D15</f>
        <v>3654.21</v>
      </c>
    </row>
    <row r="7" spans="1:12" ht="16.350000000000001" customHeight="1" x14ac:dyDescent="0.25">
      <c r="A7" s="133" t="s">
        <v>62</v>
      </c>
      <c r="B7" s="103" t="str">
        <f>'2025 Income'!J1</f>
        <v>BONDS - VIA CHEQUES</v>
      </c>
      <c r="C7" s="56"/>
      <c r="D7" s="98">
        <f>'2025 Income'!J100</f>
        <v>250</v>
      </c>
      <c r="E7" s="104">
        <v>0</v>
      </c>
      <c r="G7" s="59">
        <f>SUM(D4:D7)</f>
        <v>7217.75</v>
      </c>
      <c r="H7">
        <v>3277</v>
      </c>
      <c r="I7">
        <v>1040</v>
      </c>
      <c r="J7" s="59">
        <v>278</v>
      </c>
      <c r="K7" t="s">
        <v>26</v>
      </c>
      <c r="L7" s="59">
        <f>D5</f>
        <v>4811.75</v>
      </c>
    </row>
    <row r="8" spans="1:12" ht="16.350000000000001" customHeight="1" x14ac:dyDescent="0.25">
      <c r="A8" s="133" t="s">
        <v>62</v>
      </c>
      <c r="B8" s="103" t="str">
        <f>'2025 Income'!K1</f>
        <v>DONATION</v>
      </c>
      <c r="C8" s="56"/>
      <c r="D8" s="98">
        <f>'2025 Income'!K100</f>
        <v>0</v>
      </c>
      <c r="E8" s="104">
        <v>0</v>
      </c>
      <c r="G8" t="s">
        <v>26</v>
      </c>
      <c r="J8" s="59">
        <v>2019</v>
      </c>
    </row>
    <row r="9" spans="1:12" ht="16.350000000000001" customHeight="1" x14ac:dyDescent="0.25">
      <c r="A9" s="133" t="s">
        <v>62</v>
      </c>
      <c r="B9" s="103" t="str">
        <f>'2025 Income'!L1</f>
        <v>CHURCH OFFICER</v>
      </c>
      <c r="C9" s="56"/>
      <c r="D9" s="98">
        <f>'2025 Income'!L100</f>
        <v>0</v>
      </c>
      <c r="E9" s="104">
        <v>0</v>
      </c>
    </row>
    <row r="10" spans="1:12" ht="16.350000000000001" customHeight="1" x14ac:dyDescent="0.25">
      <c r="A10" s="133" t="s">
        <v>62</v>
      </c>
      <c r="B10" s="103" t="str">
        <f>'2025 Income'!M1</f>
        <v>LIFE &amp; WORK</v>
      </c>
      <c r="C10" s="56"/>
      <c r="D10" s="98">
        <f>'2025 Income'!M100</f>
        <v>0</v>
      </c>
      <c r="E10" s="104">
        <v>0</v>
      </c>
      <c r="L10" s="59">
        <f>SUM(L4:L7)</f>
        <v>11471.96</v>
      </c>
    </row>
    <row r="11" spans="1:12" ht="16.350000000000001" customHeight="1" x14ac:dyDescent="0.25">
      <c r="A11" s="133" t="s">
        <v>62</v>
      </c>
      <c r="B11" s="103" t="str">
        <f>'2025 Income'!N1</f>
        <v>TREES at CHRISTMAS</v>
      </c>
      <c r="C11" s="56"/>
      <c r="D11" s="98">
        <f>'2025 Income'!N100</f>
        <v>0</v>
      </c>
      <c r="E11" s="104">
        <v>0</v>
      </c>
    </row>
    <row r="12" spans="1:12" ht="16.350000000000001" customHeight="1" x14ac:dyDescent="0.25">
      <c r="A12" s="133" t="s">
        <v>62</v>
      </c>
      <c r="B12" s="103" t="str">
        <f>'2025 Income'!O1</f>
        <v>PULPIT SUPPLY REPAYMENT</v>
      </c>
      <c r="C12" s="56"/>
      <c r="D12" s="98">
        <f>'2025 Income'!O100</f>
        <v>0</v>
      </c>
      <c r="E12" s="104">
        <v>0</v>
      </c>
      <c r="H12" s="186">
        <f>SUM(D3:D27)</f>
        <v>11899.759999999998</v>
      </c>
    </row>
    <row r="13" spans="1:12" ht="16.350000000000001" customHeight="1" x14ac:dyDescent="0.25">
      <c r="A13" s="133" t="s">
        <v>62</v>
      </c>
      <c r="B13" s="103" t="str">
        <f>'2025 Income'!P1</f>
        <v>FUNERAL FEES</v>
      </c>
      <c r="C13" s="56"/>
      <c r="D13" s="98">
        <f>'2025 Income'!P100</f>
        <v>350</v>
      </c>
      <c r="E13" s="104">
        <v>0</v>
      </c>
      <c r="H13" s="1"/>
    </row>
    <row r="14" spans="1:12" ht="16.350000000000001" customHeight="1" x14ac:dyDescent="0.25">
      <c r="A14" s="133" t="s">
        <v>62</v>
      </c>
      <c r="B14" s="103" t="str">
        <f>'2025 Income'!Q1</f>
        <v>WEDDING FEES</v>
      </c>
      <c r="C14" s="56"/>
      <c r="D14" s="98">
        <f>'2025 Income'!Q100</f>
        <v>250</v>
      </c>
      <c r="E14" s="104">
        <v>0</v>
      </c>
      <c r="F14" s="218"/>
      <c r="H14" s="187">
        <f>'2025 Income'!E100</f>
        <v>11899.760000000002</v>
      </c>
    </row>
    <row r="15" spans="1:12" ht="16.350000000000001" customHeight="1" x14ac:dyDescent="0.25">
      <c r="A15" s="133" t="s">
        <v>62</v>
      </c>
      <c r="B15" s="103" t="str">
        <f>'2025 Income'!R1</f>
        <v>REFUND OF TAX ON BONDS</v>
      </c>
      <c r="C15" s="56"/>
      <c r="D15" s="98">
        <f>'2025 Income'!R100</f>
        <v>3654.21</v>
      </c>
      <c r="E15" s="104">
        <v>0</v>
      </c>
      <c r="H15" s="1"/>
    </row>
    <row r="16" spans="1:12" ht="16.350000000000001" customHeight="1" x14ac:dyDescent="0.25">
      <c r="A16" s="133" t="s">
        <v>62</v>
      </c>
      <c r="B16" s="103" t="str">
        <f>'2025 Income'!S1</f>
        <v>REFUND OF CHURCH REPAIRS</v>
      </c>
      <c r="C16" s="56"/>
      <c r="D16" s="98">
        <f>'2025 Income'!S100</f>
        <v>0</v>
      </c>
      <c r="E16" s="104">
        <v>0</v>
      </c>
      <c r="H16" s="187">
        <f>SUM(H12-H14)</f>
        <v>-3.637978807091713E-12</v>
      </c>
    </row>
    <row r="17" spans="1:12" ht="16.350000000000001" customHeight="1" x14ac:dyDescent="0.25">
      <c r="A17" s="133" t="s">
        <v>62</v>
      </c>
      <c r="B17" s="103" t="str">
        <f>'2025 Income'!T1</f>
        <v>INSURANCE CLAIM Window Vandalism</v>
      </c>
      <c r="C17" s="56"/>
      <c r="D17" s="98">
        <f>'2025 Income'!T100</f>
        <v>0</v>
      </c>
      <c r="E17" s="104">
        <v>0</v>
      </c>
    </row>
    <row r="18" spans="1:12" ht="16.350000000000001" customHeight="1" x14ac:dyDescent="0.25">
      <c r="A18" s="133" t="s">
        <v>62</v>
      </c>
      <c r="B18" s="103" t="str">
        <f>'2025 Income'!U1</f>
        <v>BEQUEST  Stuart Macdonald</v>
      </c>
      <c r="C18" s="56"/>
      <c r="D18" s="98">
        <f>'2025 Income'!U100</f>
        <v>0</v>
      </c>
      <c r="E18" s="104">
        <v>0</v>
      </c>
    </row>
    <row r="19" spans="1:12" ht="16.350000000000001" customHeight="1" x14ac:dyDescent="0.25">
      <c r="A19" s="133" t="s">
        <v>62</v>
      </c>
      <c r="B19" s="103" t="str">
        <f>'2025 Income'!V1</f>
        <v>SPARE</v>
      </c>
      <c r="C19" s="56"/>
      <c r="D19" s="98">
        <f>'2025 Income'!V100</f>
        <v>0</v>
      </c>
      <c r="E19" s="104">
        <v>0</v>
      </c>
      <c r="F19" s="59" t="s">
        <v>26</v>
      </c>
    </row>
    <row r="20" spans="1:12" ht="16.350000000000001" customHeight="1" x14ac:dyDescent="0.25">
      <c r="A20" s="133" t="s">
        <v>62</v>
      </c>
      <c r="B20" s="103" t="str">
        <f>'2025 Income'!W1</f>
        <v>SPARE</v>
      </c>
      <c r="C20" s="56"/>
      <c r="D20" s="98">
        <f>'2025 Income'!W100</f>
        <v>0</v>
      </c>
      <c r="E20" s="104">
        <v>0</v>
      </c>
    </row>
    <row r="21" spans="1:12" ht="16.350000000000001" customHeight="1" x14ac:dyDescent="0.25">
      <c r="A21" s="133" t="s">
        <v>62</v>
      </c>
      <c r="B21" s="103" t="str">
        <f>'2025 Income'!X1</f>
        <v>SPARE</v>
      </c>
      <c r="C21" s="56"/>
      <c r="D21" s="98">
        <f>'2025 Income'!X100</f>
        <v>0</v>
      </c>
      <c r="E21" s="104">
        <v>0</v>
      </c>
    </row>
    <row r="22" spans="1:12" ht="16.350000000000001" customHeight="1" x14ac:dyDescent="0.25">
      <c r="A22" s="133" t="s">
        <v>62</v>
      </c>
      <c r="B22" s="103" t="str">
        <f>'2025 Income'!Y1</f>
        <v>CHRISTIAN AID DONATION</v>
      </c>
      <c r="C22" s="56"/>
      <c r="D22" s="98">
        <f>'2025 Income'!Y100</f>
        <v>0</v>
      </c>
      <c r="E22" s="104">
        <v>0</v>
      </c>
      <c r="F22" s="218" t="s">
        <v>26</v>
      </c>
    </row>
    <row r="23" spans="1:12" ht="16.350000000000001" customHeight="1" x14ac:dyDescent="0.25">
      <c r="A23" s="133" t="s">
        <v>62</v>
      </c>
      <c r="B23" s="103" t="str">
        <f>'2025 Income'!Z1</f>
        <v>REFUND ON INSURANCE FROM FABRIC FUND</v>
      </c>
      <c r="C23" s="56"/>
      <c r="D23" s="98">
        <f>'2025 Income'!Z100</f>
        <v>0</v>
      </c>
      <c r="E23" s="104">
        <v>0</v>
      </c>
    </row>
    <row r="24" spans="1:12" ht="16.350000000000001" customHeight="1" x14ac:dyDescent="0.25">
      <c r="A24" s="133" t="s">
        <v>62</v>
      </c>
      <c r="B24" s="103" t="str">
        <f>'2025 Income'!AA1</f>
        <v>REFUND ON ELECTRICITY FROM FABRIC FUND</v>
      </c>
      <c r="C24" s="56"/>
      <c r="D24" s="98">
        <f>'2025 Income'!AA100</f>
        <v>0</v>
      </c>
      <c r="E24" s="104">
        <v>0</v>
      </c>
    </row>
    <row r="25" spans="1:12" ht="16.350000000000001" customHeight="1" x14ac:dyDescent="0.25">
      <c r="A25" s="149" t="s">
        <v>63</v>
      </c>
      <c r="B25" s="161" t="str">
        <f>'2025 Income'!AB1</f>
        <v>CONCERTS - QUIZ / SOUP &amp; SWEET</v>
      </c>
      <c r="C25" s="153"/>
      <c r="D25" s="162">
        <f>'2025 Income'!AB100</f>
        <v>0</v>
      </c>
      <c r="E25" s="163">
        <v>0</v>
      </c>
      <c r="L25" s="59">
        <f>SUM(D16+D23+D24)</f>
        <v>0</v>
      </c>
    </row>
    <row r="26" spans="1:12" ht="16.350000000000001" customHeight="1" x14ac:dyDescent="0.25">
      <c r="A26" s="133" t="s">
        <v>62</v>
      </c>
      <c r="B26" s="103" t="str">
        <f>'2025 Income'!AC1</f>
        <v>SPARE</v>
      </c>
      <c r="C26" s="56"/>
      <c r="D26" s="98">
        <f>'2025 Income'!AC100</f>
        <v>0</v>
      </c>
      <c r="E26" s="104">
        <v>0</v>
      </c>
      <c r="F26" s="59" t="s">
        <v>26</v>
      </c>
    </row>
    <row r="27" spans="1:12" ht="16.350000000000001" customHeight="1" x14ac:dyDescent="0.25">
      <c r="A27" s="133" t="s">
        <v>62</v>
      </c>
      <c r="B27" s="103" t="str">
        <f>'2025 Income'!AD1</f>
        <v>SPARE</v>
      </c>
      <c r="C27" s="56"/>
      <c r="D27" s="98">
        <f>'2025 Income'!AD100</f>
        <v>0</v>
      </c>
      <c r="E27" s="104">
        <v>0</v>
      </c>
      <c r="F27" s="59"/>
    </row>
    <row r="28" spans="1:12" ht="16.350000000000001" customHeight="1" x14ac:dyDescent="0.25">
      <c r="A28" s="133" t="s">
        <v>62</v>
      </c>
      <c r="B28" s="105" t="str">
        <f>'2025 Expenses'!E1</f>
        <v>MINISTERS SALARY &amp; LOCUM COSTS</v>
      </c>
      <c r="C28" s="56"/>
      <c r="D28" s="57">
        <v>0</v>
      </c>
      <c r="E28" s="106">
        <f>'2025 Expenses'!E88</f>
        <v>8340</v>
      </c>
      <c r="F28" t="s">
        <v>64</v>
      </c>
    </row>
    <row r="29" spans="1:12" ht="16.350000000000001" customHeight="1" x14ac:dyDescent="0.25">
      <c r="A29" s="133" t="s">
        <v>62</v>
      </c>
      <c r="B29" s="105" t="str">
        <f>'2025 Expenses'!F1</f>
        <v>SPARE</v>
      </c>
      <c r="C29" s="56"/>
      <c r="D29" s="57">
        <v>0</v>
      </c>
      <c r="E29" s="106">
        <f>'2025 Expenses'!F88</f>
        <v>0</v>
      </c>
    </row>
    <row r="30" spans="1:12" ht="16.350000000000001" customHeight="1" x14ac:dyDescent="0.25">
      <c r="A30" s="149" t="s">
        <v>65</v>
      </c>
      <c r="B30" s="152" t="str">
        <f>'2025 Expenses'!G1</f>
        <v>HEAT &amp; LIGHT</v>
      </c>
      <c r="C30" s="153"/>
      <c r="D30" s="154">
        <v>0</v>
      </c>
      <c r="E30" s="155">
        <f>'2025 Expenses'!G88</f>
        <v>2834.19</v>
      </c>
      <c r="F30" s="59" t="s">
        <v>64</v>
      </c>
    </row>
    <row r="31" spans="1:12" ht="16.350000000000001" customHeight="1" x14ac:dyDescent="0.25">
      <c r="A31" s="133" t="s">
        <v>62</v>
      </c>
      <c r="B31" s="105" t="str">
        <f>'2025 Expenses'!H1</f>
        <v>CHURCH OFFICER</v>
      </c>
      <c r="C31" s="56"/>
      <c r="D31" s="57">
        <v>0</v>
      </c>
      <c r="E31" s="106">
        <f>'2025 Expenses'!H88</f>
        <v>950.39999999999986</v>
      </c>
      <c r="F31" t="s">
        <v>64</v>
      </c>
    </row>
    <row r="32" spans="1:12" ht="16.350000000000001" customHeight="1" x14ac:dyDescent="0.25">
      <c r="A32" s="133" t="s">
        <v>62</v>
      </c>
      <c r="B32" s="105" t="str">
        <f>'2025 Expenses'!I1</f>
        <v xml:space="preserve"> </v>
      </c>
      <c r="C32" s="56"/>
      <c r="D32" s="57">
        <v>0</v>
      </c>
      <c r="E32" s="106">
        <f>'2025 Expenses'!I88</f>
        <v>0</v>
      </c>
    </row>
    <row r="33" spans="1:9" ht="16.350000000000001" customHeight="1" x14ac:dyDescent="0.25">
      <c r="A33" s="133" t="s">
        <v>62</v>
      </c>
      <c r="B33" s="105" t="str">
        <f>'2025 Expenses'!J1</f>
        <v>FLOWERS, CANDLES &amp; OTHER DECORATIONS  Etc</v>
      </c>
      <c r="C33" s="56"/>
      <c r="D33" s="57">
        <v>0</v>
      </c>
      <c r="E33" s="106">
        <f>'2025 Expenses'!J88</f>
        <v>112.97999999999999</v>
      </c>
      <c r="H33" s="187">
        <f>SUM(E28:E60)</f>
        <v>39699.550000000003</v>
      </c>
    </row>
    <row r="34" spans="1:9" ht="16.350000000000001" customHeight="1" x14ac:dyDescent="0.25">
      <c r="A34" s="133" t="s">
        <v>62</v>
      </c>
      <c r="B34" s="105" t="str">
        <f>'2025 Expenses'!K1</f>
        <v>HALL RENT - SUNDAY SCHOOL &amp; OTHER EVENTS</v>
      </c>
      <c r="C34" s="56"/>
      <c r="D34" s="57">
        <v>0</v>
      </c>
      <c r="E34" s="106">
        <f>'2025 Expenses'!K88</f>
        <v>0</v>
      </c>
      <c r="H34" s="187"/>
    </row>
    <row r="35" spans="1:9" ht="16.350000000000001" customHeight="1" x14ac:dyDescent="0.25">
      <c r="A35" s="133" t="s">
        <v>62</v>
      </c>
      <c r="B35" s="105" t="str">
        <f>'2025 Expenses'!L1</f>
        <v>SPARE</v>
      </c>
      <c r="C35" s="56"/>
      <c r="D35" s="57">
        <v>0</v>
      </c>
      <c r="E35" s="106">
        <f>'2025 Expenses'!L88</f>
        <v>0</v>
      </c>
      <c r="H35" s="187">
        <f>'2025 Expenses'!D88</f>
        <v>39699.55000000001</v>
      </c>
    </row>
    <row r="36" spans="1:9" ht="16.350000000000001" customHeight="1" x14ac:dyDescent="0.25">
      <c r="A36" s="133" t="s">
        <v>62</v>
      </c>
      <c r="B36" s="105" t="str">
        <f>'2025 Expenses'!M1</f>
        <v>ORGANIST WAGES</v>
      </c>
      <c r="C36" s="56"/>
      <c r="D36" s="57">
        <v>0</v>
      </c>
      <c r="E36" s="106">
        <f>'2025 Expenses'!M88</f>
        <v>1325</v>
      </c>
      <c r="F36" t="s">
        <v>64</v>
      </c>
      <c r="H36" s="187" t="s">
        <v>26</v>
      </c>
    </row>
    <row r="37" spans="1:9" ht="16.350000000000001" customHeight="1" x14ac:dyDescent="0.25">
      <c r="A37" s="133" t="s">
        <v>62</v>
      </c>
      <c r="B37" s="105" t="str">
        <f>'2025 Expenses'!N1</f>
        <v xml:space="preserve">PULPIT SUPPLY </v>
      </c>
      <c r="C37" s="56"/>
      <c r="D37" s="57">
        <v>0</v>
      </c>
      <c r="E37" s="106">
        <f>'2025 Expenses'!N88</f>
        <v>0</v>
      </c>
      <c r="F37" t="s">
        <v>64</v>
      </c>
      <c r="H37" s="187">
        <f>SUM(H33-H35)</f>
        <v>-7.2759576141834259E-12</v>
      </c>
    </row>
    <row r="38" spans="1:9" ht="16.350000000000001" customHeight="1" x14ac:dyDescent="0.25">
      <c r="A38" s="133" t="s">
        <v>62</v>
      </c>
      <c r="B38" s="105" t="str">
        <f>'2025 Expenses'!O1</f>
        <v>RETIRAL  &amp; OTHER PRESENTATIONS</v>
      </c>
      <c r="C38" s="56"/>
      <c r="D38" s="57">
        <v>0</v>
      </c>
      <c r="E38" s="106">
        <f>'2025 Expenses'!O88</f>
        <v>0</v>
      </c>
      <c r="F38" t="s">
        <v>64</v>
      </c>
    </row>
    <row r="39" spans="1:9" ht="16.350000000000001" customHeight="1" x14ac:dyDescent="0.25">
      <c r="A39" s="133" t="s">
        <v>62</v>
      </c>
      <c r="B39" s="105" t="str">
        <f>'2025 Expenses'!P1</f>
        <v>MINISTERS TELEPHONE</v>
      </c>
      <c r="C39" s="56"/>
      <c r="D39" s="57">
        <v>0</v>
      </c>
      <c r="E39" s="106">
        <f>'2025 Expenses'!P88</f>
        <v>291.11</v>
      </c>
      <c r="F39" t="s">
        <v>64</v>
      </c>
      <c r="H39" s="187">
        <f>E39+E40+E41+E42</f>
        <v>1065.75</v>
      </c>
      <c r="I39" s="133" t="s">
        <v>66</v>
      </c>
    </row>
    <row r="40" spans="1:9" ht="16.350000000000001" customHeight="1" x14ac:dyDescent="0.25">
      <c r="A40" s="133" t="s">
        <v>62</v>
      </c>
      <c r="B40" s="105" t="str">
        <f>'2025 Expenses'!Q1</f>
        <v>MANSE COUNCIL TAX</v>
      </c>
      <c r="C40" s="56"/>
      <c r="D40" s="57">
        <v>0</v>
      </c>
      <c r="E40" s="106">
        <f>'2025 Expenses'!Q88</f>
        <v>774.64</v>
      </c>
      <c r="F40" t="s">
        <v>64</v>
      </c>
    </row>
    <row r="41" spans="1:9" ht="16.350000000000001" customHeight="1" x14ac:dyDescent="0.25">
      <c r="A41" s="156" t="s">
        <v>65</v>
      </c>
      <c r="B41" s="152" t="str">
        <f>'2025 Expenses'!R1</f>
        <v>MANSE REPAIRS</v>
      </c>
      <c r="C41" s="153"/>
      <c r="D41" s="154">
        <v>0</v>
      </c>
      <c r="E41" s="155">
        <f>'2025 Expenses'!R88</f>
        <v>0</v>
      </c>
      <c r="F41" t="s">
        <v>64</v>
      </c>
    </row>
    <row r="42" spans="1:9" ht="16.350000000000001" customHeight="1" x14ac:dyDescent="0.25">
      <c r="A42" s="133" t="s">
        <v>62</v>
      </c>
      <c r="B42" s="105" t="str">
        <f>'2025 Expenses'!S1</f>
        <v>MINISTERS TRAVELLING EXPENSES</v>
      </c>
      <c r="C42" s="56"/>
      <c r="D42" s="57">
        <v>0</v>
      </c>
      <c r="E42" s="106">
        <f>'2025 Expenses'!S88</f>
        <v>0</v>
      </c>
      <c r="F42" t="s">
        <v>64</v>
      </c>
    </row>
    <row r="43" spans="1:9" ht="16.350000000000001" customHeight="1" x14ac:dyDescent="0.25">
      <c r="A43" s="133" t="s">
        <v>62</v>
      </c>
      <c r="B43" s="105" t="str">
        <f>'2025 Expenses'!T1</f>
        <v>LIFE &amp; WORK</v>
      </c>
      <c r="C43" s="56"/>
      <c r="D43" s="57">
        <v>0</v>
      </c>
      <c r="E43" s="106">
        <f>'2025 Expenses'!T88</f>
        <v>0</v>
      </c>
    </row>
    <row r="44" spans="1:9" ht="16.350000000000001" customHeight="1" x14ac:dyDescent="0.25">
      <c r="A44" s="133" t="s">
        <v>62</v>
      </c>
      <c r="B44" s="105" t="str">
        <f>'2025 Expenses'!U1</f>
        <v>FLORENCE CRAIG</v>
      </c>
      <c r="C44" s="56"/>
      <c r="D44" s="57">
        <v>0</v>
      </c>
      <c r="E44" s="106">
        <f>'2025 Expenses'!U88</f>
        <v>0</v>
      </c>
    </row>
    <row r="45" spans="1:9" ht="16.350000000000001" customHeight="1" x14ac:dyDescent="0.25">
      <c r="A45" s="133" t="s">
        <v>62</v>
      </c>
      <c r="B45" s="105" t="str">
        <f>'2025 Expenses'!V1</f>
        <v>PRINT/STAT, CLEANING MATERIALS Etc.,</v>
      </c>
      <c r="C45" s="56"/>
      <c r="D45" s="57">
        <v>0</v>
      </c>
      <c r="E45" s="106">
        <f>'2025 Expenses'!V88</f>
        <v>192.82</v>
      </c>
      <c r="F45" t="s">
        <v>64</v>
      </c>
    </row>
    <row r="46" spans="1:9" ht="16.350000000000001" customHeight="1" x14ac:dyDescent="0.25">
      <c r="A46" s="133" t="s">
        <v>62</v>
      </c>
      <c r="B46" s="105" t="str">
        <f>'2025 Expenses'!W1</f>
        <v>COMMUNION &amp; FELLOWSHIP EXPENSES</v>
      </c>
      <c r="C46" s="56"/>
      <c r="D46" s="57">
        <v>0</v>
      </c>
      <c r="E46" s="106">
        <f>'2025 Expenses'!W88</f>
        <v>288.64999999999998</v>
      </c>
      <c r="F46" t="s">
        <v>64</v>
      </c>
    </row>
    <row r="47" spans="1:9" ht="16.350000000000001" customHeight="1" x14ac:dyDescent="0.25">
      <c r="A47" s="156" t="s">
        <v>65</v>
      </c>
      <c r="B47" s="157" t="str">
        <f>'2025 Expenses'!X1</f>
        <v>CHURCH REPAIRS</v>
      </c>
      <c r="C47" s="158"/>
      <c r="D47" s="159" t="s">
        <v>67</v>
      </c>
      <c r="E47" s="160">
        <f>'2025 Expenses'!X88</f>
        <v>20508.78</v>
      </c>
      <c r="F47" t="s">
        <v>64</v>
      </c>
    </row>
    <row r="48" spans="1:9" ht="16.350000000000001" customHeight="1" x14ac:dyDescent="0.25">
      <c r="A48" s="149" t="s">
        <v>65</v>
      </c>
      <c r="B48" s="152" t="str">
        <f>'2025 Expenses'!Y1</f>
        <v>CHURCH INSURANCE</v>
      </c>
      <c r="C48" s="153"/>
      <c r="D48" s="154">
        <v>0</v>
      </c>
      <c r="E48" s="155">
        <f>'2025 Expenses'!Y88</f>
        <v>3265.84</v>
      </c>
      <c r="F48" t="s">
        <v>64</v>
      </c>
    </row>
    <row r="49" spans="1:21" ht="16.350000000000001" customHeight="1" x14ac:dyDescent="0.25">
      <c r="A49" s="133" t="s">
        <v>62</v>
      </c>
      <c r="B49" s="105" t="str">
        <f>'2025 Expenses'!Z1</f>
        <v>SPARE</v>
      </c>
      <c r="C49" s="56"/>
      <c r="D49" s="57">
        <v>0</v>
      </c>
      <c r="E49" s="106">
        <f>'2025 Expenses'!Z88</f>
        <v>0</v>
      </c>
    </row>
    <row r="50" spans="1:21" ht="16.350000000000001" customHeight="1" x14ac:dyDescent="0.25">
      <c r="A50" s="133" t="s">
        <v>62</v>
      </c>
      <c r="B50" s="105" t="str">
        <f>'2025 Expenses'!AA1</f>
        <v>DONATIONS TO CHRISTIAN AID</v>
      </c>
      <c r="C50" s="56"/>
      <c r="D50" s="57">
        <v>0</v>
      </c>
      <c r="E50" s="106">
        <f>'2025 Expenses'!AA88</f>
        <v>0</v>
      </c>
    </row>
    <row r="51" spans="1:21" ht="16.350000000000001" customHeight="1" x14ac:dyDescent="0.25">
      <c r="A51" s="148" t="s">
        <v>62</v>
      </c>
      <c r="B51" s="105" t="str">
        <f>'2025 Expenses'!AB1</f>
        <v>SOUND SYSTEM &amp; PROJECTOR</v>
      </c>
      <c r="C51" s="56"/>
      <c r="D51" s="57">
        <v>0</v>
      </c>
      <c r="E51" s="106">
        <f>'2025 Expenses'!AB88</f>
        <v>0</v>
      </c>
    </row>
    <row r="52" spans="1:21" ht="16.350000000000001" customHeight="1" x14ac:dyDescent="0.25">
      <c r="A52" s="133" t="s">
        <v>62</v>
      </c>
      <c r="B52" s="105" t="str">
        <f>'2025 Expenses'!AC1</f>
        <v>FLOWER FESTIVAL</v>
      </c>
      <c r="C52" s="56"/>
      <c r="D52" s="57">
        <v>0</v>
      </c>
      <c r="E52" s="106">
        <f>'2025 Expenses'!AC88</f>
        <v>0</v>
      </c>
    </row>
    <row r="53" spans="1:21" ht="16.350000000000001" customHeight="1" x14ac:dyDescent="0.25">
      <c r="A53" s="133" t="s">
        <v>62</v>
      </c>
      <c r="B53" s="105" t="str">
        <f>'2025 Expenses'!AD1</f>
        <v>SPARE</v>
      </c>
      <c r="C53" s="56"/>
      <c r="D53" s="57">
        <v>0</v>
      </c>
      <c r="E53" s="106">
        <f>'2025 Expenses'!AD88</f>
        <v>0</v>
      </c>
    </row>
    <row r="54" spans="1:21" ht="16.350000000000001" customHeight="1" x14ac:dyDescent="0.25">
      <c r="A54" s="133" t="s">
        <v>62</v>
      </c>
      <c r="B54" s="105" t="str">
        <f>'2025 Expenses'!AE1</f>
        <v>CONCERTS &amp; OTHER FUND RAISING EVENTS</v>
      </c>
      <c r="C54" s="56"/>
      <c r="D54" s="57">
        <v>0</v>
      </c>
      <c r="E54" s="106">
        <f>'2025 Expenses'!AE88</f>
        <v>0</v>
      </c>
    </row>
    <row r="55" spans="1:21" ht="16.350000000000001" customHeight="1" x14ac:dyDescent="0.25">
      <c r="A55" s="133" t="s">
        <v>62</v>
      </c>
      <c r="B55" s="105" t="str">
        <f>'2025 Expenses'!AF1</f>
        <v>PRESBYTERY DUES</v>
      </c>
      <c r="C55" s="56"/>
      <c r="D55" s="57">
        <v>0</v>
      </c>
      <c r="E55" s="106">
        <f>'2025 Expenses'!AF88</f>
        <v>465.14</v>
      </c>
    </row>
    <row r="56" spans="1:21" ht="16.350000000000001" customHeight="1" x14ac:dyDescent="0.25">
      <c r="A56" s="133" t="s">
        <v>62</v>
      </c>
      <c r="B56" s="105" t="str">
        <f>'2025 Expenses'!AG1</f>
        <v>ORGAN REPAIRS</v>
      </c>
      <c r="C56" s="56"/>
      <c r="D56" s="57">
        <v>0</v>
      </c>
      <c r="E56" s="106">
        <f>'2025 Expenses'!AG88</f>
        <v>250</v>
      </c>
    </row>
    <row r="57" spans="1:21" ht="16.350000000000001" customHeight="1" x14ac:dyDescent="0.25">
      <c r="A57" s="133" t="s">
        <v>62</v>
      </c>
      <c r="B57" s="105" t="str">
        <f>'2025 Expenses'!AH1</f>
        <v>FUNERAL &amp; WEDDING EXPENSES</v>
      </c>
      <c r="C57" s="56"/>
      <c r="D57" s="57">
        <v>0</v>
      </c>
      <c r="E57" s="106">
        <f>'2025 Expenses'!AH88</f>
        <v>100</v>
      </c>
      <c r="G57" s="59"/>
    </row>
    <row r="58" spans="1:21" ht="16.350000000000001" customHeight="1" x14ac:dyDescent="0.25">
      <c r="A58" s="133" t="s">
        <v>62</v>
      </c>
      <c r="B58" s="105" t="str">
        <f>'2025 Expenses'!AI1</f>
        <v>SPARE</v>
      </c>
      <c r="C58" s="56"/>
      <c r="D58" s="57">
        <v>0</v>
      </c>
      <c r="E58" s="106">
        <f>'2025 Expenses'!AI88</f>
        <v>0</v>
      </c>
      <c r="G58" s="59"/>
    </row>
    <row r="59" spans="1:21" ht="16.350000000000001" customHeight="1" x14ac:dyDescent="0.25">
      <c r="A59" s="133" t="s">
        <v>61</v>
      </c>
      <c r="B59" s="105" t="str">
        <f>'2025 Expenses'!AJ1</f>
        <v>FABRIC FUND</v>
      </c>
      <c r="C59" s="56"/>
      <c r="D59" s="57">
        <v>0</v>
      </c>
      <c r="E59" s="106">
        <f>'2025 Expenses'!AJ88</f>
        <v>0</v>
      </c>
    </row>
    <row r="60" spans="1:21" ht="16.350000000000001" customHeight="1" x14ac:dyDescent="0.25">
      <c r="A60" s="133" t="s">
        <v>26</v>
      </c>
      <c r="B60" s="105" t="s">
        <v>26</v>
      </c>
      <c r="C60" s="56"/>
      <c r="D60" s="57">
        <v>0</v>
      </c>
      <c r="E60" s="106">
        <v>0</v>
      </c>
    </row>
    <row r="61" spans="1:21" ht="16.350000000000001" customHeight="1" x14ac:dyDescent="0.25">
      <c r="A61" s="133" t="s">
        <v>26</v>
      </c>
      <c r="B61" s="114" t="s">
        <v>68</v>
      </c>
      <c r="C61" s="115"/>
      <c r="D61" s="116">
        <f>SUM(D3:D60)</f>
        <v>11899.759999999998</v>
      </c>
      <c r="E61" s="116">
        <f>SUM(E3:E60)</f>
        <v>39699.550000000003</v>
      </c>
      <c r="G61">
        <f>'2025 Income'!E100</f>
        <v>11899.760000000002</v>
      </c>
      <c r="H61">
        <f>'2025 Expenses'!D88</f>
        <v>39699.55000000001</v>
      </c>
      <c r="K61" s="199">
        <f>E61-E50</f>
        <v>39699.550000000003</v>
      </c>
      <c r="L61" s="200" t="s">
        <v>69</v>
      </c>
      <c r="M61" s="192"/>
      <c r="N61" s="192"/>
      <c r="O61" s="192"/>
      <c r="P61" s="192"/>
      <c r="Q61" s="192"/>
      <c r="R61" s="192"/>
      <c r="S61" s="192"/>
      <c r="T61" s="192"/>
      <c r="U61" s="192"/>
    </row>
    <row r="62" spans="1:21" ht="16.350000000000001" customHeight="1" x14ac:dyDescent="0.25">
      <c r="A62" s="133" t="s">
        <v>70</v>
      </c>
      <c r="B62" s="234" t="s">
        <v>365</v>
      </c>
      <c r="C62" s="99" t="s">
        <v>26</v>
      </c>
      <c r="D62" s="107">
        <f>I129</f>
        <v>59002.54</v>
      </c>
      <c r="E62" s="107">
        <v>0</v>
      </c>
      <c r="F62" t="s">
        <v>26</v>
      </c>
      <c r="H62">
        <f>SUM(H61-G61)</f>
        <v>27799.790000000008</v>
      </c>
    </row>
    <row r="63" spans="1:21" ht="16.350000000000001" customHeight="1" x14ac:dyDescent="0.25">
      <c r="A63" s="133" t="s">
        <v>70</v>
      </c>
      <c r="B63" s="234" t="s">
        <v>366</v>
      </c>
      <c r="C63" s="99" t="s">
        <v>26</v>
      </c>
      <c r="D63" s="100">
        <v>0</v>
      </c>
      <c r="E63" s="100">
        <f>SUM(D62+D61-E61)</f>
        <v>31202.75</v>
      </c>
    </row>
    <row r="64" spans="1:21" ht="16.350000000000001" customHeight="1" thickBot="1" x14ac:dyDescent="0.3">
      <c r="A64" s="133" t="s">
        <v>26</v>
      </c>
      <c r="B64" s="82" t="s">
        <v>26</v>
      </c>
      <c r="D64" s="218"/>
      <c r="E64" s="108" t="s">
        <v>26</v>
      </c>
    </row>
    <row r="65" spans="1:14" ht="16.350000000000001" customHeight="1" thickBot="1" x14ac:dyDescent="0.3">
      <c r="A65" s="133" t="s">
        <v>26</v>
      </c>
      <c r="B65" s="118" t="s">
        <v>71</v>
      </c>
      <c r="C65" s="55"/>
      <c r="D65" s="120">
        <f>SUM(D61:D63)</f>
        <v>70902.3</v>
      </c>
      <c r="E65" s="120">
        <f>SUM(E61:E63)</f>
        <v>70902.3</v>
      </c>
      <c r="G65" s="117">
        <f>SUM(D65-E65)</f>
        <v>0</v>
      </c>
    </row>
    <row r="66" spans="1:14" ht="16.350000000000001" customHeight="1" x14ac:dyDescent="0.25">
      <c r="A66" s="133" t="s">
        <v>26</v>
      </c>
      <c r="B66" s="122" t="s">
        <v>72</v>
      </c>
      <c r="C66" s="56"/>
      <c r="D66" s="119"/>
      <c r="E66" s="121"/>
    </row>
    <row r="67" spans="1:14" ht="16.350000000000001" customHeight="1" x14ac:dyDescent="0.25">
      <c r="A67" s="133" t="s">
        <v>73</v>
      </c>
      <c r="B67" s="183" t="s">
        <v>367</v>
      </c>
      <c r="C67" s="180"/>
      <c r="D67" s="181">
        <v>32433</v>
      </c>
      <c r="E67" s="182">
        <v>0</v>
      </c>
    </row>
    <row r="68" spans="1:14" ht="16.350000000000001" customHeight="1" x14ac:dyDescent="0.25">
      <c r="A68" s="133" t="s">
        <v>73</v>
      </c>
      <c r="B68" s="183" t="s">
        <v>368</v>
      </c>
      <c r="C68" s="180"/>
      <c r="D68" s="181">
        <v>39856</v>
      </c>
      <c r="E68" s="182">
        <v>0</v>
      </c>
    </row>
    <row r="69" spans="1:14" ht="16.350000000000001" customHeight="1" x14ac:dyDescent="0.25">
      <c r="A69" s="133" t="s">
        <v>74</v>
      </c>
      <c r="B69" s="183" t="s">
        <v>369</v>
      </c>
      <c r="C69" s="180"/>
      <c r="D69" s="181">
        <v>56781</v>
      </c>
      <c r="E69" s="182">
        <v>0</v>
      </c>
    </row>
    <row r="70" spans="1:14" ht="16.350000000000001" customHeight="1" x14ac:dyDescent="0.25">
      <c r="A70" s="133" t="s">
        <v>74</v>
      </c>
      <c r="B70" s="183" t="s">
        <v>370</v>
      </c>
      <c r="C70" s="180"/>
      <c r="D70" s="181">
        <v>0</v>
      </c>
      <c r="E70" s="182">
        <v>0</v>
      </c>
      <c r="F70" s="132">
        <v>55172</v>
      </c>
    </row>
    <row r="71" spans="1:14" ht="16.350000000000001" customHeight="1" x14ac:dyDescent="0.25">
      <c r="A71" s="133"/>
      <c r="B71" s="183" t="s">
        <v>371</v>
      </c>
      <c r="C71" s="180"/>
      <c r="D71" s="181">
        <v>0</v>
      </c>
      <c r="E71" s="182">
        <v>0</v>
      </c>
      <c r="F71" s="132"/>
      <c r="J71">
        <v>55172</v>
      </c>
      <c r="K71" t="s">
        <v>75</v>
      </c>
      <c r="L71" s="58">
        <v>1.54</v>
      </c>
      <c r="M71" s="296">
        <f>SUM(J71*L71)</f>
        <v>84964.88</v>
      </c>
      <c r="N71" s="296"/>
    </row>
    <row r="72" spans="1:14" ht="16.350000000000001" customHeight="1" x14ac:dyDescent="0.25">
      <c r="A72" s="133" t="s">
        <v>74</v>
      </c>
      <c r="B72" s="183" t="s">
        <v>370</v>
      </c>
      <c r="C72" s="180"/>
      <c r="D72" s="181">
        <v>0</v>
      </c>
      <c r="E72" s="182">
        <v>0</v>
      </c>
      <c r="L72" s="58"/>
      <c r="M72" s="58"/>
      <c r="N72" s="58"/>
    </row>
    <row r="73" spans="1:14" ht="16.350000000000001" customHeight="1" x14ac:dyDescent="0.25">
      <c r="A73" s="133" t="s">
        <v>74</v>
      </c>
      <c r="B73" s="183" t="s">
        <v>372</v>
      </c>
      <c r="C73" s="180"/>
      <c r="D73" s="181">
        <v>0</v>
      </c>
      <c r="E73" s="182">
        <v>0</v>
      </c>
      <c r="F73" s="132">
        <v>55172</v>
      </c>
      <c r="L73" s="58"/>
      <c r="M73" s="58"/>
      <c r="N73" s="58"/>
    </row>
    <row r="74" spans="1:14" ht="16.350000000000001" customHeight="1" x14ac:dyDescent="0.25">
      <c r="A74" s="133" t="s">
        <v>74</v>
      </c>
      <c r="B74" s="183" t="s">
        <v>373</v>
      </c>
      <c r="C74" s="180"/>
      <c r="D74" s="181">
        <v>87130</v>
      </c>
      <c r="E74" s="182">
        <v>0</v>
      </c>
      <c r="F74" s="132"/>
      <c r="J74">
        <v>55172</v>
      </c>
      <c r="K74" t="s">
        <v>75</v>
      </c>
      <c r="L74" s="58">
        <v>1.54</v>
      </c>
      <c r="M74" s="296">
        <f>SUM(J74*L74)</f>
        <v>84964.88</v>
      </c>
      <c r="N74" s="296"/>
    </row>
    <row r="75" spans="1:14" ht="16.350000000000001" customHeight="1" x14ac:dyDescent="0.25">
      <c r="A75" s="133" t="s">
        <v>73</v>
      </c>
      <c r="B75" s="131" t="s">
        <v>374</v>
      </c>
      <c r="C75" s="125"/>
      <c r="D75" s="126">
        <v>0</v>
      </c>
      <c r="E75" s="127">
        <v>0</v>
      </c>
      <c r="F75" s="132"/>
      <c r="H75" t="s">
        <v>76</v>
      </c>
      <c r="J75">
        <v>200</v>
      </c>
      <c r="K75" t="s">
        <v>75</v>
      </c>
      <c r="L75" s="58">
        <v>11.39</v>
      </c>
      <c r="M75" s="296">
        <f>SUM(J75*L75)</f>
        <v>2278</v>
      </c>
      <c r="N75" s="296"/>
    </row>
    <row r="76" spans="1:14" ht="16.350000000000001" customHeight="1" x14ac:dyDescent="0.25">
      <c r="A76" s="133" t="s">
        <v>73</v>
      </c>
      <c r="B76" s="131" t="s">
        <v>375</v>
      </c>
      <c r="C76" s="125"/>
      <c r="D76" s="126">
        <v>0</v>
      </c>
      <c r="E76" s="127">
        <v>0</v>
      </c>
      <c r="F76" s="132"/>
      <c r="H76" t="s">
        <v>77</v>
      </c>
      <c r="J76">
        <v>2280</v>
      </c>
      <c r="K76" t="s">
        <v>75</v>
      </c>
      <c r="L76" s="58">
        <v>6.88</v>
      </c>
      <c r="M76" s="296">
        <f>SUM(J76*L76)</f>
        <v>15686.4</v>
      </c>
      <c r="N76" s="296"/>
    </row>
    <row r="77" spans="1:14" ht="16.350000000000001" customHeight="1" x14ac:dyDescent="0.25">
      <c r="A77" s="133" t="s">
        <v>73</v>
      </c>
      <c r="B77" s="131" t="s">
        <v>376</v>
      </c>
      <c r="C77" s="125"/>
      <c r="D77" s="126">
        <v>0</v>
      </c>
      <c r="E77" s="127">
        <v>0</v>
      </c>
      <c r="F77" s="132">
        <v>200</v>
      </c>
    </row>
    <row r="78" spans="1:14" ht="16.350000000000001" customHeight="1" x14ac:dyDescent="0.25">
      <c r="A78" s="133" t="s">
        <v>73</v>
      </c>
      <c r="B78" s="131" t="s">
        <v>377</v>
      </c>
      <c r="C78" s="125"/>
      <c r="D78" s="126">
        <v>0</v>
      </c>
      <c r="E78" s="127">
        <v>0</v>
      </c>
      <c r="F78" s="132">
        <v>2280</v>
      </c>
    </row>
    <row r="79" spans="1:14" ht="16.350000000000001" customHeight="1" x14ac:dyDescent="0.25">
      <c r="A79" s="133" t="s">
        <v>73</v>
      </c>
      <c r="B79" s="131" t="s">
        <v>378</v>
      </c>
      <c r="C79" s="125"/>
      <c r="D79" s="126">
        <f>M75</f>
        <v>2278</v>
      </c>
      <c r="E79" s="127">
        <v>0</v>
      </c>
      <c r="F79" s="132"/>
    </row>
    <row r="80" spans="1:14" ht="16.350000000000001" customHeight="1" x14ac:dyDescent="0.25">
      <c r="A80" s="133" t="s">
        <v>73</v>
      </c>
      <c r="B80" s="131" t="s">
        <v>379</v>
      </c>
      <c r="C80" s="125"/>
      <c r="D80" s="126">
        <f>M76</f>
        <v>15686.4</v>
      </c>
      <c r="E80" s="127">
        <v>0</v>
      </c>
      <c r="F80" s="132"/>
    </row>
    <row r="81" spans="1:26" ht="16.350000000000001" customHeight="1" x14ac:dyDescent="0.25">
      <c r="A81" s="133" t="s">
        <v>26</v>
      </c>
      <c r="B81" s="110"/>
      <c r="C81" s="56"/>
      <c r="D81" s="57">
        <v>0</v>
      </c>
      <c r="E81" s="104"/>
    </row>
    <row r="82" spans="1:26" ht="16.350000000000001" customHeight="1" x14ac:dyDescent="0.25">
      <c r="A82" s="133" t="s">
        <v>78</v>
      </c>
      <c r="B82" s="183" t="s">
        <v>79</v>
      </c>
      <c r="C82" s="180"/>
      <c r="D82" s="181">
        <v>12104</v>
      </c>
      <c r="E82" s="182">
        <v>0</v>
      </c>
      <c r="F82" s="123">
        <f>E28</f>
        <v>8340</v>
      </c>
      <c r="G82" s="123">
        <v>2673</v>
      </c>
      <c r="H82" s="123">
        <v>1130</v>
      </c>
      <c r="I82" s="123">
        <v>1597</v>
      </c>
      <c r="K82" s="205">
        <f>SUM(F82:I82)</f>
        <v>13740</v>
      </c>
    </row>
    <row r="83" spans="1:26" ht="16.350000000000001" customHeight="1" x14ac:dyDescent="0.25">
      <c r="A83" s="133" t="s">
        <v>78</v>
      </c>
      <c r="B83" s="183" t="s">
        <v>80</v>
      </c>
      <c r="C83" s="180"/>
      <c r="D83" s="181">
        <v>0</v>
      </c>
      <c r="E83" s="182">
        <v>0</v>
      </c>
    </row>
    <row r="84" spans="1:26" ht="16.350000000000001" customHeight="1" x14ac:dyDescent="0.25">
      <c r="A84" s="133" t="s">
        <v>78</v>
      </c>
      <c r="B84" s="183" t="s">
        <v>81</v>
      </c>
      <c r="C84" s="180"/>
      <c r="D84" s="181">
        <v>-2634</v>
      </c>
      <c r="E84" s="182">
        <v>0</v>
      </c>
    </row>
    <row r="85" spans="1:26" ht="16.350000000000001" customHeight="1" x14ac:dyDescent="0.25">
      <c r="A85" s="133" t="s">
        <v>78</v>
      </c>
      <c r="B85" s="183" t="s">
        <v>82</v>
      </c>
      <c r="C85" s="180"/>
      <c r="D85" s="181">
        <v>-1130</v>
      </c>
      <c r="E85" s="182">
        <v>0</v>
      </c>
      <c r="F85" s="59">
        <f>SUM(D82:D86)</f>
        <v>8340</v>
      </c>
    </row>
    <row r="86" spans="1:26" ht="16.350000000000001" customHeight="1" x14ac:dyDescent="0.25">
      <c r="A86" s="133" t="s">
        <v>78</v>
      </c>
      <c r="B86" s="183" t="s">
        <v>83</v>
      </c>
      <c r="C86" s="180"/>
      <c r="D86" s="181">
        <v>0</v>
      </c>
      <c r="E86" s="182">
        <v>0</v>
      </c>
    </row>
    <row r="87" spans="1:26" ht="47.45" customHeight="1" x14ac:dyDescent="0.25">
      <c r="A87" s="149" t="s">
        <v>84</v>
      </c>
      <c r="B87" s="169" t="s">
        <v>85</v>
      </c>
      <c r="C87" s="150"/>
      <c r="D87" s="151">
        <f>K87</f>
        <v>0</v>
      </c>
      <c r="E87" s="170">
        <v>0</v>
      </c>
      <c r="K87" s="58">
        <f>SUM(L87:P87)</f>
        <v>0</v>
      </c>
      <c r="L87" s="58">
        <v>0</v>
      </c>
      <c r="M87" s="204">
        <v>0</v>
      </c>
      <c r="N87" s="58">
        <v>0</v>
      </c>
      <c r="O87" s="58">
        <v>0</v>
      </c>
      <c r="P87" s="58">
        <v>0</v>
      </c>
    </row>
    <row r="88" spans="1:26" ht="16.350000000000001" customHeight="1" x14ac:dyDescent="0.25">
      <c r="A88" s="133" t="s">
        <v>86</v>
      </c>
      <c r="B88" s="131" t="s">
        <v>380</v>
      </c>
      <c r="C88" s="125"/>
      <c r="D88" s="126">
        <v>0</v>
      </c>
      <c r="E88" s="203">
        <v>0</v>
      </c>
      <c r="H88" s="283" t="s">
        <v>87</v>
      </c>
      <c r="I88" s="283"/>
    </row>
    <row r="89" spans="1:26" ht="16.350000000000001" customHeight="1" x14ac:dyDescent="0.25">
      <c r="A89" s="133" t="s">
        <v>86</v>
      </c>
      <c r="B89" s="131" t="s">
        <v>381</v>
      </c>
      <c r="C89" s="125"/>
      <c r="D89" s="126">
        <v>31202.75</v>
      </c>
      <c r="E89" s="126">
        <v>0</v>
      </c>
      <c r="T89" s="192" t="s">
        <v>88</v>
      </c>
      <c r="U89" s="192"/>
      <c r="V89" s="192"/>
      <c r="W89" s="192"/>
      <c r="X89" s="192"/>
      <c r="Y89" s="192"/>
      <c r="Z89" s="192"/>
    </row>
    <row r="90" spans="1:26" ht="16.350000000000001" customHeight="1" x14ac:dyDescent="0.25">
      <c r="A90" s="133" t="s">
        <v>74</v>
      </c>
      <c r="B90" s="179" t="s">
        <v>343</v>
      </c>
      <c r="C90" s="180"/>
      <c r="D90" s="181">
        <f>225.38+240.66+244.98+239.5</f>
        <v>950.52</v>
      </c>
      <c r="E90" s="182">
        <v>0</v>
      </c>
      <c r="K90" s="58">
        <f>SUM(L90:O90)</f>
        <v>0</v>
      </c>
      <c r="L90" s="58">
        <v>0</v>
      </c>
      <c r="M90" s="58">
        <v>0</v>
      </c>
      <c r="N90" s="58">
        <v>0</v>
      </c>
      <c r="O90" s="58">
        <v>0</v>
      </c>
      <c r="T90" s="192"/>
      <c r="U90" s="193">
        <v>43221</v>
      </c>
      <c r="V90" s="192"/>
      <c r="W90" s="192">
        <v>64.09</v>
      </c>
      <c r="X90" s="200" t="s">
        <v>90</v>
      </c>
      <c r="Y90" s="192"/>
      <c r="Z90" s="192"/>
    </row>
    <row r="91" spans="1:26" ht="16.350000000000001" customHeight="1" x14ac:dyDescent="0.25">
      <c r="A91" s="133" t="s">
        <v>74</v>
      </c>
      <c r="B91" s="179" t="s">
        <v>89</v>
      </c>
      <c r="C91" s="180"/>
      <c r="D91" s="181">
        <f>3829.2-950.52-320</f>
        <v>2558.6799999999998</v>
      </c>
      <c r="E91" s="182">
        <v>0</v>
      </c>
      <c r="K91" s="58">
        <f>SUM(L91:O91)</f>
        <v>0</v>
      </c>
      <c r="L91" s="58">
        <v>0</v>
      </c>
      <c r="M91" s="58">
        <v>0</v>
      </c>
      <c r="N91" s="58">
        <v>0</v>
      </c>
      <c r="O91" s="58">
        <v>0</v>
      </c>
      <c r="T91" s="192"/>
      <c r="U91" s="193">
        <v>43405</v>
      </c>
      <c r="V91" s="192"/>
      <c r="W91" s="192">
        <v>89.38</v>
      </c>
      <c r="X91" s="192"/>
      <c r="Y91" s="200" t="s">
        <v>91</v>
      </c>
      <c r="Z91" s="201">
        <v>173.11</v>
      </c>
    </row>
    <row r="92" spans="1:26" ht="16.350000000000001" customHeight="1" x14ac:dyDescent="0.25">
      <c r="A92" s="133" t="s">
        <v>26</v>
      </c>
      <c r="B92" s="109" t="s">
        <v>26</v>
      </c>
      <c r="C92" s="56"/>
      <c r="D92" s="57">
        <v>0</v>
      </c>
      <c r="E92" s="104">
        <v>0</v>
      </c>
      <c r="T92" s="192"/>
      <c r="U92" s="192"/>
      <c r="V92" s="192"/>
      <c r="W92" s="194">
        <f>SUM(W90:W91)</f>
        <v>153.47</v>
      </c>
      <c r="X92" s="192"/>
      <c r="Y92" s="192"/>
      <c r="Z92" s="192"/>
    </row>
    <row r="93" spans="1:26" ht="16.350000000000001" customHeight="1" x14ac:dyDescent="0.25">
      <c r="B93" s="109" t="s">
        <v>26</v>
      </c>
      <c r="C93" s="56"/>
      <c r="D93" s="57">
        <v>0</v>
      </c>
      <c r="E93" s="104">
        <v>0</v>
      </c>
    </row>
    <row r="94" spans="1:26" ht="16.350000000000001" customHeight="1" x14ac:dyDescent="0.25">
      <c r="B94" s="109" t="s">
        <v>26</v>
      </c>
      <c r="C94" s="56"/>
      <c r="D94" s="57">
        <v>0</v>
      </c>
      <c r="E94" s="104">
        <v>0</v>
      </c>
    </row>
    <row r="95" spans="1:26" ht="16.350000000000001" customHeight="1" x14ac:dyDescent="0.25">
      <c r="B95" s="110" t="s">
        <v>26</v>
      </c>
      <c r="C95" s="56"/>
      <c r="D95" s="57">
        <v>0</v>
      </c>
      <c r="E95" s="104">
        <v>0</v>
      </c>
    </row>
    <row r="96" spans="1:26" ht="16.350000000000001" customHeight="1" x14ac:dyDescent="0.25">
      <c r="B96" s="110" t="s">
        <v>26</v>
      </c>
      <c r="C96" s="56"/>
      <c r="D96" s="57">
        <v>0</v>
      </c>
      <c r="E96" s="104">
        <v>0</v>
      </c>
    </row>
    <row r="97" spans="2:9" ht="16.350000000000001" customHeight="1" x14ac:dyDescent="0.25">
      <c r="B97" s="110" t="s">
        <v>26</v>
      </c>
      <c r="C97" s="56"/>
      <c r="D97" s="57">
        <v>0</v>
      </c>
      <c r="E97" s="104">
        <v>0</v>
      </c>
    </row>
    <row r="98" spans="2:9" ht="16.350000000000001" customHeight="1" x14ac:dyDescent="0.25">
      <c r="B98" s="110" t="s">
        <v>26</v>
      </c>
      <c r="C98" s="56"/>
      <c r="D98" s="57">
        <v>0</v>
      </c>
      <c r="E98" s="104">
        <v>0</v>
      </c>
    </row>
    <row r="99" spans="2:9" ht="16.350000000000001" customHeight="1" x14ac:dyDescent="0.25">
      <c r="B99" s="109" t="s">
        <v>26</v>
      </c>
      <c r="C99" s="56" t="s">
        <v>26</v>
      </c>
      <c r="D99" s="57">
        <v>0</v>
      </c>
      <c r="E99" s="104">
        <v>0</v>
      </c>
    </row>
    <row r="100" spans="2:9" ht="16.350000000000001" customHeight="1" thickBot="1" x14ac:dyDescent="0.3">
      <c r="B100" s="95" t="s">
        <v>26</v>
      </c>
      <c r="C100" s="111" t="s">
        <v>26</v>
      </c>
      <c r="D100" s="112" t="s">
        <v>26</v>
      </c>
      <c r="E100" s="113" t="s">
        <v>26</v>
      </c>
    </row>
    <row r="101" spans="2:9" ht="16.5" thickBot="1" x14ac:dyDescent="0.3"/>
    <row r="102" spans="2:9" ht="27" thickBot="1" x14ac:dyDescent="0.3">
      <c r="B102" s="270" t="s">
        <v>92</v>
      </c>
      <c r="C102" s="271"/>
      <c r="D102" s="271"/>
      <c r="E102" s="272"/>
    </row>
    <row r="103" spans="2:9" ht="20.25" x14ac:dyDescent="0.3">
      <c r="B103" s="188" t="s">
        <v>354</v>
      </c>
      <c r="C103" s="273">
        <v>0</v>
      </c>
      <c r="D103" s="273"/>
      <c r="E103" s="274"/>
      <c r="G103" s="273">
        <v>5477.55</v>
      </c>
      <c r="H103" s="273"/>
      <c r="I103" s="274"/>
    </row>
    <row r="104" spans="2:9" ht="20.25" x14ac:dyDescent="0.3">
      <c r="B104" s="189" t="s">
        <v>354</v>
      </c>
      <c r="C104" s="261">
        <v>0</v>
      </c>
      <c r="D104" s="261"/>
      <c r="E104" s="262"/>
    </row>
    <row r="105" spans="2:9" ht="20.25" x14ac:dyDescent="0.3">
      <c r="B105" s="189" t="s">
        <v>354</v>
      </c>
      <c r="C105" s="261">
        <v>0</v>
      </c>
      <c r="D105" s="261"/>
      <c r="E105" s="262"/>
    </row>
    <row r="106" spans="2:9" ht="20.25" x14ac:dyDescent="0.3">
      <c r="B106" s="189" t="s">
        <v>340</v>
      </c>
      <c r="C106" s="261">
        <v>0</v>
      </c>
      <c r="D106" s="261"/>
      <c r="E106" s="262"/>
    </row>
    <row r="107" spans="2:9" ht="20.25" x14ac:dyDescent="0.3">
      <c r="B107" s="189" t="s">
        <v>351</v>
      </c>
      <c r="C107" s="261">
        <v>0</v>
      </c>
      <c r="D107" s="261"/>
      <c r="E107" s="262"/>
    </row>
    <row r="108" spans="2:9" ht="20.25" x14ac:dyDescent="0.3">
      <c r="B108" s="189" t="s">
        <v>342</v>
      </c>
      <c r="C108" s="261">
        <v>0</v>
      </c>
      <c r="D108" s="261"/>
      <c r="E108" s="262"/>
    </row>
    <row r="109" spans="2:9" ht="20.25" x14ac:dyDescent="0.3">
      <c r="B109" s="189" t="s">
        <v>341</v>
      </c>
      <c r="C109" s="261">
        <v>0</v>
      </c>
      <c r="D109" s="261"/>
      <c r="E109" s="262"/>
    </row>
    <row r="110" spans="2:9" ht="20.25" x14ac:dyDescent="0.3">
      <c r="B110" s="189" t="s">
        <v>341</v>
      </c>
      <c r="C110" s="261">
        <v>0</v>
      </c>
      <c r="D110" s="261"/>
      <c r="E110" s="262"/>
    </row>
    <row r="111" spans="2:9" ht="20.25" x14ac:dyDescent="0.3">
      <c r="B111" s="189" t="s">
        <v>347</v>
      </c>
      <c r="C111" s="261">
        <v>0</v>
      </c>
      <c r="D111" s="261"/>
      <c r="E111" s="262"/>
    </row>
    <row r="112" spans="2:9" ht="20.25" x14ac:dyDescent="0.3">
      <c r="B112" s="190" t="s">
        <v>26</v>
      </c>
      <c r="C112" s="281">
        <v>0</v>
      </c>
      <c r="D112" s="281"/>
      <c r="E112" s="282"/>
    </row>
    <row r="113" spans="2:11" ht="23.25" x14ac:dyDescent="0.25">
      <c r="B113" s="184" t="s">
        <v>93</v>
      </c>
      <c r="C113" s="278">
        <f>SUM(C103:E112)</f>
        <v>0</v>
      </c>
      <c r="D113" s="279"/>
      <c r="E113" s="280"/>
    </row>
    <row r="114" spans="2:11" ht="16.5" thickBot="1" x14ac:dyDescent="0.3">
      <c r="B114" s="275"/>
      <c r="C114" s="276"/>
      <c r="D114" s="276"/>
      <c r="E114" s="277"/>
    </row>
    <row r="115" spans="2:11" ht="27" thickBot="1" x14ac:dyDescent="0.3">
      <c r="B115" s="263" t="s">
        <v>94</v>
      </c>
      <c r="C115" s="264"/>
      <c r="D115" s="264"/>
      <c r="E115" s="265"/>
    </row>
    <row r="116" spans="2:11" ht="20.25" x14ac:dyDescent="0.3">
      <c r="B116" s="227" t="s">
        <v>255</v>
      </c>
      <c r="C116" s="266">
        <v>0</v>
      </c>
      <c r="D116" s="266"/>
      <c r="E116" s="267"/>
    </row>
    <row r="117" spans="2:11" ht="20.25" x14ac:dyDescent="0.3">
      <c r="B117" s="228" t="s">
        <v>256</v>
      </c>
      <c r="C117" s="268">
        <v>0</v>
      </c>
      <c r="D117" s="268"/>
      <c r="E117" s="269"/>
    </row>
    <row r="118" spans="2:11" ht="20.25" x14ac:dyDescent="0.3">
      <c r="B118" s="228" t="s">
        <v>348</v>
      </c>
      <c r="C118" s="268">
        <v>0</v>
      </c>
      <c r="D118" s="268"/>
      <c r="E118" s="269"/>
    </row>
    <row r="119" spans="2:11" ht="20.25" x14ac:dyDescent="0.3">
      <c r="B119" s="228" t="s">
        <v>357</v>
      </c>
      <c r="C119" s="268">
        <v>0</v>
      </c>
      <c r="D119" s="268"/>
      <c r="E119" s="269"/>
    </row>
    <row r="120" spans="2:11" ht="20.25" x14ac:dyDescent="0.3">
      <c r="B120" s="228" t="s">
        <v>349</v>
      </c>
      <c r="C120" s="268">
        <v>0</v>
      </c>
      <c r="D120" s="268"/>
      <c r="E120" s="269"/>
    </row>
    <row r="121" spans="2:11" ht="20.25" x14ac:dyDescent="0.3">
      <c r="B121" s="228" t="s">
        <v>416</v>
      </c>
      <c r="C121" s="268">
        <v>0</v>
      </c>
      <c r="D121" s="268"/>
      <c r="E121" s="269"/>
    </row>
    <row r="122" spans="2:11" ht="20.25" x14ac:dyDescent="0.3">
      <c r="B122" s="228" t="s">
        <v>353</v>
      </c>
      <c r="C122" s="268">
        <v>0</v>
      </c>
      <c r="D122" s="268"/>
      <c r="E122" s="269"/>
      <c r="H122" t="s">
        <v>64</v>
      </c>
    </row>
    <row r="123" spans="2:11" ht="20.25" x14ac:dyDescent="0.3">
      <c r="B123" s="228" t="s">
        <v>355</v>
      </c>
      <c r="C123" s="268">
        <v>0</v>
      </c>
      <c r="D123" s="268"/>
      <c r="E123" s="269"/>
      <c r="H123" t="s">
        <v>64</v>
      </c>
    </row>
    <row r="124" spans="2:11" ht="20.25" x14ac:dyDescent="0.3">
      <c r="B124" s="228" t="s">
        <v>356</v>
      </c>
      <c r="C124" s="268">
        <v>0</v>
      </c>
      <c r="D124" s="268"/>
      <c r="E124" s="269"/>
      <c r="K124">
        <v>39750.559999999998</v>
      </c>
    </row>
    <row r="125" spans="2:11" ht="20.25" x14ac:dyDescent="0.3">
      <c r="B125" s="228" t="s">
        <v>346</v>
      </c>
      <c r="C125" s="268">
        <v>0</v>
      </c>
      <c r="D125" s="268"/>
      <c r="E125" s="269"/>
      <c r="K125">
        <v>-5477.55</v>
      </c>
    </row>
    <row r="126" spans="2:11" ht="21" thickBot="1" x14ac:dyDescent="0.35">
      <c r="B126" s="229" t="s">
        <v>405</v>
      </c>
      <c r="C126" s="332">
        <v>0</v>
      </c>
      <c r="D126" s="332"/>
      <c r="E126" s="333"/>
      <c r="K126">
        <f>SUM(K124:K125)</f>
        <v>34273.009999999995</v>
      </c>
    </row>
    <row r="127" spans="2:11" ht="24" thickBot="1" x14ac:dyDescent="0.3">
      <c r="B127" s="184" t="s">
        <v>93</v>
      </c>
      <c r="C127" s="278">
        <f>SUM(C116:E126)</f>
        <v>0</v>
      </c>
      <c r="D127" s="279"/>
      <c r="E127" s="280"/>
      <c r="J127" t="s">
        <v>425</v>
      </c>
    </row>
    <row r="128" spans="2:11" ht="16.5" thickBot="1" x14ac:dyDescent="0.3"/>
    <row r="129" spans="1:16" ht="27" thickBot="1" x14ac:dyDescent="0.3">
      <c r="B129" s="322" t="s">
        <v>382</v>
      </c>
      <c r="C129" s="323"/>
      <c r="D129" s="323"/>
      <c r="E129" s="323"/>
      <c r="F129" s="323"/>
      <c r="G129" s="323"/>
      <c r="H129" s="324"/>
      <c r="I129" s="319">
        <v>59002.54</v>
      </c>
      <c r="J129" s="320"/>
      <c r="K129" s="320"/>
      <c r="L129" s="321"/>
    </row>
    <row r="130" spans="1:16" ht="24" thickBot="1" x14ac:dyDescent="0.3">
      <c r="B130" s="327" t="s">
        <v>95</v>
      </c>
      <c r="C130" s="328"/>
      <c r="D130" s="328"/>
      <c r="E130" s="328"/>
      <c r="F130" s="328"/>
      <c r="G130" s="328"/>
      <c r="H130" s="329"/>
    </row>
    <row r="131" spans="1:16" ht="25.35" customHeight="1" thickBot="1" x14ac:dyDescent="0.35">
      <c r="B131" s="297" t="s">
        <v>96</v>
      </c>
      <c r="C131" s="298"/>
      <c r="D131" s="317">
        <v>450</v>
      </c>
      <c r="E131" s="318"/>
      <c r="F131" s="318"/>
      <c r="G131" s="318"/>
      <c r="H131" s="318"/>
      <c r="I131" s="293">
        <v>0</v>
      </c>
      <c r="J131" s="294"/>
      <c r="K131" s="294"/>
      <c r="L131" s="295"/>
      <c r="N131" s="284">
        <f>SUM(I131:L133)</f>
        <v>31202.75</v>
      </c>
      <c r="O131" s="285"/>
      <c r="P131" s="286"/>
    </row>
    <row r="132" spans="1:16" ht="25.35" customHeight="1" thickBot="1" x14ac:dyDescent="0.35">
      <c r="B132" s="325" t="s">
        <v>97</v>
      </c>
      <c r="C132" s="326"/>
      <c r="D132" s="330">
        <v>104</v>
      </c>
      <c r="E132" s="331"/>
      <c r="F132" s="331"/>
      <c r="G132" s="331"/>
      <c r="H132" s="331"/>
      <c r="I132" s="290">
        <v>31202.75</v>
      </c>
      <c r="J132" s="291"/>
      <c r="K132" s="291"/>
      <c r="L132" s="292"/>
      <c r="N132" s="287"/>
      <c r="O132" s="288"/>
      <c r="P132" s="289"/>
    </row>
    <row r="133" spans="1:16" ht="25.35" customHeight="1" thickBot="1" x14ac:dyDescent="0.35">
      <c r="B133" s="314" t="s">
        <v>98</v>
      </c>
      <c r="C133" s="315"/>
      <c r="D133" s="315"/>
      <c r="E133" s="315"/>
      <c r="F133" s="315"/>
      <c r="G133" s="315"/>
      <c r="H133" s="316"/>
      <c r="I133" s="305">
        <f>SUM(C113-C127)</f>
        <v>0</v>
      </c>
      <c r="J133" s="306"/>
      <c r="K133" s="306"/>
      <c r="L133" s="307"/>
    </row>
    <row r="134" spans="1:16" ht="16.5" thickBot="1" x14ac:dyDescent="0.3"/>
    <row r="135" spans="1:16" ht="23.45" customHeight="1" thickBot="1" x14ac:dyDescent="0.4">
      <c r="B135" s="54">
        <f>SUM(I131:L133)</f>
        <v>31202.75</v>
      </c>
      <c r="C135"/>
      <c r="D135" s="308" t="s">
        <v>99</v>
      </c>
      <c r="E135" s="309"/>
      <c r="F135" s="309"/>
      <c r="G135" s="309"/>
      <c r="H135" s="310"/>
      <c r="I135" s="299">
        <f>E63</f>
        <v>31202.75</v>
      </c>
      <c r="J135" s="300"/>
      <c r="K135" s="300"/>
      <c r="L135" s="301"/>
    </row>
    <row r="136" spans="1:16" ht="16.350000000000001" customHeight="1" thickBot="1" x14ac:dyDescent="0.3">
      <c r="C136"/>
      <c r="D136" s="311"/>
      <c r="E136" s="312"/>
      <c r="F136" s="312"/>
      <c r="G136" s="312"/>
      <c r="H136" s="313"/>
      <c r="I136" s="302"/>
      <c r="J136" s="303"/>
      <c r="K136" s="303"/>
      <c r="L136" s="304"/>
    </row>
    <row r="137" spans="1:16" x14ac:dyDescent="0.25">
      <c r="A137" t="s">
        <v>64</v>
      </c>
      <c r="B137" s="123">
        <f>SUM(I135-B135)</f>
        <v>0</v>
      </c>
    </row>
    <row r="139" spans="1:16" x14ac:dyDescent="0.25">
      <c r="A139" t="s">
        <v>64</v>
      </c>
    </row>
  </sheetData>
  <mergeCells count="47">
    <mergeCell ref="C111:E111"/>
    <mergeCell ref="C118:E118"/>
    <mergeCell ref="C126:E126"/>
    <mergeCell ref="C120:E120"/>
    <mergeCell ref="C122:E122"/>
    <mergeCell ref="C121:E121"/>
    <mergeCell ref="C123:E123"/>
    <mergeCell ref="C125:E125"/>
    <mergeCell ref="C124:E124"/>
    <mergeCell ref="C119:E119"/>
    <mergeCell ref="B131:C131"/>
    <mergeCell ref="I135:L136"/>
    <mergeCell ref="I133:L133"/>
    <mergeCell ref="C127:E127"/>
    <mergeCell ref="D135:H136"/>
    <mergeCell ref="B133:H133"/>
    <mergeCell ref="D131:H131"/>
    <mergeCell ref="I129:L129"/>
    <mergeCell ref="B129:H129"/>
    <mergeCell ref="B132:C132"/>
    <mergeCell ref="B130:H130"/>
    <mergeCell ref="D132:H132"/>
    <mergeCell ref="H88:I88"/>
    <mergeCell ref="N131:P132"/>
    <mergeCell ref="I132:L132"/>
    <mergeCell ref="I131:L131"/>
    <mergeCell ref="M71:N71"/>
    <mergeCell ref="M75:N75"/>
    <mergeCell ref="M76:N76"/>
    <mergeCell ref="M74:N74"/>
    <mergeCell ref="G103:I103"/>
    <mergeCell ref="D1:E1"/>
    <mergeCell ref="C108:E108"/>
    <mergeCell ref="B115:E115"/>
    <mergeCell ref="C116:E116"/>
    <mergeCell ref="C117:E117"/>
    <mergeCell ref="C107:E107"/>
    <mergeCell ref="B102:E102"/>
    <mergeCell ref="C103:E103"/>
    <mergeCell ref="C105:E105"/>
    <mergeCell ref="C106:E106"/>
    <mergeCell ref="C104:E104"/>
    <mergeCell ref="C109:E109"/>
    <mergeCell ref="B114:E114"/>
    <mergeCell ref="C113:E113"/>
    <mergeCell ref="C112:E112"/>
    <mergeCell ref="C110:E110"/>
  </mergeCells>
  <phoneticPr fontId="0" type="noConversion"/>
  <pageMargins left="0.27559055118110237" right="0.11811023622047245" top="0.43307086614173229" bottom="0.74803149606299213" header="0.31496062992125984" footer="0.55118110236220474"/>
  <pageSetup paperSize="9" scale="77" orientation="portrait" r:id="rId1"/>
  <headerFooter>
    <oddFooter>&amp;L&amp;9&amp;P&amp;R&amp;9&amp;A</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indexed="49"/>
    <pageSetUpPr fitToPage="1"/>
  </sheetPr>
  <dimension ref="A1:R10"/>
  <sheetViews>
    <sheetView topLeftCell="A3" zoomScale="50" zoomScaleSheetLayoutView="50" workbookViewId="0">
      <selection activeCell="Q6" sqref="Q6"/>
    </sheetView>
  </sheetViews>
  <sheetFormatPr defaultColWidth="8.625" defaultRowHeight="15.75" x14ac:dyDescent="0.25"/>
  <cols>
    <col min="18" max="18" width="18.125" bestFit="1" customWidth="1"/>
  </cols>
  <sheetData>
    <row r="1" spans="1:18" ht="22.5" x14ac:dyDescent="0.3">
      <c r="A1" s="356" t="s">
        <v>100</v>
      </c>
      <c r="B1" s="355"/>
      <c r="C1" s="355"/>
      <c r="D1" s="355"/>
      <c r="E1" s="355"/>
      <c r="F1" s="355"/>
      <c r="G1" s="355"/>
      <c r="H1" s="355"/>
      <c r="I1" s="355"/>
    </row>
    <row r="2" spans="1:18" ht="39.75" customHeight="1" x14ac:dyDescent="0.3">
      <c r="A2" s="356" t="s">
        <v>101</v>
      </c>
      <c r="B2" s="355"/>
      <c r="C2" s="355"/>
      <c r="D2" s="355"/>
      <c r="E2" s="355"/>
      <c r="F2" s="355"/>
      <c r="G2" s="355"/>
      <c r="H2" s="355"/>
      <c r="I2" s="355"/>
    </row>
    <row r="3" spans="1:18" ht="212.25" customHeight="1" x14ac:dyDescent="0.25">
      <c r="A3" s="357" t="s">
        <v>102</v>
      </c>
      <c r="B3" s="358"/>
      <c r="C3" s="358"/>
      <c r="D3" s="358"/>
      <c r="E3" s="358"/>
      <c r="F3" s="358"/>
      <c r="G3" s="358"/>
      <c r="H3" s="358"/>
      <c r="I3" s="358"/>
    </row>
    <row r="4" spans="1:18" ht="33" customHeight="1" x14ac:dyDescent="0.3">
      <c r="A4" s="359" t="s">
        <v>103</v>
      </c>
      <c r="B4" s="355"/>
      <c r="C4" s="355"/>
      <c r="D4" s="355"/>
      <c r="E4" s="355"/>
      <c r="F4" s="355"/>
      <c r="G4" s="355"/>
      <c r="H4" s="355"/>
      <c r="I4" s="355"/>
    </row>
    <row r="5" spans="1:18" ht="33" customHeight="1" x14ac:dyDescent="0.3">
      <c r="A5" s="352">
        <f>R5</f>
        <v>46022</v>
      </c>
      <c r="B5" s="353"/>
      <c r="C5" s="353"/>
      <c r="D5" s="353"/>
      <c r="E5" s="353"/>
      <c r="F5" s="353"/>
      <c r="G5" s="353"/>
      <c r="H5" s="353"/>
      <c r="I5" s="353"/>
      <c r="R5" s="206">
        <v>46022</v>
      </c>
    </row>
    <row r="6" spans="1:18" ht="80.25" customHeight="1" x14ac:dyDescent="0.25">
      <c r="A6" s="354" t="s">
        <v>104</v>
      </c>
      <c r="B6" s="355"/>
      <c r="C6" s="355"/>
      <c r="D6" s="355"/>
      <c r="E6" s="355"/>
      <c r="F6" s="355"/>
      <c r="G6" s="355"/>
      <c r="H6" s="355"/>
      <c r="I6" s="355"/>
    </row>
    <row r="7" spans="1:18" ht="43.5" customHeight="1" x14ac:dyDescent="0.25">
      <c r="A7" s="354" t="s">
        <v>105</v>
      </c>
      <c r="B7" s="351"/>
      <c r="C7" s="351"/>
      <c r="D7" s="351"/>
      <c r="E7" s="351"/>
      <c r="F7" s="351"/>
      <c r="G7" s="351"/>
      <c r="H7" s="351"/>
      <c r="I7" s="351"/>
    </row>
    <row r="8" spans="1:18" ht="234.75" customHeight="1" x14ac:dyDescent="0.25">
      <c r="A8" s="350" t="s">
        <v>26</v>
      </c>
      <c r="B8" s="351"/>
      <c r="C8" s="351"/>
      <c r="D8" s="351"/>
      <c r="E8" s="351"/>
      <c r="F8" s="351"/>
      <c r="G8" s="351"/>
      <c r="H8" s="351"/>
      <c r="I8" s="351"/>
      <c r="J8" t="s">
        <v>26</v>
      </c>
    </row>
    <row r="9" spans="1:18" ht="20.25" customHeight="1" x14ac:dyDescent="0.25">
      <c r="A9" s="1" t="s">
        <v>26</v>
      </c>
      <c r="B9" t="s">
        <v>26</v>
      </c>
    </row>
    <row r="10" spans="1:18" x14ac:dyDescent="0.25">
      <c r="I10" s="2" t="s">
        <v>26</v>
      </c>
    </row>
  </sheetData>
  <mergeCells count="8">
    <mergeCell ref="A8:I8"/>
    <mergeCell ref="A5:I5"/>
    <mergeCell ref="A6:I6"/>
    <mergeCell ref="A7:I7"/>
    <mergeCell ref="A1:I1"/>
    <mergeCell ref="A2:I2"/>
    <mergeCell ref="A3:I3"/>
    <mergeCell ref="A4:I4"/>
  </mergeCells>
  <phoneticPr fontId="0" type="noConversion"/>
  <pageMargins left="0.70866141732283472" right="0.70866141732283472" top="0.74803149606299213" bottom="0.74803149606299213" header="0.31496062992125984" footer="0.31496062992125984"/>
  <pageSetup paperSize="9" orientation="portrait" verticalDpi="300" r:id="rId1"/>
  <headerFooter alignWithMargins="0">
    <oddFooter>&amp;L&amp;9&amp;P&amp;R&amp;9&amp;A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indexed="47"/>
    <pageSetUpPr fitToPage="1"/>
  </sheetPr>
  <dimension ref="A1:J44"/>
  <sheetViews>
    <sheetView topLeftCell="A27" zoomScale="70" zoomScaleNormal="70" zoomScaleSheetLayoutView="100" workbookViewId="0">
      <selection activeCell="B5" sqref="B5:F5"/>
    </sheetView>
  </sheetViews>
  <sheetFormatPr defaultColWidth="9" defaultRowHeight="12.75" x14ac:dyDescent="0.2"/>
  <cols>
    <col min="1" max="1" width="34.625" style="8" customWidth="1"/>
    <col min="2" max="2" width="11" style="8" customWidth="1"/>
    <col min="3" max="16384" width="9" style="8"/>
  </cols>
  <sheetData>
    <row r="1" spans="1:10" ht="18" customHeight="1" x14ac:dyDescent="0.2">
      <c r="A1" s="4" t="s">
        <v>100</v>
      </c>
      <c r="B1" s="3"/>
      <c r="C1" s="3"/>
      <c r="D1" s="3"/>
      <c r="E1" s="3"/>
      <c r="F1" s="3"/>
      <c r="G1" s="3"/>
      <c r="H1" s="3"/>
      <c r="I1" s="3"/>
      <c r="J1" s="3"/>
    </row>
    <row r="2" spans="1:10" ht="18" customHeight="1" x14ac:dyDescent="0.2">
      <c r="A2" s="4" t="s">
        <v>101</v>
      </c>
      <c r="B2" s="3"/>
      <c r="C2" s="3"/>
      <c r="D2" s="3"/>
      <c r="E2" s="3"/>
      <c r="F2" s="3"/>
      <c r="G2" s="3"/>
      <c r="H2" s="3"/>
      <c r="I2" s="3"/>
      <c r="J2" s="3"/>
    </row>
    <row r="3" spans="1:10" ht="18" customHeight="1" x14ac:dyDescent="0.2">
      <c r="A3" s="4" t="s">
        <v>106</v>
      </c>
      <c r="B3" s="3"/>
      <c r="C3" s="3"/>
      <c r="D3" s="3"/>
      <c r="E3" s="3"/>
      <c r="F3" s="3"/>
      <c r="G3" s="3"/>
      <c r="H3" s="3"/>
      <c r="I3" s="3"/>
      <c r="J3" s="3"/>
    </row>
    <row r="4" spans="1:10" customFormat="1" ht="18" customHeight="1" x14ac:dyDescent="0.25"/>
    <row r="5" spans="1:10" ht="18" customHeight="1" x14ac:dyDescent="0.2">
      <c r="A5" s="97" t="s">
        <v>107</v>
      </c>
      <c r="B5" s="360">
        <f>'Front Page 1'!R5</f>
        <v>46022</v>
      </c>
      <c r="C5" s="360"/>
      <c r="D5" s="360"/>
      <c r="E5" s="360"/>
      <c r="F5" s="360"/>
      <c r="G5" s="3"/>
      <c r="H5" s="3"/>
      <c r="I5" s="3"/>
      <c r="J5" s="3"/>
    </row>
    <row r="6" spans="1:10" ht="13.5" customHeight="1" x14ac:dyDescent="0.2">
      <c r="A6" s="4"/>
      <c r="B6" s="3"/>
      <c r="C6" s="3"/>
      <c r="D6" s="3"/>
      <c r="E6" s="3"/>
      <c r="F6" s="3"/>
      <c r="G6" s="3"/>
      <c r="H6" s="3"/>
      <c r="I6" s="3"/>
      <c r="J6" s="3"/>
    </row>
    <row r="7" spans="1:10" ht="17.100000000000001" customHeight="1" x14ac:dyDescent="0.2">
      <c r="A7" s="3" t="s">
        <v>108</v>
      </c>
      <c r="B7" s="3" t="s">
        <v>109</v>
      </c>
      <c r="C7" s="3"/>
      <c r="D7" s="3"/>
      <c r="E7" s="3"/>
      <c r="F7" s="3"/>
      <c r="G7" s="3"/>
      <c r="H7" s="3"/>
      <c r="I7" s="3"/>
      <c r="J7" s="3"/>
    </row>
    <row r="8" spans="1:10" ht="17.100000000000001" customHeight="1" x14ac:dyDescent="0.2">
      <c r="A8" s="3" t="s">
        <v>110</v>
      </c>
      <c r="B8" s="3" t="s">
        <v>111</v>
      </c>
      <c r="C8" s="3"/>
      <c r="D8" s="3"/>
      <c r="E8" s="3" t="s">
        <v>26</v>
      </c>
      <c r="F8" s="3"/>
      <c r="G8" s="3" t="s">
        <v>26</v>
      </c>
      <c r="H8" s="3"/>
      <c r="I8" s="3"/>
      <c r="J8" s="3" t="s">
        <v>26</v>
      </c>
    </row>
    <row r="9" spans="1:10" ht="17.100000000000001" customHeight="1" x14ac:dyDescent="0.2">
      <c r="A9" s="3" t="s">
        <v>112</v>
      </c>
      <c r="B9" s="221">
        <v>80487</v>
      </c>
      <c r="C9" s="3"/>
      <c r="D9" s="3"/>
      <c r="E9" s="3"/>
      <c r="F9" s="3"/>
      <c r="G9" s="3"/>
      <c r="H9" s="3"/>
      <c r="I9" s="3"/>
      <c r="J9" s="3"/>
    </row>
    <row r="10" spans="1:10" ht="8.85" customHeight="1" x14ac:dyDescent="0.2">
      <c r="A10" s="3"/>
      <c r="B10" s="219"/>
      <c r="C10" s="3"/>
      <c r="D10" s="3"/>
      <c r="E10" s="3"/>
      <c r="F10" s="3"/>
      <c r="G10" s="3"/>
      <c r="H10" s="3"/>
      <c r="I10" s="3"/>
      <c r="J10" s="3"/>
    </row>
    <row r="11" spans="1:10" ht="17.100000000000001" customHeight="1" x14ac:dyDescent="0.2">
      <c r="A11" s="3" t="s">
        <v>113</v>
      </c>
      <c r="B11" s="3" t="s">
        <v>114</v>
      </c>
      <c r="C11" s="3"/>
      <c r="D11" s="3"/>
      <c r="E11" s="3"/>
      <c r="F11" s="3"/>
      <c r="G11" s="3"/>
      <c r="H11" s="3"/>
      <c r="I11" s="3"/>
      <c r="J11" s="3"/>
    </row>
    <row r="12" spans="1:10" ht="17.100000000000001" customHeight="1" x14ac:dyDescent="0.2">
      <c r="A12" s="3"/>
      <c r="B12" s="3" t="s">
        <v>115</v>
      </c>
      <c r="C12" s="3"/>
      <c r="D12" s="3"/>
      <c r="E12" s="3"/>
      <c r="F12" s="3"/>
      <c r="G12" s="3"/>
      <c r="H12" s="3"/>
      <c r="I12" s="3"/>
      <c r="J12" s="3"/>
    </row>
    <row r="13" spans="1:10" ht="17.100000000000001" customHeight="1" x14ac:dyDescent="0.2">
      <c r="A13" s="3"/>
      <c r="B13" s="3" t="s">
        <v>116</v>
      </c>
      <c r="C13" s="3"/>
      <c r="D13" s="3"/>
      <c r="E13" s="3"/>
      <c r="F13" s="3"/>
      <c r="G13" s="3"/>
      <c r="H13" s="3"/>
      <c r="I13" s="3"/>
      <c r="J13" s="3"/>
    </row>
    <row r="14" spans="1:10" ht="17.100000000000001" customHeight="1" x14ac:dyDescent="0.2">
      <c r="A14" s="3"/>
      <c r="B14" s="3" t="s">
        <v>117</v>
      </c>
      <c r="C14" s="3"/>
      <c r="D14" s="3"/>
      <c r="E14" s="3"/>
      <c r="F14" s="3"/>
      <c r="G14" s="3"/>
      <c r="H14" s="3"/>
      <c r="I14" s="3"/>
      <c r="J14" s="3"/>
    </row>
    <row r="15" spans="1:10" ht="17.100000000000001" customHeight="1" x14ac:dyDescent="0.2">
      <c r="A15" s="4" t="s">
        <v>118</v>
      </c>
      <c r="B15" s="3"/>
      <c r="C15" s="3"/>
      <c r="D15" s="3"/>
      <c r="E15" s="3"/>
      <c r="F15" s="3"/>
      <c r="G15" s="3"/>
      <c r="H15" s="3"/>
      <c r="I15" s="3"/>
      <c r="J15" s="3"/>
    </row>
    <row r="16" spans="1:10" ht="17.100000000000001" customHeight="1" x14ac:dyDescent="0.2">
      <c r="A16" s="4" t="s">
        <v>119</v>
      </c>
      <c r="B16" s="3" t="s">
        <v>120</v>
      </c>
      <c r="C16" s="3" t="s">
        <v>121</v>
      </c>
      <c r="D16" s="207" t="s">
        <v>26</v>
      </c>
      <c r="E16" s="3"/>
      <c r="F16" s="3"/>
      <c r="G16" s="3"/>
      <c r="H16" s="3"/>
      <c r="I16" s="3"/>
      <c r="J16" s="3"/>
    </row>
    <row r="17" spans="1:6" ht="17.100000000000001" customHeight="1" x14ac:dyDescent="0.2">
      <c r="A17" s="3"/>
      <c r="B17" s="3" t="s">
        <v>122</v>
      </c>
      <c r="C17" s="3" t="s">
        <v>123</v>
      </c>
      <c r="D17" s="3"/>
      <c r="E17" s="3"/>
      <c r="F17" s="3"/>
    </row>
    <row r="18" spans="1:6" ht="17.100000000000001" customHeight="1" x14ac:dyDescent="0.2">
      <c r="A18" s="3"/>
      <c r="B18" s="3" t="s">
        <v>124</v>
      </c>
      <c r="C18" s="3" t="s">
        <v>125</v>
      </c>
      <c r="D18" s="3"/>
      <c r="E18" s="3"/>
      <c r="F18" s="3"/>
    </row>
    <row r="19" spans="1:6" ht="17.100000000000001" customHeight="1" x14ac:dyDescent="0.2">
      <c r="A19" s="3"/>
      <c r="B19" s="3" t="s">
        <v>126</v>
      </c>
      <c r="C19" s="3" t="s">
        <v>25</v>
      </c>
      <c r="D19" s="3"/>
      <c r="E19" s="3"/>
      <c r="F19" s="3"/>
    </row>
    <row r="20" spans="1:6" ht="17.100000000000001" customHeight="1" x14ac:dyDescent="0.2">
      <c r="A20" s="3"/>
      <c r="B20" s="3" t="s">
        <v>124</v>
      </c>
      <c r="C20" s="3" t="s">
        <v>127</v>
      </c>
      <c r="D20" s="3"/>
      <c r="E20" s="3"/>
      <c r="F20" s="3"/>
    </row>
    <row r="21" spans="1:6" ht="17.100000000000001" customHeight="1" x14ac:dyDescent="0.2">
      <c r="A21" s="3"/>
      <c r="B21" s="3" t="s">
        <v>128</v>
      </c>
      <c r="C21" s="3" t="s">
        <v>22</v>
      </c>
      <c r="D21" s="3"/>
      <c r="E21" s="3"/>
      <c r="F21" s="3"/>
    </row>
    <row r="22" spans="1:6" ht="17.100000000000001" customHeight="1" x14ac:dyDescent="0.2">
      <c r="A22" s="3"/>
      <c r="B22" s="3" t="s">
        <v>129</v>
      </c>
      <c r="C22" s="3" t="s">
        <v>130</v>
      </c>
      <c r="D22" s="3"/>
      <c r="E22" s="3"/>
      <c r="F22" s="3"/>
    </row>
    <row r="23" spans="1:6" ht="17.100000000000001" customHeight="1" x14ac:dyDescent="0.2">
      <c r="A23" s="3"/>
      <c r="B23" s="3" t="s">
        <v>131</v>
      </c>
      <c r="C23" s="3" t="s">
        <v>132</v>
      </c>
      <c r="D23" s="3" t="s">
        <v>26</v>
      </c>
      <c r="E23" s="3"/>
      <c r="F23" s="3"/>
    </row>
    <row r="24" spans="1:6" ht="17.100000000000001" customHeight="1" x14ac:dyDescent="0.2">
      <c r="A24" s="3"/>
      <c r="B24" s="3" t="s">
        <v>133</v>
      </c>
      <c r="C24" s="3" t="s">
        <v>134</v>
      </c>
      <c r="D24" s="3"/>
      <c r="E24" s="3"/>
      <c r="F24" s="3"/>
    </row>
    <row r="25" spans="1:6" ht="17.100000000000001" customHeight="1" x14ac:dyDescent="0.2">
      <c r="A25" s="3"/>
      <c r="B25" s="3" t="s">
        <v>26</v>
      </c>
      <c r="C25" s="3" t="s">
        <v>26</v>
      </c>
      <c r="D25" s="3"/>
      <c r="E25" s="3"/>
      <c r="F25" s="3"/>
    </row>
    <row r="26" spans="1:6" ht="9" customHeight="1" x14ac:dyDescent="0.2">
      <c r="A26" s="3"/>
      <c r="B26" s="12"/>
      <c r="C26" s="3"/>
      <c r="D26" s="3"/>
      <c r="E26" s="3"/>
      <c r="F26" s="3"/>
    </row>
    <row r="27" spans="1:6" ht="17.100000000000001" customHeight="1" x14ac:dyDescent="0.25">
      <c r="A27" s="4" t="s">
        <v>135</v>
      </c>
      <c r="B27" s="3" t="s">
        <v>136</v>
      </c>
      <c r="C27" s="3" t="s">
        <v>26</v>
      </c>
      <c r="D27" s="185" t="s">
        <v>26</v>
      </c>
      <c r="E27" s="3"/>
      <c r="F27" s="3"/>
    </row>
    <row r="28" spans="1:6" ht="17.100000000000001" customHeight="1" x14ac:dyDescent="0.35">
      <c r="A28" s="361" t="s">
        <v>137</v>
      </c>
      <c r="B28" s="361"/>
      <c r="C28" s="361"/>
      <c r="D28" s="3"/>
      <c r="E28" s="3"/>
      <c r="F28" s="3"/>
    </row>
    <row r="29" spans="1:6" x14ac:dyDescent="0.2">
      <c r="A29" s="4" t="s">
        <v>26</v>
      </c>
      <c r="B29" s="3"/>
      <c r="C29" s="3"/>
      <c r="D29" s="3"/>
      <c r="E29" s="3"/>
      <c r="F29" s="3"/>
    </row>
    <row r="30" spans="1:6" ht="17.100000000000001" customHeight="1" x14ac:dyDescent="0.2">
      <c r="A30" s="4" t="s">
        <v>138</v>
      </c>
      <c r="B30" s="3"/>
      <c r="C30" s="3"/>
      <c r="D30" s="3"/>
      <c r="E30" s="3"/>
      <c r="F30" s="3"/>
    </row>
    <row r="31" spans="1:6" ht="17.100000000000001" customHeight="1" x14ac:dyDescent="0.2">
      <c r="A31" s="3" t="s">
        <v>139</v>
      </c>
      <c r="B31" s="3" t="s">
        <v>140</v>
      </c>
      <c r="C31" s="3" t="s">
        <v>121</v>
      </c>
      <c r="D31" s="207" t="s">
        <v>26</v>
      </c>
      <c r="E31" s="3"/>
      <c r="F31" s="3"/>
    </row>
    <row r="32" spans="1:6" ht="17.100000000000001" customHeight="1" x14ac:dyDescent="0.2">
      <c r="A32" s="3" t="s">
        <v>141</v>
      </c>
      <c r="B32" s="3" t="s">
        <v>142</v>
      </c>
      <c r="C32" s="3" t="s">
        <v>22</v>
      </c>
      <c r="D32" s="3"/>
      <c r="E32" s="3"/>
      <c r="F32" s="3"/>
    </row>
    <row r="33" spans="1:6" ht="17.100000000000001" customHeight="1" x14ac:dyDescent="0.2">
      <c r="A33" s="3" t="s">
        <v>143</v>
      </c>
      <c r="B33" s="3" t="s">
        <v>144</v>
      </c>
      <c r="C33" s="3" t="s">
        <v>134</v>
      </c>
      <c r="D33" s="3"/>
      <c r="E33" s="3"/>
      <c r="F33" s="3"/>
    </row>
    <row r="34" spans="1:6" ht="17.100000000000001" customHeight="1" x14ac:dyDescent="0.2">
      <c r="A34" s="3" t="s">
        <v>145</v>
      </c>
      <c r="B34" s="3" t="s">
        <v>142</v>
      </c>
      <c r="C34" s="3" t="s">
        <v>22</v>
      </c>
      <c r="D34" s="3"/>
      <c r="E34" s="3"/>
      <c r="F34" s="3"/>
    </row>
    <row r="35" spans="1:6" ht="9.75" customHeight="1" x14ac:dyDescent="0.2">
      <c r="A35" s="3"/>
      <c r="B35" s="12"/>
      <c r="C35" s="3"/>
      <c r="D35" s="3"/>
      <c r="E35" s="3"/>
      <c r="F35" s="3"/>
    </row>
    <row r="36" spans="1:6" ht="17.100000000000001" customHeight="1" x14ac:dyDescent="0.2">
      <c r="A36" s="4" t="s">
        <v>146</v>
      </c>
      <c r="B36" s="3" t="s">
        <v>147</v>
      </c>
      <c r="C36" s="3" t="s">
        <v>148</v>
      </c>
      <c r="D36" s="3" t="s">
        <v>149</v>
      </c>
      <c r="E36" s="3"/>
      <c r="F36" s="3"/>
    </row>
    <row r="37" spans="1:6" ht="17.100000000000001" customHeight="1" x14ac:dyDescent="0.2">
      <c r="A37" s="3" t="s">
        <v>26</v>
      </c>
      <c r="B37" s="3" t="s">
        <v>150</v>
      </c>
      <c r="C37" s="3"/>
      <c r="D37" s="3"/>
      <c r="E37" s="3"/>
      <c r="F37" s="3"/>
    </row>
    <row r="38" spans="1:6" ht="13.5" customHeight="1" x14ac:dyDescent="0.2">
      <c r="A38" s="3" t="s">
        <v>26</v>
      </c>
      <c r="B38" s="3" t="s">
        <v>151</v>
      </c>
      <c r="C38" s="3"/>
      <c r="D38" s="3"/>
      <c r="E38" s="3"/>
      <c r="F38" s="3"/>
    </row>
    <row r="39" spans="1:6" ht="13.5" customHeight="1" x14ac:dyDescent="0.2">
      <c r="A39" s="3"/>
      <c r="B39" s="3" t="s">
        <v>152</v>
      </c>
      <c r="C39" s="3"/>
      <c r="D39" s="3"/>
      <c r="E39" s="3"/>
      <c r="F39" s="3"/>
    </row>
    <row r="40" spans="1:6" ht="9.75" customHeight="1" x14ac:dyDescent="0.2">
      <c r="A40" s="3"/>
      <c r="B40" s="12"/>
      <c r="C40" s="3"/>
      <c r="D40" s="3"/>
      <c r="E40" s="3"/>
      <c r="F40" s="3"/>
    </row>
    <row r="41" spans="1:6" ht="15.75" x14ac:dyDescent="0.25">
      <c r="A41" s="4" t="s">
        <v>153</v>
      </c>
      <c r="B41" s="3" t="s">
        <v>154</v>
      </c>
      <c r="C41" s="3"/>
      <c r="D41" s="3"/>
      <c r="E41" s="3"/>
      <c r="F41" s="209"/>
    </row>
    <row r="42" spans="1:6" x14ac:dyDescent="0.2">
      <c r="A42" s="3" t="s">
        <v>26</v>
      </c>
      <c r="B42" s="3" t="s">
        <v>155</v>
      </c>
      <c r="C42" s="3"/>
      <c r="D42" s="3"/>
      <c r="E42" s="3"/>
      <c r="F42" s="3"/>
    </row>
    <row r="43" spans="1:6" x14ac:dyDescent="0.2">
      <c r="A43" s="3" t="s">
        <v>26</v>
      </c>
      <c r="B43" s="3" t="s">
        <v>116</v>
      </c>
      <c r="C43" s="3"/>
      <c r="D43" s="3"/>
      <c r="E43" s="3"/>
      <c r="F43" s="3"/>
    </row>
    <row r="44" spans="1:6" x14ac:dyDescent="0.2">
      <c r="A44" s="3"/>
      <c r="B44" s="3" t="s">
        <v>156</v>
      </c>
      <c r="C44" s="3"/>
      <c r="D44" s="3"/>
      <c r="E44" s="3"/>
      <c r="F44" s="3"/>
    </row>
  </sheetData>
  <mergeCells count="2">
    <mergeCell ref="B5:F5"/>
    <mergeCell ref="A28:C28"/>
  </mergeCells>
  <phoneticPr fontId="0" type="noConversion"/>
  <pageMargins left="0.70866141732283472" right="0.70866141732283472" top="0.74803149606299213" bottom="0.74803149606299213" header="0.31496062992125984" footer="0.31496062992125984"/>
  <pageSetup paperSize="9" scale="90" orientation="portrait" r:id="rId1"/>
  <headerFooter alignWithMargins="0">
    <oddFooter>&amp;L&amp;9&amp;P&amp;R&amp;9&amp;A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indexed="14"/>
    <pageSetUpPr fitToPage="1"/>
  </sheetPr>
  <dimension ref="A1:V35"/>
  <sheetViews>
    <sheetView tabSelected="1" zoomScale="90" zoomScaleNormal="90" zoomScaleSheetLayoutView="50" zoomScalePageLayoutView="125" workbookViewId="0">
      <selection activeCell="M20" sqref="M20"/>
    </sheetView>
  </sheetViews>
  <sheetFormatPr defaultColWidth="9" defaultRowHeight="12.75" x14ac:dyDescent="0.2"/>
  <cols>
    <col min="1" max="2" width="9" style="3"/>
    <col min="3" max="3" width="18.125" style="3" bestFit="1" customWidth="1"/>
    <col min="4" max="4" width="12.125" style="3" bestFit="1" customWidth="1"/>
    <col min="5" max="11" width="9" style="3"/>
    <col min="12" max="12" width="15" style="3" customWidth="1"/>
    <col min="13" max="13" width="11" style="3" bestFit="1" customWidth="1"/>
    <col min="14" max="14" width="12.125" style="3" customWidth="1"/>
    <col min="15" max="16" width="9" style="3"/>
    <col min="17" max="17" width="10.25" style="3" bestFit="1" customWidth="1"/>
    <col min="18" max="16384" width="9" style="3"/>
  </cols>
  <sheetData>
    <row r="1" spans="1:9" x14ac:dyDescent="0.2">
      <c r="A1" s="4" t="str">
        <f>'Ref &amp; Admin 2'!A1</f>
        <v>THE CHURCH OF SCOTLAND</v>
      </c>
    </row>
    <row r="2" spans="1:9" x14ac:dyDescent="0.2">
      <c r="A2" s="4" t="str">
        <f>'Ref &amp; Admin 2'!A2</f>
        <v>URR PARISH CHURCH</v>
      </c>
    </row>
    <row r="3" spans="1:9" x14ac:dyDescent="0.2">
      <c r="A3" s="4" t="s">
        <v>157</v>
      </c>
    </row>
    <row r="4" spans="1:9" ht="7.35" customHeight="1" x14ac:dyDescent="0.2">
      <c r="A4" s="4"/>
    </row>
    <row r="5" spans="1:9" x14ac:dyDescent="0.2">
      <c r="A5" s="4" t="s">
        <v>158</v>
      </c>
      <c r="C5" s="96">
        <f>'Front Page 1'!R5</f>
        <v>46022</v>
      </c>
    </row>
    <row r="6" spans="1:9" ht="5.85" customHeight="1" x14ac:dyDescent="0.2">
      <c r="A6" s="4"/>
    </row>
    <row r="7" spans="1:9" x14ac:dyDescent="0.2">
      <c r="A7" s="4" t="s">
        <v>159</v>
      </c>
    </row>
    <row r="8" spans="1:9" ht="9" customHeight="1" x14ac:dyDescent="0.2">
      <c r="A8" s="4"/>
    </row>
    <row r="9" spans="1:9" x14ac:dyDescent="0.2">
      <c r="A9" s="4" t="s">
        <v>160</v>
      </c>
    </row>
    <row r="10" spans="1:9" x14ac:dyDescent="0.2">
      <c r="A10" s="3" t="s">
        <v>161</v>
      </c>
    </row>
    <row r="11" spans="1:9" ht="9" customHeight="1" x14ac:dyDescent="0.2">
      <c r="A11" s="4"/>
    </row>
    <row r="12" spans="1:9" x14ac:dyDescent="0.2">
      <c r="A12" s="4" t="s">
        <v>162</v>
      </c>
    </row>
    <row r="13" spans="1:9" ht="94.5" customHeight="1" x14ac:dyDescent="0.2">
      <c r="A13" s="362" t="s">
        <v>163</v>
      </c>
      <c r="B13" s="362"/>
      <c r="C13" s="362"/>
      <c r="D13" s="362"/>
      <c r="E13" s="362"/>
      <c r="F13" s="362"/>
      <c r="G13" s="362"/>
      <c r="H13" s="362"/>
      <c r="I13" s="362"/>
    </row>
    <row r="14" spans="1:9" x14ac:dyDescent="0.2">
      <c r="A14" s="4" t="s">
        <v>164</v>
      </c>
    </row>
    <row r="15" spans="1:9" ht="42.75" customHeight="1" x14ac:dyDescent="0.2">
      <c r="A15" s="363" t="s">
        <v>165</v>
      </c>
      <c r="B15" s="363"/>
      <c r="C15" s="363"/>
      <c r="D15" s="363"/>
      <c r="E15" s="363"/>
      <c r="F15" s="363"/>
      <c r="G15" s="363"/>
      <c r="H15" s="363"/>
      <c r="I15" s="363"/>
    </row>
    <row r="16" spans="1:9" x14ac:dyDescent="0.2">
      <c r="A16" s="4" t="s">
        <v>166</v>
      </c>
    </row>
    <row r="17" spans="1:22" ht="54.75" customHeight="1" x14ac:dyDescent="0.2">
      <c r="A17" s="362" t="s">
        <v>167</v>
      </c>
      <c r="B17" s="362"/>
      <c r="C17" s="362"/>
      <c r="D17" s="362"/>
      <c r="E17" s="362"/>
      <c r="F17" s="362"/>
      <c r="G17" s="362"/>
      <c r="H17" s="362"/>
      <c r="I17" s="362"/>
    </row>
    <row r="18" spans="1:22" x14ac:dyDescent="0.2">
      <c r="A18" s="365" t="s">
        <v>359</v>
      </c>
      <c r="B18" s="365"/>
      <c r="C18" s="365"/>
      <c r="D18" s="365"/>
      <c r="E18" s="365"/>
      <c r="F18" s="365"/>
      <c r="G18" s="365"/>
      <c r="H18" s="365"/>
      <c r="I18" s="365"/>
    </row>
    <row r="19" spans="1:22" ht="11.25" customHeight="1" x14ac:dyDescent="0.2">
      <c r="A19" s="365"/>
      <c r="B19" s="365"/>
      <c r="C19" s="365"/>
      <c r="D19" s="365"/>
      <c r="E19" s="365"/>
      <c r="F19" s="365"/>
      <c r="G19" s="365"/>
      <c r="H19" s="365"/>
      <c r="I19" s="365"/>
    </row>
    <row r="20" spans="1:22" x14ac:dyDescent="0.2">
      <c r="A20" s="4" t="s">
        <v>168</v>
      </c>
    </row>
    <row r="21" spans="1:22" ht="30" customHeight="1" x14ac:dyDescent="0.2">
      <c r="A21" s="364" t="s">
        <v>432</v>
      </c>
      <c r="B21" s="364"/>
      <c r="C21" s="364"/>
      <c r="D21" s="364"/>
      <c r="E21" s="364"/>
      <c r="F21" s="364"/>
      <c r="G21" s="364"/>
      <c r="H21" s="364"/>
      <c r="I21" s="364"/>
    </row>
    <row r="22" spans="1:22" ht="9" customHeight="1" x14ac:dyDescent="0.2">
      <c r="A22" s="4"/>
    </row>
    <row r="23" spans="1:22" x14ac:dyDescent="0.2">
      <c r="A23" s="4" t="s">
        <v>169</v>
      </c>
    </row>
    <row r="24" spans="1:22" ht="15.75" customHeight="1" x14ac:dyDescent="0.2">
      <c r="A24" s="366" t="s">
        <v>431</v>
      </c>
      <c r="B24" s="366"/>
      <c r="C24" s="366"/>
      <c r="D24" s="366"/>
      <c r="E24" s="366"/>
      <c r="F24" s="366"/>
      <c r="G24" s="366"/>
      <c r="H24" s="366"/>
      <c r="I24" s="366"/>
      <c r="N24" s="3" t="s">
        <v>362</v>
      </c>
      <c r="O24" s="237">
        <f>'Notes to Accounts 7,8,9'!G35+'Notes to Accounts 7,8,9'!G36+'Notes to Accounts 7,8,9'!G37</f>
        <v>10873</v>
      </c>
      <c r="P24" s="237">
        <f>'Notes to Accounts 7,8,9'!M35+'Notes to Accounts 7,8,9'!M36+'Notes to Accounts 7,8,9'!M37</f>
        <v>6491</v>
      </c>
      <c r="Q24" s="191">
        <f>(P24-O24)/P24</f>
        <v>-0.67508858419349871</v>
      </c>
    </row>
    <row r="25" spans="1:22" ht="17.25" customHeight="1" x14ac:dyDescent="0.2">
      <c r="A25" s="238" t="s">
        <v>426</v>
      </c>
      <c r="B25" s="238"/>
      <c r="C25" s="238"/>
      <c r="D25" s="238"/>
      <c r="E25" s="238"/>
      <c r="L25" s="142">
        <f>'Statement of Funds 14'!H15</f>
        <v>33497</v>
      </c>
      <c r="S25" s="3">
        <v>17457</v>
      </c>
      <c r="T25" s="3">
        <v>17106</v>
      </c>
      <c r="V25" s="3">
        <f>S25-T25</f>
        <v>351</v>
      </c>
    </row>
    <row r="26" spans="1:22" ht="9" customHeight="1" x14ac:dyDescent="0.2">
      <c r="A26" s="4"/>
    </row>
    <row r="27" spans="1:22" x14ac:dyDescent="0.2">
      <c r="A27" s="4" t="s">
        <v>170</v>
      </c>
      <c r="L27" s="142">
        <f>'Statement of Funds 14'!H16</f>
        <v>31197</v>
      </c>
      <c r="V27" s="3">
        <f>V25/T25*100</f>
        <v>2.051911609961417</v>
      </c>
    </row>
    <row r="28" spans="1:22" ht="57.75" customHeight="1" x14ac:dyDescent="0.2">
      <c r="A28" s="366" t="s">
        <v>430</v>
      </c>
      <c r="B28" s="366"/>
      <c r="C28" s="366"/>
      <c r="D28" s="366"/>
      <c r="E28" s="366"/>
      <c r="F28" s="366"/>
      <c r="G28" s="366"/>
      <c r="H28" s="366"/>
      <c r="I28" s="366"/>
      <c r="L28" s="14">
        <f>SUM(L25:L27)</f>
        <v>64694</v>
      </c>
      <c r="M28" s="14">
        <f>'Statement of Funds 14'!H15</f>
        <v>33497</v>
      </c>
      <c r="N28" s="14">
        <f>'Notes to Accounts 7,8,9'!M24</f>
        <v>64694</v>
      </c>
    </row>
    <row r="29" spans="1:22" ht="53.1" customHeight="1" x14ac:dyDescent="0.2">
      <c r="A29" s="363" t="s">
        <v>429</v>
      </c>
      <c r="B29" s="363"/>
      <c r="C29" s="363"/>
      <c r="D29" s="363"/>
      <c r="E29" s="363"/>
      <c r="F29" s="363"/>
      <c r="G29" s="363"/>
      <c r="H29" s="363"/>
      <c r="I29" s="363"/>
      <c r="J29" s="220"/>
      <c r="L29" s="14">
        <f>'Statement of Balances 6'!E20</f>
        <v>17964.400000000001</v>
      </c>
      <c r="M29" s="14">
        <f>'Appendix 10'!C14</f>
        <v>24472</v>
      </c>
      <c r="N29" s="14">
        <f>'Appendix 10'!C12</f>
        <v>87130</v>
      </c>
    </row>
    <row r="30" spans="1:22" ht="9" customHeight="1" x14ac:dyDescent="0.2">
      <c r="A30" s="4"/>
    </row>
    <row r="31" spans="1:22" x14ac:dyDescent="0.2">
      <c r="A31" s="4" t="s">
        <v>171</v>
      </c>
      <c r="M31" s="19">
        <f>SUM(M29:N29)</f>
        <v>111602</v>
      </c>
    </row>
    <row r="32" spans="1:22" ht="108.75" customHeight="1" x14ac:dyDescent="0.2">
      <c r="A32" s="363" t="s">
        <v>172</v>
      </c>
      <c r="B32" s="363"/>
      <c r="C32" s="363"/>
      <c r="D32" s="363"/>
      <c r="E32" s="363"/>
      <c r="F32" s="363"/>
      <c r="G32" s="363"/>
      <c r="H32" s="363"/>
      <c r="I32" s="363"/>
    </row>
    <row r="33" spans="1:6" ht="17.25" customHeight="1" x14ac:dyDescent="0.2">
      <c r="A33" s="368" t="s">
        <v>173</v>
      </c>
      <c r="B33" s="368"/>
      <c r="C33" s="368"/>
      <c r="D33" s="367">
        <v>46107</v>
      </c>
      <c r="E33" s="367"/>
      <c r="F33" s="3" t="s">
        <v>174</v>
      </c>
    </row>
    <row r="34" spans="1:6" ht="58.35" customHeight="1" x14ac:dyDescent="0.2">
      <c r="A34" s="4" t="s">
        <v>175</v>
      </c>
    </row>
    <row r="35" spans="1:6" x14ac:dyDescent="0.2">
      <c r="A35" s="4" t="s">
        <v>176</v>
      </c>
    </row>
  </sheetData>
  <mergeCells count="11">
    <mergeCell ref="A24:I24"/>
    <mergeCell ref="D33:E33"/>
    <mergeCell ref="A33:C33"/>
    <mergeCell ref="A32:I32"/>
    <mergeCell ref="A28:I28"/>
    <mergeCell ref="A29:I29"/>
    <mergeCell ref="A13:I13"/>
    <mergeCell ref="A15:I15"/>
    <mergeCell ref="A17:I17"/>
    <mergeCell ref="A21:I21"/>
    <mergeCell ref="A18:I19"/>
  </mergeCells>
  <phoneticPr fontId="0" type="noConversion"/>
  <pageMargins left="0.70866141732283472" right="0.70866141732283472" top="0.48" bottom="0.74803149606299213" header="0.31496062992125984" footer="0.31496062992125984"/>
  <pageSetup paperSize="9" scale="88" orientation="portrait" r:id="rId1"/>
  <headerFooter alignWithMargins="0">
    <oddFooter>&amp;L&amp;9&amp;P&amp;R&amp;9&amp;A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indexed="41"/>
    <pageSetUpPr fitToPage="1"/>
  </sheetPr>
  <dimension ref="A1:K27"/>
  <sheetViews>
    <sheetView topLeftCell="A11" zoomScale="70" zoomScaleNormal="70" zoomScaleSheetLayoutView="50" workbookViewId="0">
      <selection activeCell="A11" sqref="A11:K11"/>
    </sheetView>
  </sheetViews>
  <sheetFormatPr defaultColWidth="9" defaultRowHeight="12.75" x14ac:dyDescent="0.2"/>
  <cols>
    <col min="1" max="1" width="2.125" style="8" customWidth="1"/>
    <col min="2" max="2" width="2" style="8" customWidth="1"/>
    <col min="3" max="16384" width="9" style="8"/>
  </cols>
  <sheetData>
    <row r="1" spans="1:11" x14ac:dyDescent="0.2">
      <c r="A1" s="4" t="str">
        <f>'Ref &amp; Admin 2'!A1</f>
        <v>THE CHURCH OF SCOTLAND</v>
      </c>
      <c r="B1" s="3"/>
      <c r="C1" s="3"/>
      <c r="D1" s="3"/>
      <c r="E1" s="3"/>
      <c r="F1" s="3"/>
      <c r="G1" s="3"/>
      <c r="H1" s="3"/>
      <c r="I1" s="3"/>
      <c r="J1" s="3"/>
      <c r="K1" s="3"/>
    </row>
    <row r="2" spans="1:11" x14ac:dyDescent="0.2">
      <c r="A2" s="4" t="str">
        <f>'Ref &amp; Admin 2'!A2</f>
        <v>URR PARISH CHURCH</v>
      </c>
      <c r="B2" s="3"/>
      <c r="C2" s="3"/>
      <c r="D2" s="3"/>
      <c r="E2" s="3"/>
      <c r="F2" s="3"/>
      <c r="G2" s="3"/>
      <c r="H2" s="3"/>
      <c r="I2" s="3"/>
      <c r="J2" s="3"/>
      <c r="K2" s="3"/>
    </row>
    <row r="3" spans="1:11" x14ac:dyDescent="0.2">
      <c r="A3" s="4" t="s">
        <v>177</v>
      </c>
      <c r="B3" s="3"/>
      <c r="C3" s="3"/>
      <c r="D3" s="3"/>
      <c r="E3" s="3"/>
      <c r="F3" s="3"/>
      <c r="G3" s="3"/>
      <c r="H3" s="3"/>
      <c r="I3" s="3"/>
      <c r="J3" s="3"/>
      <c r="K3" s="3"/>
    </row>
    <row r="5" spans="1:11" x14ac:dyDescent="0.2">
      <c r="A5" s="371" t="s">
        <v>364</v>
      </c>
      <c r="B5" s="371"/>
      <c r="C5" s="371"/>
      <c r="D5" s="371"/>
      <c r="E5" s="371"/>
      <c r="F5" s="371"/>
      <c r="G5" s="371"/>
      <c r="H5" s="371"/>
      <c r="I5" s="371"/>
      <c r="J5" s="371"/>
      <c r="K5" s="371"/>
    </row>
    <row r="7" spans="1:11" s="4" customFormat="1" x14ac:dyDescent="0.2">
      <c r="A7" s="4" t="s">
        <v>178</v>
      </c>
    </row>
    <row r="8" spans="1:11" ht="94.5" customHeight="1" x14ac:dyDescent="0.2">
      <c r="A8" s="362" t="s">
        <v>179</v>
      </c>
      <c r="B8" s="363"/>
      <c r="C8" s="363"/>
      <c r="D8" s="363"/>
      <c r="E8" s="363"/>
      <c r="F8" s="363"/>
      <c r="G8" s="363"/>
      <c r="H8" s="363"/>
      <c r="I8" s="363"/>
      <c r="J8" s="363"/>
      <c r="K8" s="363"/>
    </row>
    <row r="10" spans="1:11" x14ac:dyDescent="0.2">
      <c r="A10" s="369" t="s">
        <v>180</v>
      </c>
      <c r="B10" s="370"/>
      <c r="C10" s="370"/>
      <c r="D10" s="370"/>
      <c r="E10" s="370"/>
      <c r="F10" s="370"/>
      <c r="G10" s="370"/>
      <c r="H10" s="370"/>
      <c r="I10" s="370"/>
      <c r="J10" s="370"/>
      <c r="K10" s="370"/>
    </row>
    <row r="11" spans="1:11" ht="85.35" customHeight="1" x14ac:dyDescent="0.2">
      <c r="A11" s="363" t="s">
        <v>181</v>
      </c>
      <c r="B11" s="363"/>
      <c r="C11" s="363"/>
      <c r="D11" s="363"/>
      <c r="E11" s="363"/>
      <c r="F11" s="363"/>
      <c r="G11" s="363"/>
      <c r="H11" s="363"/>
      <c r="I11" s="363"/>
      <c r="J11" s="363"/>
      <c r="K11" s="363"/>
    </row>
    <row r="12" spans="1:11" x14ac:dyDescent="0.2">
      <c r="A12" s="369" t="s">
        <v>182</v>
      </c>
      <c r="B12" s="370"/>
      <c r="C12" s="370"/>
      <c r="D12" s="370"/>
      <c r="E12" s="370"/>
      <c r="F12" s="370"/>
      <c r="G12" s="370"/>
      <c r="H12" s="370"/>
      <c r="I12" s="370"/>
      <c r="J12" s="370"/>
      <c r="K12" s="370"/>
    </row>
    <row r="13" spans="1:11" ht="18.75" customHeight="1" x14ac:dyDescent="0.2">
      <c r="A13" s="363" t="s">
        <v>183</v>
      </c>
      <c r="B13" s="363"/>
      <c r="C13" s="363"/>
      <c r="D13" s="363"/>
      <c r="E13" s="363"/>
      <c r="F13" s="363"/>
      <c r="G13" s="363"/>
      <c r="H13" s="363"/>
      <c r="I13" s="363"/>
      <c r="J13" s="363"/>
      <c r="K13" s="363"/>
    </row>
    <row r="14" spans="1:11" ht="21" customHeight="1" x14ac:dyDescent="0.2">
      <c r="A14" s="9" t="s">
        <v>184</v>
      </c>
      <c r="B14" s="3"/>
      <c r="C14" s="370" t="s">
        <v>185</v>
      </c>
      <c r="D14" s="370"/>
      <c r="E14" s="370"/>
      <c r="F14" s="370"/>
      <c r="G14" s="370"/>
      <c r="H14" s="370"/>
      <c r="I14" s="370"/>
      <c r="J14" s="370"/>
      <c r="K14" s="370"/>
    </row>
    <row r="15" spans="1:11" ht="33.75" customHeight="1" x14ac:dyDescent="0.2">
      <c r="A15" s="3"/>
      <c r="B15" s="10" t="s">
        <v>186</v>
      </c>
      <c r="C15" s="363" t="s">
        <v>187</v>
      </c>
      <c r="D15" s="363"/>
      <c r="E15" s="363"/>
      <c r="F15" s="363"/>
      <c r="G15" s="363"/>
      <c r="H15" s="363"/>
      <c r="I15" s="363"/>
      <c r="J15" s="363"/>
      <c r="K15" s="363"/>
    </row>
    <row r="16" spans="1:11" ht="34.5" customHeight="1" x14ac:dyDescent="0.2">
      <c r="A16" s="3"/>
      <c r="B16" s="10" t="s">
        <v>186</v>
      </c>
      <c r="C16" s="363" t="s">
        <v>188</v>
      </c>
      <c r="D16" s="363"/>
      <c r="E16" s="363"/>
      <c r="F16" s="363"/>
      <c r="G16" s="363"/>
      <c r="H16" s="363"/>
      <c r="I16" s="363"/>
      <c r="J16" s="363"/>
      <c r="K16" s="363"/>
    </row>
    <row r="17" spans="1:11" ht="33.6" customHeight="1" x14ac:dyDescent="0.2">
      <c r="A17" s="11" t="s">
        <v>189</v>
      </c>
      <c r="B17" s="3"/>
      <c r="C17" s="363" t="s">
        <v>190</v>
      </c>
      <c r="D17" s="363"/>
      <c r="E17" s="363"/>
      <c r="F17" s="363"/>
      <c r="G17" s="363"/>
      <c r="H17" s="363"/>
      <c r="I17" s="363"/>
      <c r="J17" s="363"/>
      <c r="K17" s="363"/>
    </row>
    <row r="18" spans="1:11" ht="66" customHeight="1" x14ac:dyDescent="0.2">
      <c r="A18" s="4" t="s">
        <v>191</v>
      </c>
      <c r="B18" s="3"/>
      <c r="C18" s="3"/>
      <c r="D18" s="3"/>
      <c r="E18" s="3"/>
      <c r="F18" s="3"/>
      <c r="G18" s="3"/>
      <c r="H18" s="3"/>
      <c r="I18" s="3"/>
      <c r="J18" s="3"/>
      <c r="K18" s="3"/>
    </row>
    <row r="19" spans="1:11" ht="13.35" customHeight="1" x14ac:dyDescent="0.2">
      <c r="A19" s="4"/>
      <c r="B19" s="3"/>
      <c r="C19" s="3"/>
      <c r="D19" s="3"/>
      <c r="E19" s="3"/>
      <c r="F19" s="3"/>
      <c r="G19" s="3"/>
      <c r="H19" s="3"/>
      <c r="I19" s="3"/>
      <c r="J19" s="3"/>
      <c r="K19" s="3"/>
    </row>
    <row r="20" spans="1:11" ht="13.35" customHeight="1" x14ac:dyDescent="0.2">
      <c r="A20" s="3" t="s">
        <v>150</v>
      </c>
      <c r="B20" s="3"/>
      <c r="C20" s="3"/>
      <c r="D20" s="3"/>
      <c r="E20" s="3"/>
      <c r="F20" s="3"/>
      <c r="G20" s="3"/>
      <c r="H20" s="3"/>
      <c r="I20" s="3"/>
      <c r="J20" s="3"/>
      <c r="K20" s="3"/>
    </row>
    <row r="21" spans="1:11" ht="13.35" customHeight="1" x14ac:dyDescent="0.2">
      <c r="A21" s="3" t="s">
        <v>151</v>
      </c>
      <c r="B21" s="3"/>
      <c r="C21" s="3"/>
      <c r="D21" s="3"/>
      <c r="E21" s="3"/>
      <c r="F21" s="3"/>
      <c r="G21" s="3"/>
      <c r="H21" s="3"/>
      <c r="I21" s="3"/>
      <c r="J21" s="3"/>
      <c r="K21" s="3"/>
    </row>
    <row r="22" spans="1:11" ht="13.35" customHeight="1" x14ac:dyDescent="0.2">
      <c r="A22" s="3" t="s">
        <v>152</v>
      </c>
      <c r="B22" s="3"/>
      <c r="C22" s="3"/>
      <c r="D22" s="3"/>
      <c r="E22" s="3"/>
      <c r="F22" s="3"/>
      <c r="G22" s="3"/>
      <c r="H22" s="3"/>
      <c r="I22" s="3"/>
      <c r="J22" s="3"/>
      <c r="K22" s="3"/>
    </row>
    <row r="23" spans="1:11" ht="13.35" customHeight="1" x14ac:dyDescent="0.2">
      <c r="A23" s="4"/>
      <c r="B23" s="3"/>
      <c r="C23" s="3"/>
      <c r="D23" s="3"/>
      <c r="E23" s="3"/>
      <c r="F23" s="3"/>
      <c r="G23" s="3"/>
      <c r="H23" s="3"/>
      <c r="I23" s="3"/>
      <c r="J23" s="3"/>
      <c r="K23" s="3"/>
    </row>
    <row r="24" spans="1:11" ht="13.35" customHeight="1" x14ac:dyDescent="0.2">
      <c r="A24" s="372">
        <f>'Trustees'' Annual Report 3'!D33</f>
        <v>46107</v>
      </c>
      <c r="B24" s="372"/>
      <c r="C24" s="372"/>
      <c r="D24" s="3"/>
      <c r="E24" s="3"/>
      <c r="F24" s="3"/>
      <c r="G24" s="3"/>
      <c r="H24" s="3"/>
      <c r="I24" s="3"/>
      <c r="J24" s="3"/>
      <c r="K24" s="3"/>
    </row>
    <row r="25" spans="1:11" ht="32.25" customHeight="1" x14ac:dyDescent="0.2">
      <c r="A25" s="220" t="s">
        <v>26</v>
      </c>
      <c r="B25" s="362" t="s">
        <v>26</v>
      </c>
      <c r="C25" s="362"/>
      <c r="D25" s="362"/>
      <c r="E25" s="362"/>
      <c r="F25" s="362"/>
      <c r="G25" s="362"/>
      <c r="H25" s="362"/>
      <c r="I25" s="362"/>
      <c r="J25" s="362"/>
      <c r="K25" s="362"/>
    </row>
    <row r="26" spans="1:11" x14ac:dyDescent="0.2">
      <c r="A26" s="3"/>
      <c r="B26" s="3"/>
      <c r="C26" s="3"/>
      <c r="D26" s="3"/>
      <c r="E26" s="3"/>
      <c r="F26" s="3"/>
      <c r="G26" s="3"/>
      <c r="H26" s="3"/>
      <c r="I26" s="3"/>
      <c r="J26" s="3"/>
      <c r="K26" s="3"/>
    </row>
    <row r="27" spans="1:11" x14ac:dyDescent="0.2">
      <c r="A27" s="3"/>
      <c r="B27" s="3"/>
      <c r="C27" s="3"/>
      <c r="D27" s="3"/>
      <c r="E27" s="3"/>
      <c r="F27" s="3"/>
      <c r="G27" s="3"/>
      <c r="H27" s="3"/>
      <c r="I27" s="3"/>
      <c r="J27" s="3"/>
      <c r="K27" s="3"/>
    </row>
  </sheetData>
  <mergeCells count="12">
    <mergeCell ref="A10:K10"/>
    <mergeCell ref="A11:K11"/>
    <mergeCell ref="A12:K12"/>
    <mergeCell ref="A5:K5"/>
    <mergeCell ref="B25:K25"/>
    <mergeCell ref="C17:K17"/>
    <mergeCell ref="A8:K8"/>
    <mergeCell ref="C15:K15"/>
    <mergeCell ref="C16:K16"/>
    <mergeCell ref="A13:K13"/>
    <mergeCell ref="C14:K14"/>
    <mergeCell ref="A24:C24"/>
  </mergeCells>
  <phoneticPr fontId="0" type="noConversion"/>
  <pageMargins left="0.70866141732283472" right="0.70866141732283472" top="0.48" bottom="0.74803149606299213" header="0.31496062992125984" footer="0.31496062992125984"/>
  <pageSetup paperSize="9" scale="96" orientation="portrait" r:id="rId1"/>
  <headerFooter alignWithMargins="0">
    <oddFooter>&amp;L&amp;9&amp;P&amp;R&amp;9&amp;A</oddFooter>
  </headerFooter>
  <ignoredErrors>
    <ignoredError sqref="A17 A1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9"/>
    <pageSetUpPr fitToPage="1"/>
  </sheetPr>
  <dimension ref="A1:Y29"/>
  <sheetViews>
    <sheetView zoomScaleNormal="100" zoomScaleSheetLayoutView="50" zoomScalePageLayoutView="125" workbookViewId="0">
      <selection activeCell="E21" sqref="E21"/>
    </sheetView>
  </sheetViews>
  <sheetFormatPr defaultColWidth="9" defaultRowHeight="12.75" x14ac:dyDescent="0.2"/>
  <cols>
    <col min="1" max="1" width="3" style="3" customWidth="1"/>
    <col min="2" max="2" width="31.5" style="3" customWidth="1"/>
    <col min="3" max="3" width="3.625" style="3" customWidth="1"/>
    <col min="4" max="4" width="1.625" style="3" customWidth="1"/>
    <col min="5" max="5" width="11.125" style="3" customWidth="1"/>
    <col min="6" max="6" width="1.625" style="3" customWidth="1"/>
    <col min="7" max="7" width="9.125" style="3" bestFit="1" customWidth="1"/>
    <col min="8" max="9" width="1.625" style="3" customWidth="1"/>
    <col min="10" max="10" width="10.5" style="3" bestFit="1" customWidth="1"/>
    <col min="11" max="11" width="1.625" style="3" customWidth="1"/>
    <col min="12" max="12" width="13" style="3" bestFit="1" customWidth="1"/>
    <col min="13" max="13" width="9" style="3"/>
    <col min="14" max="14" width="12.625" style="3" customWidth="1"/>
    <col min="15" max="15" width="10" style="3" bestFit="1" customWidth="1"/>
    <col min="16" max="17" width="9.125" style="3" bestFit="1" customWidth="1"/>
    <col min="18" max="19" width="11.125" style="3" customWidth="1"/>
    <col min="20" max="20" width="10.125" style="3" bestFit="1" customWidth="1"/>
    <col min="21" max="21" width="11.125" style="3" customWidth="1"/>
    <col min="22" max="23" width="9.125" style="3" bestFit="1" customWidth="1"/>
    <col min="24" max="24" width="13.125" style="3" customWidth="1"/>
    <col min="25" max="25" width="11.125" style="3" customWidth="1"/>
    <col min="26" max="16384" width="9" style="3"/>
  </cols>
  <sheetData>
    <row r="1" spans="1:25" x14ac:dyDescent="0.2">
      <c r="A1" s="4" t="str">
        <f>'Ref &amp; Admin 2'!A1</f>
        <v>THE CHURCH OF SCOTLAND</v>
      </c>
    </row>
    <row r="2" spans="1:25" x14ac:dyDescent="0.2">
      <c r="A2" s="4" t="str">
        <f>'Ref &amp; Admin 2'!A2</f>
        <v>URR PARISH CHURCH</v>
      </c>
      <c r="B2" s="4"/>
      <c r="C2" s="5"/>
      <c r="E2" s="5"/>
    </row>
    <row r="3" spans="1:25" x14ac:dyDescent="0.2">
      <c r="A3" s="4" t="s">
        <v>192</v>
      </c>
      <c r="B3" s="4"/>
      <c r="C3" s="5"/>
      <c r="E3" s="5"/>
    </row>
    <row r="4" spans="1:25" x14ac:dyDescent="0.2">
      <c r="A4" s="4"/>
      <c r="B4" s="4"/>
      <c r="C4" s="5"/>
      <c r="E4" s="5"/>
    </row>
    <row r="5" spans="1:25" x14ac:dyDescent="0.2">
      <c r="A5" s="380" t="s">
        <v>158</v>
      </c>
      <c r="B5" s="380"/>
      <c r="C5" s="381">
        <f>'Ref &amp; Admin 2'!B5</f>
        <v>46022</v>
      </c>
      <c r="D5" s="381"/>
      <c r="E5" s="381"/>
      <c r="F5" s="381"/>
      <c r="G5" s="381"/>
    </row>
    <row r="6" spans="1:25" ht="26.25" customHeight="1" x14ac:dyDescent="0.2">
      <c r="E6" s="4" t="s">
        <v>193</v>
      </c>
      <c r="G6" s="224" t="s">
        <v>194</v>
      </c>
      <c r="J6" s="221"/>
      <c r="L6" s="221"/>
    </row>
    <row r="7" spans="1:25" x14ac:dyDescent="0.2">
      <c r="E7" s="224" t="s">
        <v>195</v>
      </c>
      <c r="G7" s="224" t="s">
        <v>195</v>
      </c>
      <c r="J7" s="224" t="s">
        <v>196</v>
      </c>
      <c r="L7" s="224" t="s">
        <v>196</v>
      </c>
    </row>
    <row r="8" spans="1:25" ht="13.5" thickBot="1" x14ac:dyDescent="0.25">
      <c r="E8" s="224">
        <v>2025</v>
      </c>
      <c r="F8" s="224" t="s">
        <v>26</v>
      </c>
      <c r="G8" s="224">
        <f>E8</f>
        <v>2025</v>
      </c>
      <c r="J8" s="224">
        <f>E8</f>
        <v>2025</v>
      </c>
      <c r="L8" s="224">
        <v>2024</v>
      </c>
    </row>
    <row r="9" spans="1:25" ht="16.5" customHeight="1" thickBot="1" x14ac:dyDescent="0.25">
      <c r="A9" s="4" t="s">
        <v>59</v>
      </c>
      <c r="B9" s="5"/>
      <c r="C9" s="224" t="s">
        <v>197</v>
      </c>
      <c r="D9" s="224"/>
      <c r="E9" s="224" t="s">
        <v>198</v>
      </c>
      <c r="F9" s="224"/>
      <c r="G9" s="224" t="s">
        <v>198</v>
      </c>
      <c r="H9" s="224"/>
      <c r="I9" s="224"/>
      <c r="J9" s="224" t="s">
        <v>198</v>
      </c>
      <c r="K9" s="224"/>
      <c r="L9" s="224" t="s">
        <v>198</v>
      </c>
      <c r="O9" s="374" t="s">
        <v>199</v>
      </c>
      <c r="P9" s="375"/>
      <c r="Q9" s="376"/>
      <c r="R9" s="70" t="s">
        <v>200</v>
      </c>
      <c r="S9" s="377" t="s">
        <v>201</v>
      </c>
      <c r="T9" s="378"/>
      <c r="U9" s="378"/>
      <c r="V9" s="378"/>
      <c r="W9" s="379"/>
      <c r="X9" s="70" t="s">
        <v>200</v>
      </c>
    </row>
    <row r="10" spans="1:25" x14ac:dyDescent="0.2">
      <c r="B10" s="3" t="s">
        <v>202</v>
      </c>
      <c r="C10" s="222">
        <v>3</v>
      </c>
      <c r="E10" s="17">
        <f>'Notes to Accounts 7,8,9'!G40</f>
        <v>11373</v>
      </c>
      <c r="F10" s="17"/>
      <c r="G10" s="17">
        <v>0</v>
      </c>
      <c r="H10" s="17"/>
      <c r="I10" s="17"/>
      <c r="J10" s="17">
        <f>SUM(E10:H10)</f>
        <v>11373</v>
      </c>
      <c r="K10" s="17"/>
      <c r="L10" s="17">
        <v>36815</v>
      </c>
      <c r="N10" s="14" t="s">
        <v>26</v>
      </c>
      <c r="O10" s="67" t="s">
        <v>26</v>
      </c>
      <c r="P10" s="68" t="s">
        <v>26</v>
      </c>
      <c r="Q10" s="68" t="s">
        <v>26</v>
      </c>
      <c r="R10" s="71" t="s">
        <v>26</v>
      </c>
      <c r="S10" s="60" t="s">
        <v>26</v>
      </c>
      <c r="T10" s="14" t="s">
        <v>26</v>
      </c>
      <c r="U10" s="14" t="s">
        <v>26</v>
      </c>
      <c r="V10" s="14" t="s">
        <v>26</v>
      </c>
      <c r="W10" s="61" t="s">
        <v>26</v>
      </c>
      <c r="X10" s="71" t="s">
        <v>26</v>
      </c>
      <c r="Y10" s="14" t="s">
        <v>26</v>
      </c>
    </row>
    <row r="11" spans="1:25" x14ac:dyDescent="0.2">
      <c r="B11" s="3" t="s">
        <v>203</v>
      </c>
      <c r="C11" s="222"/>
      <c r="E11" s="17">
        <f>N11</f>
        <v>0</v>
      </c>
      <c r="F11" s="17"/>
      <c r="G11" s="17">
        <v>0</v>
      </c>
      <c r="H11" s="17"/>
      <c r="I11" s="17"/>
      <c r="J11" s="17">
        <f>SUM(E11:H11)</f>
        <v>0</v>
      </c>
      <c r="K11" s="17"/>
      <c r="L11" s="17">
        <v>0</v>
      </c>
      <c r="N11" s="14">
        <f>ROUNDUP(Y11,0)</f>
        <v>0</v>
      </c>
      <c r="O11" s="60">
        <v>0</v>
      </c>
      <c r="P11" s="14">
        <f>'2025 Trial Balance'!E54</f>
        <v>0</v>
      </c>
      <c r="Q11" s="14">
        <v>0</v>
      </c>
      <c r="R11" s="72">
        <f>SUM(O11:Q11)</f>
        <v>0</v>
      </c>
      <c r="S11" s="60">
        <f>'2025 Trial Balance'!D25</f>
        <v>0</v>
      </c>
      <c r="T11" s="14">
        <v>0</v>
      </c>
      <c r="U11" s="14">
        <v>0</v>
      </c>
      <c r="V11" s="14">
        <v>0</v>
      </c>
      <c r="W11" s="61">
        <v>0</v>
      </c>
      <c r="X11" s="72">
        <f>SUM(S11:W11)</f>
        <v>0</v>
      </c>
      <c r="Y11" s="14">
        <f>SUM(X11-R11)</f>
        <v>0</v>
      </c>
    </row>
    <row r="12" spans="1:25" x14ac:dyDescent="0.2">
      <c r="B12" s="3" t="s">
        <v>204</v>
      </c>
      <c r="E12" s="17">
        <f>N12</f>
        <v>0</v>
      </c>
      <c r="F12" s="17"/>
      <c r="G12" s="17">
        <f>N14</f>
        <v>0</v>
      </c>
      <c r="H12" s="17"/>
      <c r="I12" s="17"/>
      <c r="J12" s="17">
        <f>SUM(E12:H12)</f>
        <v>0</v>
      </c>
      <c r="K12" s="17"/>
      <c r="L12" s="17">
        <v>1664</v>
      </c>
      <c r="N12" s="14">
        <f>ROUNDUP(Y12,0)</f>
        <v>0</v>
      </c>
      <c r="O12" s="60">
        <v>0</v>
      </c>
      <c r="P12" s="14">
        <v>0</v>
      </c>
      <c r="Q12" s="14">
        <v>0</v>
      </c>
      <c r="R12" s="72">
        <v>0</v>
      </c>
      <c r="S12" s="60">
        <f>'2025 Trial Balance'!D87</f>
        <v>0</v>
      </c>
      <c r="T12" s="14">
        <v>0</v>
      </c>
      <c r="U12" s="14">
        <v>0</v>
      </c>
      <c r="V12" s="14">
        <v>0</v>
      </c>
      <c r="W12" s="61">
        <v>0</v>
      </c>
      <c r="X12" s="72">
        <v>0</v>
      </c>
      <c r="Y12" s="14">
        <f>SUM(O12:X12)</f>
        <v>0</v>
      </c>
    </row>
    <row r="13" spans="1:25" x14ac:dyDescent="0.2">
      <c r="B13" s="3" t="s">
        <v>205</v>
      </c>
      <c r="E13" s="18">
        <f>N13</f>
        <v>428</v>
      </c>
      <c r="F13" s="17"/>
      <c r="G13" s="18">
        <v>0</v>
      </c>
      <c r="H13" s="17"/>
      <c r="I13" s="17"/>
      <c r="J13" s="18">
        <f>SUM(E13:H13)</f>
        <v>428</v>
      </c>
      <c r="K13" s="17"/>
      <c r="L13" s="18">
        <v>428</v>
      </c>
      <c r="N13" s="14">
        <f>ROUNDUP(Y13,0)</f>
        <v>428</v>
      </c>
      <c r="O13" s="60">
        <v>0</v>
      </c>
      <c r="P13" s="14">
        <v>0</v>
      </c>
      <c r="Q13" s="14">
        <v>0</v>
      </c>
      <c r="R13" s="72">
        <v>0</v>
      </c>
      <c r="S13" s="60">
        <f>SUM('2025 Trial Balance'!D3)</f>
        <v>427.8</v>
      </c>
      <c r="T13" s="14">
        <v>0</v>
      </c>
      <c r="U13" s="14">
        <v>0</v>
      </c>
      <c r="V13" s="14">
        <v>0</v>
      </c>
      <c r="W13" s="61">
        <v>0</v>
      </c>
      <c r="X13" s="72">
        <v>0</v>
      </c>
      <c r="Y13" s="14">
        <f>SUM(O13:X13)</f>
        <v>427.8</v>
      </c>
    </row>
    <row r="14" spans="1:25" x14ac:dyDescent="0.2">
      <c r="E14" s="17">
        <f>SUM(E10:E13)</f>
        <v>11801</v>
      </c>
      <c r="F14" s="17"/>
      <c r="G14" s="17">
        <f>SUM(G10:G13)</f>
        <v>0</v>
      </c>
      <c r="H14" s="17"/>
      <c r="I14" s="17"/>
      <c r="J14" s="17">
        <f>SUM(E14:H14)</f>
        <v>11801</v>
      </c>
      <c r="K14" s="17"/>
      <c r="L14" s="17">
        <f>SUM(L10:L13)</f>
        <v>38907</v>
      </c>
      <c r="N14" s="14">
        <f>ROUNDUP(Y14,0)</f>
        <v>0</v>
      </c>
      <c r="O14" s="60">
        <v>0</v>
      </c>
      <c r="P14" s="14">
        <v>0</v>
      </c>
      <c r="Q14" s="14">
        <v>0</v>
      </c>
      <c r="R14" s="72">
        <v>0</v>
      </c>
      <c r="S14" s="60">
        <v>0</v>
      </c>
      <c r="T14" s="14">
        <v>0</v>
      </c>
      <c r="U14" s="14">
        <v>0</v>
      </c>
      <c r="V14" s="14">
        <v>0</v>
      </c>
      <c r="W14" s="61">
        <v>0</v>
      </c>
      <c r="X14" s="72">
        <v>0</v>
      </c>
      <c r="Y14" s="14">
        <f>SUM(O14:X14)</f>
        <v>0</v>
      </c>
    </row>
    <row r="15" spans="1:25" x14ac:dyDescent="0.2">
      <c r="E15" s="17"/>
      <c r="F15" s="17"/>
      <c r="G15" s="17"/>
      <c r="H15" s="17"/>
      <c r="I15" s="17"/>
      <c r="J15" s="17"/>
      <c r="K15" s="17"/>
      <c r="L15" s="17"/>
      <c r="O15" s="62"/>
      <c r="R15" s="73"/>
      <c r="S15" s="62"/>
      <c r="W15" s="63"/>
      <c r="X15" s="73"/>
    </row>
    <row r="16" spans="1:25" x14ac:dyDescent="0.2">
      <c r="B16" s="3" t="s">
        <v>206</v>
      </c>
      <c r="E16" s="17">
        <f>'General Trustees 13'!G26</f>
        <v>0</v>
      </c>
      <c r="F16" s="17"/>
      <c r="G16" s="17">
        <v>0</v>
      </c>
      <c r="H16" s="17"/>
      <c r="I16" s="17"/>
      <c r="J16" s="17">
        <f>SUM(E16:H16)</f>
        <v>0</v>
      </c>
      <c r="K16" s="17"/>
      <c r="L16" s="17">
        <v>0</v>
      </c>
      <c r="N16" s="14">
        <f>ROUNDUP(Y16,0)</f>
        <v>0</v>
      </c>
      <c r="O16" s="60">
        <v>0</v>
      </c>
      <c r="P16" s="14">
        <v>0</v>
      </c>
      <c r="Q16" s="14">
        <v>0</v>
      </c>
      <c r="R16" s="72">
        <v>0</v>
      </c>
      <c r="S16" s="60">
        <v>0</v>
      </c>
      <c r="T16" s="14">
        <v>0</v>
      </c>
      <c r="U16" s="14">
        <v>0</v>
      </c>
      <c r="V16" s="14">
        <v>0</v>
      </c>
      <c r="W16" s="61">
        <v>0</v>
      </c>
      <c r="X16" s="72">
        <v>0</v>
      </c>
      <c r="Y16" s="14">
        <f>SUM(O16:X16)</f>
        <v>0</v>
      </c>
    </row>
    <row r="17" spans="1:25" ht="5.85" customHeight="1" x14ac:dyDescent="0.2">
      <c r="L17" s="14"/>
      <c r="O17" s="62"/>
      <c r="R17" s="73"/>
      <c r="S17" s="62"/>
      <c r="W17" s="63"/>
      <c r="X17" s="73"/>
    </row>
    <row r="18" spans="1:25" ht="13.5" thickBot="1" x14ac:dyDescent="0.25">
      <c r="A18" s="4" t="s">
        <v>207</v>
      </c>
      <c r="B18" s="5"/>
      <c r="C18" s="5"/>
      <c r="E18" s="176">
        <f>SUM(E14:E16)</f>
        <v>11801</v>
      </c>
      <c r="F18" s="19"/>
      <c r="G18" s="20">
        <f>SUM(G14:G16)</f>
        <v>0</v>
      </c>
      <c r="H18" s="19"/>
      <c r="I18" s="19"/>
      <c r="J18" s="177">
        <f>SUM(J14:J16)</f>
        <v>11801</v>
      </c>
      <c r="K18" s="19"/>
      <c r="L18" s="177">
        <f>SUM(L14:L16)</f>
        <v>38907</v>
      </c>
      <c r="O18" s="62"/>
      <c r="R18" s="73"/>
      <c r="S18" s="62"/>
      <c r="W18" s="63"/>
      <c r="X18" s="73"/>
    </row>
    <row r="19" spans="1:25" x14ac:dyDescent="0.2">
      <c r="L19" s="14"/>
      <c r="O19" s="62"/>
      <c r="R19" s="73"/>
      <c r="S19" s="62"/>
      <c r="W19" s="63"/>
      <c r="X19" s="73"/>
    </row>
    <row r="20" spans="1:25" x14ac:dyDescent="0.2">
      <c r="A20" s="4" t="s">
        <v>60</v>
      </c>
      <c r="B20" s="5"/>
      <c r="C20" s="222">
        <v>4</v>
      </c>
      <c r="L20" s="14"/>
      <c r="O20" s="62"/>
      <c r="R20" s="73"/>
      <c r="S20" s="62"/>
      <c r="W20" s="63"/>
      <c r="X20" s="73"/>
    </row>
    <row r="21" spans="1:25" ht="13.5" thickBot="1" x14ac:dyDescent="0.25">
      <c r="B21" s="3" t="s">
        <v>208</v>
      </c>
      <c r="C21" s="4"/>
      <c r="E21" s="17">
        <f>'Notes to Accounts 7,8,9'!G61</f>
        <v>39604</v>
      </c>
      <c r="F21" s="17"/>
      <c r="G21" s="17">
        <f>'Notes to Accounts 7,8,9'!I61</f>
        <v>0</v>
      </c>
      <c r="H21" s="17"/>
      <c r="I21" s="17"/>
      <c r="J21" s="17">
        <f>SUM(E21:H21)</f>
        <v>39604</v>
      </c>
      <c r="K21" s="17"/>
      <c r="L21" s="17">
        <v>18295</v>
      </c>
      <c r="N21" s="14">
        <f>ROUNDUP(Y21,0)</f>
        <v>0</v>
      </c>
      <c r="O21" s="64">
        <v>0</v>
      </c>
      <c r="P21" s="65">
        <v>0</v>
      </c>
      <c r="Q21" s="65">
        <v>0</v>
      </c>
      <c r="R21" s="74">
        <v>0</v>
      </c>
      <c r="S21" s="64">
        <v>0</v>
      </c>
      <c r="T21" s="65">
        <v>0</v>
      </c>
      <c r="U21" s="65">
        <v>0</v>
      </c>
      <c r="V21" s="65">
        <v>0</v>
      </c>
      <c r="W21" s="66">
        <v>0</v>
      </c>
      <c r="X21" s="74">
        <v>0</v>
      </c>
      <c r="Y21" s="14">
        <f>SUM(O21:X21)</f>
        <v>0</v>
      </c>
    </row>
    <row r="22" spans="1:25" x14ac:dyDescent="0.2">
      <c r="A22" s="3" t="s">
        <v>26</v>
      </c>
      <c r="B22" s="3" t="s">
        <v>209</v>
      </c>
      <c r="C22" s="4"/>
      <c r="E22" s="17">
        <f>N22</f>
        <v>0</v>
      </c>
      <c r="F22" s="17"/>
      <c r="G22" s="17"/>
      <c r="H22" s="17"/>
      <c r="I22" s="17"/>
      <c r="J22" s="17">
        <f>SUM(E22:H22)</f>
        <v>0</v>
      </c>
      <c r="K22" s="17"/>
      <c r="L22" s="17">
        <v>0</v>
      </c>
      <c r="N22" s="14">
        <f>ROUNDUP(Y22,0)</f>
        <v>0</v>
      </c>
      <c r="O22" s="60">
        <f>'2025 Trial Balance'!E59</f>
        <v>0</v>
      </c>
      <c r="P22" s="14">
        <v>0</v>
      </c>
      <c r="Q22" s="14">
        <v>0</v>
      </c>
      <c r="R22" s="72">
        <v>0</v>
      </c>
      <c r="S22" s="60">
        <f>SUM('2025 Trial Balance'!D12)</f>
        <v>0</v>
      </c>
      <c r="T22" s="14">
        <v>0</v>
      </c>
      <c r="U22" s="14">
        <v>0</v>
      </c>
      <c r="V22" s="14">
        <v>0</v>
      </c>
      <c r="W22" s="61">
        <v>0</v>
      </c>
      <c r="X22" s="72">
        <v>0</v>
      </c>
      <c r="Y22" s="14">
        <f>SUM(O22:X22)</f>
        <v>0</v>
      </c>
    </row>
    <row r="23" spans="1:25" x14ac:dyDescent="0.2">
      <c r="A23" s="3" t="s">
        <v>26</v>
      </c>
      <c r="B23" s="3" t="s">
        <v>210</v>
      </c>
      <c r="C23" s="4"/>
      <c r="E23" s="17">
        <f>'Notes to Accounts 7,8,9'!G63</f>
        <v>0</v>
      </c>
      <c r="F23" s="17"/>
      <c r="G23" s="17"/>
      <c r="H23" s="17"/>
      <c r="I23" s="17"/>
      <c r="J23" s="17">
        <f>SUM(E23:H23)</f>
        <v>0</v>
      </c>
      <c r="K23" s="17"/>
      <c r="L23" s="17">
        <v>0</v>
      </c>
    </row>
    <row r="24" spans="1:25" ht="5.85" customHeight="1" x14ac:dyDescent="0.2">
      <c r="L24" s="14"/>
    </row>
    <row r="25" spans="1:25" ht="13.5" thickBot="1" x14ac:dyDescent="0.25">
      <c r="A25" s="4" t="s">
        <v>211</v>
      </c>
      <c r="B25" s="5"/>
      <c r="C25" s="5"/>
      <c r="E25" s="177">
        <f>SUM(E21:E23)</f>
        <v>39604</v>
      </c>
      <c r="F25" s="16"/>
      <c r="G25" s="177">
        <f>SUM(G21:G23)</f>
        <v>0</v>
      </c>
      <c r="H25" s="16"/>
      <c r="I25" s="16"/>
      <c r="J25" s="177">
        <f>SUM(J21:J23)</f>
        <v>39604</v>
      </c>
      <c r="K25" s="16"/>
      <c r="L25" s="177">
        <f>SUM(L21:L23)</f>
        <v>18295</v>
      </c>
    </row>
    <row r="26" spans="1:25" x14ac:dyDescent="0.2">
      <c r="A26" s="4"/>
      <c r="B26" s="4"/>
      <c r="C26" s="4"/>
      <c r="L26" s="14"/>
    </row>
    <row r="27" spans="1:25" x14ac:dyDescent="0.2">
      <c r="A27" s="4"/>
      <c r="B27" s="4"/>
      <c r="C27" s="4"/>
      <c r="E27" s="4"/>
      <c r="L27" s="14"/>
    </row>
    <row r="28" spans="1:25" ht="33" customHeight="1" thickBot="1" x14ac:dyDescent="0.25">
      <c r="A28" s="373" t="s">
        <v>344</v>
      </c>
      <c r="B28" s="373"/>
      <c r="C28" s="13"/>
      <c r="D28" s="13"/>
      <c r="E28" s="195">
        <f>SUM(E18-E25)</f>
        <v>-27803</v>
      </c>
      <c r="F28" s="178"/>
      <c r="G28" s="21">
        <f>SUM(G18-G25)</f>
        <v>0</v>
      </c>
      <c r="H28" s="178"/>
      <c r="I28" s="178"/>
      <c r="J28" s="195">
        <f>SUM(J18-J25)</f>
        <v>-27803</v>
      </c>
      <c r="K28" s="178"/>
      <c r="L28" s="195">
        <f>SUM(L18-L25)</f>
        <v>20612</v>
      </c>
    </row>
    <row r="29" spans="1:25" ht="13.5" thickTop="1" x14ac:dyDescent="0.2">
      <c r="B29" s="4"/>
      <c r="C29" s="4"/>
    </row>
  </sheetData>
  <mergeCells count="5">
    <mergeCell ref="A28:B28"/>
    <mergeCell ref="O9:Q9"/>
    <mergeCell ref="S9:W9"/>
    <mergeCell ref="A5:B5"/>
    <mergeCell ref="C5:G5"/>
  </mergeCells>
  <phoneticPr fontId="0" type="noConversion"/>
  <pageMargins left="0.70866141732283472" right="0.70866141732283472" top="0.74803149606299213" bottom="0.74803149606299213" header="0.31496062992125984" footer="0.31496062992125984"/>
  <pageSetup paperSize="9" scale="91" orientation="portrait" r:id="rId1"/>
  <headerFooter alignWithMargins="0">
    <oddFooter>&amp;L&amp;9&amp;P&amp;R&amp;9&amp;A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51"/>
    <pageSetUpPr fitToPage="1"/>
  </sheetPr>
  <dimension ref="A1:Y31"/>
  <sheetViews>
    <sheetView zoomScaleNormal="100" zoomScaleSheetLayoutView="50" zoomScalePageLayoutView="125" workbookViewId="0">
      <selection activeCell="E19" sqref="E19"/>
    </sheetView>
  </sheetViews>
  <sheetFormatPr defaultColWidth="9" defaultRowHeight="12.75" x14ac:dyDescent="0.2"/>
  <cols>
    <col min="1" max="1" width="3" style="3" customWidth="1"/>
    <col min="2" max="2" width="27.125" style="3" customWidth="1"/>
    <col min="3" max="4" width="3.625" style="3" customWidth="1"/>
    <col min="5" max="5" width="11.125" style="3" customWidth="1"/>
    <col min="6" max="6" width="1.125" style="3" customWidth="1"/>
    <col min="7" max="7" width="9.125" style="3" customWidth="1"/>
    <col min="8" max="8" width="1.125" style="3" customWidth="1"/>
    <col min="9" max="9" width="12" style="3" customWidth="1"/>
    <col min="10" max="10" width="1.125" style="3" customWidth="1"/>
    <col min="11" max="11" width="11" style="3" customWidth="1"/>
    <col min="12" max="13" width="9" style="3"/>
    <col min="14" max="14" width="12.625" style="3" customWidth="1"/>
    <col min="15" max="15" width="11.125" style="3" bestFit="1" customWidth="1"/>
    <col min="16" max="18" width="9" style="3"/>
    <col min="19" max="19" width="13.625" style="3" customWidth="1"/>
    <col min="20" max="20" width="9" style="3"/>
    <col min="21" max="21" width="11.125" style="3" customWidth="1"/>
    <col min="22" max="23" width="9" style="3"/>
    <col min="24" max="24" width="15.125" style="3" customWidth="1"/>
    <col min="25" max="25" width="12.625" style="3" customWidth="1"/>
    <col min="26" max="16384" width="9" style="3"/>
  </cols>
  <sheetData>
    <row r="1" spans="1:25" x14ac:dyDescent="0.2">
      <c r="A1" s="4" t="s">
        <v>100</v>
      </c>
    </row>
    <row r="2" spans="1:25" x14ac:dyDescent="0.2">
      <c r="A2" s="4" t="s">
        <v>101</v>
      </c>
      <c r="B2" s="5"/>
      <c r="C2" s="5"/>
      <c r="D2" s="5"/>
      <c r="E2" s="5"/>
    </row>
    <row r="3" spans="1:25" x14ac:dyDescent="0.2">
      <c r="A3" s="4" t="s">
        <v>212</v>
      </c>
      <c r="B3" s="5"/>
      <c r="C3" s="5"/>
      <c r="D3" s="5"/>
      <c r="E3" s="5"/>
    </row>
    <row r="4" spans="1:25" x14ac:dyDescent="0.2">
      <c r="A4" s="4"/>
      <c r="B4" s="5"/>
      <c r="C4" s="5"/>
      <c r="D4" s="5"/>
      <c r="E4" s="5"/>
    </row>
    <row r="5" spans="1:25" x14ac:dyDescent="0.2">
      <c r="A5" s="380" t="s">
        <v>213</v>
      </c>
      <c r="B5" s="380"/>
      <c r="C5" s="381">
        <f>'Ref &amp; Admin 2'!B5</f>
        <v>46022</v>
      </c>
      <c r="D5" s="381"/>
      <c r="E5" s="381"/>
      <c r="F5" s="381"/>
      <c r="G5" s="381"/>
    </row>
    <row r="6" spans="1:25" ht="26.25" customHeight="1" x14ac:dyDescent="0.2">
      <c r="E6" s="4" t="s">
        <v>193</v>
      </c>
      <c r="F6" s="221"/>
      <c r="G6" s="224" t="s">
        <v>194</v>
      </c>
      <c r="H6" s="221"/>
      <c r="I6" s="221"/>
      <c r="J6" s="221"/>
      <c r="K6" s="221"/>
    </row>
    <row r="7" spans="1:25" x14ac:dyDescent="0.2">
      <c r="E7" s="224" t="s">
        <v>195</v>
      </c>
      <c r="F7" s="224"/>
      <c r="G7" s="224" t="s">
        <v>195</v>
      </c>
      <c r="H7" s="224"/>
      <c r="I7" s="224" t="s">
        <v>196</v>
      </c>
      <c r="J7" s="224"/>
      <c r="K7" s="224" t="s">
        <v>196</v>
      </c>
    </row>
    <row r="8" spans="1:25" ht="13.5" thickBot="1" x14ac:dyDescent="0.25">
      <c r="E8" s="224">
        <v>2025</v>
      </c>
      <c r="F8" s="224"/>
      <c r="G8" s="224">
        <f>E8</f>
        <v>2025</v>
      </c>
      <c r="H8" s="224"/>
      <c r="I8" s="224">
        <f>E8</f>
        <v>2025</v>
      </c>
      <c r="J8" s="224"/>
      <c r="K8" s="224">
        <v>2024</v>
      </c>
    </row>
    <row r="9" spans="1:25" ht="13.5" thickBot="1" x14ac:dyDescent="0.25">
      <c r="A9" s="5"/>
      <c r="B9" s="5"/>
      <c r="D9" s="224" t="s">
        <v>197</v>
      </c>
      <c r="E9" s="224" t="s">
        <v>198</v>
      </c>
      <c r="F9" s="224"/>
      <c r="G9" s="224" t="s">
        <v>198</v>
      </c>
      <c r="H9" s="224"/>
      <c r="I9" s="224" t="s">
        <v>198</v>
      </c>
      <c r="J9" s="224"/>
      <c r="K9" s="224" t="s">
        <v>198</v>
      </c>
      <c r="O9" s="374" t="s">
        <v>199</v>
      </c>
      <c r="P9" s="375"/>
      <c r="Q9" s="376"/>
      <c r="R9" s="70" t="s">
        <v>200</v>
      </c>
      <c r="S9" s="377" t="s">
        <v>201</v>
      </c>
      <c r="T9" s="378"/>
      <c r="U9" s="378"/>
      <c r="V9" s="378"/>
      <c r="W9" s="379"/>
      <c r="X9" s="70" t="s">
        <v>200</v>
      </c>
    </row>
    <row r="10" spans="1:25" ht="36" customHeight="1" x14ac:dyDescent="0.2">
      <c r="A10" s="4" t="s">
        <v>214</v>
      </c>
      <c r="C10" s="222"/>
      <c r="D10" s="222"/>
      <c r="O10" s="75"/>
      <c r="P10" s="76"/>
      <c r="Q10" s="76"/>
      <c r="R10" s="78"/>
      <c r="S10" s="75"/>
      <c r="T10" s="76"/>
      <c r="U10" s="76"/>
      <c r="V10" s="76"/>
      <c r="W10" s="76"/>
      <c r="X10" s="78"/>
    </row>
    <row r="11" spans="1:25" x14ac:dyDescent="0.2">
      <c r="A11" s="3" t="s">
        <v>215</v>
      </c>
      <c r="E11" s="134">
        <f>N11</f>
        <v>31203</v>
      </c>
      <c r="F11" s="134"/>
      <c r="G11" s="134">
        <f>N12</f>
        <v>0</v>
      </c>
      <c r="H11" s="134"/>
      <c r="I11" s="134">
        <f>SUM(E11:G11)</f>
        <v>31203</v>
      </c>
      <c r="J11" s="17"/>
      <c r="K11" s="17">
        <v>71885</v>
      </c>
      <c r="N11" s="14">
        <f>ROUNDUP(Y11,0)</f>
        <v>31203</v>
      </c>
      <c r="O11" s="60">
        <v>0</v>
      </c>
      <c r="P11" s="14">
        <v>0</v>
      </c>
      <c r="Q11" s="14">
        <v>0</v>
      </c>
      <c r="R11" s="72">
        <f>SUM(O11:Q11)</f>
        <v>0</v>
      </c>
      <c r="S11" s="128">
        <f>'2025 Trial Balance'!D88</f>
        <v>0</v>
      </c>
      <c r="T11" s="129">
        <v>0</v>
      </c>
      <c r="U11" s="129">
        <f>'2025 Trial Balance'!D89</f>
        <v>31202.75</v>
      </c>
      <c r="V11" s="14">
        <v>0</v>
      </c>
      <c r="W11" s="14"/>
      <c r="X11" s="79">
        <f>SUM(S11:W11)</f>
        <v>31202.75</v>
      </c>
      <c r="Y11" s="14">
        <f>SUM(X11-R11)</f>
        <v>31202.75</v>
      </c>
    </row>
    <row r="12" spans="1:25" x14ac:dyDescent="0.2">
      <c r="A12" s="4"/>
      <c r="E12" s="17"/>
      <c r="F12" s="17"/>
      <c r="G12" s="17"/>
      <c r="H12" s="17"/>
      <c r="I12" s="17"/>
      <c r="J12" s="17"/>
      <c r="K12" s="17"/>
      <c r="N12" s="14">
        <f>ROUNDUP(Y12,0)</f>
        <v>0</v>
      </c>
      <c r="O12" s="60">
        <v>0</v>
      </c>
      <c r="P12" s="14">
        <v>0</v>
      </c>
      <c r="Q12" s="14">
        <v>0</v>
      </c>
      <c r="R12" s="72">
        <f>SUM(O12:Q12)</f>
        <v>0</v>
      </c>
      <c r="S12" s="128">
        <v>0</v>
      </c>
      <c r="T12" s="129">
        <v>0</v>
      </c>
      <c r="U12" s="129">
        <v>0</v>
      </c>
      <c r="V12" s="14">
        <v>0</v>
      </c>
      <c r="W12" s="14"/>
      <c r="X12" s="79">
        <f>SUM(S12:W12)</f>
        <v>0</v>
      </c>
      <c r="Y12" s="14">
        <f>SUM(X12-R12)</f>
        <v>0</v>
      </c>
    </row>
    <row r="13" spans="1:25" ht="28.5" customHeight="1" x14ac:dyDescent="0.2">
      <c r="A13" s="4" t="s">
        <v>216</v>
      </c>
      <c r="E13" s="17"/>
      <c r="F13" s="17"/>
      <c r="G13" s="17"/>
      <c r="H13" s="17"/>
      <c r="I13" s="17"/>
      <c r="J13" s="17"/>
      <c r="K13" s="17"/>
      <c r="O13" s="62"/>
      <c r="R13" s="73"/>
      <c r="S13" s="62"/>
      <c r="X13" s="73"/>
    </row>
    <row r="14" spans="1:25" ht="13.5" thickBot="1" x14ac:dyDescent="0.25">
      <c r="A14" s="3" t="s">
        <v>217</v>
      </c>
      <c r="E14" s="29">
        <f>'Receipts &amp; Payments Acc 5'!E28</f>
        <v>-27803</v>
      </c>
      <c r="F14" s="17"/>
      <c r="G14" s="17">
        <f>'Receipts &amp; Payments Acc 5'!G28</f>
        <v>0</v>
      </c>
      <c r="H14" s="17"/>
      <c r="I14" s="29">
        <f>SUM(E14:G14)</f>
        <v>-27803</v>
      </c>
      <c r="J14" s="17"/>
      <c r="K14" s="29">
        <v>20612</v>
      </c>
      <c r="N14" s="14" t="s">
        <v>26</v>
      </c>
      <c r="O14" s="64" t="s">
        <v>26</v>
      </c>
      <c r="P14" s="65" t="s">
        <v>26</v>
      </c>
      <c r="Q14" s="65" t="s">
        <v>26</v>
      </c>
      <c r="R14" s="74" t="s">
        <v>26</v>
      </c>
      <c r="S14" s="64" t="s">
        <v>26</v>
      </c>
      <c r="T14" s="65" t="s">
        <v>26</v>
      </c>
      <c r="U14" s="65" t="s">
        <v>26</v>
      </c>
      <c r="V14" s="65" t="s">
        <v>26</v>
      </c>
      <c r="W14" s="65" t="s">
        <v>26</v>
      </c>
      <c r="X14" s="80" t="s">
        <v>26</v>
      </c>
      <c r="Y14" s="14" t="s">
        <v>26</v>
      </c>
    </row>
    <row r="15" spans="1:25" x14ac:dyDescent="0.2">
      <c r="E15" s="17"/>
      <c r="F15" s="17"/>
      <c r="G15" s="17"/>
      <c r="H15" s="17"/>
      <c r="I15" s="17"/>
      <c r="J15" s="17"/>
      <c r="K15" s="17"/>
    </row>
    <row r="16" spans="1:25" x14ac:dyDescent="0.2">
      <c r="A16" s="4" t="s">
        <v>214</v>
      </c>
      <c r="E16" s="17"/>
      <c r="F16" s="17"/>
      <c r="G16" s="17"/>
      <c r="H16" s="17"/>
      <c r="I16" s="17"/>
      <c r="J16" s="17"/>
      <c r="K16" s="17"/>
    </row>
    <row r="17" spans="1:25" ht="13.5" thickBot="1" x14ac:dyDescent="0.25">
      <c r="A17" s="3" t="s">
        <v>218</v>
      </c>
      <c r="E17" s="23">
        <f>SUM(E11:E16)</f>
        <v>3400</v>
      </c>
      <c r="F17" s="24"/>
      <c r="G17" s="23">
        <f>SUM(G11:G16)</f>
        <v>0</v>
      </c>
      <c r="H17" s="24"/>
      <c r="I17" s="23">
        <f>SUM(E17:G17)</f>
        <v>3400</v>
      </c>
      <c r="J17" s="24"/>
      <c r="K17" s="23">
        <f>SUM(K11:K16)</f>
        <v>92497</v>
      </c>
    </row>
    <row r="18" spans="1:25" ht="14.25" thickTop="1" thickBot="1" x14ac:dyDescent="0.25">
      <c r="E18" s="16"/>
      <c r="F18" s="16"/>
      <c r="G18" s="16"/>
      <c r="H18" s="16"/>
      <c r="I18" s="16"/>
      <c r="J18" s="16"/>
      <c r="K18" s="16"/>
      <c r="O18" s="374" t="s">
        <v>199</v>
      </c>
      <c r="P18" s="375"/>
      <c r="Q18" s="376"/>
      <c r="R18" s="70" t="s">
        <v>200</v>
      </c>
      <c r="S18" s="377" t="s">
        <v>201</v>
      </c>
      <c r="T18" s="378"/>
      <c r="U18" s="378"/>
      <c r="V18" s="378"/>
      <c r="W18" s="379"/>
      <c r="X18" s="70" t="s">
        <v>200</v>
      </c>
    </row>
    <row r="19" spans="1:25" ht="29.25" customHeight="1" thickBot="1" x14ac:dyDescent="0.25">
      <c r="A19" s="4" t="s">
        <v>219</v>
      </c>
      <c r="E19" s="25">
        <v>3583</v>
      </c>
      <c r="F19" s="136"/>
      <c r="G19" s="25">
        <v>0</v>
      </c>
      <c r="H19" s="24"/>
      <c r="I19" s="25">
        <v>3583</v>
      </c>
      <c r="J19" s="24"/>
      <c r="K19" s="25">
        <v>3583</v>
      </c>
      <c r="N19" s="14">
        <f>ROUNDUP(Y19,0)</f>
        <v>0</v>
      </c>
      <c r="O19" s="60">
        <v>0</v>
      </c>
      <c r="P19" s="14">
        <v>0</v>
      </c>
      <c r="Q19" s="14">
        <v>0</v>
      </c>
      <c r="R19" s="72">
        <f>SUM(O19:Q19)</f>
        <v>0</v>
      </c>
      <c r="S19" s="60">
        <v>0</v>
      </c>
      <c r="T19" s="14">
        <v>0</v>
      </c>
      <c r="U19" s="14">
        <v>0</v>
      </c>
      <c r="V19" s="14">
        <v>0</v>
      </c>
      <c r="W19" s="14"/>
      <c r="X19" s="79">
        <f>SUM(S19:W19)</f>
        <v>0</v>
      </c>
      <c r="Y19" s="14">
        <f>SUM(X19-R19)</f>
        <v>0</v>
      </c>
    </row>
    <row r="20" spans="1:25" ht="32.25" customHeight="1" thickTop="1" thickBot="1" x14ac:dyDescent="0.25">
      <c r="A20" s="4" t="s">
        <v>220</v>
      </c>
      <c r="E20" s="135">
        <f>'2025 Trial Balance'!D79+'2025 Trial Balance'!D80</f>
        <v>17964.400000000001</v>
      </c>
      <c r="F20" s="136"/>
      <c r="G20" s="25">
        <v>0</v>
      </c>
      <c r="H20" s="24"/>
      <c r="I20" s="25">
        <f>SUM(E20:G20)</f>
        <v>17964.400000000001</v>
      </c>
      <c r="J20" s="24"/>
      <c r="K20" s="25">
        <v>16758</v>
      </c>
      <c r="N20" s="14">
        <f>ROUNDUP(Y20,0)</f>
        <v>0</v>
      </c>
      <c r="O20" s="64">
        <v>0</v>
      </c>
      <c r="P20" s="65">
        <v>0</v>
      </c>
      <c r="Q20" s="65">
        <v>0</v>
      </c>
      <c r="R20" s="74">
        <f>SUM(O20:Q20)</f>
        <v>0</v>
      </c>
      <c r="S20" s="64">
        <v>0</v>
      </c>
      <c r="T20" s="65">
        <v>0</v>
      </c>
      <c r="U20" s="65">
        <v>0</v>
      </c>
      <c r="V20" s="65">
        <v>0</v>
      </c>
      <c r="W20" s="65"/>
      <c r="X20" s="80">
        <f>SUM(S20:W20)</f>
        <v>0</v>
      </c>
      <c r="Y20" s="14">
        <f>SUM(X20-R20)</f>
        <v>0</v>
      </c>
    </row>
    <row r="21" spans="1:25" ht="32.25" customHeight="1" thickTop="1" x14ac:dyDescent="0.2">
      <c r="A21" s="4"/>
      <c r="E21" s="16"/>
      <c r="F21" s="16"/>
      <c r="G21" s="16"/>
      <c r="H21" s="16"/>
      <c r="I21" s="16"/>
      <c r="J21" s="16"/>
      <c r="K21" s="16"/>
    </row>
    <row r="22" spans="1:25" ht="32.25" customHeight="1" x14ac:dyDescent="0.2">
      <c r="A22" s="4"/>
      <c r="E22" s="16"/>
      <c r="F22" s="16"/>
      <c r="G22" s="16"/>
      <c r="H22" s="16"/>
      <c r="I22" s="16"/>
      <c r="J22" s="16"/>
      <c r="K22" s="16"/>
    </row>
    <row r="23" spans="1:25" ht="32.25" customHeight="1" x14ac:dyDescent="0.2">
      <c r="A23" s="4"/>
      <c r="E23" s="16"/>
      <c r="F23" s="16"/>
      <c r="G23" s="16"/>
      <c r="H23" s="16"/>
      <c r="I23" s="16"/>
      <c r="J23" s="16"/>
      <c r="K23" s="16"/>
    </row>
    <row r="24" spans="1:25" x14ac:dyDescent="0.2">
      <c r="E24" s="14"/>
      <c r="F24" s="14"/>
      <c r="G24" s="14"/>
      <c r="H24" s="14"/>
      <c r="I24" s="14"/>
      <c r="J24" s="14"/>
      <c r="K24" s="14"/>
    </row>
    <row r="25" spans="1:25" ht="24.75" customHeight="1" x14ac:dyDescent="0.2">
      <c r="A25" s="368" t="s">
        <v>221</v>
      </c>
      <c r="B25" s="368"/>
      <c r="C25" s="368"/>
      <c r="D25" s="368"/>
      <c r="E25" s="368"/>
      <c r="F25" s="368"/>
      <c r="G25" s="368"/>
      <c r="H25" s="367">
        <f>'Trustees'' Annual Report 3'!D33</f>
        <v>46107</v>
      </c>
      <c r="I25" s="367"/>
      <c r="J25" s="367"/>
    </row>
    <row r="26" spans="1:25" ht="18" customHeight="1" x14ac:dyDescent="0.2">
      <c r="A26" s="3" t="s">
        <v>222</v>
      </c>
      <c r="B26" s="4"/>
      <c r="C26" s="4"/>
      <c r="D26" s="4"/>
    </row>
    <row r="27" spans="1:25" ht="31.5" customHeight="1" x14ac:dyDescent="0.2">
      <c r="A27" s="4" t="s">
        <v>223</v>
      </c>
    </row>
    <row r="28" spans="1:25" ht="35.25" customHeight="1" x14ac:dyDescent="0.2">
      <c r="A28" s="4" t="s">
        <v>224</v>
      </c>
      <c r="B28" s="4"/>
      <c r="C28" s="4"/>
      <c r="D28" s="4"/>
      <c r="E28" s="4"/>
    </row>
    <row r="29" spans="1:25" ht="35.25" customHeight="1" x14ac:dyDescent="0.2">
      <c r="A29" s="4"/>
      <c r="B29" s="4"/>
      <c r="C29" s="4"/>
      <c r="D29" s="4"/>
      <c r="E29" s="4"/>
    </row>
    <row r="30" spans="1:25" ht="33" customHeight="1" x14ac:dyDescent="0.2">
      <c r="A30" s="382" t="s">
        <v>225</v>
      </c>
      <c r="B30" s="382"/>
      <c r="C30" s="382"/>
      <c r="D30" s="382"/>
      <c r="E30" s="382"/>
      <c r="F30" s="382"/>
      <c r="G30" s="382"/>
      <c r="H30" s="382"/>
      <c r="I30" s="382"/>
    </row>
    <row r="31" spans="1:25" x14ac:dyDescent="0.2">
      <c r="B31" s="4"/>
      <c r="C31" s="4"/>
      <c r="D31" s="4"/>
    </row>
  </sheetData>
  <mergeCells count="9">
    <mergeCell ref="O9:Q9"/>
    <mergeCell ref="S9:W9"/>
    <mergeCell ref="O18:Q18"/>
    <mergeCell ref="S18:W18"/>
    <mergeCell ref="A5:B5"/>
    <mergeCell ref="C5:G5"/>
    <mergeCell ref="A30:I30"/>
    <mergeCell ref="H25:J25"/>
    <mergeCell ref="A25:G25"/>
  </mergeCells>
  <phoneticPr fontId="0" type="noConversion"/>
  <pageMargins left="0.70866141732283472" right="0.70866141732283472" top="0.74803149606299213" bottom="0.74803149606299213" header="0.31496062992125984" footer="0.31496062992125984"/>
  <pageSetup paperSize="9" scale="97" orientation="portrait" r:id="rId1"/>
  <headerFooter alignWithMargins="0">
    <oddFooter>&amp;L&amp;9&amp;P&amp;R&amp;9&amp;A</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3"/>
    <pageSetUpPr fitToPage="1"/>
  </sheetPr>
  <dimension ref="A1:AB84"/>
  <sheetViews>
    <sheetView topLeftCell="A4" zoomScaleNormal="100" zoomScaleSheetLayoutView="50" zoomScalePageLayoutView="125" workbookViewId="0">
      <selection activeCell="G37" sqref="G37"/>
    </sheetView>
  </sheetViews>
  <sheetFormatPr defaultColWidth="9" defaultRowHeight="12.75" x14ac:dyDescent="0.2"/>
  <cols>
    <col min="1" max="1" width="8.625" style="3" customWidth="1"/>
    <col min="2" max="2" width="2.5" style="3" customWidth="1"/>
    <col min="3" max="3" width="25.125" style="3" customWidth="1"/>
    <col min="4" max="4" width="1.125" style="3" customWidth="1"/>
    <col min="5" max="5" width="13.625" style="3" customWidth="1"/>
    <col min="6" max="6" width="1.125" style="3" customWidth="1"/>
    <col min="7" max="7" width="11.125" style="3" customWidth="1"/>
    <col min="8" max="8" width="1.125" style="3" customWidth="1"/>
    <col min="9" max="9" width="10.125" style="3" customWidth="1"/>
    <col min="10" max="10" width="1.125" style="3" customWidth="1"/>
    <col min="11" max="11" width="11.625" style="3" customWidth="1"/>
    <col min="12" max="12" width="1.125" style="3" customWidth="1"/>
    <col min="13" max="13" width="10.5" style="3" customWidth="1"/>
    <col min="14" max="14" width="9" style="3"/>
    <col min="15" max="15" width="18.125" style="3" customWidth="1"/>
    <col min="16" max="16" width="13" style="3" customWidth="1"/>
    <col min="17" max="17" width="9.625" style="3" bestFit="1" customWidth="1"/>
    <col min="18" max="18" width="11" style="3" customWidth="1"/>
    <col min="19" max="20" width="9" style="3"/>
    <col min="21" max="21" width="12" style="3" customWidth="1"/>
    <col min="22" max="22" width="10.125" style="3" bestFit="1" customWidth="1"/>
    <col min="23" max="23" width="11" style="3" customWidth="1"/>
    <col min="24" max="24" width="11.625" style="3" customWidth="1"/>
    <col min="25" max="26" width="9" style="3"/>
    <col min="27" max="27" width="11.125" style="3" customWidth="1"/>
    <col min="28" max="28" width="12" style="3" customWidth="1"/>
    <col min="29" max="16384" width="9" style="3"/>
  </cols>
  <sheetData>
    <row r="1" spans="1:28" customFormat="1" ht="15.75" x14ac:dyDescent="0.25">
      <c r="A1" s="4" t="str">
        <f>'Ref &amp; Admin 2'!A1</f>
        <v>THE CHURCH OF SCOTLAND</v>
      </c>
      <c r="B1" s="3"/>
      <c r="C1" s="3"/>
      <c r="D1" s="3"/>
      <c r="E1" s="17"/>
      <c r="F1" s="17"/>
      <c r="G1" s="17"/>
      <c r="H1" s="17"/>
      <c r="I1" s="17"/>
      <c r="J1" s="17"/>
    </row>
    <row r="2" spans="1:28" customFormat="1" ht="15.75" x14ac:dyDescent="0.25">
      <c r="A2" s="4" t="str">
        <f>'Ref &amp; Admin 2'!A2</f>
        <v>URR PARISH CHURCH</v>
      </c>
      <c r="B2" s="3"/>
      <c r="C2" s="3"/>
      <c r="D2" s="3"/>
      <c r="E2" s="17"/>
      <c r="F2" s="17"/>
      <c r="G2" s="17"/>
      <c r="H2" s="17"/>
      <c r="I2" s="17"/>
      <c r="J2" s="17"/>
    </row>
    <row r="3" spans="1:28" customFormat="1" ht="15.75" x14ac:dyDescent="0.25">
      <c r="A3" s="4" t="s">
        <v>226</v>
      </c>
      <c r="B3" s="3"/>
      <c r="C3" s="3"/>
      <c r="D3" s="3"/>
      <c r="E3" s="17"/>
      <c r="F3" s="17"/>
      <c r="G3" s="17"/>
      <c r="H3" s="17"/>
      <c r="I3" s="17"/>
      <c r="J3" s="17"/>
    </row>
    <row r="4" spans="1:28" ht="8.4499999999999993" customHeight="1" x14ac:dyDescent="0.2">
      <c r="A4" s="4"/>
      <c r="B4" s="5"/>
      <c r="C4" s="5"/>
      <c r="E4" s="5"/>
    </row>
    <row r="5" spans="1:28" x14ac:dyDescent="0.2">
      <c r="A5" s="380" t="s">
        <v>158</v>
      </c>
      <c r="B5" s="380"/>
      <c r="C5" s="380"/>
      <c r="D5" s="383">
        <f>'Front Page 1'!R5</f>
        <v>46022</v>
      </c>
      <c r="E5" s="383"/>
      <c r="F5" s="383"/>
      <c r="G5" s="383"/>
      <c r="H5" s="383"/>
      <c r="I5" s="96"/>
    </row>
    <row r="6" spans="1:28" ht="8.4499999999999993" customHeight="1" x14ac:dyDescent="0.2">
      <c r="A6" s="4"/>
      <c r="B6" s="5"/>
      <c r="C6" s="5"/>
      <c r="E6" s="5"/>
    </row>
    <row r="7" spans="1:28" x14ac:dyDescent="0.2">
      <c r="A7" s="6" t="s">
        <v>184</v>
      </c>
      <c r="B7" s="4" t="s">
        <v>227</v>
      </c>
      <c r="C7" s="4"/>
    </row>
    <row r="8" spans="1:28" ht="15.75" customHeight="1" x14ac:dyDescent="0.2">
      <c r="C8" s="238" t="s">
        <v>363</v>
      </c>
      <c r="D8" s="396"/>
      <c r="E8" s="396"/>
      <c r="F8" s="396"/>
      <c r="G8" s="396"/>
      <c r="H8" s="396"/>
      <c r="I8" s="396"/>
      <c r="J8" s="396"/>
      <c r="K8" s="396"/>
    </row>
    <row r="9" spans="1:28" x14ac:dyDescent="0.2">
      <c r="A9" s="6"/>
    </row>
    <row r="10" spans="1:28" x14ac:dyDescent="0.2">
      <c r="A10" s="6" t="s">
        <v>189</v>
      </c>
      <c r="B10" s="4" t="s">
        <v>228</v>
      </c>
    </row>
    <row r="11" spans="1:28" s="4" customFormat="1" ht="17.25" customHeight="1" thickBot="1" x14ac:dyDescent="0.25">
      <c r="D11" s="224"/>
      <c r="E11" s="224" t="s">
        <v>229</v>
      </c>
      <c r="F11" s="224"/>
      <c r="H11" s="224"/>
      <c r="I11" s="224"/>
      <c r="J11" s="224"/>
      <c r="K11" s="224"/>
      <c r="L11" s="224"/>
      <c r="M11" s="224" t="s">
        <v>230</v>
      </c>
    </row>
    <row r="12" spans="1:28" ht="13.5" thickBot="1" x14ac:dyDescent="0.25">
      <c r="D12" s="224"/>
      <c r="E12" s="224">
        <v>2025</v>
      </c>
      <c r="F12" s="224"/>
      <c r="G12" s="224" t="s">
        <v>231</v>
      </c>
      <c r="I12" s="224" t="s">
        <v>232</v>
      </c>
      <c r="J12" s="224"/>
      <c r="K12" s="224" t="s">
        <v>233</v>
      </c>
      <c r="L12" s="224"/>
      <c r="M12" s="224">
        <v>2025</v>
      </c>
      <c r="P12" s="387" t="s">
        <v>199</v>
      </c>
      <c r="Q12" s="388"/>
      <c r="R12" s="389"/>
      <c r="S12" s="389"/>
      <c r="T12" s="389"/>
      <c r="U12" s="81" t="s">
        <v>200</v>
      </c>
      <c r="V12" s="384" t="s">
        <v>201</v>
      </c>
      <c r="W12" s="385"/>
      <c r="X12" s="385"/>
      <c r="Y12" s="385"/>
      <c r="Z12" s="386"/>
      <c r="AA12" s="223" t="s">
        <v>200</v>
      </c>
    </row>
    <row r="13" spans="1:28" x14ac:dyDescent="0.2">
      <c r="A13" s="5"/>
      <c r="B13" s="5"/>
      <c r="D13" s="224"/>
      <c r="E13" s="224" t="s">
        <v>198</v>
      </c>
      <c r="F13" s="224"/>
      <c r="G13" s="224" t="s">
        <v>198</v>
      </c>
      <c r="I13" s="224" t="s">
        <v>198</v>
      </c>
      <c r="J13" s="224"/>
      <c r="K13" s="224" t="s">
        <v>198</v>
      </c>
      <c r="L13" s="224"/>
      <c r="M13" s="224" t="s">
        <v>198</v>
      </c>
      <c r="P13" s="75"/>
      <c r="Q13" s="76"/>
      <c r="R13" s="76"/>
      <c r="S13" s="76"/>
      <c r="T13" s="77"/>
      <c r="U13" s="78"/>
      <c r="V13" s="75"/>
      <c r="W13" s="76"/>
      <c r="X13" s="76"/>
      <c r="Y13" s="76"/>
      <c r="Z13" s="77"/>
      <c r="AA13" s="78"/>
      <c r="AB13" s="14" t="s">
        <v>26</v>
      </c>
    </row>
    <row r="14" spans="1:28" ht="16.5" customHeight="1" x14ac:dyDescent="0.2">
      <c r="A14" s="5"/>
      <c r="B14" s="4" t="s">
        <v>234</v>
      </c>
      <c r="C14" s="222"/>
      <c r="E14" s="3" t="s">
        <v>26</v>
      </c>
      <c r="P14" s="62"/>
      <c r="T14" s="63"/>
      <c r="U14" s="73"/>
      <c r="V14" s="62"/>
      <c r="Z14" s="63"/>
      <c r="AA14" s="73"/>
      <c r="AB14" s="14" t="s">
        <v>26</v>
      </c>
    </row>
    <row r="15" spans="1:28" x14ac:dyDescent="0.2">
      <c r="B15" s="3" t="s">
        <v>235</v>
      </c>
      <c r="D15" s="14"/>
      <c r="E15" s="134">
        <v>33497</v>
      </c>
      <c r="F15" s="134"/>
      <c r="G15" s="138">
        <v>0</v>
      </c>
      <c r="H15" s="17"/>
      <c r="I15" s="17">
        <f>O15</f>
        <v>0</v>
      </c>
      <c r="J15" s="17"/>
      <c r="K15" s="17">
        <v>0</v>
      </c>
      <c r="L15" s="17"/>
      <c r="M15" s="17">
        <f>SUM(E15+G15+I15-K15)</f>
        <v>33497</v>
      </c>
      <c r="O15" s="14">
        <f>ROUNDUP(AB15,0)</f>
        <v>0</v>
      </c>
      <c r="P15" s="60">
        <v>0</v>
      </c>
      <c r="Q15" s="14">
        <v>0</v>
      </c>
      <c r="R15" s="14">
        <v>0</v>
      </c>
      <c r="S15" s="14">
        <v>0</v>
      </c>
      <c r="T15" s="61">
        <v>0</v>
      </c>
      <c r="U15" s="72">
        <f>SUM(P15:T15)</f>
        <v>0</v>
      </c>
      <c r="V15" s="60">
        <f>'2025 Trial Balance'!D87</f>
        <v>0</v>
      </c>
      <c r="W15" s="90">
        <v>0</v>
      </c>
      <c r="X15" s="90">
        <v>0</v>
      </c>
      <c r="Y15" s="90">
        <v>0</v>
      </c>
      <c r="Z15" s="92">
        <v>0</v>
      </c>
      <c r="AA15" s="79">
        <f>SUM(V15:Z15)</f>
        <v>0</v>
      </c>
      <c r="AB15" s="14">
        <f t="shared" ref="AB15:AB41" si="0">SUM(AA15-U15)</f>
        <v>0</v>
      </c>
    </row>
    <row r="16" spans="1:28" ht="15.75" customHeight="1" x14ac:dyDescent="0.2">
      <c r="A16" s="4"/>
      <c r="B16" s="3" t="s">
        <v>236</v>
      </c>
      <c r="D16" s="14"/>
      <c r="E16" s="134">
        <v>59000</v>
      </c>
      <c r="F16" s="134"/>
      <c r="G16" s="138">
        <v>0</v>
      </c>
      <c r="H16" s="17"/>
      <c r="I16" s="17">
        <f>'Receipts &amp; Payments Acc 5'!E18-I15</f>
        <v>11801</v>
      </c>
      <c r="J16" s="17"/>
      <c r="K16" s="17">
        <f>'Receipts &amp; Payments Acc 5'!E25-K15</f>
        <v>39604</v>
      </c>
      <c r="L16" s="17"/>
      <c r="M16" s="17">
        <f>SUM(E16+G16+I16-K16)</f>
        <v>31197</v>
      </c>
      <c r="O16" s="14">
        <f>ROUNDUP(AB16,0)</f>
        <v>0</v>
      </c>
      <c r="P16" s="60">
        <v>0</v>
      </c>
      <c r="Q16" s="14">
        <v>0</v>
      </c>
      <c r="R16" s="14">
        <v>0</v>
      </c>
      <c r="S16" s="14">
        <v>0</v>
      </c>
      <c r="T16" s="61">
        <v>0</v>
      </c>
      <c r="U16" s="72">
        <f>SUM(P16:T16)</f>
        <v>0</v>
      </c>
      <c r="V16" s="91">
        <v>0</v>
      </c>
      <c r="W16" s="90">
        <v>0</v>
      </c>
      <c r="X16" s="90">
        <v>0</v>
      </c>
      <c r="Y16" s="90">
        <v>0</v>
      </c>
      <c r="Z16" s="92">
        <v>0</v>
      </c>
      <c r="AA16" s="79">
        <f>SUM(V16:Z16)</f>
        <v>0</v>
      </c>
      <c r="AB16" s="14">
        <f t="shared" si="0"/>
        <v>0</v>
      </c>
    </row>
    <row r="17" spans="1:28" x14ac:dyDescent="0.2">
      <c r="D17" s="14"/>
      <c r="E17" s="140">
        <f>SUM(E15:E16)</f>
        <v>92497</v>
      </c>
      <c r="F17" s="141"/>
      <c r="G17" s="140">
        <f>SUM(G15:G16)</f>
        <v>0</v>
      </c>
      <c r="H17" s="16"/>
      <c r="I17" s="22">
        <f>SUM(I15:I16)</f>
        <v>11801</v>
      </c>
      <c r="J17" s="16"/>
      <c r="K17" s="22">
        <f>SUM(K15:K16)</f>
        <v>39604</v>
      </c>
      <c r="L17" s="16"/>
      <c r="M17" s="22">
        <f>SUM(E17+G17+I17-K17)</f>
        <v>64694</v>
      </c>
      <c r="P17" s="62"/>
      <c r="T17" s="63"/>
      <c r="U17" s="73"/>
      <c r="V17" s="62"/>
      <c r="Z17" s="63"/>
      <c r="AA17" s="73"/>
      <c r="AB17" s="14">
        <f t="shared" si="0"/>
        <v>0</v>
      </c>
    </row>
    <row r="18" spans="1:28" ht="18" customHeight="1" x14ac:dyDescent="0.2">
      <c r="B18" s="4" t="s">
        <v>237</v>
      </c>
      <c r="D18" s="14"/>
      <c r="E18" s="14"/>
      <c r="F18" s="14"/>
      <c r="G18" s="14"/>
      <c r="H18" s="14"/>
      <c r="I18" s="14"/>
      <c r="J18" s="14"/>
      <c r="K18" s="14"/>
      <c r="L18" s="14"/>
      <c r="M18" s="14"/>
      <c r="P18" s="62"/>
      <c r="T18" s="63"/>
      <c r="U18" s="73"/>
      <c r="V18" s="62"/>
      <c r="Z18" s="63"/>
      <c r="AA18" s="73"/>
      <c r="AB18" s="14">
        <f t="shared" si="0"/>
        <v>0</v>
      </c>
    </row>
    <row r="19" spans="1:28" x14ac:dyDescent="0.2">
      <c r="D19" s="14"/>
      <c r="E19" s="17">
        <v>0</v>
      </c>
      <c r="F19" s="17"/>
      <c r="G19" s="17">
        <v>0</v>
      </c>
      <c r="H19" s="17"/>
      <c r="I19" s="17">
        <v>0</v>
      </c>
      <c r="J19" s="17"/>
      <c r="K19" s="17">
        <v>0</v>
      </c>
      <c r="L19" s="17"/>
      <c r="M19" s="17">
        <f>SUM(E19+G19+I19-K19)</f>
        <v>0</v>
      </c>
      <c r="O19" s="14">
        <f>ROUNDUP(AB19,0)</f>
        <v>0</v>
      </c>
      <c r="P19" s="60">
        <v>0</v>
      </c>
      <c r="Q19" s="14">
        <v>0</v>
      </c>
      <c r="R19" s="14">
        <v>0</v>
      </c>
      <c r="S19" s="14">
        <v>0</v>
      </c>
      <c r="T19" s="61">
        <v>0</v>
      </c>
      <c r="U19" s="72">
        <f>SUM(P19:T19)</f>
        <v>0</v>
      </c>
      <c r="V19" s="91">
        <f>'2025 Trial Balance'!E67</f>
        <v>0</v>
      </c>
      <c r="W19" s="90">
        <v>0</v>
      </c>
      <c r="X19" s="90">
        <v>0</v>
      </c>
      <c r="Y19" s="90">
        <v>0</v>
      </c>
      <c r="Z19" s="92">
        <v>0</v>
      </c>
      <c r="AA19" s="79">
        <f>SUM(V19:Z19)</f>
        <v>0</v>
      </c>
      <c r="AB19" s="14">
        <f t="shared" si="0"/>
        <v>0</v>
      </c>
    </row>
    <row r="20" spans="1:28" x14ac:dyDescent="0.2">
      <c r="D20" s="14"/>
      <c r="E20" s="17">
        <f>S20</f>
        <v>0</v>
      </c>
      <c r="F20" s="17"/>
      <c r="G20" s="17">
        <f>U20</f>
        <v>0</v>
      </c>
      <c r="H20" s="17"/>
      <c r="I20" s="17">
        <f>W20</f>
        <v>0</v>
      </c>
      <c r="J20" s="17"/>
      <c r="K20" s="17">
        <v>0</v>
      </c>
      <c r="L20" s="17"/>
      <c r="M20" s="17">
        <v>0</v>
      </c>
      <c r="O20" s="14">
        <f>ROUNDUP(AB20,0)</f>
        <v>0</v>
      </c>
      <c r="P20" s="60">
        <v>0</v>
      </c>
      <c r="Q20" s="14">
        <v>0</v>
      </c>
      <c r="R20" s="14">
        <v>0</v>
      </c>
      <c r="S20" s="14">
        <v>0</v>
      </c>
      <c r="T20" s="61">
        <v>0</v>
      </c>
      <c r="U20" s="72">
        <f>SUM(P20:T20)</f>
        <v>0</v>
      </c>
      <c r="V20" s="91">
        <f>'2025 Trial Balance'!E69</f>
        <v>0</v>
      </c>
      <c r="W20" s="90">
        <v>0</v>
      </c>
      <c r="X20" s="90">
        <v>0</v>
      </c>
      <c r="Y20" s="90">
        <v>0</v>
      </c>
      <c r="Z20" s="92">
        <v>0</v>
      </c>
      <c r="AA20" s="79">
        <f>SUM(V20:Z20)</f>
        <v>0</v>
      </c>
      <c r="AB20" s="14">
        <f t="shared" si="0"/>
        <v>0</v>
      </c>
    </row>
    <row r="21" spans="1:28" x14ac:dyDescent="0.2">
      <c r="D21" s="14"/>
      <c r="E21" s="22">
        <f>SUM(E19:E20)</f>
        <v>0</v>
      </c>
      <c r="F21" s="16"/>
      <c r="G21" s="22">
        <f>SUM(G19:G20)</f>
        <v>0</v>
      </c>
      <c r="H21" s="16"/>
      <c r="I21" s="22">
        <f>SUM(I19:I20)</f>
        <v>0</v>
      </c>
      <c r="J21" s="16"/>
      <c r="K21" s="22">
        <f>SUM(K19:K20)</f>
        <v>0</v>
      </c>
      <c r="L21" s="16"/>
      <c r="M21" s="22">
        <f>SUM(E21+G21+I21-K21)</f>
        <v>0</v>
      </c>
      <c r="P21" s="62"/>
      <c r="T21" s="63"/>
      <c r="U21" s="73"/>
      <c r="V21" s="62"/>
      <c r="Z21" s="63"/>
      <c r="AA21" s="73"/>
      <c r="AB21" s="14">
        <f t="shared" si="0"/>
        <v>0</v>
      </c>
    </row>
    <row r="22" spans="1:28" ht="8.4499999999999993" customHeight="1" x14ac:dyDescent="0.2">
      <c r="D22" s="14"/>
      <c r="E22" s="14"/>
      <c r="F22" s="14"/>
      <c r="H22" s="14"/>
      <c r="I22" s="14"/>
      <c r="J22" s="14"/>
      <c r="K22" s="14"/>
      <c r="L22" s="14"/>
      <c r="M22" s="14"/>
      <c r="P22" s="62"/>
      <c r="T22" s="63"/>
      <c r="U22" s="73"/>
      <c r="V22" s="62"/>
      <c r="Z22" s="63"/>
      <c r="AA22" s="73"/>
      <c r="AB22" s="14">
        <f t="shared" si="0"/>
        <v>0</v>
      </c>
    </row>
    <row r="23" spans="1:28" ht="6" customHeight="1" x14ac:dyDescent="0.2">
      <c r="D23" s="14"/>
      <c r="F23" s="14"/>
      <c r="H23" s="14"/>
      <c r="I23" s="14"/>
      <c r="J23" s="14"/>
      <c r="K23" s="14"/>
      <c r="L23" s="14"/>
      <c r="M23" s="14"/>
      <c r="P23" s="62"/>
      <c r="T23" s="63"/>
      <c r="U23" s="73"/>
      <c r="V23" s="62"/>
      <c r="Z23" s="63"/>
      <c r="AA23" s="73"/>
      <c r="AB23" s="14">
        <f t="shared" si="0"/>
        <v>0</v>
      </c>
    </row>
    <row r="24" spans="1:28" ht="18" customHeight="1" thickBot="1" x14ac:dyDescent="0.25">
      <c r="B24" s="7" t="s">
        <v>238</v>
      </c>
      <c r="D24" s="14"/>
      <c r="E24" s="27">
        <f>SUM(E17+E21)</f>
        <v>92497</v>
      </c>
      <c r="F24" s="14"/>
      <c r="G24" s="27">
        <f>SUM(G17+G21)</f>
        <v>0</v>
      </c>
      <c r="H24" s="17"/>
      <c r="I24" s="27">
        <f>SUM(I17+I21)</f>
        <v>11801</v>
      </c>
      <c r="J24" s="17"/>
      <c r="K24" s="27">
        <f>SUM(K17+K21)</f>
        <v>39604</v>
      </c>
      <c r="L24" s="17"/>
      <c r="M24" s="27">
        <f>SUM(M17+M21)</f>
        <v>64694</v>
      </c>
      <c r="N24" s="14"/>
      <c r="P24" s="62"/>
      <c r="T24" s="63"/>
      <c r="U24" s="73"/>
      <c r="V24" s="62"/>
      <c r="Z24" s="63"/>
      <c r="AA24" s="73"/>
      <c r="AB24" s="14">
        <f t="shared" si="0"/>
        <v>0</v>
      </c>
    </row>
    <row r="25" spans="1:28" ht="21" customHeight="1" thickTop="1" x14ac:dyDescent="0.2">
      <c r="B25" s="5"/>
      <c r="C25" s="5"/>
      <c r="P25" s="62"/>
      <c r="T25" s="63"/>
      <c r="U25" s="73"/>
      <c r="V25" s="62"/>
      <c r="Z25" s="63"/>
      <c r="AA25" s="73"/>
      <c r="AB25" s="14">
        <f t="shared" si="0"/>
        <v>0</v>
      </c>
    </row>
    <row r="26" spans="1:28" ht="11.25" customHeight="1" x14ac:dyDescent="0.2">
      <c r="B26" s="369" t="s">
        <v>239</v>
      </c>
      <c r="C26" s="369"/>
      <c r="D26" s="369"/>
      <c r="E26" s="369"/>
      <c r="F26" s="369"/>
      <c r="G26" s="369"/>
      <c r="H26" s="369"/>
      <c r="I26" s="369"/>
      <c r="J26" s="369"/>
      <c r="K26" s="369"/>
      <c r="L26" s="369"/>
      <c r="M26" s="369"/>
      <c r="P26" s="62"/>
      <c r="T26" s="63"/>
      <c r="U26" s="73"/>
      <c r="V26" s="62"/>
      <c r="Z26" s="63"/>
      <c r="AA26" s="73"/>
      <c r="AB26" s="14">
        <f t="shared" si="0"/>
        <v>0</v>
      </c>
    </row>
    <row r="27" spans="1:28" ht="15.75" x14ac:dyDescent="0.25">
      <c r="B27" s="3" t="s">
        <v>240</v>
      </c>
      <c r="P27" s="62"/>
      <c r="Q27" s="30">
        <f>SUM(M35:M37)</f>
        <v>6491</v>
      </c>
      <c r="R27" s="30">
        <f>SUM(G35:G37)</f>
        <v>10873</v>
      </c>
      <c r="S27" s="3">
        <f>SUM(Q27-R27)</f>
        <v>-4382</v>
      </c>
      <c r="T27">
        <f>SUM(S27/Q27)</f>
        <v>-0.67508858419349871</v>
      </c>
      <c r="U27" s="73"/>
      <c r="V27" s="62"/>
      <c r="Z27" s="63"/>
      <c r="AA27" s="73"/>
      <c r="AB27" s="14">
        <f t="shared" si="0"/>
        <v>0</v>
      </c>
    </row>
    <row r="28" spans="1:28" ht="9.6" customHeight="1" x14ac:dyDescent="0.2">
      <c r="P28" s="62"/>
      <c r="T28" s="63"/>
      <c r="U28" s="73"/>
      <c r="V28" s="62"/>
      <c r="Z28" s="63"/>
      <c r="AA28" s="73"/>
      <c r="AB28" s="14">
        <f t="shared" si="0"/>
        <v>0</v>
      </c>
    </row>
    <row r="29" spans="1:28" x14ac:dyDescent="0.2">
      <c r="B29" s="3" t="s">
        <v>26</v>
      </c>
      <c r="P29" s="62"/>
      <c r="T29" s="63"/>
      <c r="U29" s="73"/>
      <c r="V29" s="62"/>
      <c r="Z29" s="63"/>
      <c r="AA29" s="73"/>
      <c r="AB29" s="14">
        <f t="shared" si="0"/>
        <v>0</v>
      </c>
    </row>
    <row r="30" spans="1:28" x14ac:dyDescent="0.2">
      <c r="A30" s="4" t="str">
        <f>'Ref &amp; Admin 2'!A1</f>
        <v>THE CHURCH OF SCOTLAND</v>
      </c>
      <c r="E30" s="224"/>
      <c r="G30" s="224" t="s">
        <v>193</v>
      </c>
      <c r="I30" s="4" t="s">
        <v>194</v>
      </c>
      <c r="P30" s="62"/>
      <c r="T30" s="63"/>
      <c r="U30" s="73"/>
      <c r="V30" s="62"/>
      <c r="Z30" s="63"/>
      <c r="AA30" s="73"/>
      <c r="AB30" s="14">
        <f t="shared" si="0"/>
        <v>0</v>
      </c>
    </row>
    <row r="31" spans="1:28" x14ac:dyDescent="0.2">
      <c r="A31" s="4" t="str">
        <f>'Ref &amp; Admin 2'!A2</f>
        <v>URR PARISH CHURCH</v>
      </c>
      <c r="D31" s="224"/>
      <c r="E31" s="224"/>
      <c r="F31" s="224"/>
      <c r="G31" s="224" t="s">
        <v>195</v>
      </c>
      <c r="H31" s="224"/>
      <c r="I31" s="224" t="s">
        <v>195</v>
      </c>
      <c r="J31" s="224"/>
      <c r="K31" s="224" t="s">
        <v>196</v>
      </c>
      <c r="L31" s="224"/>
      <c r="M31" s="224" t="s">
        <v>196</v>
      </c>
      <c r="P31" s="62"/>
      <c r="T31" s="63"/>
      <c r="U31" s="73"/>
      <c r="V31" s="62"/>
      <c r="Z31" s="63"/>
      <c r="AA31" s="73"/>
      <c r="AB31" s="14">
        <f t="shared" si="0"/>
        <v>0</v>
      </c>
    </row>
    <row r="32" spans="1:28" x14ac:dyDescent="0.2">
      <c r="A32" s="4" t="s">
        <v>226</v>
      </c>
      <c r="D32" s="224"/>
      <c r="E32" s="224"/>
      <c r="F32" s="224"/>
      <c r="G32" s="224">
        <v>2025</v>
      </c>
      <c r="H32" s="224" t="s">
        <v>26</v>
      </c>
      <c r="I32" s="224">
        <f>G32</f>
        <v>2025</v>
      </c>
      <c r="J32" s="224"/>
      <c r="K32" s="224">
        <f>G32</f>
        <v>2025</v>
      </c>
      <c r="L32" s="224"/>
      <c r="M32" s="224">
        <v>2024</v>
      </c>
      <c r="P32" s="62"/>
      <c r="T32" s="63"/>
      <c r="U32" s="73"/>
      <c r="V32" s="62"/>
      <c r="Z32" s="63"/>
      <c r="AA32" s="73"/>
      <c r="AB32" s="14">
        <f t="shared" si="0"/>
        <v>0</v>
      </c>
    </row>
    <row r="33" spans="1:28" x14ac:dyDescent="0.2">
      <c r="D33" s="224"/>
      <c r="E33" s="224"/>
      <c r="F33" s="224"/>
      <c r="G33" s="224" t="s">
        <v>198</v>
      </c>
      <c r="H33" s="224"/>
      <c r="I33" s="224" t="s">
        <v>198</v>
      </c>
      <c r="J33" s="224"/>
      <c r="K33" s="224" t="s">
        <v>198</v>
      </c>
      <c r="L33" s="224"/>
      <c r="M33" s="224" t="s">
        <v>198</v>
      </c>
      <c r="P33" s="62"/>
      <c r="T33" s="63"/>
      <c r="U33" s="73"/>
      <c r="V33" s="62"/>
      <c r="Z33" s="63"/>
      <c r="AA33" s="73"/>
      <c r="AB33" s="14">
        <f t="shared" si="0"/>
        <v>0</v>
      </c>
    </row>
    <row r="34" spans="1:28" ht="20.100000000000001" customHeight="1" x14ac:dyDescent="0.2">
      <c r="A34" s="6" t="s">
        <v>241</v>
      </c>
      <c r="B34" s="4" t="s">
        <v>242</v>
      </c>
      <c r="P34" s="62"/>
      <c r="T34" s="63"/>
      <c r="U34" s="73"/>
      <c r="V34" s="62"/>
      <c r="Z34" s="63"/>
      <c r="AA34" s="73"/>
      <c r="AB34" s="14">
        <f t="shared" si="0"/>
        <v>0</v>
      </c>
    </row>
    <row r="35" spans="1:28" x14ac:dyDescent="0.2">
      <c r="A35" s="6"/>
      <c r="C35" s="3" t="s">
        <v>243</v>
      </c>
      <c r="E35" s="17"/>
      <c r="F35" s="17"/>
      <c r="G35" s="17">
        <f>O35</f>
        <v>2406</v>
      </c>
      <c r="H35" s="17"/>
      <c r="I35" s="17">
        <v>0</v>
      </c>
      <c r="J35" s="17"/>
      <c r="K35" s="17">
        <f>SUM(E35:I35)</f>
        <v>2406</v>
      </c>
      <c r="L35" s="17"/>
      <c r="M35" s="17">
        <v>2156</v>
      </c>
      <c r="O35" s="14">
        <f>ROUNDUP(AB35,0)</f>
        <v>2406</v>
      </c>
      <c r="P35" s="60">
        <v>0</v>
      </c>
      <c r="Q35" s="14">
        <v>0</v>
      </c>
      <c r="R35" s="14">
        <v>0</v>
      </c>
      <c r="S35" s="14">
        <v>0</v>
      </c>
      <c r="T35" s="61">
        <v>0</v>
      </c>
      <c r="U35" s="72">
        <f>SUM(P35:T35)</f>
        <v>0</v>
      </c>
      <c r="V35" s="60">
        <f>'2025 Trial Balance'!D4</f>
        <v>2156</v>
      </c>
      <c r="W35" s="14">
        <f>'2025 Trial Balance'!D6</f>
        <v>0</v>
      </c>
      <c r="X35" s="90">
        <f>'2025 Trial Balance'!D7</f>
        <v>250</v>
      </c>
      <c r="Y35" s="90">
        <v>0</v>
      </c>
      <c r="Z35" s="92">
        <v>0</v>
      </c>
      <c r="AA35" s="79">
        <f>SUM(V35:Z35)</f>
        <v>2406</v>
      </c>
      <c r="AB35" s="14">
        <f t="shared" si="0"/>
        <v>2406</v>
      </c>
    </row>
    <row r="36" spans="1:28" x14ac:dyDescent="0.2">
      <c r="A36" s="6"/>
      <c r="C36" s="3" t="s">
        <v>244</v>
      </c>
      <c r="E36" s="17"/>
      <c r="F36" s="17"/>
      <c r="G36" s="17">
        <f>O36</f>
        <v>3655</v>
      </c>
      <c r="H36" s="17"/>
      <c r="I36" s="17">
        <v>0</v>
      </c>
      <c r="J36" s="17"/>
      <c r="K36" s="17">
        <f>SUM(E36:I36)</f>
        <v>3655</v>
      </c>
      <c r="L36" s="17"/>
      <c r="M36" s="17">
        <v>-1075</v>
      </c>
      <c r="O36" s="14">
        <f>ROUNDUP(AB36,0)</f>
        <v>3655</v>
      </c>
      <c r="P36" s="60">
        <v>0</v>
      </c>
      <c r="Q36" s="14">
        <v>0</v>
      </c>
      <c r="R36" s="14">
        <v>0</v>
      </c>
      <c r="S36" s="14">
        <v>0</v>
      </c>
      <c r="T36" s="61">
        <v>0</v>
      </c>
      <c r="U36" s="72">
        <f>SUM(P36:T36)</f>
        <v>0</v>
      </c>
      <c r="V36" s="91">
        <f>'2025 Trial Balance'!D15</f>
        <v>3654.21</v>
      </c>
      <c r="W36" s="90">
        <v>0</v>
      </c>
      <c r="X36" s="90">
        <v>0</v>
      </c>
      <c r="Y36" s="90">
        <v>0</v>
      </c>
      <c r="Z36" s="92">
        <v>0</v>
      </c>
      <c r="AA36" s="79">
        <f>SUM(V36:Z36)</f>
        <v>3654.21</v>
      </c>
      <c r="AB36" s="14">
        <f t="shared" si="0"/>
        <v>3654.21</v>
      </c>
    </row>
    <row r="37" spans="1:28" x14ac:dyDescent="0.2">
      <c r="A37" s="6"/>
      <c r="C37" s="3" t="s">
        <v>245</v>
      </c>
      <c r="E37" s="17"/>
      <c r="F37" s="17"/>
      <c r="G37" s="17">
        <f>O37</f>
        <v>4812</v>
      </c>
      <c r="H37" s="17"/>
      <c r="I37" s="17">
        <v>0</v>
      </c>
      <c r="J37" s="17"/>
      <c r="K37" s="17">
        <f>SUM(E37:I37)</f>
        <v>4812</v>
      </c>
      <c r="L37" s="17"/>
      <c r="M37" s="17">
        <v>5410</v>
      </c>
      <c r="O37" s="14">
        <f>ROUNDUP(AB37,0)</f>
        <v>4812</v>
      </c>
      <c r="P37" s="60">
        <v>0</v>
      </c>
      <c r="Q37" s="14">
        <v>0</v>
      </c>
      <c r="R37" s="14">
        <v>0</v>
      </c>
      <c r="S37" s="14">
        <v>0</v>
      </c>
      <c r="T37" s="61">
        <v>0</v>
      </c>
      <c r="U37" s="72">
        <f>SUM(P37:T37)</f>
        <v>0</v>
      </c>
      <c r="V37" s="91">
        <f>'2025 Trial Balance'!D5</f>
        <v>4811.75</v>
      </c>
      <c r="W37" s="90">
        <v>0</v>
      </c>
      <c r="X37" s="90">
        <v>0</v>
      </c>
      <c r="Y37" s="90">
        <v>0</v>
      </c>
      <c r="Z37" s="92">
        <v>0</v>
      </c>
      <c r="AA37" s="79">
        <f>SUM(V37:Z37)</f>
        <v>4811.75</v>
      </c>
      <c r="AB37" s="14">
        <f t="shared" si="0"/>
        <v>4811.75</v>
      </c>
    </row>
    <row r="38" spans="1:28" x14ac:dyDescent="0.2">
      <c r="A38" s="6"/>
      <c r="C38" s="3" t="s">
        <v>246</v>
      </c>
      <c r="E38" s="17"/>
      <c r="F38" s="17"/>
      <c r="G38" s="17">
        <f>O38</f>
        <v>500</v>
      </c>
      <c r="H38" s="17"/>
      <c r="I38" s="17">
        <v>0</v>
      </c>
      <c r="J38" s="17"/>
      <c r="K38" s="17">
        <f>SUM(E38:I38)</f>
        <v>500</v>
      </c>
      <c r="L38" s="17"/>
      <c r="M38" s="17">
        <v>840</v>
      </c>
      <c r="O38" s="14">
        <f>ROUNDUP(AB38,0)</f>
        <v>500</v>
      </c>
      <c r="P38" s="60">
        <f>'2025 Trial Balance'!E57</f>
        <v>100</v>
      </c>
      <c r="Q38" s="14">
        <v>0</v>
      </c>
      <c r="R38" s="14">
        <v>0</v>
      </c>
      <c r="S38" s="14">
        <v>0</v>
      </c>
      <c r="T38" s="61">
        <v>0</v>
      </c>
      <c r="U38" s="72">
        <f>SUM(P38:T38)</f>
        <v>100</v>
      </c>
      <c r="V38" s="91">
        <f>'2025 Trial Balance'!D13</f>
        <v>350</v>
      </c>
      <c r="W38" s="90">
        <f>'2025 Trial Balance'!D14</f>
        <v>250</v>
      </c>
      <c r="X38" s="90">
        <v>0</v>
      </c>
      <c r="Y38" s="90">
        <v>0</v>
      </c>
      <c r="Z38" s="92">
        <v>0</v>
      </c>
      <c r="AA38" s="79">
        <f>SUM(V38:Z38)</f>
        <v>600</v>
      </c>
      <c r="AB38" s="14">
        <f t="shared" si="0"/>
        <v>500</v>
      </c>
    </row>
    <row r="39" spans="1:28" x14ac:dyDescent="0.2">
      <c r="A39" s="6"/>
      <c r="C39" s="3" t="s">
        <v>247</v>
      </c>
      <c r="E39" s="17"/>
      <c r="F39" s="17"/>
      <c r="G39" s="17">
        <f>O39</f>
        <v>0</v>
      </c>
      <c r="H39" s="17"/>
      <c r="I39" s="17">
        <v>0</v>
      </c>
      <c r="J39" s="17"/>
      <c r="K39" s="17">
        <f>SUM(E39:I39)</f>
        <v>0</v>
      </c>
      <c r="L39" s="17"/>
      <c r="M39" s="17">
        <v>29484</v>
      </c>
      <c r="O39" s="14">
        <f>ROUNDUP(AB39,0)</f>
        <v>0</v>
      </c>
      <c r="P39" s="60">
        <v>0</v>
      </c>
      <c r="Q39" s="14">
        <f>'2025 Trial Balance'!E50</f>
        <v>0</v>
      </c>
      <c r="R39" s="14">
        <v>0</v>
      </c>
      <c r="S39" s="14">
        <v>0</v>
      </c>
      <c r="T39" s="61">
        <v>0</v>
      </c>
      <c r="U39" s="72">
        <f>SUM(P39:T39)</f>
        <v>0</v>
      </c>
      <c r="V39" s="60">
        <v>0</v>
      </c>
      <c r="W39" s="14">
        <f>'2025 Trial Balance'!D8</f>
        <v>0</v>
      </c>
      <c r="X39" s="90">
        <v>0</v>
      </c>
      <c r="Y39" s="90">
        <f>'2025 Trial Balance'!D22</f>
        <v>0</v>
      </c>
      <c r="Z39" s="90">
        <f>'2025 Trial Balance'!D18</f>
        <v>0</v>
      </c>
      <c r="AA39" s="79">
        <f>SUM(V39:Z39)</f>
        <v>0</v>
      </c>
      <c r="AB39" s="14">
        <f t="shared" si="0"/>
        <v>0</v>
      </c>
    </row>
    <row r="40" spans="1:28" ht="13.5" thickBot="1" x14ac:dyDescent="0.25">
      <c r="A40" s="6"/>
      <c r="E40" s="17"/>
      <c r="F40" s="28"/>
      <c r="G40" s="27">
        <f>SUM(G35:G39)</f>
        <v>11373</v>
      </c>
      <c r="H40" s="28"/>
      <c r="I40" s="27">
        <f>SUM(I35:I39)</f>
        <v>0</v>
      </c>
      <c r="J40" s="28"/>
      <c r="K40" s="27">
        <f>SUM(K35:K39)</f>
        <v>11373</v>
      </c>
      <c r="L40" s="28"/>
      <c r="M40" s="23">
        <f>SUM(M35:M39)</f>
        <v>36815</v>
      </c>
      <c r="P40" s="62"/>
      <c r="T40" s="63"/>
      <c r="U40" s="73"/>
      <c r="V40" s="62"/>
      <c r="Z40" s="63"/>
      <c r="AA40" s="73"/>
      <c r="AB40" s="14">
        <f t="shared" si="0"/>
        <v>0</v>
      </c>
    </row>
    <row r="41" spans="1:28" ht="20.100000000000001" customHeight="1" thickTop="1" x14ac:dyDescent="0.2">
      <c r="A41" s="6" t="s">
        <v>248</v>
      </c>
      <c r="B41" s="4" t="s">
        <v>249</v>
      </c>
      <c r="E41" s="17"/>
      <c r="M41" s="14"/>
      <c r="P41" s="62"/>
      <c r="T41" s="63"/>
      <c r="U41" s="73"/>
      <c r="V41" s="62"/>
      <c r="Z41" s="63"/>
      <c r="AA41" s="73"/>
      <c r="AB41" s="14">
        <f t="shared" si="0"/>
        <v>0</v>
      </c>
    </row>
    <row r="42" spans="1:28" ht="26.25" customHeight="1" x14ac:dyDescent="0.2">
      <c r="A42" s="6"/>
      <c r="B42" s="4" t="s">
        <v>208</v>
      </c>
      <c r="M42" s="14"/>
      <c r="P42" s="62"/>
      <c r="T42" s="63"/>
      <c r="U42" s="73"/>
      <c r="V42" s="62"/>
      <c r="Z42" s="63"/>
      <c r="AA42" s="73"/>
      <c r="AB42" s="14" t="s">
        <v>26</v>
      </c>
    </row>
    <row r="43" spans="1:28" x14ac:dyDescent="0.2">
      <c r="A43" s="6"/>
      <c r="C43" s="3" t="s">
        <v>250</v>
      </c>
      <c r="E43" s="17"/>
      <c r="F43" s="17"/>
      <c r="G43" s="17">
        <f t="shared" ref="G43:G59" si="1">O43</f>
        <v>8340</v>
      </c>
      <c r="H43" s="17"/>
      <c r="I43" s="17">
        <v>0</v>
      </c>
      <c r="J43" s="17"/>
      <c r="K43" s="17">
        <f t="shared" ref="K43:K60" si="2">SUM(E43:I43)</f>
        <v>8340</v>
      </c>
      <c r="L43" s="17"/>
      <c r="M43" s="17">
        <v>8555</v>
      </c>
      <c r="O43" s="14">
        <f t="shared" ref="O43:O60" si="3">ROUNDUP(AB43,0)</f>
        <v>8340</v>
      </c>
      <c r="P43" s="60">
        <f>'2025 Trial Balance'!E28</f>
        <v>8340</v>
      </c>
      <c r="Q43" s="14">
        <v>0</v>
      </c>
      <c r="R43" s="14">
        <v>0</v>
      </c>
      <c r="S43" s="14">
        <v>0</v>
      </c>
      <c r="T43" s="61">
        <v>0</v>
      </c>
      <c r="U43" s="72">
        <f t="shared" ref="U43:U60" si="4">SUM(P43:T43)</f>
        <v>8340</v>
      </c>
      <c r="V43" s="91">
        <v>0</v>
      </c>
      <c r="W43" s="90">
        <v>0</v>
      </c>
      <c r="X43" s="90">
        <v>0</v>
      </c>
      <c r="Y43" s="90">
        <v>0</v>
      </c>
      <c r="Z43" s="92">
        <v>0</v>
      </c>
      <c r="AA43" s="79">
        <f t="shared" ref="AA43:AA60" si="5">SUM(V43:Z43)</f>
        <v>0</v>
      </c>
      <c r="AB43" s="14">
        <f t="shared" ref="AB43:AB60" si="6">SUM(U43-AA43)</f>
        <v>8340</v>
      </c>
    </row>
    <row r="44" spans="1:28" x14ac:dyDescent="0.2">
      <c r="A44" s="6"/>
      <c r="C44" s="3" t="s">
        <v>251</v>
      </c>
      <c r="E44" s="17"/>
      <c r="F44" s="17"/>
      <c r="G44" s="17">
        <f t="shared" si="1"/>
        <v>466</v>
      </c>
      <c r="H44" s="17"/>
      <c r="I44" s="17">
        <v>0</v>
      </c>
      <c r="J44" s="17"/>
      <c r="K44" s="17">
        <f t="shared" si="2"/>
        <v>466</v>
      </c>
      <c r="L44" s="17"/>
      <c r="M44" s="17">
        <v>249</v>
      </c>
      <c r="O44" s="14">
        <f t="shared" si="3"/>
        <v>466</v>
      </c>
      <c r="P44" s="60">
        <f>'2025 Trial Balance'!E55</f>
        <v>465.14</v>
      </c>
      <c r="Q44" s="14">
        <v>0</v>
      </c>
      <c r="R44" s="14">
        <v>0</v>
      </c>
      <c r="S44" s="14">
        <v>0</v>
      </c>
      <c r="T44" s="61">
        <v>0</v>
      </c>
      <c r="U44" s="72">
        <f t="shared" si="4"/>
        <v>465.14</v>
      </c>
      <c r="V44" s="91">
        <v>0</v>
      </c>
      <c r="W44" s="90">
        <v>0</v>
      </c>
      <c r="X44" s="90">
        <v>0</v>
      </c>
      <c r="Y44" s="90">
        <v>0</v>
      </c>
      <c r="Z44" s="92">
        <v>0</v>
      </c>
      <c r="AA44" s="79">
        <f t="shared" si="5"/>
        <v>0</v>
      </c>
      <c r="AB44" s="14">
        <f t="shared" si="6"/>
        <v>465.14</v>
      </c>
    </row>
    <row r="45" spans="1:28" x14ac:dyDescent="0.2">
      <c r="C45" s="3" t="s">
        <v>252</v>
      </c>
      <c r="E45" s="17"/>
      <c r="F45" s="17"/>
      <c r="G45" s="17">
        <f t="shared" si="1"/>
        <v>0</v>
      </c>
      <c r="H45" s="17"/>
      <c r="I45" s="17">
        <v>0</v>
      </c>
      <c r="J45" s="17"/>
      <c r="K45" s="17">
        <f t="shared" si="2"/>
        <v>0</v>
      </c>
      <c r="L45" s="17"/>
      <c r="M45" s="17">
        <v>0</v>
      </c>
      <c r="O45" s="14">
        <f t="shared" si="3"/>
        <v>0</v>
      </c>
      <c r="P45" s="60">
        <f>'2025 Trial Balance'!E42</f>
        <v>0</v>
      </c>
      <c r="Q45" s="14">
        <v>0</v>
      </c>
      <c r="R45" s="14">
        <v>0</v>
      </c>
      <c r="S45" s="14">
        <v>0</v>
      </c>
      <c r="T45" s="61">
        <v>0</v>
      </c>
      <c r="U45" s="72">
        <f t="shared" si="4"/>
        <v>0</v>
      </c>
      <c r="V45" s="91">
        <v>0</v>
      </c>
      <c r="W45" s="90">
        <v>0</v>
      </c>
      <c r="X45" s="90">
        <v>0</v>
      </c>
      <c r="Y45" s="90">
        <v>0</v>
      </c>
      <c r="Z45" s="92">
        <v>0</v>
      </c>
      <c r="AA45" s="79">
        <f t="shared" si="5"/>
        <v>0</v>
      </c>
      <c r="AB45" s="14">
        <f t="shared" si="6"/>
        <v>0</v>
      </c>
    </row>
    <row r="46" spans="1:28" x14ac:dyDescent="0.2">
      <c r="C46" s="3" t="s">
        <v>253</v>
      </c>
      <c r="E46" s="17"/>
      <c r="F46" s="17"/>
      <c r="G46" s="17">
        <f t="shared" si="1"/>
        <v>292</v>
      </c>
      <c r="H46" s="17"/>
      <c r="I46" s="17">
        <v>0</v>
      </c>
      <c r="J46" s="17"/>
      <c r="K46" s="17">
        <f t="shared" si="2"/>
        <v>292</v>
      </c>
      <c r="L46" s="17"/>
      <c r="M46" s="17">
        <v>278</v>
      </c>
      <c r="O46" s="14">
        <f t="shared" si="3"/>
        <v>292</v>
      </c>
      <c r="P46" s="60">
        <f>'2025 Trial Balance'!E39</f>
        <v>291.11</v>
      </c>
      <c r="Q46" s="14">
        <v>0</v>
      </c>
      <c r="R46" s="14">
        <v>0</v>
      </c>
      <c r="S46" s="14">
        <v>0</v>
      </c>
      <c r="T46" s="61">
        <v>0</v>
      </c>
      <c r="U46" s="72">
        <f t="shared" si="4"/>
        <v>291.11</v>
      </c>
      <c r="V46" s="91">
        <v>0</v>
      </c>
      <c r="W46" s="90">
        <v>0</v>
      </c>
      <c r="X46" s="90">
        <v>0</v>
      </c>
      <c r="Y46" s="90">
        <v>0</v>
      </c>
      <c r="Z46" s="92">
        <v>0</v>
      </c>
      <c r="AA46" s="79">
        <f t="shared" si="5"/>
        <v>0</v>
      </c>
      <c r="AB46" s="14">
        <f t="shared" si="6"/>
        <v>291.11</v>
      </c>
    </row>
    <row r="47" spans="1:28" x14ac:dyDescent="0.2">
      <c r="C47" s="3" t="s">
        <v>254</v>
      </c>
      <c r="E47" s="17"/>
      <c r="F47" s="17"/>
      <c r="G47" s="17">
        <f t="shared" si="1"/>
        <v>0</v>
      </c>
      <c r="H47" s="17"/>
      <c r="I47" s="17">
        <v>0</v>
      </c>
      <c r="J47" s="17"/>
      <c r="K47" s="17">
        <f t="shared" si="2"/>
        <v>0</v>
      </c>
      <c r="L47" s="17"/>
      <c r="M47" s="17">
        <v>0</v>
      </c>
      <c r="O47" s="14">
        <f t="shared" si="3"/>
        <v>0</v>
      </c>
      <c r="P47" s="60">
        <f>'2025 Trial Balance'!E37</f>
        <v>0</v>
      </c>
      <c r="Q47" s="14">
        <v>0</v>
      </c>
      <c r="R47" s="14">
        <v>0</v>
      </c>
      <c r="S47" s="14">
        <v>0</v>
      </c>
      <c r="T47" s="61">
        <v>0</v>
      </c>
      <c r="U47" s="72">
        <f t="shared" si="4"/>
        <v>0</v>
      </c>
      <c r="V47" s="91">
        <f>'2025 Trial Balance'!D12</f>
        <v>0</v>
      </c>
      <c r="W47" s="90">
        <v>0</v>
      </c>
      <c r="X47" s="90">
        <v>0</v>
      </c>
      <c r="Y47" s="90">
        <v>0</v>
      </c>
      <c r="Z47" s="92">
        <v>0</v>
      </c>
      <c r="AA47" s="79">
        <f t="shared" si="5"/>
        <v>0</v>
      </c>
      <c r="AB47" s="14">
        <f t="shared" si="6"/>
        <v>0</v>
      </c>
    </row>
    <row r="48" spans="1:28" x14ac:dyDescent="0.2">
      <c r="C48" s="3" t="s">
        <v>255</v>
      </c>
      <c r="E48" s="17"/>
      <c r="F48" s="17"/>
      <c r="G48" s="17">
        <f t="shared" si="1"/>
        <v>1325</v>
      </c>
      <c r="H48" s="17"/>
      <c r="I48" s="17">
        <v>0</v>
      </c>
      <c r="J48" s="17"/>
      <c r="K48" s="17">
        <f t="shared" si="2"/>
        <v>1325</v>
      </c>
      <c r="L48" s="17"/>
      <c r="M48" s="17">
        <v>1300</v>
      </c>
      <c r="O48" s="14">
        <f t="shared" si="3"/>
        <v>1325</v>
      </c>
      <c r="P48" s="60">
        <f>'2025 Trial Balance'!E36</f>
        <v>1325</v>
      </c>
      <c r="Q48" s="14">
        <v>0</v>
      </c>
      <c r="R48" s="14">
        <v>0</v>
      </c>
      <c r="S48" s="14">
        <v>0</v>
      </c>
      <c r="T48" s="61">
        <v>0</v>
      </c>
      <c r="U48" s="72">
        <f t="shared" si="4"/>
        <v>1325</v>
      </c>
      <c r="V48" s="91">
        <v>0</v>
      </c>
      <c r="W48" s="90">
        <v>0</v>
      </c>
      <c r="X48" s="90">
        <v>0</v>
      </c>
      <c r="Y48" s="90">
        <v>0</v>
      </c>
      <c r="Z48" s="92">
        <v>0</v>
      </c>
      <c r="AA48" s="79">
        <f t="shared" si="5"/>
        <v>0</v>
      </c>
      <c r="AB48" s="14">
        <f t="shared" si="6"/>
        <v>1325</v>
      </c>
    </row>
    <row r="49" spans="2:28" x14ac:dyDescent="0.2">
      <c r="C49" s="3" t="s">
        <v>256</v>
      </c>
      <c r="E49" s="17"/>
      <c r="F49" s="17"/>
      <c r="G49" s="17">
        <f t="shared" si="1"/>
        <v>951</v>
      </c>
      <c r="H49" s="17"/>
      <c r="I49" s="17">
        <v>0</v>
      </c>
      <c r="J49" s="17"/>
      <c r="K49" s="17">
        <f t="shared" si="2"/>
        <v>951</v>
      </c>
      <c r="L49" s="17"/>
      <c r="M49" s="17">
        <v>1037</v>
      </c>
      <c r="O49" s="14">
        <f t="shared" si="3"/>
        <v>951</v>
      </c>
      <c r="P49" s="60">
        <f>'2025 Trial Balance'!E31</f>
        <v>950.39999999999986</v>
      </c>
      <c r="Q49" s="14">
        <v>0</v>
      </c>
      <c r="R49" s="14">
        <v>0</v>
      </c>
      <c r="S49" s="14">
        <v>0</v>
      </c>
      <c r="T49" s="61">
        <v>0</v>
      </c>
      <c r="U49" s="72">
        <f t="shared" si="4"/>
        <v>950.39999999999986</v>
      </c>
      <c r="V49" s="91">
        <v>0</v>
      </c>
      <c r="W49" s="90">
        <v>0</v>
      </c>
      <c r="X49" s="90">
        <v>0</v>
      </c>
      <c r="Y49" s="90">
        <v>0</v>
      </c>
      <c r="Z49" s="92">
        <v>0</v>
      </c>
      <c r="AA49" s="79">
        <f t="shared" si="5"/>
        <v>0</v>
      </c>
      <c r="AB49" s="14">
        <f t="shared" si="6"/>
        <v>950.39999999999986</v>
      </c>
    </row>
    <row r="50" spans="2:28" x14ac:dyDescent="0.2">
      <c r="C50" s="3" t="s">
        <v>257</v>
      </c>
      <c r="E50" s="17"/>
      <c r="F50" s="17"/>
      <c r="G50" s="17">
        <f t="shared" si="1"/>
        <v>3266</v>
      </c>
      <c r="H50" s="17"/>
      <c r="I50" s="17">
        <v>0</v>
      </c>
      <c r="J50" s="17"/>
      <c r="K50" s="17">
        <f t="shared" si="2"/>
        <v>3266</v>
      </c>
      <c r="L50" s="17"/>
      <c r="M50" s="17">
        <v>2847</v>
      </c>
      <c r="O50" s="14">
        <f t="shared" si="3"/>
        <v>3266</v>
      </c>
      <c r="P50" s="60">
        <f>'2025 Trial Balance'!E48</f>
        <v>3265.84</v>
      </c>
      <c r="Q50" s="14">
        <v>0</v>
      </c>
      <c r="R50" s="14">
        <v>0</v>
      </c>
      <c r="S50" s="14">
        <v>0</v>
      </c>
      <c r="T50" s="61">
        <v>0</v>
      </c>
      <c r="U50" s="72">
        <f t="shared" si="4"/>
        <v>3265.84</v>
      </c>
      <c r="V50" s="91">
        <v>0</v>
      </c>
      <c r="W50" s="90">
        <v>0</v>
      </c>
      <c r="X50" s="90">
        <v>0</v>
      </c>
      <c r="Y50" s="90">
        <v>0</v>
      </c>
      <c r="Z50" s="92">
        <v>0</v>
      </c>
      <c r="AA50" s="79">
        <f t="shared" si="5"/>
        <v>0</v>
      </c>
      <c r="AB50" s="14">
        <f t="shared" si="6"/>
        <v>3265.84</v>
      </c>
    </row>
    <row r="51" spans="2:28" x14ac:dyDescent="0.2">
      <c r="C51" s="3" t="s">
        <v>258</v>
      </c>
      <c r="E51" s="17"/>
      <c r="F51" s="17"/>
      <c r="G51" s="17">
        <f t="shared" si="1"/>
        <v>775</v>
      </c>
      <c r="H51" s="17"/>
      <c r="I51" s="17">
        <v>0</v>
      </c>
      <c r="J51" s="17"/>
      <c r="K51" s="17">
        <f>SUM(E51:I51)</f>
        <v>775</v>
      </c>
      <c r="L51" s="17"/>
      <c r="M51" s="17">
        <v>738</v>
      </c>
      <c r="O51" s="14">
        <f t="shared" si="3"/>
        <v>775</v>
      </c>
      <c r="P51" s="60">
        <f>'2025 Trial Balance'!E40</f>
        <v>774.64</v>
      </c>
      <c r="Q51" s="14">
        <v>0</v>
      </c>
      <c r="R51" s="14">
        <v>0</v>
      </c>
      <c r="S51" s="14">
        <v>0</v>
      </c>
      <c r="T51" s="61">
        <v>0</v>
      </c>
      <c r="U51" s="72">
        <f t="shared" si="4"/>
        <v>774.64</v>
      </c>
      <c r="V51" s="91">
        <v>0</v>
      </c>
      <c r="W51" s="90">
        <v>0</v>
      </c>
      <c r="X51" s="90">
        <v>0</v>
      </c>
      <c r="Y51" s="90">
        <v>0</v>
      </c>
      <c r="Z51" s="92">
        <v>0</v>
      </c>
      <c r="AA51" s="79">
        <f t="shared" si="5"/>
        <v>0</v>
      </c>
      <c r="AB51" s="14">
        <f t="shared" si="6"/>
        <v>774.64</v>
      </c>
    </row>
    <row r="52" spans="2:28" x14ac:dyDescent="0.2">
      <c r="C52" s="3" t="s">
        <v>259</v>
      </c>
      <c r="E52" s="17"/>
      <c r="F52" s="17"/>
      <c r="G52" s="17">
        <f>O52</f>
        <v>20509</v>
      </c>
      <c r="H52" s="17"/>
      <c r="I52" s="17">
        <v>0</v>
      </c>
      <c r="J52" s="17"/>
      <c r="K52" s="17">
        <f t="shared" si="2"/>
        <v>20509</v>
      </c>
      <c r="L52" s="17"/>
      <c r="M52" s="17">
        <v>510</v>
      </c>
      <c r="O52" s="14">
        <f t="shared" si="3"/>
        <v>20509</v>
      </c>
      <c r="P52" s="60">
        <f>'2025 Trial Balance'!E47</f>
        <v>20508.78</v>
      </c>
      <c r="Q52" s="14">
        <f>'2025 Trial Balance'!E41</f>
        <v>0</v>
      </c>
      <c r="R52" s="14">
        <f>'2025 Trial Balance'!E51</f>
        <v>0</v>
      </c>
      <c r="S52" s="14">
        <f>-'2025 Trial Balance'!D17</f>
        <v>0</v>
      </c>
      <c r="T52" s="61">
        <v>0</v>
      </c>
      <c r="U52" s="72">
        <f t="shared" si="4"/>
        <v>20508.78</v>
      </c>
      <c r="V52" s="91">
        <v>0</v>
      </c>
      <c r="W52" s="90">
        <v>0</v>
      </c>
      <c r="X52" s="90">
        <v>0</v>
      </c>
      <c r="Y52" s="90">
        <v>0</v>
      </c>
      <c r="Z52" s="92">
        <v>0</v>
      </c>
      <c r="AA52" s="79">
        <f t="shared" si="5"/>
        <v>0</v>
      </c>
      <c r="AB52" s="14">
        <f t="shared" si="6"/>
        <v>20508.78</v>
      </c>
    </row>
    <row r="53" spans="2:28" x14ac:dyDescent="0.2">
      <c r="C53" s="3" t="s">
        <v>260</v>
      </c>
      <c r="E53" s="17"/>
      <c r="F53" s="17"/>
      <c r="G53" s="17">
        <f t="shared" si="1"/>
        <v>2835</v>
      </c>
      <c r="H53" s="17"/>
      <c r="I53" s="17">
        <v>0</v>
      </c>
      <c r="J53" s="17"/>
      <c r="K53" s="17">
        <f t="shared" si="2"/>
        <v>2835</v>
      </c>
      <c r="L53" s="17"/>
      <c r="M53" s="17">
        <v>2057</v>
      </c>
      <c r="O53" s="14">
        <f t="shared" si="3"/>
        <v>2835</v>
      </c>
      <c r="P53" s="60">
        <f>'2025 Trial Balance'!E30</f>
        <v>2834.19</v>
      </c>
      <c r="Q53" s="14">
        <v>0</v>
      </c>
      <c r="R53" s="14">
        <v>0</v>
      </c>
      <c r="S53" s="14">
        <v>0</v>
      </c>
      <c r="T53" s="61">
        <v>0</v>
      </c>
      <c r="U53" s="72">
        <f t="shared" si="4"/>
        <v>2834.19</v>
      </c>
      <c r="V53" s="91">
        <v>0</v>
      </c>
      <c r="W53" s="90">
        <v>0</v>
      </c>
      <c r="X53" s="90">
        <v>0</v>
      </c>
      <c r="Y53" s="90">
        <v>0</v>
      </c>
      <c r="Z53" s="92">
        <v>0</v>
      </c>
      <c r="AA53" s="79">
        <f t="shared" si="5"/>
        <v>0</v>
      </c>
      <c r="AB53" s="14">
        <f t="shared" si="6"/>
        <v>2834.19</v>
      </c>
    </row>
    <row r="54" spans="2:28" x14ac:dyDescent="0.2">
      <c r="C54" s="3" t="s">
        <v>261</v>
      </c>
      <c r="E54" s="17"/>
      <c r="F54" s="17"/>
      <c r="G54" s="17">
        <f t="shared" si="1"/>
        <v>0</v>
      </c>
      <c r="H54" s="17"/>
      <c r="I54" s="17">
        <v>0</v>
      </c>
      <c r="J54" s="17"/>
      <c r="K54" s="17">
        <f t="shared" si="2"/>
        <v>0</v>
      </c>
      <c r="L54" s="17"/>
      <c r="M54" s="17">
        <v>0</v>
      </c>
      <c r="O54" s="14">
        <f t="shared" si="3"/>
        <v>0</v>
      </c>
      <c r="P54" s="60">
        <f>'2025 Trial Balance'!E34</f>
        <v>0</v>
      </c>
      <c r="Q54" s="14">
        <v>0</v>
      </c>
      <c r="R54" s="14">
        <v>0</v>
      </c>
      <c r="S54" s="14">
        <v>0</v>
      </c>
      <c r="T54" s="61">
        <v>0</v>
      </c>
      <c r="U54" s="72">
        <f t="shared" si="4"/>
        <v>0</v>
      </c>
      <c r="V54" s="91">
        <v>0</v>
      </c>
      <c r="W54" s="90">
        <v>0</v>
      </c>
      <c r="X54" s="90">
        <v>0</v>
      </c>
      <c r="Y54" s="90">
        <v>0</v>
      </c>
      <c r="Z54" s="92">
        <v>0</v>
      </c>
      <c r="AA54" s="79">
        <f t="shared" si="5"/>
        <v>0</v>
      </c>
      <c r="AB54" s="14">
        <f t="shared" si="6"/>
        <v>0</v>
      </c>
    </row>
    <row r="55" spans="2:28" x14ac:dyDescent="0.2">
      <c r="C55" s="3" t="s">
        <v>262</v>
      </c>
      <c r="E55" s="17"/>
      <c r="F55" s="17"/>
      <c r="G55" s="17">
        <f t="shared" si="1"/>
        <v>0</v>
      </c>
      <c r="H55" s="17"/>
      <c r="I55" s="17">
        <v>0</v>
      </c>
      <c r="J55" s="17"/>
      <c r="K55" s="17">
        <f t="shared" si="2"/>
        <v>0</v>
      </c>
      <c r="L55" s="17"/>
      <c r="M55" s="17">
        <v>0</v>
      </c>
      <c r="O55" s="14">
        <f t="shared" si="3"/>
        <v>0</v>
      </c>
      <c r="P55" s="60">
        <v>0</v>
      </c>
      <c r="Q55" s="14">
        <v>0</v>
      </c>
      <c r="R55" s="14">
        <v>0</v>
      </c>
      <c r="S55" s="14">
        <v>0</v>
      </c>
      <c r="T55" s="61">
        <v>0</v>
      </c>
      <c r="U55" s="72">
        <f t="shared" si="4"/>
        <v>0</v>
      </c>
      <c r="V55" s="91">
        <v>0</v>
      </c>
      <c r="W55" s="90">
        <v>0</v>
      </c>
      <c r="X55" s="90">
        <v>0</v>
      </c>
      <c r="Y55" s="90">
        <v>0</v>
      </c>
      <c r="Z55" s="92">
        <v>0</v>
      </c>
      <c r="AA55" s="79">
        <f t="shared" si="5"/>
        <v>0</v>
      </c>
      <c r="AB55" s="14">
        <f t="shared" si="6"/>
        <v>0</v>
      </c>
    </row>
    <row r="56" spans="2:28" x14ac:dyDescent="0.2">
      <c r="C56" s="3" t="s">
        <v>263</v>
      </c>
      <c r="E56" s="17"/>
      <c r="F56" s="17"/>
      <c r="G56" s="17">
        <f t="shared" si="1"/>
        <v>250</v>
      </c>
      <c r="H56" s="17"/>
      <c r="I56" s="17">
        <v>0</v>
      </c>
      <c r="J56" s="17"/>
      <c r="K56" s="17">
        <f t="shared" si="2"/>
        <v>250</v>
      </c>
      <c r="L56" s="17"/>
      <c r="M56" s="17">
        <v>0</v>
      </c>
      <c r="O56" s="14">
        <f t="shared" si="3"/>
        <v>250</v>
      </c>
      <c r="P56" s="60">
        <f>'2025 Trial Balance'!E56</f>
        <v>250</v>
      </c>
      <c r="Q56" s="14">
        <v>0</v>
      </c>
      <c r="R56" s="14">
        <v>0</v>
      </c>
      <c r="S56" s="14">
        <v>0</v>
      </c>
      <c r="T56" s="61">
        <v>0</v>
      </c>
      <c r="U56" s="72">
        <f t="shared" si="4"/>
        <v>250</v>
      </c>
      <c r="V56" s="91">
        <v>0</v>
      </c>
      <c r="W56" s="90">
        <v>0</v>
      </c>
      <c r="X56" s="90">
        <v>0</v>
      </c>
      <c r="Y56" s="90">
        <v>0</v>
      </c>
      <c r="Z56" s="92">
        <v>0</v>
      </c>
      <c r="AA56" s="79">
        <f t="shared" si="5"/>
        <v>0</v>
      </c>
      <c r="AB56" s="14">
        <f t="shared" si="6"/>
        <v>250</v>
      </c>
    </row>
    <row r="57" spans="2:28" x14ac:dyDescent="0.2">
      <c r="C57" s="3" t="s">
        <v>264</v>
      </c>
      <c r="E57" s="17"/>
      <c r="F57" s="17"/>
      <c r="G57" s="17">
        <f t="shared" si="1"/>
        <v>0</v>
      </c>
      <c r="H57" s="17"/>
      <c r="I57" s="17">
        <v>0</v>
      </c>
      <c r="J57" s="17"/>
      <c r="K57" s="17">
        <f t="shared" si="2"/>
        <v>0</v>
      </c>
      <c r="L57" s="17"/>
      <c r="M57" s="17">
        <v>0</v>
      </c>
      <c r="O57" s="14">
        <f t="shared" si="3"/>
        <v>0</v>
      </c>
      <c r="P57" s="60">
        <f>'2025 Trial Balance'!E43</f>
        <v>0</v>
      </c>
      <c r="Q57" s="14">
        <v>0</v>
      </c>
      <c r="R57" s="14">
        <v>0</v>
      </c>
      <c r="S57" s="14">
        <v>0</v>
      </c>
      <c r="T57" s="61">
        <v>0</v>
      </c>
      <c r="U57" s="72">
        <f t="shared" si="4"/>
        <v>0</v>
      </c>
      <c r="V57" s="91">
        <f>'2025 Trial Balance'!D10</f>
        <v>0</v>
      </c>
      <c r="W57" s="90">
        <v>0</v>
      </c>
      <c r="X57" s="90">
        <v>0</v>
      </c>
      <c r="Y57" s="90">
        <v>0</v>
      </c>
      <c r="Z57" s="92">
        <v>0</v>
      </c>
      <c r="AA57" s="79">
        <f t="shared" si="5"/>
        <v>0</v>
      </c>
      <c r="AB57" s="14">
        <f t="shared" si="6"/>
        <v>0</v>
      </c>
    </row>
    <row r="58" spans="2:28" x14ac:dyDescent="0.2">
      <c r="C58" s="3" t="s">
        <v>265</v>
      </c>
      <c r="E58" s="17"/>
      <c r="F58" s="17"/>
      <c r="G58" s="17">
        <f t="shared" si="1"/>
        <v>402</v>
      </c>
      <c r="H58" s="17"/>
      <c r="I58" s="17">
        <v>0</v>
      </c>
      <c r="J58" s="17"/>
      <c r="K58" s="17">
        <f t="shared" si="2"/>
        <v>402</v>
      </c>
      <c r="L58" s="17"/>
      <c r="M58" s="17">
        <v>256</v>
      </c>
      <c r="O58" s="14">
        <f t="shared" si="3"/>
        <v>402</v>
      </c>
      <c r="P58" s="60">
        <f>'2025 Trial Balance'!E33</f>
        <v>112.97999999999999</v>
      </c>
      <c r="Q58" s="14">
        <f>'2025 Trial Balance'!E46</f>
        <v>288.64999999999998</v>
      </c>
      <c r="R58" s="14">
        <v>0</v>
      </c>
      <c r="S58" s="14">
        <v>0</v>
      </c>
      <c r="T58" s="61">
        <v>0</v>
      </c>
      <c r="U58" s="72">
        <f t="shared" si="4"/>
        <v>401.63</v>
      </c>
      <c r="V58" s="91">
        <v>0</v>
      </c>
      <c r="W58" s="90">
        <v>0</v>
      </c>
      <c r="X58" s="90">
        <v>0</v>
      </c>
      <c r="Y58" s="90">
        <v>0</v>
      </c>
      <c r="Z58" s="92">
        <v>0</v>
      </c>
      <c r="AA58" s="79">
        <f t="shared" si="5"/>
        <v>0</v>
      </c>
      <c r="AB58" s="14">
        <f t="shared" si="6"/>
        <v>401.63</v>
      </c>
    </row>
    <row r="59" spans="2:28" x14ac:dyDescent="0.2">
      <c r="C59" s="3" t="s">
        <v>266</v>
      </c>
      <c r="E59" s="17"/>
      <c r="F59" s="17"/>
      <c r="G59" s="17">
        <f t="shared" si="1"/>
        <v>193</v>
      </c>
      <c r="H59" s="17"/>
      <c r="I59" s="17">
        <v>0</v>
      </c>
      <c r="J59" s="17"/>
      <c r="K59" s="17">
        <f t="shared" si="2"/>
        <v>193</v>
      </c>
      <c r="L59" s="17"/>
      <c r="M59" s="17">
        <v>401</v>
      </c>
      <c r="O59" s="14">
        <f t="shared" si="3"/>
        <v>193</v>
      </c>
      <c r="P59" s="60">
        <f>'2025 Trial Balance'!E45</f>
        <v>192.82</v>
      </c>
      <c r="Q59" s="14">
        <v>0</v>
      </c>
      <c r="R59" s="14">
        <v>0</v>
      </c>
      <c r="S59" s="14">
        <v>0</v>
      </c>
      <c r="T59" s="61">
        <v>0</v>
      </c>
      <c r="U59" s="72">
        <f t="shared" si="4"/>
        <v>192.82</v>
      </c>
      <c r="V59" s="91">
        <v>0</v>
      </c>
      <c r="W59" s="90">
        <v>0</v>
      </c>
      <c r="X59" s="90">
        <v>0</v>
      </c>
      <c r="Y59" s="90">
        <v>0</v>
      </c>
      <c r="Z59" s="92">
        <v>0</v>
      </c>
      <c r="AA59" s="79">
        <f t="shared" si="5"/>
        <v>0</v>
      </c>
      <c r="AB59" s="14">
        <f t="shared" si="6"/>
        <v>192.82</v>
      </c>
    </row>
    <row r="60" spans="2:28" x14ac:dyDescent="0.2">
      <c r="C60" s="3" t="s">
        <v>267</v>
      </c>
      <c r="E60" s="17"/>
      <c r="F60" s="17"/>
      <c r="G60" s="17">
        <f>O60</f>
        <v>0</v>
      </c>
      <c r="H60" s="17"/>
      <c r="I60" s="17">
        <v>0</v>
      </c>
      <c r="J60" s="17"/>
      <c r="K60" s="17">
        <f t="shared" si="2"/>
        <v>0</v>
      </c>
      <c r="L60" s="17"/>
      <c r="M60" s="17">
        <v>67</v>
      </c>
      <c r="O60" s="14">
        <f t="shared" si="3"/>
        <v>0</v>
      </c>
      <c r="P60" s="60">
        <f>'2025 Trial Balance'!E38</f>
        <v>0</v>
      </c>
      <c r="Q60" s="14">
        <v>0</v>
      </c>
      <c r="R60" s="14">
        <v>0</v>
      </c>
      <c r="S60" s="14">
        <v>0</v>
      </c>
      <c r="T60" s="61">
        <v>0</v>
      </c>
      <c r="U60" s="72">
        <f t="shared" si="4"/>
        <v>0</v>
      </c>
      <c r="V60" s="196">
        <v>0</v>
      </c>
      <c r="W60" s="90">
        <f>'2025 Trial Balance'!E5</f>
        <v>0</v>
      </c>
      <c r="X60" s="90">
        <f>'2025 Trial Balance'!E24</f>
        <v>0</v>
      </c>
      <c r="Y60" s="90">
        <v>0</v>
      </c>
      <c r="Z60" s="92">
        <v>0</v>
      </c>
      <c r="AA60" s="79">
        <f t="shared" si="5"/>
        <v>0</v>
      </c>
      <c r="AB60" s="14">
        <f t="shared" si="6"/>
        <v>0</v>
      </c>
    </row>
    <row r="61" spans="2:28" ht="13.5" thickBot="1" x14ac:dyDescent="0.25">
      <c r="E61" s="17"/>
      <c r="F61" s="28"/>
      <c r="G61" s="27">
        <f>SUM(G43:G60)</f>
        <v>39604</v>
      </c>
      <c r="H61" s="28"/>
      <c r="I61" s="27">
        <f>SUM(I43:I60)</f>
        <v>0</v>
      </c>
      <c r="J61" s="28"/>
      <c r="K61" s="27">
        <f>SUM(K43:K60)</f>
        <v>39604</v>
      </c>
      <c r="L61" s="28"/>
      <c r="M61" s="23">
        <f>SUM(M43:M60)</f>
        <v>18295</v>
      </c>
      <c r="P61" s="62"/>
      <c r="T61" s="63"/>
      <c r="U61" s="73"/>
      <c r="V61" s="62"/>
      <c r="Z61" s="63"/>
      <c r="AA61" s="73"/>
      <c r="AB61" s="14">
        <f>SUM(AA61-U61)</f>
        <v>0</v>
      </c>
    </row>
    <row r="62" spans="2:28" ht="20.100000000000001" customHeight="1" thickTop="1" x14ac:dyDescent="0.2">
      <c r="B62" s="4" t="s">
        <v>210</v>
      </c>
      <c r="E62" s="17"/>
      <c r="M62" s="14"/>
      <c r="P62" s="62"/>
      <c r="T62" s="63"/>
      <c r="U62" s="73"/>
      <c r="V62" s="197" t="s">
        <v>268</v>
      </c>
      <c r="W62" s="198"/>
      <c r="X62" s="198"/>
      <c r="Z62" s="63"/>
      <c r="AA62" s="73"/>
      <c r="AB62" s="14"/>
    </row>
    <row r="63" spans="2:28" x14ac:dyDescent="0.2">
      <c r="C63" s="3" t="s">
        <v>269</v>
      </c>
      <c r="E63" s="17"/>
      <c r="G63" s="17">
        <v>0</v>
      </c>
      <c r="I63" s="17">
        <v>0</v>
      </c>
      <c r="J63" s="17"/>
      <c r="K63" s="17">
        <f>SUM(E63:I63)</f>
        <v>0</v>
      </c>
      <c r="L63" s="17"/>
      <c r="M63" s="17">
        <v>0</v>
      </c>
      <c r="P63" s="62"/>
      <c r="T63" s="63"/>
      <c r="U63" s="73"/>
      <c r="V63" s="62"/>
      <c r="Z63" s="63"/>
      <c r="AA63" s="73"/>
      <c r="AB63" s="14"/>
    </row>
    <row r="64" spans="2:28" ht="63.75" customHeight="1" thickBot="1" x14ac:dyDescent="0.25">
      <c r="E64" s="17"/>
      <c r="F64" s="28"/>
      <c r="G64" s="27">
        <f>SUM(G63:G63)</f>
        <v>0</v>
      </c>
      <c r="H64" s="28"/>
      <c r="I64" s="27">
        <f>SUM(I63:I63)</f>
        <v>0</v>
      </c>
      <c r="J64" s="28"/>
      <c r="K64" s="27">
        <f>SUM(E64:I64)</f>
        <v>0</v>
      </c>
      <c r="L64" s="28"/>
      <c r="M64" s="23">
        <f>M63</f>
        <v>0</v>
      </c>
      <c r="P64" s="62"/>
      <c r="T64" s="63"/>
      <c r="U64" s="73"/>
      <c r="V64" s="62"/>
      <c r="Z64" s="63"/>
      <c r="AA64" s="73"/>
      <c r="AB64" s="14"/>
    </row>
    <row r="65" spans="1:28" ht="13.5" thickTop="1" x14ac:dyDescent="0.2">
      <c r="E65" s="17"/>
      <c r="F65" s="28"/>
      <c r="G65" s="28"/>
      <c r="H65" s="28"/>
      <c r="I65" s="28"/>
      <c r="J65" s="28"/>
      <c r="K65" s="28"/>
      <c r="L65" s="28"/>
      <c r="M65" s="24"/>
      <c r="P65" s="124" t="s">
        <v>26</v>
      </c>
      <c r="T65" s="63"/>
      <c r="U65" s="73"/>
      <c r="V65" s="62"/>
      <c r="Z65" s="63"/>
      <c r="AA65" s="73"/>
      <c r="AB65" s="14"/>
    </row>
    <row r="66" spans="1:28" ht="21" thickBot="1" x14ac:dyDescent="0.6">
      <c r="C66" s="5" t="s">
        <v>211</v>
      </c>
      <c r="E66" s="208">
        <f>SUM(G40-G66)</f>
        <v>-28231</v>
      </c>
      <c r="G66" s="23">
        <f>SUM(G61+G63)</f>
        <v>39604</v>
      </c>
      <c r="I66" s="23">
        <f>SUM(I61+I63)</f>
        <v>0</v>
      </c>
      <c r="K66" s="23">
        <f>SUM(K61+K63)</f>
        <v>39604</v>
      </c>
      <c r="M66" s="23">
        <f>SUM(M61+M63)</f>
        <v>18295</v>
      </c>
      <c r="P66" s="62"/>
      <c r="T66" s="63"/>
      <c r="U66" s="73"/>
      <c r="V66" s="62"/>
      <c r="Z66" s="63"/>
      <c r="AA66" s="73"/>
      <c r="AB66" s="14">
        <f>SUM(AB43:AB61)</f>
        <v>39599.549999999996</v>
      </c>
    </row>
    <row r="67" spans="1:28" ht="13.5" thickTop="1" x14ac:dyDescent="0.2">
      <c r="C67" s="5"/>
      <c r="E67" s="26"/>
      <c r="G67" s="26"/>
      <c r="I67" s="26"/>
      <c r="K67" s="26"/>
      <c r="M67" s="14"/>
      <c r="P67" s="62"/>
      <c r="T67" s="63"/>
      <c r="U67" s="73"/>
      <c r="V67" s="62"/>
      <c r="Z67" s="63"/>
      <c r="AA67" s="73"/>
      <c r="AB67" s="129" t="s">
        <v>270</v>
      </c>
    </row>
    <row r="68" spans="1:28" x14ac:dyDescent="0.2">
      <c r="A68" s="6" t="s">
        <v>271</v>
      </c>
      <c r="B68" s="4" t="s">
        <v>272</v>
      </c>
      <c r="P68" s="62"/>
      <c r="T68" s="63"/>
      <c r="U68" s="73"/>
      <c r="V68" s="62"/>
      <c r="Z68" s="63"/>
      <c r="AA68" s="73"/>
      <c r="AB68" s="14"/>
    </row>
    <row r="69" spans="1:28" ht="73.5" customHeight="1" x14ac:dyDescent="0.2">
      <c r="A69" s="6"/>
      <c r="B69" s="390" t="s">
        <v>427</v>
      </c>
      <c r="C69" s="366"/>
      <c r="D69" s="366"/>
      <c r="E69" s="366"/>
      <c r="F69" s="366"/>
      <c r="G69" s="366"/>
      <c r="H69" s="366"/>
      <c r="I69" s="366"/>
      <c r="J69" s="366"/>
      <c r="K69" s="366"/>
      <c r="L69" s="366"/>
      <c r="M69" s="366"/>
      <c r="P69" s="62"/>
      <c r="T69" s="63"/>
      <c r="U69" s="73"/>
      <c r="V69" s="62"/>
      <c r="Z69" s="63"/>
      <c r="AA69" s="73"/>
      <c r="AB69" s="14"/>
    </row>
    <row r="70" spans="1:28" x14ac:dyDescent="0.2">
      <c r="P70" s="62"/>
      <c r="T70" s="63"/>
      <c r="U70" s="73"/>
      <c r="V70" s="62"/>
      <c r="Z70" s="63"/>
      <c r="AA70" s="73"/>
      <c r="AB70" s="14"/>
    </row>
    <row r="71" spans="1:28" x14ac:dyDescent="0.2">
      <c r="A71" s="6" t="s">
        <v>273</v>
      </c>
      <c r="B71" s="4" t="s">
        <v>274</v>
      </c>
      <c r="P71" s="62"/>
      <c r="T71" s="63"/>
      <c r="U71" s="73"/>
      <c r="V71" s="62"/>
      <c r="Z71" s="63"/>
      <c r="AA71" s="73"/>
      <c r="AB71" s="14"/>
    </row>
    <row r="72" spans="1:28" ht="31.35" customHeight="1" x14ac:dyDescent="0.2">
      <c r="B72" s="363" t="s">
        <v>275</v>
      </c>
      <c r="C72" s="363"/>
      <c r="D72" s="363"/>
      <c r="E72" s="363"/>
      <c r="F72" s="363"/>
      <c r="G72" s="363"/>
      <c r="H72" s="363"/>
      <c r="I72" s="363"/>
      <c r="J72" s="363"/>
      <c r="K72" s="363"/>
      <c r="L72" s="363"/>
      <c r="M72" s="363"/>
      <c r="P72" s="62"/>
      <c r="T72" s="63"/>
      <c r="U72" s="73"/>
      <c r="V72" s="62"/>
      <c r="Z72" s="63"/>
      <c r="AA72" s="73"/>
      <c r="AB72" s="14"/>
    </row>
    <row r="73" spans="1:28" x14ac:dyDescent="0.2">
      <c r="A73" s="6"/>
      <c r="D73" s="224"/>
      <c r="F73" s="224"/>
      <c r="H73" s="224"/>
      <c r="J73" s="224"/>
      <c r="K73" s="224">
        <v>2025</v>
      </c>
      <c r="L73" s="224"/>
      <c r="M73" s="224">
        <v>2024</v>
      </c>
      <c r="P73" s="62"/>
      <c r="T73" s="63"/>
      <c r="U73" s="73"/>
      <c r="V73" s="62"/>
      <c r="Z73" s="63"/>
      <c r="AA73" s="73"/>
      <c r="AB73" s="14"/>
    </row>
    <row r="74" spans="1:28" x14ac:dyDescent="0.2">
      <c r="A74" s="6"/>
      <c r="D74" s="224"/>
      <c r="F74" s="224"/>
      <c r="H74" s="224"/>
      <c r="J74" s="224"/>
      <c r="K74" s="224" t="s">
        <v>198</v>
      </c>
      <c r="L74" s="224"/>
      <c r="M74" s="224" t="s">
        <v>198</v>
      </c>
      <c r="P74" s="62"/>
      <c r="T74" s="63"/>
      <c r="U74" s="73"/>
      <c r="V74" s="62"/>
      <c r="Z74" s="63"/>
      <c r="AA74" s="73"/>
      <c r="AB74" s="14"/>
    </row>
    <row r="75" spans="1:28" x14ac:dyDescent="0.2">
      <c r="P75" s="62"/>
      <c r="T75" s="63"/>
      <c r="U75" s="73"/>
      <c r="V75" s="62"/>
      <c r="Z75" s="63"/>
      <c r="AA75" s="73"/>
      <c r="AB75" s="14"/>
    </row>
    <row r="76" spans="1:28" ht="13.5" thickBot="1" x14ac:dyDescent="0.25">
      <c r="A76" s="6"/>
      <c r="C76" s="3" t="s">
        <v>276</v>
      </c>
      <c r="D76" s="14"/>
      <c r="F76" s="14"/>
      <c r="H76" s="14"/>
      <c r="J76" s="14"/>
      <c r="K76" s="15">
        <f>O76</f>
        <v>0</v>
      </c>
      <c r="L76" s="14"/>
      <c r="M76" s="15">
        <v>0</v>
      </c>
      <c r="O76" s="14">
        <f>ROUNDUP(AB76,0)</f>
        <v>0</v>
      </c>
      <c r="P76" s="60">
        <f>'2025 Trial Balance'!E50</f>
        <v>0</v>
      </c>
      <c r="Q76" s="14">
        <v>0</v>
      </c>
      <c r="R76" s="14">
        <v>0</v>
      </c>
      <c r="S76" s="14">
        <v>0</v>
      </c>
      <c r="T76" s="61">
        <v>0</v>
      </c>
      <c r="U76" s="72">
        <f>SUM(P76:T76)</f>
        <v>0</v>
      </c>
      <c r="V76" s="91">
        <v>0</v>
      </c>
      <c r="W76" s="90">
        <v>0</v>
      </c>
      <c r="X76" s="90">
        <v>0</v>
      </c>
      <c r="Y76" s="90">
        <v>0</v>
      </c>
      <c r="Z76" s="92">
        <v>0</v>
      </c>
      <c r="AA76" s="79">
        <f>SUM(V76:Z76)</f>
        <v>0</v>
      </c>
      <c r="AB76" s="14">
        <f>SUM(U76-AA76)</f>
        <v>0</v>
      </c>
    </row>
    <row r="77" spans="1:28" ht="13.5" thickTop="1" x14ac:dyDescent="0.2">
      <c r="D77" s="14"/>
      <c r="F77" s="14"/>
      <c r="H77" s="14"/>
      <c r="J77" s="14"/>
    </row>
    <row r="78" spans="1:28" x14ac:dyDescent="0.2">
      <c r="A78" s="6" t="s">
        <v>277</v>
      </c>
      <c r="B78" s="4" t="s">
        <v>278</v>
      </c>
    </row>
    <row r="79" spans="1:28" ht="33" customHeight="1" x14ac:dyDescent="0.2">
      <c r="A79" s="6"/>
      <c r="B79" s="363" t="s">
        <v>279</v>
      </c>
      <c r="C79" s="363"/>
      <c r="D79" s="363"/>
      <c r="E79" s="363"/>
      <c r="F79" s="363"/>
      <c r="G79" s="363"/>
      <c r="H79" s="363"/>
      <c r="I79" s="363"/>
      <c r="J79" s="363"/>
      <c r="K79" s="363"/>
      <c r="L79" s="363"/>
      <c r="M79" s="363"/>
    </row>
    <row r="80" spans="1:28" ht="33" customHeight="1" x14ac:dyDescent="0.2">
      <c r="A80" s="6"/>
      <c r="B80" s="363" t="s">
        <v>280</v>
      </c>
      <c r="C80" s="363"/>
      <c r="D80" s="363"/>
      <c r="E80" s="363"/>
      <c r="F80" s="363"/>
      <c r="G80" s="363"/>
      <c r="H80" s="363"/>
      <c r="I80" s="363"/>
      <c r="J80" s="363"/>
      <c r="K80" s="363"/>
      <c r="L80" s="363"/>
      <c r="M80" s="363"/>
    </row>
    <row r="81" spans="1:13" ht="33" customHeight="1" x14ac:dyDescent="0.2">
      <c r="A81" s="6"/>
      <c r="B81" s="363" t="s">
        <v>281</v>
      </c>
      <c r="C81" s="363"/>
      <c r="D81" s="363"/>
      <c r="E81" s="363"/>
      <c r="F81" s="363"/>
      <c r="G81" s="363"/>
      <c r="H81" s="363"/>
      <c r="I81" s="363"/>
      <c r="J81" s="363"/>
      <c r="K81" s="363"/>
      <c r="L81" s="363"/>
      <c r="M81" s="363"/>
    </row>
    <row r="84" spans="1:13" x14ac:dyDescent="0.2">
      <c r="M84" s="3" t="s">
        <v>64</v>
      </c>
    </row>
  </sheetData>
  <mergeCells count="10">
    <mergeCell ref="A5:C5"/>
    <mergeCell ref="D5:H5"/>
    <mergeCell ref="V12:Z12"/>
    <mergeCell ref="P12:T12"/>
    <mergeCell ref="B81:M81"/>
    <mergeCell ref="B69:M69"/>
    <mergeCell ref="B26:M26"/>
    <mergeCell ref="B79:M79"/>
    <mergeCell ref="B80:M80"/>
    <mergeCell ref="B72:M72"/>
  </mergeCells>
  <phoneticPr fontId="0" type="noConversion"/>
  <pageMargins left="0.70866141732283472" right="0.19" top="0.28999999999999998" bottom="0.74803149606299213" header="0.21" footer="0.31496062992125984"/>
  <pageSetup paperSize="9" scale="61" orientation="portrait" r:id="rId1"/>
  <headerFooter alignWithMargins="0">
    <oddFooter>&amp;L&amp;9&amp;P&amp;R&amp;9&amp;A</oddFooter>
  </headerFooter>
  <rowBreaks count="3" manualBreakCount="3">
    <brk id="28" max="16383" man="1"/>
    <brk id="29" max="16383" man="1"/>
    <brk id="67" max="16383" man="1"/>
  </rowBreaks>
  <ignoredErrors>
    <ignoredError sqref="AB60" formula="1"/>
    <ignoredError sqref="AA44 Q27" formulaRange="1"/>
    <ignoredError sqref="K16" evalError="1"/>
  </ignoredError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21"/>
    <pageSetUpPr fitToPage="1"/>
  </sheetPr>
  <dimension ref="A1:S25"/>
  <sheetViews>
    <sheetView zoomScale="70" zoomScaleNormal="70" zoomScaleSheetLayoutView="50" zoomScalePageLayoutView="125" workbookViewId="0">
      <selection activeCell="E17" sqref="E17"/>
    </sheetView>
  </sheetViews>
  <sheetFormatPr defaultColWidth="9" defaultRowHeight="12.75" x14ac:dyDescent="0.2"/>
  <cols>
    <col min="1" max="1" width="4.125" style="3" customWidth="1"/>
    <col min="2" max="2" width="53.625" style="3" customWidth="1"/>
    <col min="3" max="3" width="11" style="3" customWidth="1"/>
    <col min="4" max="4" width="4" style="3" customWidth="1"/>
    <col min="5" max="5" width="11" style="3" customWidth="1"/>
    <col min="6" max="6" width="9" style="3"/>
    <col min="7" max="7" width="11.625" style="3" customWidth="1"/>
    <col min="8" max="11" width="9" style="3"/>
    <col min="12" max="12" width="13.125" style="3" customWidth="1"/>
    <col min="13" max="16" width="9" style="3"/>
    <col min="17" max="18" width="13.625" style="3" customWidth="1"/>
    <col min="19" max="16384" width="9" style="3"/>
  </cols>
  <sheetData>
    <row r="1" spans="1:19" x14ac:dyDescent="0.2">
      <c r="A1" s="4" t="str">
        <f>'Ref &amp; Admin 2'!A1</f>
        <v>THE CHURCH OF SCOTLAND</v>
      </c>
    </row>
    <row r="2" spans="1:19" x14ac:dyDescent="0.2">
      <c r="A2" s="4" t="str">
        <f>'Ref &amp; Admin 2'!A2</f>
        <v>URR PARISH CHURCH</v>
      </c>
    </row>
    <row r="4" spans="1:19" x14ac:dyDescent="0.2">
      <c r="A4" s="4" t="s">
        <v>282</v>
      </c>
    </row>
    <row r="5" spans="1:19" x14ac:dyDescent="0.2">
      <c r="A5" s="4"/>
    </row>
    <row r="6" spans="1:19" s="4" customFormat="1" x14ac:dyDescent="0.2">
      <c r="A6" s="4" t="s">
        <v>283</v>
      </c>
    </row>
    <row r="7" spans="1:19" s="4" customFormat="1" ht="13.5" thickBot="1" x14ac:dyDescent="0.25">
      <c r="A7" s="4" t="s">
        <v>284</v>
      </c>
    </row>
    <row r="8" spans="1:19" ht="45.75" customHeight="1" thickBot="1" x14ac:dyDescent="0.25">
      <c r="C8" s="224">
        <v>2025</v>
      </c>
      <c r="E8" s="224">
        <v>2024</v>
      </c>
      <c r="G8" s="3" t="s">
        <v>26</v>
      </c>
      <c r="H8" s="387" t="s">
        <v>199</v>
      </c>
      <c r="I8" s="388"/>
      <c r="J8" s="389"/>
      <c r="K8" s="81" t="s">
        <v>200</v>
      </c>
      <c r="L8" s="384" t="s">
        <v>201</v>
      </c>
      <c r="M8" s="385"/>
      <c r="N8" s="385"/>
      <c r="O8" s="385"/>
      <c r="P8" s="386"/>
      <c r="Q8" s="81" t="s">
        <v>200</v>
      </c>
    </row>
    <row r="9" spans="1:19" ht="18.75" customHeight="1" x14ac:dyDescent="0.2">
      <c r="C9" s="224" t="s">
        <v>198</v>
      </c>
      <c r="E9" s="224" t="s">
        <v>198</v>
      </c>
      <c r="H9" s="75"/>
      <c r="I9" s="76"/>
      <c r="J9" s="77"/>
      <c r="K9" s="76"/>
      <c r="L9" s="75"/>
      <c r="M9" s="76"/>
      <c r="N9" s="76"/>
      <c r="O9" s="76"/>
      <c r="P9" s="77"/>
      <c r="Q9" s="78"/>
    </row>
    <row r="10" spans="1:19" ht="27" customHeight="1" x14ac:dyDescent="0.2">
      <c r="A10" s="5" t="s">
        <v>285</v>
      </c>
      <c r="C10" s="224"/>
      <c r="E10" s="224"/>
      <c r="G10" s="14" t="s">
        <v>26</v>
      </c>
      <c r="H10" s="60" t="s">
        <v>26</v>
      </c>
      <c r="I10" s="14" t="s">
        <v>26</v>
      </c>
      <c r="J10" s="61" t="s">
        <v>26</v>
      </c>
      <c r="K10" s="14" t="s">
        <v>26</v>
      </c>
      <c r="L10" s="60" t="s">
        <v>26</v>
      </c>
      <c r="M10" s="14" t="s">
        <v>26</v>
      </c>
      <c r="N10" s="14" t="s">
        <v>26</v>
      </c>
      <c r="O10" s="14" t="s">
        <v>26</v>
      </c>
      <c r="P10" s="61" t="s">
        <v>26</v>
      </c>
      <c r="Q10" s="79" t="s">
        <v>26</v>
      </c>
      <c r="R10" s="14" t="s">
        <v>26</v>
      </c>
    </row>
    <row r="11" spans="1:19" ht="27.75" customHeight="1" thickBot="1" x14ac:dyDescent="0.25">
      <c r="A11" s="3" t="s">
        <v>286</v>
      </c>
      <c r="C11" s="15">
        <f>'General Trustees 13'!G10</f>
        <v>56781</v>
      </c>
      <c r="E11" s="15">
        <v>56781</v>
      </c>
      <c r="G11" s="14">
        <f>ROUNDUP(R11,0)</f>
        <v>0</v>
      </c>
      <c r="H11" s="60">
        <v>0</v>
      </c>
      <c r="I11" s="14">
        <v>0</v>
      </c>
      <c r="J11" s="61">
        <v>0</v>
      </c>
      <c r="K11" s="14">
        <f>SUM(H11:J11)</f>
        <v>0</v>
      </c>
      <c r="L11" s="60">
        <v>0</v>
      </c>
      <c r="M11" s="14">
        <v>0</v>
      </c>
      <c r="N11" s="14">
        <v>0</v>
      </c>
      <c r="O11" s="14">
        <v>0</v>
      </c>
      <c r="P11" s="61"/>
      <c r="Q11" s="79">
        <f>SUM(L11:P11)</f>
        <v>0</v>
      </c>
      <c r="R11" s="14">
        <f>SUM(Q11-K11)</f>
        <v>0</v>
      </c>
      <c r="S11" s="14" t="s">
        <v>26</v>
      </c>
    </row>
    <row r="12" spans="1:19" ht="27.75" customHeight="1" thickTop="1" thickBot="1" x14ac:dyDescent="0.25">
      <c r="A12" s="3" t="s">
        <v>287</v>
      </c>
      <c r="C12" s="15">
        <f>'General Trustees 13'!G12</f>
        <v>87130</v>
      </c>
      <c r="E12" s="15">
        <v>83117</v>
      </c>
      <c r="G12" s="14">
        <f>ROUNDUP(R12,0)</f>
        <v>0</v>
      </c>
      <c r="H12" s="60">
        <v>0</v>
      </c>
      <c r="I12" s="14">
        <v>0</v>
      </c>
      <c r="J12" s="61">
        <v>0</v>
      </c>
      <c r="K12" s="14">
        <f>SUM(H12:J12)</f>
        <v>0</v>
      </c>
      <c r="L12" s="60">
        <v>0</v>
      </c>
      <c r="M12" s="14">
        <v>0</v>
      </c>
      <c r="N12" s="14">
        <v>0</v>
      </c>
      <c r="O12" s="14">
        <v>0</v>
      </c>
      <c r="P12" s="61"/>
      <c r="Q12" s="79">
        <f>SUM(L12:P12)</f>
        <v>0</v>
      </c>
      <c r="R12" s="14">
        <f>SUM(Q12-K12)</f>
        <v>0</v>
      </c>
    </row>
    <row r="13" spans="1:19" ht="63" customHeight="1" thickTop="1" x14ac:dyDescent="0.2">
      <c r="A13" s="5" t="s">
        <v>288</v>
      </c>
      <c r="C13" s="14"/>
      <c r="E13" s="14"/>
      <c r="G13" s="14" t="s">
        <v>289</v>
      </c>
      <c r="H13" s="60"/>
      <c r="I13" s="14"/>
      <c r="J13" s="61"/>
      <c r="K13" s="14"/>
      <c r="L13" s="60"/>
      <c r="M13" s="14"/>
      <c r="N13" s="14"/>
      <c r="O13" s="14"/>
      <c r="P13" s="61"/>
      <c r="Q13" s="79"/>
      <c r="R13" s="14"/>
    </row>
    <row r="14" spans="1:19" ht="27.75" customHeight="1" thickBot="1" x14ac:dyDescent="0.25">
      <c r="A14" s="368" t="s">
        <v>290</v>
      </c>
      <c r="B14" s="368"/>
      <c r="C14" s="15">
        <f>'General Trustees 13'!G30</f>
        <v>24472</v>
      </c>
      <c r="E14" s="15">
        <v>20964</v>
      </c>
      <c r="G14" s="14">
        <f>ROUNDUP(R14,0)</f>
        <v>24472</v>
      </c>
      <c r="H14" s="64">
        <v>0</v>
      </c>
      <c r="I14" s="65">
        <v>0</v>
      </c>
      <c r="J14" s="66">
        <v>0</v>
      </c>
      <c r="K14" s="65">
        <f>SUM(H14:J14)</f>
        <v>0</v>
      </c>
      <c r="L14" s="64">
        <f>'General Trustees 13'!G30</f>
        <v>24472</v>
      </c>
      <c r="M14" s="65">
        <v>0</v>
      </c>
      <c r="N14" s="65">
        <v>0</v>
      </c>
      <c r="O14" s="65">
        <v>0</v>
      </c>
      <c r="P14" s="66"/>
      <c r="Q14" s="80">
        <f>SUM(L14:P14)</f>
        <v>24472</v>
      </c>
      <c r="R14" s="14">
        <f>SUM(Q14-K14)</f>
        <v>24472</v>
      </c>
    </row>
    <row r="15" spans="1:19" ht="13.5" thickTop="1" x14ac:dyDescent="0.2"/>
    <row r="17" spans="1:13" ht="13.5" thickBot="1" x14ac:dyDescent="0.25">
      <c r="A17" s="5" t="s">
        <v>291</v>
      </c>
      <c r="C17" s="15">
        <f>C12+C14</f>
        <v>111602</v>
      </c>
      <c r="E17" s="15">
        <f>E12+E14</f>
        <v>104081</v>
      </c>
    </row>
    <row r="18" spans="1:13" ht="13.5" thickTop="1" x14ac:dyDescent="0.2"/>
    <row r="20" spans="1:13" x14ac:dyDescent="0.2">
      <c r="B20" s="3" t="s">
        <v>26</v>
      </c>
    </row>
    <row r="22" spans="1:13" x14ac:dyDescent="0.2">
      <c r="H22" s="14"/>
      <c r="I22" s="14"/>
      <c r="J22" s="14"/>
      <c r="K22" s="14"/>
      <c r="L22" s="14"/>
      <c r="M22" s="14"/>
    </row>
    <row r="23" spans="1:13" x14ac:dyDescent="0.2">
      <c r="H23" s="14"/>
      <c r="I23" s="14"/>
      <c r="J23" s="14"/>
      <c r="K23" s="14"/>
      <c r="L23" s="14"/>
      <c r="M23" s="14"/>
    </row>
    <row r="25" spans="1:13" x14ac:dyDescent="0.2">
      <c r="H25" s="14"/>
      <c r="I25" s="14"/>
      <c r="J25" s="14"/>
      <c r="K25" s="14"/>
      <c r="L25" s="14"/>
      <c r="M25" s="14"/>
    </row>
  </sheetData>
  <mergeCells count="3">
    <mergeCell ref="H8:J8"/>
    <mergeCell ref="L8:P8"/>
    <mergeCell ref="A14:B14"/>
  </mergeCells>
  <phoneticPr fontId="0" type="noConversion"/>
  <pageMargins left="0.70866141732283472" right="0.70866141732283472" top="0.74803149606299213" bottom="0.74803149606299213" header="0.31496062992125984" footer="0.31496062992125984"/>
  <pageSetup paperSize="9" scale="97" orientation="portrait" r:id="rId1"/>
  <headerFooter alignWithMargins="0">
    <oddFooter>&amp;L&amp;9&amp;P&amp;R&amp;9&amp;A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81"/>
  <sheetViews>
    <sheetView topLeftCell="A19" zoomScaleNormal="100" zoomScaleSheetLayoutView="50" zoomScalePageLayoutView="125" workbookViewId="0">
      <selection activeCell="N89" sqref="N89"/>
    </sheetView>
  </sheetViews>
  <sheetFormatPr defaultColWidth="8.625" defaultRowHeight="15.75" x14ac:dyDescent="0.25"/>
  <cols>
    <col min="1" max="1" width="4.5" customWidth="1"/>
    <col min="8" max="8" width="14" customWidth="1"/>
    <col min="9" max="9" width="1.5" customWidth="1"/>
    <col min="10" max="10" width="11.625" customWidth="1"/>
    <col min="12" max="12" width="12" customWidth="1"/>
    <col min="13" max="13" width="11.125" customWidth="1"/>
    <col min="16" max="16" width="11.625" customWidth="1"/>
    <col min="17" max="17" width="12" customWidth="1"/>
    <col min="22" max="22" width="11.625" customWidth="1"/>
    <col min="23" max="23" width="12.125" customWidth="1"/>
  </cols>
  <sheetData>
    <row r="1" spans="1:23" x14ac:dyDescent="0.25">
      <c r="A1" s="4" t="str">
        <f>'Ref &amp; Admin 2'!A1</f>
        <v>THE CHURCH OF SCOTLAND</v>
      </c>
      <c r="B1" s="3"/>
      <c r="C1" s="3"/>
      <c r="D1" s="3"/>
      <c r="E1" s="17"/>
      <c r="F1" s="17"/>
      <c r="G1" s="17"/>
      <c r="H1" s="17"/>
      <c r="I1" s="17"/>
      <c r="J1" s="17"/>
    </row>
    <row r="2" spans="1:23" x14ac:dyDescent="0.25">
      <c r="A2" s="4" t="str">
        <f>'Ref &amp; Admin 2'!A2</f>
        <v>URR PARISH CHURCH</v>
      </c>
      <c r="B2" s="3"/>
      <c r="C2" s="3"/>
      <c r="D2" s="3"/>
      <c r="E2" s="17"/>
      <c r="F2" s="17"/>
      <c r="G2" s="17"/>
      <c r="H2" s="17"/>
      <c r="I2" s="17"/>
      <c r="J2" s="17"/>
    </row>
    <row r="3" spans="1:23" x14ac:dyDescent="0.25">
      <c r="A3" s="4" t="s">
        <v>292</v>
      </c>
      <c r="B3" s="3"/>
      <c r="C3" s="3"/>
      <c r="D3" s="3"/>
      <c r="E3" s="17"/>
      <c r="F3" s="17"/>
      <c r="G3" s="17"/>
      <c r="H3" s="17"/>
      <c r="I3" s="17"/>
      <c r="J3" s="17"/>
    </row>
    <row r="4" spans="1:23" ht="6.75" customHeight="1" x14ac:dyDescent="0.25">
      <c r="A4" s="3"/>
      <c r="B4" s="3"/>
      <c r="C4" s="3"/>
      <c r="D4" s="3"/>
      <c r="E4" s="17"/>
      <c r="F4" s="17"/>
      <c r="G4" s="17"/>
      <c r="H4" s="17"/>
      <c r="I4" s="17"/>
      <c r="J4" s="17"/>
    </row>
    <row r="5" spans="1:23" ht="16.5" thickBot="1" x14ac:dyDescent="0.3">
      <c r="A5" s="4" t="str">
        <f>'Receipts &amp; Payments Acc 5'!A5</f>
        <v xml:space="preserve">Year ended </v>
      </c>
      <c r="B5" s="3"/>
      <c r="C5" s="391">
        <f>'Front Page 1'!R5</f>
        <v>46022</v>
      </c>
      <c r="D5" s="392"/>
      <c r="E5" s="392"/>
      <c r="F5" s="392"/>
      <c r="G5" s="392"/>
      <c r="H5" s="392"/>
      <c r="I5" s="392"/>
      <c r="J5" s="392"/>
      <c r="K5" s="392"/>
    </row>
    <row r="6" spans="1:23" ht="13.5" customHeight="1" thickBot="1" x14ac:dyDescent="0.3">
      <c r="A6" s="3"/>
      <c r="B6" s="3"/>
      <c r="C6" s="3"/>
      <c r="D6" s="3"/>
      <c r="E6" s="17"/>
      <c r="F6" s="17"/>
      <c r="G6" s="17"/>
      <c r="H6" s="224">
        <v>2025</v>
      </c>
      <c r="I6" s="3"/>
      <c r="J6" s="224">
        <v>2024</v>
      </c>
      <c r="L6" s="3"/>
      <c r="M6" s="387" t="s">
        <v>199</v>
      </c>
      <c r="N6" s="388"/>
      <c r="O6" s="389"/>
      <c r="P6" s="81" t="s">
        <v>200</v>
      </c>
      <c r="Q6" s="384" t="s">
        <v>201</v>
      </c>
      <c r="R6" s="385"/>
      <c r="S6" s="385"/>
      <c r="T6" s="385"/>
      <c r="U6" s="386"/>
      <c r="V6" s="81" t="s">
        <v>200</v>
      </c>
      <c r="W6" s="3"/>
    </row>
    <row r="7" spans="1:23" ht="13.5" customHeight="1" x14ac:dyDescent="0.25">
      <c r="A7" s="3"/>
      <c r="B7" s="3"/>
      <c r="C7" s="3"/>
      <c r="D7" s="3"/>
      <c r="E7" s="17"/>
      <c r="F7" s="17"/>
      <c r="G7" s="17"/>
      <c r="H7" s="224" t="s">
        <v>198</v>
      </c>
      <c r="I7" s="224"/>
      <c r="J7" s="224" t="s">
        <v>198</v>
      </c>
      <c r="L7" s="3"/>
      <c r="M7" s="75"/>
      <c r="N7" s="76"/>
      <c r="O7" s="77"/>
      <c r="P7" s="78"/>
      <c r="Q7" s="76"/>
      <c r="R7" s="76"/>
      <c r="S7" s="76"/>
      <c r="T7" s="76"/>
      <c r="U7" s="76"/>
      <c r="V7" s="78"/>
      <c r="W7" s="3"/>
    </row>
    <row r="8" spans="1:23" x14ac:dyDescent="0.25">
      <c r="A8" s="4" t="s">
        <v>3</v>
      </c>
      <c r="B8" s="3"/>
      <c r="C8" s="3"/>
      <c r="D8" s="3"/>
      <c r="E8" s="17"/>
      <c r="F8" s="17"/>
      <c r="G8" s="17"/>
      <c r="H8" s="17"/>
      <c r="I8" s="17"/>
      <c r="J8" s="17"/>
      <c r="L8" s="14" t="s">
        <v>26</v>
      </c>
      <c r="M8" s="60" t="s">
        <v>26</v>
      </c>
      <c r="N8" s="14" t="s">
        <v>26</v>
      </c>
      <c r="O8" s="61" t="s">
        <v>26</v>
      </c>
      <c r="P8" s="72" t="s">
        <v>26</v>
      </c>
      <c r="Q8" s="14" t="s">
        <v>26</v>
      </c>
      <c r="R8" s="14" t="s">
        <v>26</v>
      </c>
      <c r="S8" s="14" t="s">
        <v>26</v>
      </c>
      <c r="T8" s="14" t="s">
        <v>26</v>
      </c>
      <c r="U8" s="14" t="s">
        <v>26</v>
      </c>
      <c r="V8" s="79" t="s">
        <v>26</v>
      </c>
      <c r="W8" s="14" t="s">
        <v>26</v>
      </c>
    </row>
    <row r="9" spans="1:23" x14ac:dyDescent="0.25">
      <c r="A9" s="171" t="s">
        <v>293</v>
      </c>
      <c r="B9" s="3"/>
      <c r="C9" s="3"/>
      <c r="D9" s="3"/>
      <c r="E9" s="17"/>
      <c r="F9" s="17"/>
      <c r="G9" s="17"/>
      <c r="H9" s="17"/>
      <c r="I9" s="17"/>
      <c r="J9" s="17"/>
      <c r="L9" s="3"/>
      <c r="M9" s="62"/>
      <c r="N9" s="3"/>
      <c r="O9" s="63"/>
      <c r="P9" s="73"/>
      <c r="Q9" s="3"/>
      <c r="R9" s="3"/>
      <c r="S9" s="3"/>
      <c r="T9" s="3"/>
      <c r="U9" s="3"/>
      <c r="V9" s="73"/>
      <c r="W9" s="3"/>
    </row>
    <row r="10" spans="1:23" x14ac:dyDescent="0.25">
      <c r="A10" s="3" t="s">
        <v>294</v>
      </c>
      <c r="B10" s="3"/>
      <c r="C10" s="3"/>
      <c r="D10" s="3"/>
      <c r="E10" s="17"/>
      <c r="F10" s="17"/>
      <c r="G10" s="17"/>
      <c r="H10" s="35">
        <f>'Notes to Accounts 7,8,9'!G35</f>
        <v>2406</v>
      </c>
      <c r="I10" s="35"/>
      <c r="J10" s="35">
        <v>2156</v>
      </c>
      <c r="L10" s="14">
        <f>ROUNDUP(W10,0)</f>
        <v>0</v>
      </c>
      <c r="M10" s="60">
        <v>0</v>
      </c>
      <c r="N10" s="14">
        <v>0</v>
      </c>
      <c r="O10" s="61">
        <v>0</v>
      </c>
      <c r="P10" s="72">
        <f>SUM(M10:O10)</f>
        <v>0</v>
      </c>
      <c r="Q10" s="14">
        <v>0</v>
      </c>
      <c r="R10" s="14">
        <v>0</v>
      </c>
      <c r="S10" s="14">
        <v>0</v>
      </c>
      <c r="T10" s="14">
        <v>0</v>
      </c>
      <c r="U10" s="14"/>
      <c r="V10" s="79">
        <f>SUM(Q10:U10)</f>
        <v>0</v>
      </c>
      <c r="W10" s="14">
        <f>SUM(V10-P10)</f>
        <v>0</v>
      </c>
    </row>
    <row r="11" spans="1:23" x14ac:dyDescent="0.25">
      <c r="A11" s="3" t="s">
        <v>295</v>
      </c>
      <c r="B11" s="3"/>
      <c r="C11" s="3"/>
      <c r="D11" s="3"/>
      <c r="E11" s="17"/>
      <c r="F11" s="17"/>
      <c r="G11" s="17"/>
      <c r="H11" s="35">
        <f>'Notes to Accounts 7,8,9'!G36</f>
        <v>3655</v>
      </c>
      <c r="I11" s="35"/>
      <c r="J11" s="35">
        <v>-1075</v>
      </c>
      <c r="L11" s="14">
        <f>ROUNDUP(W11,0)</f>
        <v>0</v>
      </c>
      <c r="M11" s="60">
        <v>0</v>
      </c>
      <c r="N11" s="14">
        <v>0</v>
      </c>
      <c r="O11" s="61">
        <v>0</v>
      </c>
      <c r="P11" s="72">
        <f>SUM(M11:O11)</f>
        <v>0</v>
      </c>
      <c r="Q11" s="14">
        <v>0</v>
      </c>
      <c r="R11" s="14">
        <v>0</v>
      </c>
      <c r="S11" s="14">
        <v>0</v>
      </c>
      <c r="T11" s="14">
        <v>0</v>
      </c>
      <c r="U11" s="14"/>
      <c r="V11" s="79">
        <f>SUM(Q11:U11)</f>
        <v>0</v>
      </c>
      <c r="W11" s="14">
        <f>SUM(V11-P11)</f>
        <v>0</v>
      </c>
    </row>
    <row r="12" spans="1:23" x14ac:dyDescent="0.25">
      <c r="A12" s="3" t="s">
        <v>296</v>
      </c>
      <c r="B12" s="3"/>
      <c r="C12" s="3"/>
      <c r="D12" s="3"/>
      <c r="E12" s="17"/>
      <c r="F12" s="17"/>
      <c r="G12" s="17"/>
      <c r="H12" s="35">
        <f>'Notes to Accounts 7,8,9'!G37</f>
        <v>4812</v>
      </c>
      <c r="I12" s="35"/>
      <c r="J12" s="35">
        <v>5410</v>
      </c>
      <c r="L12" s="14">
        <f>ROUNDUP(W12,0)</f>
        <v>0</v>
      </c>
      <c r="M12" s="60">
        <v>0</v>
      </c>
      <c r="N12" s="14">
        <v>0</v>
      </c>
      <c r="O12" s="61">
        <v>0</v>
      </c>
      <c r="P12" s="72">
        <f>SUM(M12:O12)</f>
        <v>0</v>
      </c>
      <c r="Q12" s="14">
        <v>0</v>
      </c>
      <c r="R12" s="14">
        <v>0</v>
      </c>
      <c r="S12" s="14">
        <v>0</v>
      </c>
      <c r="T12" s="14">
        <v>0</v>
      </c>
      <c r="U12" s="14"/>
      <c r="V12" s="79">
        <f>SUM(Q12:U12)</f>
        <v>0</v>
      </c>
      <c r="W12" s="14">
        <f>SUM(V12-P12)</f>
        <v>0</v>
      </c>
    </row>
    <row r="13" spans="1:23" x14ac:dyDescent="0.25">
      <c r="A13" s="3" t="s">
        <v>297</v>
      </c>
      <c r="B13" s="3"/>
      <c r="C13" s="3"/>
      <c r="D13" s="3"/>
      <c r="E13" s="17"/>
      <c r="F13" s="17"/>
      <c r="G13" s="17"/>
      <c r="H13" s="35">
        <f>'Notes to Accounts 7,8,9'!G39</f>
        <v>0</v>
      </c>
      <c r="I13" s="35"/>
      <c r="J13" s="35">
        <v>29484</v>
      </c>
      <c r="L13" s="14">
        <f>ROUNDUP(W13,0)</f>
        <v>0</v>
      </c>
      <c r="M13" s="60">
        <v>0</v>
      </c>
      <c r="N13" s="14">
        <v>0</v>
      </c>
      <c r="O13" s="61">
        <v>0</v>
      </c>
      <c r="P13" s="72">
        <f>SUM(M13:O13)</f>
        <v>0</v>
      </c>
      <c r="Q13" s="14">
        <v>0</v>
      </c>
      <c r="R13" s="14">
        <v>0</v>
      </c>
      <c r="S13" s="14">
        <v>0</v>
      </c>
      <c r="T13" s="14">
        <v>0</v>
      </c>
      <c r="U13" s="14"/>
      <c r="V13" s="79">
        <f>SUM(Q13:U13)</f>
        <v>0</v>
      </c>
      <c r="W13" s="14">
        <f>SUM(V13-P13)</f>
        <v>0</v>
      </c>
    </row>
    <row r="14" spans="1:23" x14ac:dyDescent="0.25">
      <c r="A14" s="3"/>
      <c r="B14" s="3"/>
      <c r="C14" s="3"/>
      <c r="D14" s="3"/>
      <c r="E14" s="17"/>
      <c r="F14" s="17"/>
      <c r="G14" s="17"/>
      <c r="H14" s="36">
        <f>SUM(H10:H13)</f>
        <v>10873</v>
      </c>
      <c r="I14" s="36"/>
      <c r="J14" s="36">
        <f>SUM(J10:J13)</f>
        <v>35975</v>
      </c>
      <c r="M14" s="82"/>
      <c r="O14" s="83"/>
      <c r="P14" s="87"/>
      <c r="V14" s="87"/>
    </row>
    <row r="15" spans="1:23" x14ac:dyDescent="0.25">
      <c r="A15" s="4" t="s">
        <v>298</v>
      </c>
      <c r="B15" s="3"/>
      <c r="C15" s="3"/>
      <c r="D15" s="3"/>
      <c r="E15" s="17"/>
      <c r="F15" s="17"/>
      <c r="G15" s="17"/>
      <c r="H15" s="16"/>
      <c r="I15" s="17"/>
      <c r="J15" s="16"/>
      <c r="L15" s="14"/>
      <c r="M15" s="60"/>
      <c r="N15" s="14"/>
      <c r="O15" s="61"/>
      <c r="P15" s="72"/>
      <c r="Q15" s="14"/>
      <c r="R15" s="14"/>
      <c r="S15" s="14"/>
      <c r="T15" s="14"/>
      <c r="U15" s="14"/>
      <c r="V15" s="79"/>
      <c r="W15" s="14"/>
    </row>
    <row r="16" spans="1:23" x14ac:dyDescent="0.25">
      <c r="A16" s="3" t="s">
        <v>299</v>
      </c>
      <c r="B16" s="3"/>
      <c r="C16" s="3"/>
      <c r="D16" s="3"/>
      <c r="E16" s="17"/>
      <c r="F16" s="17"/>
      <c r="G16" s="17"/>
      <c r="H16" s="35">
        <f>'Notes to Accounts 7,8,9'!G38</f>
        <v>500</v>
      </c>
      <c r="I16" s="35"/>
      <c r="J16" s="35">
        <v>840</v>
      </c>
      <c r="L16" s="14">
        <f>ROUNDUP(W16,0)</f>
        <v>0</v>
      </c>
      <c r="M16" s="60">
        <v>0</v>
      </c>
      <c r="N16" s="14">
        <v>0</v>
      </c>
      <c r="O16" s="61">
        <v>0</v>
      </c>
      <c r="P16" s="72">
        <f>SUM(M16:O16)</f>
        <v>0</v>
      </c>
      <c r="Q16" s="14">
        <v>0</v>
      </c>
      <c r="R16" s="14">
        <v>0</v>
      </c>
      <c r="S16" s="14">
        <v>0</v>
      </c>
      <c r="T16" s="14">
        <v>0</v>
      </c>
      <c r="U16" s="14"/>
      <c r="V16" s="79">
        <f>SUM(Q16:U16)</f>
        <v>0</v>
      </c>
      <c r="W16" s="14">
        <f>SUM(V16-P16)</f>
        <v>0</v>
      </c>
    </row>
    <row r="17" spans="1:23" x14ac:dyDescent="0.25">
      <c r="A17" s="3" t="s">
        <v>206</v>
      </c>
      <c r="B17" s="3"/>
      <c r="C17" s="3"/>
      <c r="D17" s="3"/>
      <c r="E17" s="17"/>
      <c r="F17" s="17"/>
      <c r="G17" s="17"/>
      <c r="H17" s="35">
        <f>'General Trustees 13'!G26</f>
        <v>0</v>
      </c>
      <c r="I17" s="35"/>
      <c r="J17" s="35">
        <v>0</v>
      </c>
      <c r="L17" s="14">
        <f>ROUNDUP(W17,0)</f>
        <v>0</v>
      </c>
      <c r="M17" s="60">
        <v>0</v>
      </c>
      <c r="N17" s="14">
        <v>0</v>
      </c>
      <c r="O17" s="61">
        <v>0</v>
      </c>
      <c r="P17" s="72">
        <f>SUM(M17:O17)</f>
        <v>0</v>
      </c>
      <c r="Q17" s="14">
        <v>0</v>
      </c>
      <c r="R17" s="14">
        <v>0</v>
      </c>
      <c r="S17" s="14">
        <v>0</v>
      </c>
      <c r="T17" s="14">
        <v>0</v>
      </c>
      <c r="U17" s="14"/>
      <c r="V17" s="79">
        <f>SUM(Q17:U17)</f>
        <v>0</v>
      </c>
      <c r="W17" s="14">
        <f>SUM(V17-P17)</f>
        <v>0</v>
      </c>
    </row>
    <row r="18" spans="1:23" x14ac:dyDescent="0.25">
      <c r="A18" s="3" t="s">
        <v>205</v>
      </c>
      <c r="B18" s="3"/>
      <c r="C18" s="3"/>
      <c r="D18" s="3"/>
      <c r="E18" s="17"/>
      <c r="F18" s="17"/>
      <c r="G18" s="17"/>
      <c r="H18" s="35">
        <f>'Receipts &amp; Payments Acc 5'!E13</f>
        <v>428</v>
      </c>
      <c r="I18" s="35"/>
      <c r="J18" s="35">
        <v>428</v>
      </c>
      <c r="L18" s="14">
        <f>ROUNDUP(W18,0)</f>
        <v>0</v>
      </c>
      <c r="M18" s="60">
        <v>0</v>
      </c>
      <c r="N18" s="14">
        <v>0</v>
      </c>
      <c r="O18" s="61">
        <v>0</v>
      </c>
      <c r="P18" s="72">
        <f>SUM(M18:O18)</f>
        <v>0</v>
      </c>
      <c r="Q18" s="14">
        <v>0</v>
      </c>
      <c r="R18" s="14">
        <v>0</v>
      </c>
      <c r="S18" s="14">
        <v>0</v>
      </c>
      <c r="T18" s="14">
        <v>0</v>
      </c>
      <c r="U18" s="14"/>
      <c r="V18" s="79">
        <f>SUM(Q18:U18)</f>
        <v>0</v>
      </c>
      <c r="W18" s="14">
        <f>SUM(V18-P18)</f>
        <v>0</v>
      </c>
    </row>
    <row r="19" spans="1:23" x14ac:dyDescent="0.25">
      <c r="A19" s="3" t="s">
        <v>203</v>
      </c>
      <c r="B19" s="3"/>
      <c r="C19" s="3"/>
      <c r="D19" s="3"/>
      <c r="E19" s="17"/>
      <c r="F19" s="17"/>
      <c r="G19" s="17"/>
      <c r="H19" s="35">
        <f>'Receipts &amp; Payments Acc 5'!E11</f>
        <v>0</v>
      </c>
      <c r="I19" s="35"/>
      <c r="J19" s="35">
        <v>0</v>
      </c>
      <c r="L19" s="14">
        <f>ROUNDUP(W19,0)</f>
        <v>0</v>
      </c>
      <c r="M19" s="60">
        <v>0</v>
      </c>
      <c r="N19" s="14">
        <v>0</v>
      </c>
      <c r="O19" s="61">
        <v>0</v>
      </c>
      <c r="P19" s="72">
        <f>SUM(M19:O19)</f>
        <v>0</v>
      </c>
      <c r="Q19" s="14">
        <v>0</v>
      </c>
      <c r="R19" s="14">
        <v>0</v>
      </c>
      <c r="S19" s="14">
        <v>0</v>
      </c>
      <c r="T19" s="14">
        <v>0</v>
      </c>
      <c r="U19" s="14"/>
      <c r="V19" s="79">
        <f>SUM(Q19:U19)</f>
        <v>0</v>
      </c>
      <c r="W19" s="14">
        <f>SUM(V19-P19)</f>
        <v>0</v>
      </c>
    </row>
    <row r="20" spans="1:23" x14ac:dyDescent="0.25">
      <c r="A20" s="137" t="s">
        <v>300</v>
      </c>
      <c r="B20" s="137"/>
      <c r="C20" s="3"/>
      <c r="D20" s="3"/>
      <c r="E20" s="17"/>
      <c r="F20" s="17"/>
      <c r="G20" s="17"/>
      <c r="H20" s="139">
        <f>'Notes to Accounts 7,8,9'!G16</f>
        <v>0</v>
      </c>
      <c r="I20" s="35"/>
      <c r="J20" s="35">
        <v>0</v>
      </c>
      <c r="L20" s="14">
        <f>ROUNDUP(W20,0)</f>
        <v>0</v>
      </c>
      <c r="M20" s="60">
        <v>0</v>
      </c>
      <c r="N20" s="14">
        <v>0</v>
      </c>
      <c r="O20" s="61">
        <v>0</v>
      </c>
      <c r="P20" s="72">
        <f>SUM(M20:O20)</f>
        <v>0</v>
      </c>
      <c r="Q20" s="14">
        <v>0</v>
      </c>
      <c r="R20" s="14">
        <v>0</v>
      </c>
      <c r="S20" s="14">
        <v>0</v>
      </c>
      <c r="T20" s="14">
        <v>0</v>
      </c>
      <c r="U20" s="14"/>
      <c r="V20" s="79">
        <f>SUM(Q20:U20)</f>
        <v>0</v>
      </c>
      <c r="W20" s="14">
        <f>SUM(V20-P20)</f>
        <v>0</v>
      </c>
    </row>
    <row r="21" spans="1:23" x14ac:dyDescent="0.25">
      <c r="A21" s="3"/>
      <c r="B21" s="3"/>
      <c r="C21" s="3"/>
      <c r="D21" s="3"/>
      <c r="E21" s="17"/>
      <c r="F21" s="17"/>
      <c r="G21" s="17"/>
      <c r="H21" s="36">
        <f>SUM(H16:H20)</f>
        <v>928</v>
      </c>
      <c r="I21" s="36"/>
      <c r="J21" s="36">
        <f>SUM(J16:J20)</f>
        <v>1268</v>
      </c>
      <c r="M21" s="82"/>
      <c r="O21" s="83"/>
      <c r="P21" s="87"/>
      <c r="V21" s="87"/>
    </row>
    <row r="22" spans="1:23" ht="6" customHeight="1" x14ac:dyDescent="0.25">
      <c r="A22" s="3"/>
      <c r="B22" s="3"/>
      <c r="C22" s="3"/>
      <c r="D22" s="3"/>
      <c r="E22" s="17"/>
      <c r="F22" s="17"/>
      <c r="G22" s="17"/>
      <c r="H22" s="16"/>
      <c r="I22" s="17"/>
      <c r="J22" s="16"/>
      <c r="M22" s="82"/>
      <c r="O22" s="83"/>
      <c r="P22" s="87"/>
      <c r="V22" s="87"/>
    </row>
    <row r="23" spans="1:23" x14ac:dyDescent="0.25">
      <c r="A23" s="4" t="s">
        <v>301</v>
      </c>
      <c r="B23" s="3"/>
      <c r="C23" s="3"/>
      <c r="D23" s="3"/>
      <c r="E23" s="17"/>
      <c r="F23" s="17"/>
      <c r="G23" s="17"/>
      <c r="H23" s="35">
        <f>H14+H21</f>
        <v>11801</v>
      </c>
      <c r="I23" s="35"/>
      <c r="J23" s="35">
        <f>J14+J21</f>
        <v>37243</v>
      </c>
      <c r="L23" s="14"/>
      <c r="M23" s="60"/>
      <c r="N23" s="14"/>
      <c r="O23" s="61"/>
      <c r="P23" s="72"/>
      <c r="Q23" s="14"/>
      <c r="R23" s="14"/>
      <c r="S23" s="14"/>
      <c r="T23" s="14"/>
      <c r="U23" s="14"/>
      <c r="V23" s="79"/>
      <c r="W23" s="14"/>
    </row>
    <row r="24" spans="1:23" ht="6" customHeight="1" x14ac:dyDescent="0.25">
      <c r="A24" s="3"/>
      <c r="B24" s="3"/>
      <c r="C24" s="3"/>
      <c r="D24" s="3"/>
      <c r="E24" s="17"/>
      <c r="F24" s="17"/>
      <c r="G24" s="17"/>
      <c r="H24" s="35"/>
      <c r="I24" s="35"/>
      <c r="J24" s="35"/>
      <c r="L24" s="14" t="s">
        <v>26</v>
      </c>
      <c r="M24" s="60" t="s">
        <v>26</v>
      </c>
      <c r="N24" s="14" t="s">
        <v>26</v>
      </c>
      <c r="O24" s="61" t="s">
        <v>26</v>
      </c>
      <c r="P24" s="72" t="s">
        <v>26</v>
      </c>
      <c r="Q24" s="14" t="s">
        <v>26</v>
      </c>
      <c r="R24" s="14" t="s">
        <v>26</v>
      </c>
      <c r="S24" s="14" t="s">
        <v>26</v>
      </c>
      <c r="T24" s="14" t="s">
        <v>26</v>
      </c>
      <c r="U24" s="14" t="s">
        <v>26</v>
      </c>
      <c r="V24" s="79" t="s">
        <v>26</v>
      </c>
      <c r="W24" s="14" t="s">
        <v>26</v>
      </c>
    </row>
    <row r="25" spans="1:23" x14ac:dyDescent="0.25">
      <c r="A25" s="4" t="s">
        <v>302</v>
      </c>
      <c r="B25" s="3"/>
      <c r="C25" s="3"/>
      <c r="D25" s="3"/>
      <c r="E25" s="17"/>
      <c r="F25" s="17"/>
      <c r="G25" s="17"/>
      <c r="H25" s="35">
        <f>H78</f>
        <v>39604</v>
      </c>
      <c r="I25" s="35"/>
      <c r="J25" s="35">
        <f>J78</f>
        <v>18295</v>
      </c>
      <c r="L25" s="14">
        <f>ROUNDUP(W25,0)</f>
        <v>0</v>
      </c>
      <c r="M25" s="60">
        <v>0</v>
      </c>
      <c r="N25" s="14">
        <v>0</v>
      </c>
      <c r="O25" s="61">
        <v>0</v>
      </c>
      <c r="P25" s="72">
        <f>SUM(M25:O25)</f>
        <v>0</v>
      </c>
      <c r="Q25" s="14"/>
      <c r="R25" s="14">
        <v>0</v>
      </c>
      <c r="S25" s="14">
        <v>0</v>
      </c>
      <c r="T25" s="14">
        <v>0</v>
      </c>
      <c r="U25" s="14"/>
      <c r="V25" s="79">
        <f>SUM(Q25:U25)</f>
        <v>0</v>
      </c>
      <c r="W25" s="14">
        <f>SUM(V25-P25)</f>
        <v>0</v>
      </c>
    </row>
    <row r="26" spans="1:23" ht="6" customHeight="1" x14ac:dyDescent="0.25">
      <c r="A26" s="3"/>
      <c r="B26" s="3"/>
      <c r="C26" s="3"/>
      <c r="D26" s="3"/>
      <c r="E26" s="17"/>
      <c r="F26" s="17"/>
      <c r="G26" s="17"/>
      <c r="H26" s="34"/>
      <c r="I26" s="17"/>
      <c r="J26" s="34"/>
      <c r="M26" s="82"/>
      <c r="O26" s="83"/>
      <c r="P26" s="87"/>
      <c r="V26" s="87"/>
    </row>
    <row r="27" spans="1:23" x14ac:dyDescent="0.25">
      <c r="A27" s="4" t="s">
        <v>303</v>
      </c>
      <c r="B27" s="3"/>
      <c r="C27" s="3"/>
      <c r="D27" s="3"/>
      <c r="E27" s="17"/>
      <c r="F27" s="17"/>
      <c r="G27" s="17"/>
      <c r="H27" s="35">
        <f>H23-H25</f>
        <v>-27803</v>
      </c>
      <c r="I27" s="35"/>
      <c r="J27" s="35">
        <f>J23-J25</f>
        <v>18948</v>
      </c>
      <c r="M27" s="82"/>
      <c r="O27" s="83"/>
      <c r="P27" s="87"/>
      <c r="V27" s="87"/>
    </row>
    <row r="28" spans="1:23" x14ac:dyDescent="0.25">
      <c r="A28" s="4" t="s">
        <v>304</v>
      </c>
      <c r="B28" s="3"/>
      <c r="C28" s="3"/>
      <c r="D28" s="3"/>
      <c r="E28" s="17"/>
      <c r="F28" s="17"/>
      <c r="G28" s="17"/>
      <c r="H28" s="139">
        <v>0</v>
      </c>
      <c r="I28" s="139"/>
      <c r="J28" s="139">
        <v>0</v>
      </c>
      <c r="L28" s="14">
        <f>ROUNDUP(W28,0)</f>
        <v>0</v>
      </c>
      <c r="M28" s="60">
        <v>0</v>
      </c>
      <c r="N28" s="14">
        <v>0</v>
      </c>
      <c r="O28" s="61">
        <v>0</v>
      </c>
      <c r="P28" s="72">
        <f>SUM(M28:O28)</f>
        <v>0</v>
      </c>
      <c r="Q28" s="14">
        <v>0</v>
      </c>
      <c r="R28" s="14">
        <v>0</v>
      </c>
      <c r="S28" s="14">
        <v>0</v>
      </c>
      <c r="T28" s="14">
        <v>0</v>
      </c>
      <c r="U28" s="14"/>
      <c r="V28" s="79">
        <f>SUM(Q28:U28)</f>
        <v>0</v>
      </c>
      <c r="W28" s="14">
        <f>SUM(V28-P28)</f>
        <v>0</v>
      </c>
    </row>
    <row r="29" spans="1:23" x14ac:dyDescent="0.25">
      <c r="A29" s="4" t="s">
        <v>360</v>
      </c>
      <c r="B29" s="3"/>
      <c r="C29" s="3"/>
      <c r="D29" s="3"/>
      <c r="E29" s="17"/>
      <c r="F29" s="17"/>
      <c r="G29" s="17"/>
      <c r="H29" s="35">
        <f>J31</f>
        <v>59000</v>
      </c>
      <c r="I29" s="35"/>
      <c r="J29" s="35">
        <v>40052</v>
      </c>
      <c r="M29" s="82"/>
      <c r="O29" s="83"/>
      <c r="P29" s="87"/>
      <c r="V29" s="87"/>
    </row>
    <row r="30" spans="1:23" ht="6" customHeight="1" thickBot="1" x14ac:dyDescent="0.3">
      <c r="A30" s="3"/>
      <c r="B30" s="3"/>
      <c r="C30" s="3"/>
      <c r="D30" s="3"/>
      <c r="E30" s="17"/>
      <c r="F30" s="17"/>
      <c r="G30" s="17"/>
      <c r="H30" s="16"/>
      <c r="I30" s="17"/>
      <c r="J30" s="16"/>
      <c r="M30" s="84"/>
      <c r="N30" s="85"/>
      <c r="O30" s="86"/>
      <c r="P30" s="88"/>
      <c r="Q30" s="85"/>
      <c r="R30" s="85"/>
      <c r="S30" s="85"/>
      <c r="T30" s="85"/>
      <c r="U30" s="85"/>
      <c r="V30" s="88"/>
    </row>
    <row r="31" spans="1:23" ht="16.5" thickBot="1" x14ac:dyDescent="0.3">
      <c r="A31" s="4" t="s">
        <v>361</v>
      </c>
      <c r="B31" s="3"/>
      <c r="C31" s="3"/>
      <c r="D31" s="3"/>
      <c r="E31" s="17"/>
      <c r="F31" s="17"/>
      <c r="G31" s="17"/>
      <c r="H31" s="23">
        <f>H27+H29+H28</f>
        <v>31197</v>
      </c>
      <c r="I31" s="17"/>
      <c r="J31" s="23">
        <f>J27+J28+J29</f>
        <v>59000</v>
      </c>
      <c r="L31" s="31"/>
      <c r="M31" s="31"/>
    </row>
    <row r="32" spans="1:23" ht="6.75" customHeight="1" thickTop="1" x14ac:dyDescent="0.25">
      <c r="A32" s="3"/>
      <c r="B32" s="3"/>
      <c r="C32" s="3"/>
      <c r="D32" s="3"/>
      <c r="E32" s="17"/>
      <c r="F32" s="17"/>
      <c r="G32" s="17"/>
      <c r="H32" s="17"/>
      <c r="I32" s="17"/>
      <c r="J32" s="17"/>
      <c r="L32" s="236"/>
    </row>
    <row r="33" spans="1:23" ht="6.75" customHeight="1" x14ac:dyDescent="0.25">
      <c r="A33" s="3" t="s">
        <v>26</v>
      </c>
      <c r="B33" s="3"/>
      <c r="C33" s="3"/>
      <c r="D33" s="3"/>
      <c r="E33" s="17"/>
      <c r="F33" s="17"/>
      <c r="G33" s="17"/>
      <c r="H33" s="17"/>
      <c r="I33" s="17"/>
      <c r="J33" s="17"/>
    </row>
    <row r="34" spans="1:23" x14ac:dyDescent="0.25">
      <c r="A34" s="4" t="str">
        <f>A1</f>
        <v>THE CHURCH OF SCOTLAND</v>
      </c>
      <c r="B34" s="3"/>
      <c r="C34" s="3"/>
      <c r="D34" s="3"/>
      <c r="E34" s="17"/>
      <c r="F34" s="17"/>
      <c r="G34" s="17"/>
      <c r="H34" s="17"/>
      <c r="I34" s="17"/>
      <c r="J34" s="17"/>
      <c r="L34" s="31"/>
    </row>
    <row r="35" spans="1:23" x14ac:dyDescent="0.25">
      <c r="A35" s="4" t="str">
        <f>A2</f>
        <v>URR PARISH CHURCH</v>
      </c>
      <c r="B35" s="3"/>
      <c r="C35" s="3"/>
      <c r="D35" s="3"/>
      <c r="E35" s="17"/>
      <c r="F35" s="17"/>
      <c r="G35" s="17"/>
      <c r="H35" s="17"/>
      <c r="I35" s="17"/>
      <c r="J35" s="17"/>
    </row>
    <row r="36" spans="1:23" x14ac:dyDescent="0.25">
      <c r="A36" s="4" t="s">
        <v>292</v>
      </c>
      <c r="B36" s="3"/>
      <c r="C36" s="3"/>
      <c r="D36" s="3"/>
      <c r="E36" s="17"/>
      <c r="F36" s="17"/>
      <c r="G36" s="17"/>
      <c r="H36" s="17"/>
      <c r="I36" s="17"/>
      <c r="J36" s="17"/>
    </row>
    <row r="37" spans="1:23" ht="6.75" customHeight="1" x14ac:dyDescent="0.25">
      <c r="A37" s="3"/>
      <c r="B37" s="3"/>
      <c r="C37" s="3"/>
      <c r="D37" s="3"/>
      <c r="E37" s="17"/>
      <c r="F37" s="17"/>
      <c r="G37" s="17"/>
      <c r="H37" s="17"/>
      <c r="I37" s="17"/>
      <c r="J37" s="17"/>
    </row>
    <row r="38" spans="1:23" x14ac:dyDescent="0.25">
      <c r="A38" s="4" t="str">
        <f>A5</f>
        <v xml:space="preserve">Year ended </v>
      </c>
      <c r="B38" s="3"/>
      <c r="C38" s="393">
        <f>C5</f>
        <v>46022</v>
      </c>
      <c r="D38" s="393"/>
      <c r="E38" s="393"/>
      <c r="F38" s="17"/>
      <c r="G38" s="17"/>
      <c r="H38" s="17"/>
      <c r="I38" s="17"/>
      <c r="J38" s="17"/>
    </row>
    <row r="39" spans="1:23" ht="13.5" customHeight="1" x14ac:dyDescent="0.25">
      <c r="A39" s="3"/>
      <c r="B39" s="3"/>
      <c r="C39" s="3"/>
      <c r="D39" s="3"/>
      <c r="E39" s="17"/>
      <c r="F39" s="17"/>
      <c r="G39" s="17"/>
      <c r="H39" s="224">
        <f>H6</f>
        <v>2025</v>
      </c>
      <c r="I39" s="3"/>
      <c r="J39" s="224">
        <f>J6</f>
        <v>2024</v>
      </c>
    </row>
    <row r="40" spans="1:23" ht="13.5" customHeight="1" x14ac:dyDescent="0.25">
      <c r="A40" s="3"/>
      <c r="B40" s="3"/>
      <c r="C40" s="3"/>
      <c r="D40" s="3"/>
      <c r="E40" s="17"/>
      <c r="F40" s="17"/>
      <c r="G40" s="17"/>
      <c r="H40" s="224" t="s">
        <v>198</v>
      </c>
      <c r="I40" s="224"/>
      <c r="J40" s="224" t="s">
        <v>198</v>
      </c>
    </row>
    <row r="41" spans="1:23" ht="16.5" thickBot="1" x14ac:dyDescent="0.3">
      <c r="A41" s="4" t="s">
        <v>305</v>
      </c>
      <c r="B41" s="3"/>
      <c r="C41" s="3"/>
      <c r="D41" s="3"/>
      <c r="E41" s="17"/>
      <c r="F41" s="17"/>
      <c r="G41" s="17"/>
      <c r="H41" s="17"/>
      <c r="I41" s="17"/>
      <c r="J41" s="17"/>
    </row>
    <row r="42" spans="1:23" ht="16.5" thickBot="1" x14ac:dyDescent="0.3">
      <c r="A42" s="4" t="s">
        <v>306</v>
      </c>
      <c r="B42" s="3"/>
      <c r="C42" s="3"/>
      <c r="D42" s="3"/>
      <c r="E42" s="17"/>
      <c r="F42" s="17"/>
      <c r="G42" s="17"/>
      <c r="H42" s="17"/>
      <c r="I42" s="17"/>
      <c r="J42" s="17"/>
      <c r="L42" s="3"/>
      <c r="M42" s="387" t="s">
        <v>199</v>
      </c>
      <c r="N42" s="388"/>
      <c r="O42" s="389"/>
      <c r="P42" s="81" t="s">
        <v>200</v>
      </c>
      <c r="Q42" s="384" t="s">
        <v>201</v>
      </c>
      <c r="R42" s="385"/>
      <c r="S42" s="385"/>
      <c r="T42" s="385"/>
      <c r="U42" s="386"/>
      <c r="V42" s="81" t="s">
        <v>200</v>
      </c>
      <c r="W42" s="14">
        <f>SUM(S42:V42)</f>
        <v>0</v>
      </c>
    </row>
    <row r="43" spans="1:23" x14ac:dyDescent="0.25">
      <c r="A43" s="3" t="s">
        <v>250</v>
      </c>
      <c r="B43" s="3"/>
      <c r="H43" s="35">
        <f>L43</f>
        <v>12104</v>
      </c>
      <c r="I43" s="29"/>
      <c r="J43" s="35">
        <v>13955</v>
      </c>
      <c r="L43" s="71">
        <f t="shared" ref="L43:L49" si="0">ROUNDUP(W43,0)</f>
        <v>12104</v>
      </c>
      <c r="M43" s="67">
        <f>'2025 Trial Balance'!D82</f>
        <v>12104</v>
      </c>
      <c r="N43" s="68">
        <v>0</v>
      </c>
      <c r="O43" s="69">
        <v>0</v>
      </c>
      <c r="P43" s="71">
        <f t="shared" ref="P43:P49" si="1">SUM(M43:O43)</f>
        <v>12104</v>
      </c>
      <c r="Q43" s="67">
        <v>0</v>
      </c>
      <c r="R43" s="68">
        <v>0</v>
      </c>
      <c r="S43" s="68">
        <v>0</v>
      </c>
      <c r="T43" s="68">
        <v>0</v>
      </c>
      <c r="U43" s="69"/>
      <c r="V43" s="89">
        <f t="shared" ref="V43:V49" si="2">SUM(Q43:U43)</f>
        <v>0</v>
      </c>
      <c r="W43" s="14">
        <f t="shared" ref="W43:W49" si="3">SUM(P43)</f>
        <v>12104</v>
      </c>
    </row>
    <row r="44" spans="1:23" x14ac:dyDescent="0.25">
      <c r="A44" s="3" t="s">
        <v>307</v>
      </c>
      <c r="B44" s="3"/>
      <c r="I44" s="29"/>
      <c r="J44" s="35"/>
      <c r="L44" s="72">
        <f t="shared" si="0"/>
        <v>0</v>
      </c>
      <c r="M44" s="60">
        <v>0</v>
      </c>
      <c r="N44" s="14">
        <v>0</v>
      </c>
      <c r="O44" s="61">
        <v>0</v>
      </c>
      <c r="P44" s="72">
        <f t="shared" si="1"/>
        <v>0</v>
      </c>
      <c r="Q44" s="60">
        <v>0</v>
      </c>
      <c r="R44" s="14">
        <v>0</v>
      </c>
      <c r="S44" s="14">
        <v>0</v>
      </c>
      <c r="T44" s="14">
        <v>0</v>
      </c>
      <c r="U44" s="61"/>
      <c r="V44" s="79">
        <f t="shared" si="2"/>
        <v>0</v>
      </c>
      <c r="W44" s="14">
        <f t="shared" si="3"/>
        <v>0</v>
      </c>
    </row>
    <row r="45" spans="1:23" x14ac:dyDescent="0.25">
      <c r="A45" s="3"/>
      <c r="B45" s="3" t="s">
        <v>308</v>
      </c>
      <c r="H45" s="35">
        <f>L45</f>
        <v>0</v>
      </c>
      <c r="I45" s="29"/>
      <c r="J45" s="35">
        <v>-1597</v>
      </c>
      <c r="L45" s="72">
        <f t="shared" si="0"/>
        <v>0</v>
      </c>
      <c r="M45" s="60">
        <f>'2025 Trial Balance'!D83</f>
        <v>0</v>
      </c>
      <c r="N45" s="14">
        <v>0</v>
      </c>
      <c r="O45" s="61">
        <v>0</v>
      </c>
      <c r="P45" s="72">
        <f t="shared" si="1"/>
        <v>0</v>
      </c>
      <c r="Q45" s="60">
        <v>0</v>
      </c>
      <c r="R45" s="14">
        <v>0</v>
      </c>
      <c r="S45" s="14">
        <v>0</v>
      </c>
      <c r="T45" s="14">
        <v>0</v>
      </c>
      <c r="U45" s="61"/>
      <c r="V45" s="79">
        <f t="shared" si="2"/>
        <v>0</v>
      </c>
      <c r="W45" s="14">
        <f t="shared" si="3"/>
        <v>0</v>
      </c>
    </row>
    <row r="46" spans="1:23" x14ac:dyDescent="0.25">
      <c r="A46" s="3"/>
      <c r="B46" s="3" t="s">
        <v>309</v>
      </c>
      <c r="H46" s="35">
        <f>L46</f>
        <v>-2634</v>
      </c>
      <c r="I46" s="29"/>
      <c r="J46" s="35">
        <v>-2673</v>
      </c>
      <c r="L46" s="72">
        <f t="shared" si="0"/>
        <v>-2634</v>
      </c>
      <c r="M46" s="60">
        <f>'2025 Trial Balance'!D84</f>
        <v>-2634</v>
      </c>
      <c r="N46" s="14">
        <v>0</v>
      </c>
      <c r="O46" s="61">
        <v>0</v>
      </c>
      <c r="P46" s="72">
        <f t="shared" si="1"/>
        <v>-2634</v>
      </c>
      <c r="Q46" s="60">
        <v>0</v>
      </c>
      <c r="R46" s="14">
        <v>0</v>
      </c>
      <c r="S46" s="14">
        <v>0</v>
      </c>
      <c r="T46" s="14">
        <v>0</v>
      </c>
      <c r="U46" s="61"/>
      <c r="V46" s="79">
        <f t="shared" si="2"/>
        <v>0</v>
      </c>
      <c r="W46" s="14">
        <f t="shared" si="3"/>
        <v>-2634</v>
      </c>
    </row>
    <row r="47" spans="1:23" x14ac:dyDescent="0.25">
      <c r="A47" s="3"/>
      <c r="B47" s="3" t="s">
        <v>310</v>
      </c>
      <c r="H47" s="35">
        <f>L47</f>
        <v>-1130</v>
      </c>
      <c r="I47" s="29"/>
      <c r="J47" s="35">
        <v>-1130</v>
      </c>
      <c r="L47" s="72">
        <f t="shared" si="0"/>
        <v>-1130</v>
      </c>
      <c r="M47" s="60">
        <f>'2025 Trial Balance'!D85</f>
        <v>-1130</v>
      </c>
      <c r="N47" s="14">
        <v>0</v>
      </c>
      <c r="O47" s="61">
        <v>0</v>
      </c>
      <c r="P47" s="72">
        <f t="shared" si="1"/>
        <v>-1130</v>
      </c>
      <c r="Q47" s="60">
        <v>0</v>
      </c>
      <c r="R47" s="14">
        <v>0</v>
      </c>
      <c r="S47" s="14">
        <v>0</v>
      </c>
      <c r="T47" s="14">
        <v>0</v>
      </c>
      <c r="U47" s="61"/>
      <c r="V47" s="79">
        <f t="shared" si="2"/>
        <v>0</v>
      </c>
      <c r="W47" s="14">
        <f t="shared" si="3"/>
        <v>-1130</v>
      </c>
    </row>
    <row r="48" spans="1:23" x14ac:dyDescent="0.25">
      <c r="A48" s="3"/>
      <c r="B48" s="3" t="s">
        <v>311</v>
      </c>
      <c r="H48" s="35">
        <f>L48</f>
        <v>0</v>
      </c>
      <c r="I48" s="29"/>
      <c r="J48" s="35">
        <v>0</v>
      </c>
      <c r="L48" s="72">
        <f t="shared" si="0"/>
        <v>0</v>
      </c>
      <c r="M48" s="60">
        <f>'2025 Trial Balance'!D86</f>
        <v>0</v>
      </c>
      <c r="N48" s="14">
        <v>0</v>
      </c>
      <c r="O48" s="61">
        <v>0</v>
      </c>
      <c r="P48" s="72">
        <f t="shared" si="1"/>
        <v>0</v>
      </c>
      <c r="Q48" s="60">
        <v>0</v>
      </c>
      <c r="R48" s="14">
        <v>0</v>
      </c>
      <c r="S48" s="14">
        <v>0</v>
      </c>
      <c r="T48" s="14">
        <v>0</v>
      </c>
      <c r="U48" s="61"/>
      <c r="V48" s="79">
        <f t="shared" si="2"/>
        <v>0</v>
      </c>
      <c r="W48" s="14">
        <f t="shared" si="3"/>
        <v>0</v>
      </c>
    </row>
    <row r="49" spans="1:23" x14ac:dyDescent="0.25">
      <c r="A49" s="3" t="s">
        <v>312</v>
      </c>
      <c r="B49" s="3"/>
      <c r="H49" s="35">
        <f>'Notes to Accounts 7,8,9'!G44</f>
        <v>466</v>
      </c>
      <c r="I49" s="35"/>
      <c r="J49" s="35">
        <v>249</v>
      </c>
      <c r="L49" s="72">
        <f t="shared" si="0"/>
        <v>0</v>
      </c>
      <c r="M49" s="60">
        <v>0</v>
      </c>
      <c r="N49" s="14">
        <v>0</v>
      </c>
      <c r="O49" s="61">
        <v>0</v>
      </c>
      <c r="P49" s="72">
        <f t="shared" si="1"/>
        <v>0</v>
      </c>
      <c r="Q49" s="60">
        <v>0</v>
      </c>
      <c r="R49" s="14">
        <v>0</v>
      </c>
      <c r="S49" s="14">
        <v>0</v>
      </c>
      <c r="T49" s="14">
        <v>0</v>
      </c>
      <c r="U49" s="61"/>
      <c r="V49" s="79">
        <f t="shared" si="2"/>
        <v>0</v>
      </c>
      <c r="W49" s="14">
        <f t="shared" si="3"/>
        <v>0</v>
      </c>
    </row>
    <row r="50" spans="1:23" x14ac:dyDescent="0.25">
      <c r="H50" s="36">
        <f>SUM(H43:H49)</f>
        <v>8806</v>
      </c>
      <c r="I50" s="35"/>
      <c r="J50" s="36">
        <f>SUM(J43:J49)</f>
        <v>8804</v>
      </c>
      <c r="L50" s="87"/>
      <c r="M50" s="82"/>
      <c r="O50" s="83"/>
      <c r="P50" s="87"/>
      <c r="Q50" s="82"/>
      <c r="U50" s="83"/>
      <c r="V50" s="87"/>
    </row>
    <row r="51" spans="1:23" x14ac:dyDescent="0.25">
      <c r="A51" s="4" t="s">
        <v>313</v>
      </c>
      <c r="H51" s="16"/>
      <c r="I51" s="29"/>
      <c r="J51" s="16"/>
      <c r="L51" s="87"/>
      <c r="M51" s="82"/>
      <c r="O51" s="83"/>
      <c r="P51" s="87"/>
      <c r="Q51" s="82"/>
      <c r="U51" s="83"/>
      <c r="V51" s="87"/>
      <c r="W51" s="14">
        <f>SUM(S51:V51)</f>
        <v>0</v>
      </c>
    </row>
    <row r="52" spans="1:23" x14ac:dyDescent="0.25">
      <c r="A52" s="3" t="s">
        <v>252</v>
      </c>
      <c r="H52" s="35">
        <f>'Notes to Accounts 7,8,9'!G45</f>
        <v>0</v>
      </c>
      <c r="I52" s="35"/>
      <c r="J52" s="35">
        <v>0</v>
      </c>
      <c r="L52" s="72">
        <f>ROUNDUP(W52,0)</f>
        <v>0</v>
      </c>
      <c r="M52" s="60">
        <v>0</v>
      </c>
      <c r="N52" s="14">
        <v>0</v>
      </c>
      <c r="O52" s="61">
        <v>0</v>
      </c>
      <c r="P52" s="72">
        <f>SUM(M52:O52)</f>
        <v>0</v>
      </c>
      <c r="Q52" s="60">
        <v>0</v>
      </c>
      <c r="R52" s="14">
        <v>0</v>
      </c>
      <c r="S52" s="14">
        <v>0</v>
      </c>
      <c r="T52" s="14">
        <v>0</v>
      </c>
      <c r="U52" s="61"/>
      <c r="V52" s="79">
        <f>SUM(Q52:U52)</f>
        <v>0</v>
      </c>
      <c r="W52" s="14">
        <f>SUM(P52)</f>
        <v>0</v>
      </c>
    </row>
    <row r="53" spans="1:23" x14ac:dyDescent="0.25">
      <c r="A53" s="3" t="s">
        <v>253</v>
      </c>
      <c r="H53" s="35">
        <f>'Notes to Accounts 7,8,9'!G46</f>
        <v>292</v>
      </c>
      <c r="I53" s="35"/>
      <c r="J53" s="35">
        <v>278</v>
      </c>
      <c r="L53" s="72">
        <f>ROUNDUP(W53,0)</f>
        <v>0</v>
      </c>
      <c r="M53" s="60">
        <v>0</v>
      </c>
      <c r="N53" s="14">
        <v>0</v>
      </c>
      <c r="O53" s="61">
        <v>0</v>
      </c>
      <c r="P53" s="72">
        <f>SUM(M53:O53)</f>
        <v>0</v>
      </c>
      <c r="Q53" s="60">
        <v>0</v>
      </c>
      <c r="R53" s="14">
        <v>0</v>
      </c>
      <c r="S53" s="14">
        <v>0</v>
      </c>
      <c r="T53" s="14">
        <v>0</v>
      </c>
      <c r="U53" s="61"/>
      <c r="V53" s="79">
        <f>SUM(Q53:U53)</f>
        <v>0</v>
      </c>
      <c r="W53" s="14">
        <f>SUM(P53)</f>
        <v>0</v>
      </c>
    </row>
    <row r="54" spans="1:23" x14ac:dyDescent="0.25">
      <c r="A54" s="3" t="s">
        <v>254</v>
      </c>
      <c r="H54" s="35">
        <f>'Notes to Accounts 7,8,9'!G47</f>
        <v>0</v>
      </c>
      <c r="I54" s="35"/>
      <c r="J54" s="35">
        <v>0</v>
      </c>
      <c r="L54" s="72">
        <f>ROUNDUP(W54,0)</f>
        <v>0</v>
      </c>
      <c r="M54" s="60">
        <v>0</v>
      </c>
      <c r="N54" s="14">
        <v>0</v>
      </c>
      <c r="O54" s="61">
        <v>0</v>
      </c>
      <c r="P54" s="72">
        <f>SUM(M54:O54)</f>
        <v>0</v>
      </c>
      <c r="Q54" s="60">
        <v>0</v>
      </c>
      <c r="R54" s="14">
        <v>0</v>
      </c>
      <c r="S54" s="14">
        <v>0</v>
      </c>
      <c r="T54" s="14">
        <v>0</v>
      </c>
      <c r="U54" s="61"/>
      <c r="V54" s="79">
        <f>SUM(Q54:U54)</f>
        <v>0</v>
      </c>
      <c r="W54" s="14">
        <f>SUM(P54)</f>
        <v>0</v>
      </c>
    </row>
    <row r="55" spans="1:23" x14ac:dyDescent="0.25">
      <c r="A55" s="3" t="s">
        <v>255</v>
      </c>
      <c r="H55" s="35">
        <f>'Notes to Accounts 7,8,9'!G48</f>
        <v>1325</v>
      </c>
      <c r="I55" s="35"/>
      <c r="J55" s="35">
        <v>1300</v>
      </c>
      <c r="L55" s="72">
        <f>ROUNDUP(W55,0)</f>
        <v>0</v>
      </c>
      <c r="M55" s="60">
        <v>0</v>
      </c>
      <c r="N55" s="14">
        <v>0</v>
      </c>
      <c r="O55" s="61">
        <v>0</v>
      </c>
      <c r="P55" s="72">
        <f>SUM(M55:O55)</f>
        <v>0</v>
      </c>
      <c r="Q55" s="60">
        <v>0</v>
      </c>
      <c r="R55" s="14">
        <v>0</v>
      </c>
      <c r="S55" s="14">
        <v>0</v>
      </c>
      <c r="T55" s="14">
        <v>0</v>
      </c>
      <c r="U55" s="61"/>
      <c r="V55" s="79">
        <f>SUM(Q55:U55)</f>
        <v>0</v>
      </c>
      <c r="W55" s="14">
        <f>SUM(P55)</f>
        <v>0</v>
      </c>
    </row>
    <row r="56" spans="1:23" x14ac:dyDescent="0.25">
      <c r="A56" s="3" t="s">
        <v>256</v>
      </c>
      <c r="H56" s="35">
        <f>'Notes to Accounts 7,8,9'!G49</f>
        <v>951</v>
      </c>
      <c r="I56" s="35"/>
      <c r="J56" s="35">
        <v>1037</v>
      </c>
      <c r="L56" s="72">
        <f>ROUNDUP(W56,0)</f>
        <v>0</v>
      </c>
      <c r="M56" s="60">
        <v>0</v>
      </c>
      <c r="N56" s="14">
        <v>0</v>
      </c>
      <c r="O56" s="61">
        <v>0</v>
      </c>
      <c r="P56" s="72">
        <f>SUM(M56:O56)</f>
        <v>0</v>
      </c>
      <c r="Q56" s="60">
        <v>0</v>
      </c>
      <c r="R56" s="14">
        <v>0</v>
      </c>
      <c r="S56" s="14">
        <v>0</v>
      </c>
      <c r="T56" s="14">
        <v>0</v>
      </c>
      <c r="U56" s="61"/>
      <c r="V56" s="79">
        <f>SUM(Q56:U56)</f>
        <v>0</v>
      </c>
      <c r="W56" s="14">
        <f>SUM(P56)</f>
        <v>0</v>
      </c>
    </row>
    <row r="57" spans="1:23" x14ac:dyDescent="0.25">
      <c r="H57" s="36">
        <f>SUM(H52:H56)</f>
        <v>2568</v>
      </c>
      <c r="I57" s="29"/>
      <c r="J57" s="36">
        <f>SUM(J52:J56)</f>
        <v>2615</v>
      </c>
      <c r="L57" s="87"/>
      <c r="M57" s="82"/>
      <c r="O57" s="83"/>
      <c r="P57" s="87"/>
      <c r="Q57" s="82"/>
      <c r="U57" s="83"/>
      <c r="V57" s="87"/>
    </row>
    <row r="58" spans="1:23" x14ac:dyDescent="0.25">
      <c r="H58" s="35"/>
      <c r="I58" s="29"/>
      <c r="J58" s="35"/>
      <c r="L58" s="87"/>
      <c r="M58" s="82"/>
      <c r="O58" s="83"/>
      <c r="P58" s="87"/>
      <c r="Q58" s="82"/>
      <c r="U58" s="83"/>
      <c r="V58" s="87"/>
    </row>
    <row r="59" spans="1:23" ht="13.5" customHeight="1" x14ac:dyDescent="0.25">
      <c r="A59" s="3"/>
      <c r="B59" s="3"/>
      <c r="C59" s="3"/>
      <c r="D59" s="3"/>
      <c r="E59" s="17"/>
      <c r="F59" s="17"/>
      <c r="G59" s="17"/>
      <c r="H59" s="224">
        <f>H6</f>
        <v>2025</v>
      </c>
      <c r="I59" s="3"/>
      <c r="J59" s="224">
        <f>J6</f>
        <v>2024</v>
      </c>
      <c r="L59" s="87"/>
      <c r="M59" s="82"/>
      <c r="O59" s="83"/>
      <c r="P59" s="87"/>
      <c r="Q59" s="82"/>
      <c r="U59" s="83"/>
      <c r="V59" s="87"/>
    </row>
    <row r="60" spans="1:23" ht="13.5" customHeight="1" x14ac:dyDescent="0.25">
      <c r="A60" s="3"/>
      <c r="B60" s="3"/>
      <c r="C60" s="3"/>
      <c r="D60" s="3"/>
      <c r="E60" s="17"/>
      <c r="F60" s="17"/>
      <c r="G60" s="17"/>
      <c r="H60" s="224" t="s">
        <v>198</v>
      </c>
      <c r="I60" s="224"/>
      <c r="J60" s="224" t="s">
        <v>198</v>
      </c>
      <c r="L60" s="87"/>
      <c r="M60" s="82"/>
      <c r="O60" s="83"/>
      <c r="P60" s="87"/>
      <c r="Q60" s="82"/>
      <c r="U60" s="83"/>
      <c r="V60" s="87"/>
      <c r="W60" s="3"/>
    </row>
    <row r="61" spans="1:23" s="3" customFormat="1" ht="12.75" x14ac:dyDescent="0.2">
      <c r="A61" s="4" t="s">
        <v>314</v>
      </c>
      <c r="H61" s="16"/>
      <c r="J61" s="16"/>
      <c r="L61" s="73"/>
      <c r="M61" s="62"/>
      <c r="O61" s="63"/>
      <c r="P61" s="73"/>
      <c r="Q61" s="62"/>
      <c r="U61" s="63"/>
      <c r="V61" s="73"/>
      <c r="W61" s="14">
        <f>SUM(S61:V61)</f>
        <v>0</v>
      </c>
    </row>
    <row r="62" spans="1:23" s="3" customFormat="1" ht="12.75" x14ac:dyDescent="0.2">
      <c r="A62" s="3" t="s">
        <v>315</v>
      </c>
      <c r="H62" s="35">
        <f>'Notes to Accounts 7,8,9'!G50</f>
        <v>3266</v>
      </c>
      <c r="I62" s="35"/>
      <c r="J62" s="35">
        <v>2847</v>
      </c>
      <c r="L62" s="72">
        <f>ROUNDUP(W62,0)</f>
        <v>0</v>
      </c>
      <c r="M62" s="60">
        <v>0</v>
      </c>
      <c r="N62" s="14">
        <v>0</v>
      </c>
      <c r="O62" s="61">
        <v>0</v>
      </c>
      <c r="P62" s="72">
        <f>SUM(M62:O62)</f>
        <v>0</v>
      </c>
      <c r="Q62" s="60">
        <v>0</v>
      </c>
      <c r="R62" s="14">
        <v>0</v>
      </c>
      <c r="S62" s="14">
        <v>0</v>
      </c>
      <c r="T62" s="14">
        <v>0</v>
      </c>
      <c r="U62" s="61"/>
      <c r="V62" s="79">
        <f>SUM(Q62:U62)</f>
        <v>0</v>
      </c>
      <c r="W62" s="14">
        <f>SUM(P62)</f>
        <v>0</v>
      </c>
    </row>
    <row r="63" spans="1:23" s="3" customFormat="1" ht="12.75" x14ac:dyDescent="0.2">
      <c r="A63" s="3" t="s">
        <v>258</v>
      </c>
      <c r="H63" s="35">
        <f>'Notes to Accounts 7,8,9'!G51</f>
        <v>775</v>
      </c>
      <c r="I63" s="35"/>
      <c r="J63" s="35">
        <v>738</v>
      </c>
      <c r="L63" s="72">
        <f>ROUNDUP(W63,0)</f>
        <v>0</v>
      </c>
      <c r="M63" s="60">
        <v>0</v>
      </c>
      <c r="N63" s="14">
        <v>0</v>
      </c>
      <c r="O63" s="61">
        <v>0</v>
      </c>
      <c r="P63" s="72">
        <f>SUM(M63:O63)</f>
        <v>0</v>
      </c>
      <c r="Q63" s="60">
        <v>0</v>
      </c>
      <c r="R63" s="14">
        <v>0</v>
      </c>
      <c r="S63" s="14">
        <v>0</v>
      </c>
      <c r="T63" s="14">
        <v>0</v>
      </c>
      <c r="U63" s="61"/>
      <c r="V63" s="79">
        <f>SUM(Q63:U63)</f>
        <v>0</v>
      </c>
      <c r="W63" s="14">
        <f>SUM(P63)</f>
        <v>0</v>
      </c>
    </row>
    <row r="64" spans="1:23" s="3" customFormat="1" ht="12.75" x14ac:dyDescent="0.2">
      <c r="A64" s="3" t="s">
        <v>259</v>
      </c>
      <c r="H64" s="35">
        <f>'Notes to Accounts 7,8,9'!G52-'Notes to Accounts 7,8,9'!K15</f>
        <v>20509</v>
      </c>
      <c r="I64" s="35"/>
      <c r="J64" s="35">
        <v>510</v>
      </c>
      <c r="L64" s="72">
        <f>ROUNDUP(W64,0)</f>
        <v>0</v>
      </c>
      <c r="M64" s="60">
        <v>0</v>
      </c>
      <c r="N64" s="14">
        <v>0</v>
      </c>
      <c r="O64" s="61">
        <v>0</v>
      </c>
      <c r="P64" s="72">
        <f>SUM(M64:O64)</f>
        <v>0</v>
      </c>
      <c r="Q64" s="60">
        <v>0</v>
      </c>
      <c r="R64" s="14">
        <v>0</v>
      </c>
      <c r="S64" s="14">
        <v>0</v>
      </c>
      <c r="T64" s="14">
        <v>0</v>
      </c>
      <c r="U64" s="61"/>
      <c r="V64" s="79">
        <f>SUM(Q64:U64)</f>
        <v>0</v>
      </c>
      <c r="W64" s="14">
        <f>SUM(P64)</f>
        <v>0</v>
      </c>
    </row>
    <row r="65" spans="1:23" s="3" customFormat="1" ht="12.75" x14ac:dyDescent="0.2">
      <c r="H65" s="36">
        <f>SUM(H62:H64)</f>
        <v>24550</v>
      </c>
      <c r="I65" s="36"/>
      <c r="J65" s="36">
        <f>SUM(J62:J64)</f>
        <v>4095</v>
      </c>
      <c r="L65" s="73"/>
      <c r="M65" s="62"/>
      <c r="O65" s="63"/>
      <c r="P65" s="73"/>
      <c r="Q65" s="62"/>
      <c r="U65" s="63"/>
      <c r="V65" s="73"/>
    </row>
    <row r="66" spans="1:23" s="3" customFormat="1" ht="12.75" x14ac:dyDescent="0.2">
      <c r="A66" s="4" t="s">
        <v>316</v>
      </c>
      <c r="H66" s="16"/>
      <c r="J66" s="16"/>
      <c r="L66" s="73"/>
      <c r="M66" s="62"/>
      <c r="O66" s="63"/>
      <c r="P66" s="73"/>
      <c r="Q66" s="62"/>
      <c r="U66" s="63"/>
      <c r="V66" s="73"/>
      <c r="W66" s="14">
        <f>SUM(S66:V66)</f>
        <v>0</v>
      </c>
    </row>
    <row r="67" spans="1:23" s="3" customFormat="1" ht="12.75" x14ac:dyDescent="0.2">
      <c r="A67" s="3" t="s">
        <v>260</v>
      </c>
      <c r="H67" s="35">
        <f>'Notes to Accounts 7,8,9'!G53</f>
        <v>2835</v>
      </c>
      <c r="I67" s="35"/>
      <c r="J67" s="35">
        <v>2057</v>
      </c>
      <c r="L67" s="72">
        <f t="shared" ref="L67:L75" si="4">ROUNDUP(W67,0)</f>
        <v>0</v>
      </c>
      <c r="M67" s="60">
        <v>0</v>
      </c>
      <c r="N67" s="14">
        <v>0</v>
      </c>
      <c r="O67" s="61">
        <v>0</v>
      </c>
      <c r="P67" s="72">
        <f t="shared" ref="P67:P75" si="5">SUM(M67:O67)</f>
        <v>0</v>
      </c>
      <c r="Q67" s="60">
        <v>0</v>
      </c>
      <c r="R67" s="14">
        <v>0</v>
      </c>
      <c r="S67" s="14">
        <v>0</v>
      </c>
      <c r="T67" s="14">
        <v>0</v>
      </c>
      <c r="U67" s="61"/>
      <c r="V67" s="79">
        <f t="shared" ref="V67:V75" si="6">SUM(Q67:U67)</f>
        <v>0</v>
      </c>
      <c r="W67" s="14">
        <f t="shared" ref="W67:W75" si="7">SUM(P67)</f>
        <v>0</v>
      </c>
    </row>
    <row r="68" spans="1:23" s="3" customFormat="1" ht="12.75" x14ac:dyDescent="0.2">
      <c r="A68" s="3" t="s">
        <v>261</v>
      </c>
      <c r="H68" s="35">
        <f>'Notes to Accounts 7,8,9'!G54</f>
        <v>0</v>
      </c>
      <c r="I68" s="35"/>
      <c r="J68" s="35">
        <v>0</v>
      </c>
      <c r="L68" s="72">
        <f t="shared" si="4"/>
        <v>0</v>
      </c>
      <c r="M68" s="60">
        <v>0</v>
      </c>
      <c r="N68" s="14">
        <v>0</v>
      </c>
      <c r="O68" s="61">
        <v>0</v>
      </c>
      <c r="P68" s="72">
        <f t="shared" si="5"/>
        <v>0</v>
      </c>
      <c r="Q68" s="60">
        <v>0</v>
      </c>
      <c r="R68" s="14">
        <v>0</v>
      </c>
      <c r="S68" s="14">
        <v>0</v>
      </c>
      <c r="T68" s="14">
        <v>0</v>
      </c>
      <c r="U68" s="61"/>
      <c r="V68" s="79">
        <f t="shared" si="6"/>
        <v>0</v>
      </c>
      <c r="W68" s="14">
        <f t="shared" si="7"/>
        <v>0</v>
      </c>
    </row>
    <row r="69" spans="1:23" s="3" customFormat="1" ht="12.75" x14ac:dyDescent="0.2">
      <c r="A69" s="3" t="s">
        <v>262</v>
      </c>
      <c r="H69" s="35">
        <f>'Notes to Accounts 7,8,9'!G55</f>
        <v>0</v>
      </c>
      <c r="I69" s="35"/>
      <c r="J69" s="35">
        <v>0</v>
      </c>
      <c r="L69" s="72">
        <f t="shared" si="4"/>
        <v>0</v>
      </c>
      <c r="M69" s="60">
        <v>0</v>
      </c>
      <c r="N69" s="14">
        <v>0</v>
      </c>
      <c r="O69" s="61">
        <v>0</v>
      </c>
      <c r="P69" s="72">
        <f t="shared" si="5"/>
        <v>0</v>
      </c>
      <c r="Q69" s="60">
        <v>0</v>
      </c>
      <c r="R69" s="14">
        <v>0</v>
      </c>
      <c r="S69" s="14">
        <v>0</v>
      </c>
      <c r="T69" s="14">
        <v>0</v>
      </c>
      <c r="U69" s="61"/>
      <c r="V69" s="79">
        <f t="shared" si="6"/>
        <v>0</v>
      </c>
      <c r="W69" s="14">
        <f t="shared" si="7"/>
        <v>0</v>
      </c>
    </row>
    <row r="70" spans="1:23" s="3" customFormat="1" ht="12.75" x14ac:dyDescent="0.2">
      <c r="A70" s="3" t="s">
        <v>317</v>
      </c>
      <c r="H70" s="35">
        <f>'Notes to Accounts 7,8,9'!G56</f>
        <v>250</v>
      </c>
      <c r="I70" s="35"/>
      <c r="J70" s="35">
        <v>0</v>
      </c>
      <c r="L70" s="72">
        <f t="shared" si="4"/>
        <v>0</v>
      </c>
      <c r="M70" s="60">
        <v>0</v>
      </c>
      <c r="N70" s="14">
        <v>0</v>
      </c>
      <c r="O70" s="61">
        <v>0</v>
      </c>
      <c r="P70" s="72">
        <f t="shared" si="5"/>
        <v>0</v>
      </c>
      <c r="Q70" s="60">
        <v>0</v>
      </c>
      <c r="R70" s="14">
        <v>0</v>
      </c>
      <c r="S70" s="14">
        <v>0</v>
      </c>
      <c r="T70" s="14">
        <v>0</v>
      </c>
      <c r="U70" s="61"/>
      <c r="V70" s="79">
        <f t="shared" si="6"/>
        <v>0</v>
      </c>
      <c r="W70" s="14">
        <f t="shared" si="7"/>
        <v>0</v>
      </c>
    </row>
    <row r="71" spans="1:23" s="3" customFormat="1" ht="12.75" x14ac:dyDescent="0.2">
      <c r="A71" s="3" t="s">
        <v>318</v>
      </c>
      <c r="H71" s="35">
        <f>'Notes to Accounts 7,8,9'!G57</f>
        <v>0</v>
      </c>
      <c r="I71" s="35"/>
      <c r="J71" s="35">
        <v>0</v>
      </c>
      <c r="L71" s="72">
        <f t="shared" si="4"/>
        <v>0</v>
      </c>
      <c r="M71" s="60">
        <v>0</v>
      </c>
      <c r="N71" s="14">
        <v>0</v>
      </c>
      <c r="O71" s="61">
        <v>0</v>
      </c>
      <c r="P71" s="72">
        <f t="shared" si="5"/>
        <v>0</v>
      </c>
      <c r="Q71" s="60">
        <v>0</v>
      </c>
      <c r="R71" s="14">
        <v>0</v>
      </c>
      <c r="S71" s="14">
        <v>0</v>
      </c>
      <c r="T71" s="14">
        <v>0</v>
      </c>
      <c r="U71" s="61"/>
      <c r="V71" s="79">
        <f t="shared" si="6"/>
        <v>0</v>
      </c>
      <c r="W71" s="14">
        <f t="shared" si="7"/>
        <v>0</v>
      </c>
    </row>
    <row r="72" spans="1:23" s="3" customFormat="1" ht="12.75" x14ac:dyDescent="0.2">
      <c r="A72" s="3" t="s">
        <v>319</v>
      </c>
      <c r="H72" s="35">
        <f>'Notes to Accounts 7,8,9'!G58</f>
        <v>402</v>
      </c>
      <c r="I72" s="35"/>
      <c r="J72" s="35">
        <v>256</v>
      </c>
      <c r="L72" s="72">
        <f t="shared" si="4"/>
        <v>0</v>
      </c>
      <c r="M72" s="60">
        <v>0</v>
      </c>
      <c r="N72" s="14">
        <v>0</v>
      </c>
      <c r="O72" s="61">
        <v>0</v>
      </c>
      <c r="P72" s="72">
        <f t="shared" si="5"/>
        <v>0</v>
      </c>
      <c r="Q72" s="60">
        <v>0</v>
      </c>
      <c r="R72" s="14">
        <v>0</v>
      </c>
      <c r="S72" s="14">
        <v>0</v>
      </c>
      <c r="T72" s="14">
        <v>0</v>
      </c>
      <c r="U72" s="61"/>
      <c r="V72" s="79">
        <f t="shared" si="6"/>
        <v>0</v>
      </c>
      <c r="W72" s="14">
        <f t="shared" si="7"/>
        <v>0</v>
      </c>
    </row>
    <row r="73" spans="1:23" s="3" customFormat="1" ht="12.75" x14ac:dyDescent="0.2">
      <c r="A73" s="3" t="s">
        <v>266</v>
      </c>
      <c r="H73" s="35">
        <f>'Notes to Accounts 7,8,9'!G59</f>
        <v>193</v>
      </c>
      <c r="I73" s="35"/>
      <c r="J73" s="35">
        <v>401</v>
      </c>
      <c r="L73" s="72">
        <f t="shared" si="4"/>
        <v>0</v>
      </c>
      <c r="M73" s="60">
        <v>0</v>
      </c>
      <c r="N73" s="14">
        <v>0</v>
      </c>
      <c r="O73" s="61">
        <v>0</v>
      </c>
      <c r="P73" s="72">
        <f t="shared" si="5"/>
        <v>0</v>
      </c>
      <c r="Q73" s="60">
        <v>0</v>
      </c>
      <c r="R73" s="14">
        <v>0</v>
      </c>
      <c r="S73" s="14">
        <v>0</v>
      </c>
      <c r="T73" s="14">
        <v>0</v>
      </c>
      <c r="U73" s="61"/>
      <c r="V73" s="79">
        <f t="shared" si="6"/>
        <v>0</v>
      </c>
      <c r="W73" s="14">
        <f t="shared" si="7"/>
        <v>0</v>
      </c>
    </row>
    <row r="74" spans="1:23" s="3" customFormat="1" ht="12.75" x14ac:dyDescent="0.2">
      <c r="A74" s="3" t="s">
        <v>267</v>
      </c>
      <c r="H74" s="35">
        <f>'Notes to Accounts 7,8,9'!G60</f>
        <v>0</v>
      </c>
      <c r="I74" s="35"/>
      <c r="J74" s="35">
        <v>67</v>
      </c>
      <c r="L74" s="72">
        <f t="shared" si="4"/>
        <v>0</v>
      </c>
      <c r="M74" s="60">
        <v>0</v>
      </c>
      <c r="N74" s="14">
        <v>0</v>
      </c>
      <c r="O74" s="61">
        <v>0</v>
      </c>
      <c r="P74" s="72">
        <f t="shared" si="5"/>
        <v>0</v>
      </c>
      <c r="Q74" s="60">
        <v>0</v>
      </c>
      <c r="R74" s="14">
        <v>0</v>
      </c>
      <c r="S74" s="14">
        <v>0</v>
      </c>
      <c r="T74" s="14">
        <v>0</v>
      </c>
      <c r="U74" s="61"/>
      <c r="V74" s="79">
        <f t="shared" si="6"/>
        <v>0</v>
      </c>
      <c r="W74" s="14">
        <f t="shared" si="7"/>
        <v>0</v>
      </c>
    </row>
    <row r="75" spans="1:23" s="3" customFormat="1" ht="13.5" thickBot="1" x14ac:dyDescent="0.25">
      <c r="A75" s="3" t="s">
        <v>269</v>
      </c>
      <c r="H75" s="35">
        <f>'Notes to Accounts 7,8,9'!G63</f>
        <v>0</v>
      </c>
      <c r="I75" s="35"/>
      <c r="J75" s="35">
        <v>0</v>
      </c>
      <c r="L75" s="74">
        <f t="shared" si="4"/>
        <v>0</v>
      </c>
      <c r="M75" s="64">
        <v>0</v>
      </c>
      <c r="N75" s="65">
        <v>0</v>
      </c>
      <c r="O75" s="66">
        <v>0</v>
      </c>
      <c r="P75" s="74">
        <f t="shared" si="5"/>
        <v>0</v>
      </c>
      <c r="Q75" s="64">
        <v>0</v>
      </c>
      <c r="R75" s="65">
        <v>0</v>
      </c>
      <c r="S75" s="65">
        <v>0</v>
      </c>
      <c r="T75" s="65">
        <v>0</v>
      </c>
      <c r="U75" s="66"/>
      <c r="V75" s="80">
        <f t="shared" si="6"/>
        <v>0</v>
      </c>
      <c r="W75" s="14">
        <f t="shared" si="7"/>
        <v>0</v>
      </c>
    </row>
    <row r="76" spans="1:23" s="3" customFormat="1" ht="12.75" x14ac:dyDescent="0.2">
      <c r="H76" s="36">
        <f>SUM(H67:H75)</f>
        <v>3680</v>
      </c>
      <c r="I76" s="36"/>
      <c r="J76" s="36">
        <f>SUM(J67:J75)</f>
        <v>2781</v>
      </c>
    </row>
    <row r="77" spans="1:23" s="3" customFormat="1" ht="4.3499999999999996" customHeight="1" x14ac:dyDescent="0.2">
      <c r="H77" s="16"/>
      <c r="J77" s="16"/>
    </row>
    <row r="78" spans="1:23" s="3" customFormat="1" ht="13.5" thickBot="1" x14ac:dyDescent="0.25">
      <c r="A78" s="4" t="s">
        <v>302</v>
      </c>
      <c r="H78" s="23">
        <f>H50+H57+H65+H76</f>
        <v>39604</v>
      </c>
      <c r="J78" s="23">
        <f>J50+J57+J65+J76</f>
        <v>18295</v>
      </c>
    </row>
    <row r="79" spans="1:23" s="3" customFormat="1" ht="13.5" thickTop="1" x14ac:dyDescent="0.2"/>
    <row r="80" spans="1:23" s="3" customFormat="1" ht="12.75" x14ac:dyDescent="0.2"/>
    <row r="81" spans="23:23" s="3" customFormat="1" x14ac:dyDescent="0.25">
      <c r="W81"/>
    </row>
  </sheetData>
  <mergeCells count="6">
    <mergeCell ref="C5:K5"/>
    <mergeCell ref="M6:O6"/>
    <mergeCell ref="Q6:U6"/>
    <mergeCell ref="M42:O42"/>
    <mergeCell ref="Q42:U42"/>
    <mergeCell ref="C38:E38"/>
  </mergeCells>
  <phoneticPr fontId="0" type="noConversion"/>
  <pageMargins left="0.31" right="0.28000000000000003" top="0.46" bottom="0.74803149606299213" header="0.31496062992125984" footer="0.31496062992125984"/>
  <pageSetup paperSize="9" scale="72" orientation="portrait" r:id="rId1"/>
  <headerFooter alignWithMargins="0">
    <oddFooter>&amp;L&amp;9&amp;P&amp;R&amp;9&amp;A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35"/>
  <sheetViews>
    <sheetView zoomScaleNormal="100" zoomScaleSheetLayoutView="50" zoomScalePageLayoutView="125" workbookViewId="0">
      <selection activeCell="B30" sqref="B30:D30"/>
    </sheetView>
  </sheetViews>
  <sheetFormatPr defaultColWidth="8.625" defaultRowHeight="15.75" x14ac:dyDescent="0.25"/>
  <cols>
    <col min="7" max="7" width="10.125" bestFit="1" customWidth="1"/>
    <col min="8" max="8" width="2.125" customWidth="1"/>
    <col min="9" max="9" width="10.125" bestFit="1" customWidth="1"/>
    <col min="12" max="12" width="13.125" customWidth="1"/>
    <col min="13" max="13" width="13" customWidth="1"/>
    <col min="14" max="14" width="9.125" bestFit="1" customWidth="1"/>
    <col min="15" max="15" width="8.625" bestFit="1" customWidth="1"/>
    <col min="16" max="16" width="12.125" customWidth="1"/>
    <col min="17" max="17" width="11.125" customWidth="1"/>
    <col min="18" max="20" width="8.625" bestFit="1" customWidth="1"/>
    <col min="22" max="23" width="11.125" customWidth="1"/>
  </cols>
  <sheetData>
    <row r="1" spans="1:23" x14ac:dyDescent="0.25">
      <c r="A1" s="4" t="str">
        <f>'Statement of Funds 14'!A1</f>
        <v>THE CHURCH OF SCOTLAND</v>
      </c>
      <c r="B1" s="3"/>
      <c r="C1" s="3"/>
      <c r="D1" s="3"/>
      <c r="E1" s="3"/>
      <c r="F1" s="3"/>
      <c r="G1" s="3"/>
      <c r="I1" s="3"/>
    </row>
    <row r="2" spans="1:23" x14ac:dyDescent="0.25">
      <c r="A2" s="4" t="str">
        <f>'Statement of Funds 14'!A2</f>
        <v>URR PARISH CHURCH</v>
      </c>
      <c r="B2" s="3"/>
      <c r="C2" s="3"/>
      <c r="D2" s="3"/>
      <c r="E2" s="3"/>
      <c r="F2" s="3"/>
      <c r="G2" s="3"/>
      <c r="I2" s="3"/>
    </row>
    <row r="3" spans="1:23" x14ac:dyDescent="0.25">
      <c r="A3" s="4" t="s">
        <v>320</v>
      </c>
      <c r="B3" s="3"/>
      <c r="C3" s="3"/>
      <c r="D3" s="3"/>
      <c r="E3" s="3"/>
      <c r="F3" s="3"/>
      <c r="G3" s="3"/>
      <c r="I3" s="3"/>
    </row>
    <row r="4" spans="1:23" ht="16.5" thickBot="1" x14ac:dyDescent="0.3">
      <c r="A4" s="4" t="s">
        <v>284</v>
      </c>
      <c r="B4" s="3"/>
      <c r="C4" s="3"/>
      <c r="D4" s="3"/>
      <c r="E4" s="3"/>
      <c r="F4" s="3"/>
      <c r="G4" s="3"/>
      <c r="H4" s="3"/>
      <c r="I4" s="3"/>
    </row>
    <row r="5" spans="1:23" ht="16.5" thickBot="1" x14ac:dyDescent="0.3">
      <c r="A5" s="4"/>
      <c r="B5" s="3"/>
      <c r="C5" s="3"/>
      <c r="D5" s="3"/>
      <c r="E5" s="3"/>
      <c r="F5" s="3"/>
      <c r="G5" s="224">
        <v>2025</v>
      </c>
      <c r="H5" s="3"/>
      <c r="I5" s="224">
        <v>2024</v>
      </c>
      <c r="L5" s="3"/>
      <c r="M5" s="387" t="s">
        <v>199</v>
      </c>
      <c r="N5" s="388"/>
      <c r="O5" s="389"/>
      <c r="P5" s="81" t="s">
        <v>200</v>
      </c>
      <c r="Q5" s="384" t="s">
        <v>201</v>
      </c>
      <c r="R5" s="385"/>
      <c r="S5" s="385"/>
      <c r="T5" s="385"/>
      <c r="U5" s="386"/>
      <c r="V5" s="81" t="s">
        <v>200</v>
      </c>
      <c r="W5" s="3"/>
    </row>
    <row r="6" spans="1:23" x14ac:dyDescent="0.25">
      <c r="A6" s="4" t="s">
        <v>285</v>
      </c>
      <c r="B6" s="3"/>
      <c r="C6" s="3"/>
      <c r="D6" s="3"/>
      <c r="E6" s="3"/>
      <c r="F6" s="3"/>
      <c r="G6" s="224" t="s">
        <v>198</v>
      </c>
      <c r="H6" s="3"/>
      <c r="I6" s="224" t="s">
        <v>198</v>
      </c>
      <c r="L6" s="3"/>
      <c r="M6" s="75"/>
      <c r="N6" s="76"/>
      <c r="O6" s="77"/>
      <c r="P6" s="78"/>
      <c r="Q6" s="76"/>
      <c r="R6" s="76"/>
      <c r="S6" s="76"/>
      <c r="T6" s="76"/>
      <c r="U6" s="76"/>
      <c r="V6" s="78"/>
      <c r="W6" s="3"/>
    </row>
    <row r="7" spans="1:23" ht="5.0999999999999996" customHeight="1" x14ac:dyDescent="0.25">
      <c r="A7" s="3"/>
      <c r="B7" s="3"/>
      <c r="C7" s="3"/>
      <c r="D7" s="3"/>
      <c r="E7" s="3"/>
      <c r="F7" s="3"/>
      <c r="G7" s="3"/>
      <c r="H7" s="224"/>
      <c r="I7" s="3"/>
      <c r="L7" s="14" t="s">
        <v>26</v>
      </c>
      <c r="M7" s="60" t="s">
        <v>26</v>
      </c>
      <c r="N7" s="14" t="s">
        <v>26</v>
      </c>
      <c r="O7" s="61" t="s">
        <v>26</v>
      </c>
      <c r="P7" s="72" t="s">
        <v>26</v>
      </c>
      <c r="Q7" s="14" t="s">
        <v>26</v>
      </c>
      <c r="R7" s="14" t="s">
        <v>26</v>
      </c>
      <c r="S7" s="14" t="s">
        <v>26</v>
      </c>
      <c r="T7" s="14" t="s">
        <v>26</v>
      </c>
      <c r="U7" s="14" t="s">
        <v>26</v>
      </c>
      <c r="V7" s="79" t="s">
        <v>26</v>
      </c>
      <c r="W7" s="14" t="s">
        <v>26</v>
      </c>
    </row>
    <row r="8" spans="1:23" x14ac:dyDescent="0.25">
      <c r="A8" s="368" t="s">
        <v>321</v>
      </c>
      <c r="B8" s="368"/>
      <c r="C8" s="368"/>
      <c r="D8" s="368"/>
      <c r="E8" s="130"/>
      <c r="F8" s="3"/>
      <c r="G8" s="3" t="s">
        <v>26</v>
      </c>
      <c r="I8" s="3"/>
      <c r="J8" t="s">
        <v>26</v>
      </c>
      <c r="L8" s="3"/>
      <c r="M8" s="62"/>
      <c r="N8" s="3"/>
      <c r="O8" s="63"/>
      <c r="P8" s="73"/>
      <c r="Q8" s="3"/>
      <c r="R8" s="3"/>
      <c r="S8" s="3"/>
      <c r="T8" s="3"/>
      <c r="U8" s="3"/>
      <c r="V8" s="73"/>
      <c r="W8" s="3"/>
    </row>
    <row r="9" spans="1:23" x14ac:dyDescent="0.25">
      <c r="A9" s="219" t="s">
        <v>352</v>
      </c>
      <c r="B9" s="219"/>
      <c r="C9" s="219"/>
      <c r="D9" s="219"/>
      <c r="E9" s="130"/>
      <c r="F9" s="3"/>
      <c r="G9" s="3"/>
      <c r="I9" s="3"/>
      <c r="L9" s="3"/>
      <c r="M9" s="62"/>
      <c r="N9" s="3"/>
      <c r="O9" s="63"/>
      <c r="P9" s="73"/>
      <c r="Q9" s="3"/>
      <c r="R9" s="3"/>
      <c r="S9" s="3"/>
      <c r="T9" s="3"/>
      <c r="U9" s="3"/>
      <c r="V9" s="73"/>
      <c r="W9" s="3"/>
    </row>
    <row r="10" spans="1:23" ht="16.5" thickBot="1" x14ac:dyDescent="0.3">
      <c r="A10" s="3" t="s">
        <v>322</v>
      </c>
      <c r="B10" s="3"/>
      <c r="C10" s="3"/>
      <c r="D10" s="3"/>
      <c r="E10" s="3"/>
      <c r="F10" s="3"/>
      <c r="G10" s="15">
        <f>L10</f>
        <v>56781</v>
      </c>
      <c r="H10" s="16"/>
      <c r="I10" s="15">
        <v>56781</v>
      </c>
      <c r="L10" s="14">
        <f>ROUNDUP(W10,0)</f>
        <v>56781</v>
      </c>
      <c r="M10" s="60">
        <v>0</v>
      </c>
      <c r="N10" s="14">
        <v>0</v>
      </c>
      <c r="O10" s="61">
        <v>0</v>
      </c>
      <c r="P10" s="72">
        <f>SUM(M10:O10)</f>
        <v>0</v>
      </c>
      <c r="Q10" s="14">
        <f>'2025 Trial Balance'!D69</f>
        <v>56781</v>
      </c>
      <c r="R10" s="14">
        <f>'2025 Trial Balance'!D71</f>
        <v>0</v>
      </c>
      <c r="S10" s="14">
        <f>'2025 Trial Balance'!D73</f>
        <v>0</v>
      </c>
      <c r="T10" s="14">
        <v>0</v>
      </c>
      <c r="U10" s="14"/>
      <c r="V10" s="79">
        <f>SUM(Q10:U10)</f>
        <v>56781</v>
      </c>
      <c r="W10" s="14">
        <f>SUM(V10-P10)</f>
        <v>56781</v>
      </c>
    </row>
    <row r="11" spans="1:23" ht="8.1" customHeight="1" thickTop="1" x14ac:dyDescent="0.25">
      <c r="A11" s="3"/>
      <c r="B11" s="3"/>
      <c r="C11" s="3"/>
      <c r="D11" s="3"/>
      <c r="E11" s="3"/>
      <c r="F11" s="3"/>
      <c r="G11" s="3"/>
      <c r="H11" s="3"/>
      <c r="I11" s="3"/>
      <c r="L11" s="14" t="s">
        <v>26</v>
      </c>
      <c r="M11" s="60" t="s">
        <v>26</v>
      </c>
      <c r="N11" s="14" t="s">
        <v>26</v>
      </c>
      <c r="O11" s="61" t="s">
        <v>26</v>
      </c>
      <c r="P11" s="72" t="s">
        <v>26</v>
      </c>
      <c r="Q11" s="14" t="s">
        <v>26</v>
      </c>
      <c r="R11" s="14" t="s">
        <v>26</v>
      </c>
      <c r="S11" s="14" t="s">
        <v>26</v>
      </c>
      <c r="T11" s="14" t="s">
        <v>26</v>
      </c>
      <c r="U11" s="14" t="s">
        <v>26</v>
      </c>
      <c r="V11" s="79" t="s">
        <v>26</v>
      </c>
      <c r="W11" s="14" t="s">
        <v>26</v>
      </c>
    </row>
    <row r="12" spans="1:23" ht="16.5" thickBot="1" x14ac:dyDescent="0.3">
      <c r="A12" s="368" t="s">
        <v>323</v>
      </c>
      <c r="B12" s="368"/>
      <c r="C12" s="395">
        <f>'Front Page 1'!R5</f>
        <v>46022</v>
      </c>
      <c r="D12" s="395"/>
      <c r="E12" s="3"/>
      <c r="F12" s="3"/>
      <c r="G12" s="15">
        <f>L12</f>
        <v>87130</v>
      </c>
      <c r="H12" s="16"/>
      <c r="I12" s="15">
        <v>83117</v>
      </c>
      <c r="L12" s="14">
        <f>ROUNDUP(W12,0)</f>
        <v>87130</v>
      </c>
      <c r="M12" s="60">
        <v>0</v>
      </c>
      <c r="N12" s="14">
        <v>0</v>
      </c>
      <c r="O12" s="61">
        <v>0</v>
      </c>
      <c r="P12" s="72">
        <f>SUM(M12:O12)</f>
        <v>0</v>
      </c>
      <c r="Q12" s="14">
        <f>'2025 Trial Balance'!D74</f>
        <v>87130</v>
      </c>
      <c r="R12" s="14">
        <f>'2025 Trial Balance'!D72</f>
        <v>0</v>
      </c>
      <c r="S12" s="14">
        <f>'2025 Trial Balance'!D70</f>
        <v>0</v>
      </c>
      <c r="T12" s="14">
        <v>0</v>
      </c>
      <c r="U12" s="14"/>
      <c r="V12" s="79">
        <f>SUM(Q12:U12)</f>
        <v>87130</v>
      </c>
      <c r="W12" s="14">
        <f>SUM(V12-P12)</f>
        <v>87130</v>
      </c>
    </row>
    <row r="13" spans="1:23" ht="16.5" thickTop="1" x14ac:dyDescent="0.25">
      <c r="A13" s="3"/>
      <c r="B13" s="3"/>
      <c r="C13" s="3"/>
      <c r="D13" s="3"/>
      <c r="E13" s="3"/>
      <c r="F13" s="3"/>
      <c r="G13" s="3"/>
      <c r="H13" s="3"/>
      <c r="I13" s="3"/>
      <c r="M13" s="82"/>
      <c r="O13" s="83"/>
      <c r="P13" s="87"/>
      <c r="V13" s="87"/>
    </row>
    <row r="14" spans="1:23" x14ac:dyDescent="0.25">
      <c r="A14" s="4" t="s">
        <v>288</v>
      </c>
      <c r="B14" s="3"/>
      <c r="C14" s="3"/>
      <c r="D14" s="3"/>
      <c r="E14" s="3"/>
      <c r="F14" s="3"/>
      <c r="G14" s="3"/>
      <c r="H14" s="3"/>
      <c r="I14" s="3"/>
      <c r="M14" s="82"/>
      <c r="O14" s="83"/>
      <c r="P14" s="87"/>
      <c r="V14" s="87"/>
    </row>
    <row r="15" spans="1:23" ht="5.0999999999999996" customHeight="1" x14ac:dyDescent="0.25">
      <c r="A15" s="3"/>
      <c r="B15" s="3"/>
      <c r="C15" s="3"/>
      <c r="D15" s="3"/>
      <c r="E15" s="3"/>
      <c r="F15" s="3"/>
      <c r="G15" s="3"/>
      <c r="H15" s="224"/>
      <c r="I15" s="3"/>
      <c r="M15" s="82"/>
      <c r="O15" s="83"/>
      <c r="P15" s="87"/>
      <c r="V15" s="87"/>
    </row>
    <row r="16" spans="1:23" x14ac:dyDescent="0.25">
      <c r="A16" s="4" t="s">
        <v>76</v>
      </c>
      <c r="F16" s="3"/>
      <c r="G16" s="3"/>
      <c r="H16" s="3"/>
      <c r="I16" s="3"/>
      <c r="M16" s="82"/>
      <c r="O16" s="83"/>
      <c r="P16" s="87"/>
      <c r="V16" s="87"/>
    </row>
    <row r="17" spans="1:23" x14ac:dyDescent="0.25">
      <c r="A17" s="137" t="s">
        <v>324</v>
      </c>
      <c r="F17" s="3"/>
      <c r="G17" s="30">
        <f>L17</f>
        <v>0</v>
      </c>
      <c r="H17" s="3"/>
      <c r="I17" s="164">
        <v>0</v>
      </c>
      <c r="L17" s="14">
        <f>ROUNDUP(W17,0)</f>
        <v>0</v>
      </c>
      <c r="M17" s="60">
        <f>'2025 Trial Balance'!E59</f>
        <v>0</v>
      </c>
      <c r="N17" s="14">
        <v>0</v>
      </c>
      <c r="O17" s="61">
        <v>0</v>
      </c>
      <c r="P17" s="72">
        <f>SUM(M17:O17)</f>
        <v>0</v>
      </c>
      <c r="Q17" s="14">
        <v>0</v>
      </c>
      <c r="R17" s="14">
        <v>0</v>
      </c>
      <c r="S17" s="14">
        <v>0</v>
      </c>
      <c r="T17" s="14">
        <v>0</v>
      </c>
      <c r="U17" s="14"/>
      <c r="V17" s="79">
        <f>SUM(Q17:U17)</f>
        <v>0</v>
      </c>
      <c r="W17" s="14">
        <f>SUM(V17-P17)</f>
        <v>0</v>
      </c>
    </row>
    <row r="18" spans="1:23" x14ac:dyDescent="0.25">
      <c r="A18" s="3" t="s">
        <v>325</v>
      </c>
      <c r="E18" s="30"/>
      <c r="F18" s="3"/>
      <c r="G18" s="30">
        <f>L18</f>
        <v>951</v>
      </c>
      <c r="H18" s="3"/>
      <c r="I18" s="164">
        <v>757</v>
      </c>
      <c r="L18" s="14">
        <f>ROUNDUP(W18,0)</f>
        <v>951</v>
      </c>
      <c r="M18" s="60">
        <v>0</v>
      </c>
      <c r="N18" s="14">
        <v>0</v>
      </c>
      <c r="O18" s="61">
        <v>0</v>
      </c>
      <c r="P18" s="72">
        <f>SUM(M18:O18)</f>
        <v>0</v>
      </c>
      <c r="Q18" s="14">
        <f>'2025 Trial Balance'!D90</f>
        <v>950.52</v>
      </c>
      <c r="R18" s="14">
        <v>0</v>
      </c>
      <c r="S18" s="14">
        <v>0</v>
      </c>
      <c r="T18" s="14">
        <v>0</v>
      </c>
      <c r="U18" s="14"/>
      <c r="V18" s="79">
        <f>SUM(Q18:U18)</f>
        <v>950.52</v>
      </c>
      <c r="W18" s="14">
        <f>SUM(V18-P18)</f>
        <v>950.52</v>
      </c>
    </row>
    <row r="19" spans="1:23" x14ac:dyDescent="0.25">
      <c r="A19" s="3" t="s">
        <v>326</v>
      </c>
      <c r="E19" s="30"/>
      <c r="F19" s="3"/>
      <c r="G19" s="30">
        <f>L19</f>
        <v>2559</v>
      </c>
      <c r="I19" s="164">
        <v>3027</v>
      </c>
      <c r="L19" s="14">
        <f>ROUNDUP(W19,0)</f>
        <v>2559</v>
      </c>
      <c r="M19" s="60">
        <v>0</v>
      </c>
      <c r="N19" s="14">
        <v>0</v>
      </c>
      <c r="O19" s="61">
        <v>0</v>
      </c>
      <c r="P19" s="72">
        <f>SUM(M19:O19)</f>
        <v>0</v>
      </c>
      <c r="Q19" s="14">
        <f>'2025 Trial Balance'!D91</f>
        <v>2558.6799999999998</v>
      </c>
      <c r="R19" s="14">
        <v>0</v>
      </c>
      <c r="S19" s="14">
        <v>0</v>
      </c>
      <c r="T19" s="14">
        <v>0</v>
      </c>
      <c r="U19" s="14"/>
      <c r="V19" s="79">
        <f>SUM(Q19:U19)</f>
        <v>2558.6799999999998</v>
      </c>
      <c r="W19" s="14">
        <f>SUM(V19-P19)</f>
        <v>2558.6799999999998</v>
      </c>
    </row>
    <row r="20" spans="1:23" x14ac:dyDescent="0.25">
      <c r="A20" s="3"/>
      <c r="E20" s="30"/>
      <c r="F20" s="3"/>
      <c r="G20" s="22">
        <f>+G18+G19+G17</f>
        <v>3510</v>
      </c>
      <c r="H20" s="16"/>
      <c r="I20" s="22">
        <f>SUM(I17:I19)</f>
        <v>3784</v>
      </c>
      <c r="L20" t="s">
        <v>26</v>
      </c>
      <c r="M20" s="82"/>
      <c r="N20" t="s">
        <v>26</v>
      </c>
      <c r="O20" s="83"/>
      <c r="P20" s="87"/>
      <c r="V20" s="87"/>
    </row>
    <row r="21" spans="1:23" ht="6" customHeight="1" x14ac:dyDescent="0.25">
      <c r="A21" s="3"/>
      <c r="E21" s="30"/>
      <c r="F21" s="3"/>
      <c r="G21" s="30"/>
      <c r="H21" s="3"/>
      <c r="I21" s="30"/>
      <c r="M21" s="82"/>
      <c r="O21" s="83"/>
      <c r="P21" s="87"/>
      <c r="V21" s="87"/>
    </row>
    <row r="22" spans="1:23" x14ac:dyDescent="0.25">
      <c r="A22" s="4" t="s">
        <v>327</v>
      </c>
      <c r="E22" s="30"/>
      <c r="F22" s="3"/>
      <c r="G22" s="3"/>
      <c r="H22" s="3"/>
      <c r="I22" s="30"/>
      <c r="M22" s="82"/>
      <c r="O22" s="83"/>
      <c r="P22" s="87"/>
      <c r="V22" s="87"/>
    </row>
    <row r="23" spans="1:23" x14ac:dyDescent="0.25">
      <c r="A23" s="3" t="s">
        <v>328</v>
      </c>
      <c r="E23" s="30"/>
      <c r="G23" s="164">
        <f>L23</f>
        <v>0</v>
      </c>
      <c r="H23" s="3"/>
      <c r="I23" s="164">
        <v>0</v>
      </c>
      <c r="K23" s="14" t="s">
        <v>26</v>
      </c>
      <c r="L23" s="14">
        <f>ROUNDUP(W23,0)</f>
        <v>0</v>
      </c>
      <c r="M23" s="60">
        <f>'2025 Trial Balance'!D24</f>
        <v>0</v>
      </c>
      <c r="N23" s="14">
        <v>0</v>
      </c>
      <c r="O23" s="61">
        <v>0</v>
      </c>
      <c r="P23" s="72">
        <f>SUM(M23:O23)</f>
        <v>0</v>
      </c>
      <c r="Q23" s="14">
        <v>0</v>
      </c>
      <c r="R23" s="14">
        <v>0</v>
      </c>
      <c r="S23" s="14">
        <v>0</v>
      </c>
      <c r="T23" s="14">
        <v>0</v>
      </c>
      <c r="U23" s="14"/>
      <c r="V23" s="79">
        <f>SUM(Q23:U23)</f>
        <v>0</v>
      </c>
      <c r="W23" s="14">
        <f>SUM(P23-V23)</f>
        <v>0</v>
      </c>
    </row>
    <row r="24" spans="1:23" x14ac:dyDescent="0.25">
      <c r="A24" s="3" t="s">
        <v>329</v>
      </c>
      <c r="E24" s="30"/>
      <c r="G24" s="164">
        <f>L24</f>
        <v>0</v>
      </c>
      <c r="H24" s="3"/>
      <c r="I24" s="164">
        <v>0</v>
      </c>
      <c r="K24" s="14" t="s">
        <v>26</v>
      </c>
      <c r="L24" s="14">
        <f>ROUNDUP(W24,0)</f>
        <v>0</v>
      </c>
      <c r="M24" s="60">
        <f>'2025 Trial Balance'!D23</f>
        <v>0</v>
      </c>
      <c r="N24" s="14">
        <v>0</v>
      </c>
      <c r="O24" s="61">
        <v>0</v>
      </c>
      <c r="P24" s="72">
        <f>SUM(M24:O24)</f>
        <v>0</v>
      </c>
      <c r="Q24" s="14">
        <v>0</v>
      </c>
      <c r="R24" s="14">
        <v>0</v>
      </c>
      <c r="S24" s="14">
        <v>0</v>
      </c>
      <c r="T24" s="14">
        <v>0</v>
      </c>
      <c r="U24" s="14"/>
      <c r="V24" s="79">
        <f>SUM(Q24:U24)</f>
        <v>0</v>
      </c>
      <c r="W24" s="14">
        <f>SUM(P24-V24)</f>
        <v>0</v>
      </c>
    </row>
    <row r="25" spans="1:23" x14ac:dyDescent="0.25">
      <c r="A25" s="3" t="s">
        <v>259</v>
      </c>
      <c r="E25" s="30"/>
      <c r="G25" s="30">
        <f>L25</f>
        <v>0</v>
      </c>
      <c r="H25" s="3"/>
      <c r="I25" s="164">
        <v>0</v>
      </c>
      <c r="L25" s="14">
        <f>ROUNDUP(W25,0)</f>
        <v>0</v>
      </c>
      <c r="M25" s="60">
        <f>'2025 Trial Balance'!D16</f>
        <v>0</v>
      </c>
      <c r="N25" s="14">
        <v>0</v>
      </c>
      <c r="O25" s="61">
        <v>0</v>
      </c>
      <c r="P25" s="72">
        <f>SUM(M25:O25)</f>
        <v>0</v>
      </c>
      <c r="Q25" s="14">
        <v>0</v>
      </c>
      <c r="R25" s="14">
        <v>0</v>
      </c>
      <c r="S25" s="14">
        <v>0</v>
      </c>
      <c r="T25" s="14">
        <v>0</v>
      </c>
      <c r="U25" s="14"/>
      <c r="V25" s="79">
        <f>SUM(Q25:U25)</f>
        <v>0</v>
      </c>
      <c r="W25" s="14">
        <f>SUM(P25-V25)</f>
        <v>0</v>
      </c>
    </row>
    <row r="26" spans="1:23" x14ac:dyDescent="0.25">
      <c r="A26" s="3"/>
      <c r="E26" s="30"/>
      <c r="G26" s="22">
        <f>SUM(G23:G25)</f>
        <v>0</v>
      </c>
      <c r="H26" s="16"/>
      <c r="I26" s="22">
        <f>SUM(I23:I25)</f>
        <v>0</v>
      </c>
      <c r="M26" s="82"/>
      <c r="O26" s="83"/>
      <c r="P26" s="87"/>
      <c r="V26" s="87"/>
    </row>
    <row r="27" spans="1:23" ht="6" customHeight="1" x14ac:dyDescent="0.25">
      <c r="A27" s="3"/>
      <c r="E27" s="30"/>
      <c r="F27" s="3"/>
      <c r="G27" s="30"/>
      <c r="H27" s="3"/>
      <c r="I27" s="30"/>
      <c r="M27" s="82"/>
      <c r="O27" s="83"/>
      <c r="P27" s="87"/>
      <c r="V27" s="87"/>
    </row>
    <row r="28" spans="1:23" x14ac:dyDescent="0.25">
      <c r="A28" s="4" t="s">
        <v>330</v>
      </c>
      <c r="E28" s="30"/>
      <c r="G28" s="29">
        <f>G20-G26</f>
        <v>3510</v>
      </c>
      <c r="H28" s="30"/>
      <c r="I28" s="29">
        <f>I20-I26</f>
        <v>3784</v>
      </c>
      <c r="M28" s="82"/>
      <c r="O28" s="83"/>
      <c r="P28" s="87"/>
      <c r="V28" s="87"/>
    </row>
    <row r="29" spans="1:23" x14ac:dyDescent="0.25">
      <c r="A29" s="4" t="s">
        <v>213</v>
      </c>
      <c r="B29" s="394" t="s">
        <v>428</v>
      </c>
      <c r="C29" s="394"/>
      <c r="D29" s="394"/>
      <c r="G29" s="33">
        <f>I30</f>
        <v>20962</v>
      </c>
      <c r="H29" s="30"/>
      <c r="I29" s="33">
        <v>17178</v>
      </c>
      <c r="M29" s="82"/>
      <c r="O29" s="83"/>
      <c r="P29" s="87"/>
      <c r="V29" s="87"/>
    </row>
    <row r="30" spans="1:23" ht="16.5" thickBot="1" x14ac:dyDescent="0.3">
      <c r="A30" s="4" t="s">
        <v>213</v>
      </c>
      <c r="B30" s="393">
        <f>'Front Page 1'!R5</f>
        <v>46022</v>
      </c>
      <c r="C30" s="393"/>
      <c r="D30" s="393"/>
      <c r="G30" s="15">
        <f>SUM(G28:G29)</f>
        <v>24472</v>
      </c>
      <c r="H30" s="16"/>
      <c r="I30" s="15">
        <f>SUM(I28:I29)</f>
        <v>20962</v>
      </c>
      <c r="M30" s="84"/>
      <c r="N30" s="85"/>
      <c r="O30" s="86"/>
      <c r="P30" s="88"/>
      <c r="Q30" s="85"/>
      <c r="R30" s="85"/>
      <c r="S30" s="85"/>
      <c r="T30" s="85"/>
      <c r="U30" s="85"/>
      <c r="V30" s="88"/>
    </row>
    <row r="31" spans="1:23" ht="16.5" thickTop="1" x14ac:dyDescent="0.25">
      <c r="G31" s="30"/>
      <c r="H31" s="30"/>
      <c r="I31" s="30"/>
    </row>
    <row r="32" spans="1:23" x14ac:dyDescent="0.25">
      <c r="G32" s="30"/>
      <c r="H32" s="30"/>
      <c r="I32" s="30"/>
    </row>
    <row r="33" spans="1:16" ht="16.5" thickBot="1" x14ac:dyDescent="0.3">
      <c r="A33" s="4" t="s">
        <v>331</v>
      </c>
      <c r="G33" s="15">
        <f>G12+G30</f>
        <v>111602</v>
      </c>
      <c r="H33" s="30"/>
      <c r="I33" s="15">
        <f>I12+I30</f>
        <v>104079</v>
      </c>
    </row>
    <row r="34" spans="1:16" ht="16.5" thickTop="1" x14ac:dyDescent="0.25">
      <c r="H34" s="3"/>
      <c r="K34" s="14"/>
      <c r="L34" s="14"/>
      <c r="M34" s="14"/>
      <c r="N34" s="14"/>
      <c r="O34" s="14"/>
      <c r="P34" s="14"/>
    </row>
    <row r="35" spans="1:16" x14ac:dyDescent="0.25">
      <c r="H35" s="3"/>
      <c r="K35" s="14"/>
      <c r="L35" s="14"/>
      <c r="M35" s="14"/>
      <c r="N35" s="14"/>
      <c r="O35" s="14"/>
      <c r="P35" s="14"/>
    </row>
  </sheetData>
  <mergeCells count="7">
    <mergeCell ref="B29:D29"/>
    <mergeCell ref="B30:D30"/>
    <mergeCell ref="M5:O5"/>
    <mergeCell ref="Q5:U5"/>
    <mergeCell ref="A8:D8"/>
    <mergeCell ref="A12:B12"/>
    <mergeCell ref="C12:D12"/>
  </mergeCells>
  <phoneticPr fontId="0" type="noConversion"/>
  <pageMargins left="0.70866141732283472" right="0.70866141732283472" top="0.74803149606299213" bottom="0.74803149606299213" header="0.31496062992125984" footer="0.31496062992125984"/>
  <pageSetup paperSize="9" orientation="portrait" r:id="rId1"/>
  <headerFooter alignWithMargins="0">
    <oddFooter>&amp;L&amp;9&amp;P&amp;R&amp;9&amp;A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26"/>
  <sheetViews>
    <sheetView zoomScaleNormal="100" zoomScalePageLayoutView="125" workbookViewId="0">
      <selection activeCell="H6" sqref="H6:J6"/>
    </sheetView>
  </sheetViews>
  <sheetFormatPr defaultColWidth="8.625" defaultRowHeight="15.75" x14ac:dyDescent="0.25"/>
  <cols>
    <col min="1" max="1" width="6.125" customWidth="1"/>
    <col min="8" max="8" width="12" customWidth="1"/>
    <col min="9" max="9" width="2.125" customWidth="1"/>
    <col min="10" max="10" width="10.625" customWidth="1"/>
    <col min="12" max="12" width="14.625" customWidth="1"/>
    <col min="17" max="17" width="13" customWidth="1"/>
    <col min="22" max="22" width="11.125" customWidth="1"/>
    <col min="23" max="23" width="13.5" customWidth="1"/>
  </cols>
  <sheetData>
    <row r="1" spans="1:23" x14ac:dyDescent="0.25">
      <c r="A1" s="4" t="str">
        <f>'Statement of Balances 6'!A1:A5</f>
        <v>THE CHURCH OF SCOTLAND</v>
      </c>
      <c r="B1" s="3"/>
      <c r="C1" s="3"/>
      <c r="D1" s="3"/>
      <c r="E1" s="3"/>
      <c r="F1" s="3"/>
      <c r="G1" s="3"/>
      <c r="H1" s="3"/>
      <c r="J1" s="3"/>
      <c r="K1" s="3"/>
      <c r="L1" s="3"/>
    </row>
    <row r="2" spans="1:23" x14ac:dyDescent="0.25">
      <c r="A2" s="4" t="str">
        <f>'Statement of Balances 6'!A2:A6</f>
        <v>URR PARISH CHURCH</v>
      </c>
      <c r="B2" s="3"/>
      <c r="C2" s="3"/>
      <c r="D2" s="3"/>
      <c r="E2" s="3"/>
      <c r="F2" s="3"/>
      <c r="G2" s="3"/>
      <c r="H2" s="3"/>
      <c r="J2" s="3"/>
      <c r="K2" s="3"/>
      <c r="L2" s="3"/>
    </row>
    <row r="3" spans="1:23" ht="16.5" thickBot="1" x14ac:dyDescent="0.3">
      <c r="A3" s="4" t="s">
        <v>332</v>
      </c>
      <c r="B3" s="3"/>
      <c r="C3" s="3"/>
      <c r="D3" s="3"/>
      <c r="E3" s="3"/>
      <c r="F3" s="3"/>
      <c r="G3" s="3"/>
      <c r="H3" s="3"/>
      <c r="J3" s="3"/>
      <c r="K3" s="3"/>
      <c r="L3" s="3"/>
    </row>
    <row r="4" spans="1:23" ht="16.5" thickBot="1" x14ac:dyDescent="0.3">
      <c r="A4" s="4"/>
      <c r="B4" s="3"/>
      <c r="C4" s="3"/>
      <c r="D4" s="3"/>
      <c r="E4" s="3"/>
      <c r="F4" s="3"/>
      <c r="G4" s="3"/>
      <c r="H4" s="224">
        <v>2025</v>
      </c>
      <c r="I4" s="3"/>
      <c r="J4" s="224">
        <v>2024</v>
      </c>
      <c r="K4" s="3"/>
      <c r="L4" s="3"/>
      <c r="M4" s="387" t="s">
        <v>199</v>
      </c>
      <c r="N4" s="388"/>
      <c r="O4" s="389"/>
      <c r="P4" s="81" t="s">
        <v>200</v>
      </c>
      <c r="Q4" s="384" t="s">
        <v>201</v>
      </c>
      <c r="R4" s="385"/>
      <c r="S4" s="385"/>
      <c r="T4" s="385"/>
      <c r="U4" s="386"/>
      <c r="V4" s="81" t="s">
        <v>200</v>
      </c>
      <c r="W4" s="3"/>
    </row>
    <row r="5" spans="1:23" x14ac:dyDescent="0.25">
      <c r="A5" s="4" t="str">
        <f>'Statement of Balances 6'!A5:A9</f>
        <v>As at</v>
      </c>
      <c r="B5" s="391">
        <f>'Front Page 1'!R5</f>
        <v>46022</v>
      </c>
      <c r="C5" s="391"/>
      <c r="D5" s="391"/>
      <c r="E5" s="391"/>
      <c r="F5" s="391"/>
      <c r="G5" s="391"/>
      <c r="H5" s="391"/>
      <c r="I5" s="391"/>
      <c r="J5" s="391"/>
      <c r="K5" s="3"/>
      <c r="L5" s="3"/>
      <c r="M5" s="75"/>
      <c r="N5" s="76"/>
      <c r="O5" s="77"/>
      <c r="P5" s="78"/>
      <c r="Q5" s="76"/>
      <c r="R5" s="76"/>
      <c r="S5" s="76"/>
      <c r="T5" s="76"/>
      <c r="U5" s="76"/>
      <c r="V5" s="78"/>
      <c r="W5" s="3"/>
    </row>
    <row r="6" spans="1:23" x14ac:dyDescent="0.25">
      <c r="A6" s="3"/>
      <c r="B6" s="3"/>
      <c r="C6" s="3"/>
      <c r="D6" s="3"/>
      <c r="E6" s="3"/>
      <c r="F6" s="3"/>
      <c r="G6" s="3"/>
      <c r="H6" s="224" t="s">
        <v>198</v>
      </c>
      <c r="I6" s="224"/>
      <c r="J6" s="224" t="s">
        <v>198</v>
      </c>
      <c r="K6" s="3"/>
      <c r="L6" s="14" t="s">
        <v>26</v>
      </c>
      <c r="M6" s="60" t="s">
        <v>26</v>
      </c>
      <c r="N6" s="14" t="s">
        <v>26</v>
      </c>
      <c r="O6" s="61" t="s">
        <v>26</v>
      </c>
      <c r="P6" s="72" t="s">
        <v>26</v>
      </c>
      <c r="Q6" s="14" t="s">
        <v>26</v>
      </c>
      <c r="R6" s="14" t="s">
        <v>26</v>
      </c>
      <c r="S6" s="14" t="s">
        <v>26</v>
      </c>
      <c r="T6" s="14" t="s">
        <v>26</v>
      </c>
      <c r="U6" s="14" t="s">
        <v>26</v>
      </c>
      <c r="V6" s="79" t="s">
        <v>26</v>
      </c>
      <c r="W6" s="14" t="s">
        <v>26</v>
      </c>
    </row>
    <row r="7" spans="1:23" x14ac:dyDescent="0.25">
      <c r="A7" s="4" t="s">
        <v>333</v>
      </c>
      <c r="B7" s="3"/>
      <c r="C7" s="3"/>
      <c r="D7" s="3"/>
      <c r="E7" s="3"/>
      <c r="F7" s="3"/>
      <c r="G7" s="3"/>
      <c r="H7" s="3"/>
      <c r="I7" s="224"/>
      <c r="J7" s="3"/>
      <c r="K7" s="3"/>
      <c r="L7" s="3"/>
      <c r="M7" s="62"/>
      <c r="N7" s="3"/>
      <c r="O7" s="63"/>
      <c r="P7" s="73"/>
      <c r="Q7" s="3"/>
      <c r="R7" s="3"/>
      <c r="S7" s="3"/>
      <c r="T7" s="3"/>
      <c r="U7" s="3"/>
      <c r="V7" s="73"/>
      <c r="W7" s="3"/>
    </row>
    <row r="8" spans="1:23" x14ac:dyDescent="0.25">
      <c r="A8" s="4" t="s">
        <v>334</v>
      </c>
      <c r="B8" s="3"/>
      <c r="C8" s="3"/>
      <c r="D8" s="3"/>
      <c r="E8" s="3" t="s">
        <v>26</v>
      </c>
      <c r="F8" s="3"/>
      <c r="G8" s="3" t="s">
        <v>26</v>
      </c>
      <c r="H8" s="3"/>
      <c r="J8" s="3" t="s">
        <v>26</v>
      </c>
      <c r="K8" s="3"/>
      <c r="L8" s="14" t="s">
        <v>26</v>
      </c>
      <c r="M8" s="60" t="s">
        <v>26</v>
      </c>
      <c r="N8" s="14" t="s">
        <v>26</v>
      </c>
      <c r="O8" s="61" t="s">
        <v>26</v>
      </c>
      <c r="P8" s="72" t="s">
        <v>26</v>
      </c>
      <c r="Q8" s="14" t="s">
        <v>26</v>
      </c>
      <c r="R8" s="14" t="s">
        <v>26</v>
      </c>
      <c r="S8" s="14" t="s">
        <v>26</v>
      </c>
      <c r="T8" s="14" t="s">
        <v>26</v>
      </c>
      <c r="U8" s="14" t="s">
        <v>26</v>
      </c>
      <c r="V8" s="79" t="s">
        <v>26</v>
      </c>
      <c r="W8" s="14" t="s">
        <v>26</v>
      </c>
    </row>
    <row r="9" spans="1:23" x14ac:dyDescent="0.25">
      <c r="A9" s="3"/>
      <c r="B9" s="3" t="s">
        <v>236</v>
      </c>
      <c r="C9" s="3"/>
      <c r="D9" s="3"/>
      <c r="E9" s="3"/>
      <c r="F9" s="3"/>
      <c r="G9" s="3"/>
      <c r="H9" s="17">
        <f>'Notes to Accounts 7,8,9'!M16</f>
        <v>31197</v>
      </c>
      <c r="I9" s="3"/>
      <c r="J9" s="17">
        <v>59000</v>
      </c>
      <c r="K9" s="3"/>
      <c r="L9" s="14">
        <f>ROUNDUP(W9,0)</f>
        <v>0</v>
      </c>
      <c r="M9" s="60">
        <v>0</v>
      </c>
      <c r="N9" s="14">
        <v>0</v>
      </c>
      <c r="O9" s="61">
        <v>0</v>
      </c>
      <c r="P9" s="72">
        <f>SUM(M9:O9)</f>
        <v>0</v>
      </c>
      <c r="Q9" s="14">
        <v>0</v>
      </c>
      <c r="R9" s="14">
        <v>0</v>
      </c>
      <c r="S9" s="14">
        <v>0</v>
      </c>
      <c r="T9" s="14">
        <v>0</v>
      </c>
      <c r="U9" s="14"/>
      <c r="V9" s="79">
        <f>SUM(Q9:U9)</f>
        <v>0</v>
      </c>
      <c r="W9" s="14">
        <f>SUM(V9-P9)</f>
        <v>0</v>
      </c>
    </row>
    <row r="10" spans="1:23" x14ac:dyDescent="0.25">
      <c r="A10" s="3"/>
      <c r="B10" s="3" t="s">
        <v>335</v>
      </c>
      <c r="C10" s="3"/>
      <c r="D10" s="3"/>
      <c r="E10" s="3"/>
      <c r="F10" s="3"/>
      <c r="G10" s="3"/>
      <c r="H10" s="17">
        <f>'Notes to Accounts 7,8,9'!M15</f>
        <v>33497</v>
      </c>
      <c r="I10" s="3"/>
      <c r="J10" s="17">
        <v>33497</v>
      </c>
      <c r="K10" s="3"/>
      <c r="L10" s="14">
        <f>ROUNDUP(W10,0)</f>
        <v>0</v>
      </c>
      <c r="M10" s="60">
        <v>0</v>
      </c>
      <c r="N10" s="14">
        <v>0</v>
      </c>
      <c r="O10" s="61">
        <v>0</v>
      </c>
      <c r="P10" s="72">
        <f>SUM(M10:O10)</f>
        <v>0</v>
      </c>
      <c r="Q10" s="14">
        <v>0</v>
      </c>
      <c r="R10" s="14">
        <v>0</v>
      </c>
      <c r="S10" s="14">
        <v>0</v>
      </c>
      <c r="T10" s="14">
        <v>0</v>
      </c>
      <c r="U10" s="14"/>
      <c r="V10" s="79">
        <f>SUM(Q10:U10)</f>
        <v>0</v>
      </c>
      <c r="W10" s="14">
        <f>SUM(V10-P10)</f>
        <v>0</v>
      </c>
    </row>
    <row r="11" spans="1:23" s="1" customFormat="1" ht="16.5" thickBot="1" x14ac:dyDescent="0.3">
      <c r="A11" s="4"/>
      <c r="B11" s="4"/>
      <c r="C11" s="4"/>
      <c r="D11" s="4"/>
      <c r="E11" s="4"/>
      <c r="F11" s="4"/>
      <c r="G11" s="4"/>
      <c r="H11" s="23">
        <f>H9+H10</f>
        <v>64694</v>
      </c>
      <c r="I11" s="175"/>
      <c r="J11" s="23">
        <f>J9+J10</f>
        <v>92497</v>
      </c>
      <c r="K11" s="4"/>
      <c r="M11" s="172"/>
      <c r="O11" s="173"/>
      <c r="P11" s="174"/>
      <c r="V11" s="174"/>
    </row>
    <row r="12" spans="1:23" ht="16.5" thickTop="1" x14ac:dyDescent="0.25">
      <c r="A12" s="4" t="s">
        <v>336</v>
      </c>
      <c r="B12" s="3"/>
      <c r="C12" s="3"/>
      <c r="D12" s="3"/>
      <c r="E12" s="3"/>
      <c r="F12" s="3"/>
      <c r="G12" s="3"/>
      <c r="H12" s="3"/>
      <c r="I12" s="3"/>
      <c r="J12" s="3"/>
      <c r="K12" s="3"/>
      <c r="M12" s="82"/>
      <c r="O12" s="83"/>
      <c r="P12" s="87"/>
      <c r="V12" s="87"/>
    </row>
    <row r="13" spans="1:23" ht="6.6" customHeight="1" x14ac:dyDescent="0.25">
      <c r="I13" s="3"/>
      <c r="M13" s="82"/>
      <c r="O13" s="83"/>
      <c r="P13" s="87"/>
      <c r="V13" s="87"/>
    </row>
    <row r="14" spans="1:23" x14ac:dyDescent="0.25">
      <c r="A14" s="4" t="s">
        <v>337</v>
      </c>
      <c r="I14" s="3"/>
      <c r="L14" s="14"/>
      <c r="M14" s="60"/>
      <c r="N14" s="14"/>
      <c r="O14" s="61"/>
      <c r="P14" s="72"/>
      <c r="Q14" s="14"/>
      <c r="R14" s="14"/>
      <c r="S14" s="14"/>
      <c r="T14" s="14"/>
      <c r="U14" s="14"/>
      <c r="V14" s="79"/>
      <c r="W14" s="14"/>
    </row>
    <row r="15" spans="1:23" x14ac:dyDescent="0.25">
      <c r="A15" s="3" t="s">
        <v>338</v>
      </c>
      <c r="G15" s="32"/>
      <c r="H15" s="17">
        <f>'Notes to Accounts 7,8,9'!M15</f>
        <v>33497</v>
      </c>
      <c r="I15" s="3"/>
      <c r="J15" s="17">
        <v>33497</v>
      </c>
      <c r="K15" s="32"/>
      <c r="L15" s="14">
        <f>ROUNDUP(W15,0)</f>
        <v>0</v>
      </c>
      <c r="M15" s="60">
        <v>0</v>
      </c>
      <c r="N15" s="14">
        <v>0</v>
      </c>
      <c r="O15" s="61">
        <v>0</v>
      </c>
      <c r="P15" s="72">
        <f>SUM(M15:O15)</f>
        <v>0</v>
      </c>
      <c r="Q15" s="14">
        <v>0</v>
      </c>
      <c r="R15" s="14">
        <v>0</v>
      </c>
      <c r="S15" s="14">
        <v>0</v>
      </c>
      <c r="T15" s="14">
        <v>0</v>
      </c>
      <c r="U15" s="14"/>
      <c r="V15" s="79">
        <f>SUM(Q15:U15)</f>
        <v>0</v>
      </c>
      <c r="W15" s="14">
        <f>SUM(V15-P15)</f>
        <v>0</v>
      </c>
    </row>
    <row r="16" spans="1:23" x14ac:dyDescent="0.25">
      <c r="A16" s="3" t="s">
        <v>339</v>
      </c>
      <c r="G16" s="32"/>
      <c r="H16" s="134">
        <f>L16-5</f>
        <v>31197</v>
      </c>
      <c r="I16" s="3"/>
      <c r="J16" s="17">
        <v>59000</v>
      </c>
      <c r="K16" s="32"/>
      <c r="L16" s="14">
        <f>ROUNDDOWN(W16,0)</f>
        <v>31202</v>
      </c>
      <c r="M16" s="60">
        <v>0</v>
      </c>
      <c r="N16" s="14">
        <v>0</v>
      </c>
      <c r="O16" s="61">
        <v>0</v>
      </c>
      <c r="P16" s="72">
        <f>SUM(M16:O16)</f>
        <v>0</v>
      </c>
      <c r="Q16" s="14">
        <f>'2025 Trial Balance'!E63</f>
        <v>31202.75</v>
      </c>
      <c r="R16" s="14">
        <v>0</v>
      </c>
      <c r="S16" s="14">
        <v>0</v>
      </c>
      <c r="T16" s="14">
        <v>0</v>
      </c>
      <c r="U16" s="14"/>
      <c r="V16" s="79">
        <f>SUM(Q16:U16)</f>
        <v>31202.75</v>
      </c>
      <c r="W16" s="14">
        <f>SUM(V16-P16)</f>
        <v>31202.75</v>
      </c>
    </row>
    <row r="17" spans="1:22" ht="4.3499999999999996" customHeight="1" x14ac:dyDescent="0.25">
      <c r="A17" s="3"/>
      <c r="B17" s="3"/>
      <c r="C17" s="3"/>
      <c r="D17" s="3"/>
      <c r="E17" s="3"/>
      <c r="F17" s="3"/>
      <c r="G17" s="3"/>
      <c r="H17" s="3"/>
      <c r="I17" s="3"/>
      <c r="J17" s="3"/>
      <c r="K17" s="3"/>
      <c r="M17" s="82"/>
      <c r="O17" s="83"/>
      <c r="P17" s="87"/>
      <c r="V17" s="87"/>
    </row>
    <row r="18" spans="1:22" ht="16.5" thickBot="1" x14ac:dyDescent="0.3">
      <c r="A18" s="3"/>
      <c r="H18" s="23">
        <f>H15+H16</f>
        <v>64694</v>
      </c>
      <c r="I18" s="3"/>
      <c r="J18" s="23">
        <f>J15+J16</f>
        <v>92497</v>
      </c>
      <c r="M18" s="82"/>
      <c r="O18" s="83"/>
      <c r="P18" s="87"/>
      <c r="V18" s="87"/>
    </row>
    <row r="19" spans="1:22" ht="16.5" thickTop="1" x14ac:dyDescent="0.25">
      <c r="A19" s="3"/>
      <c r="I19" s="3"/>
      <c r="M19" s="82"/>
      <c r="O19" s="83"/>
      <c r="P19" s="87"/>
      <c r="V19" s="87"/>
    </row>
    <row r="20" spans="1:22" x14ac:dyDescent="0.25">
      <c r="G20" s="32"/>
      <c r="M20" s="82"/>
      <c r="O20" s="83"/>
      <c r="P20" s="87"/>
      <c r="V20" s="87"/>
    </row>
    <row r="21" spans="1:22" x14ac:dyDescent="0.25">
      <c r="F21" s="133"/>
      <c r="H21" s="31"/>
      <c r="I21" s="3"/>
      <c r="J21" s="31"/>
      <c r="M21" s="84"/>
      <c r="N21" s="85"/>
      <c r="O21" s="86"/>
      <c r="P21" s="88"/>
      <c r="Q21" s="85"/>
      <c r="R21" s="85"/>
      <c r="S21" s="85"/>
      <c r="T21" s="85"/>
      <c r="U21" s="85"/>
      <c r="V21" s="88"/>
    </row>
    <row r="23" spans="1:22" x14ac:dyDescent="0.25">
      <c r="F23" s="133"/>
      <c r="H23" s="133"/>
      <c r="I23" s="3"/>
      <c r="L23" s="14"/>
      <c r="M23" s="14"/>
      <c r="N23" s="14"/>
      <c r="O23" s="14"/>
      <c r="P23" s="14"/>
      <c r="Q23" s="14"/>
    </row>
    <row r="24" spans="1:22" x14ac:dyDescent="0.25">
      <c r="I24" s="3"/>
    </row>
    <row r="25" spans="1:22" x14ac:dyDescent="0.25">
      <c r="F25" s="133"/>
      <c r="H25" s="31"/>
      <c r="I25" s="3"/>
    </row>
    <row r="26" spans="1:22" x14ac:dyDescent="0.25">
      <c r="I26" s="3"/>
    </row>
  </sheetData>
  <mergeCells count="3">
    <mergeCell ref="M4:O4"/>
    <mergeCell ref="Q4:U4"/>
    <mergeCell ref="B5:J5"/>
  </mergeCells>
  <phoneticPr fontId="0" type="noConversion"/>
  <pageMargins left="0.70866141732283472" right="0.70866141732283472" top="0.74803149606299213" bottom="0.74803149606299213" header="0.31496062992125984" footer="0.31496062992125984"/>
  <pageSetup paperSize="9" scale="99" orientation="portrait" r:id="rId1"/>
  <headerFooter alignWithMargins="0">
    <oddFooter>&amp;L&amp;9&amp;P&amp;R&amp;9&amp;A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AD1F7C79-3EFF-4525-B0E4-6C570B64FFE9}"/>
</file>

<file path=customXml/itemProps2.xml><?xml version="1.0" encoding="utf-8"?>
<ds:datastoreItem xmlns:ds="http://schemas.openxmlformats.org/officeDocument/2006/customXml" ds:itemID="{2B51EFE7-83DE-4CA0-8385-E7F90324747C}"/>
</file>

<file path=customXml/itemProps3.xml><?xml version="1.0" encoding="utf-8"?>
<ds:datastoreItem xmlns:ds="http://schemas.openxmlformats.org/officeDocument/2006/customXml" ds:itemID="{DE385605-DAD4-492D-824E-3E32241B96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2025 Income</vt:lpstr>
      <vt:lpstr>2025 Expenses</vt:lpstr>
      <vt:lpstr>2025 Trial Balance</vt:lpstr>
      <vt:lpstr>Front Page 1</vt:lpstr>
      <vt:lpstr>Ref &amp; Admin 2</vt:lpstr>
      <vt:lpstr>Trustees' Annual Report 3</vt:lpstr>
      <vt:lpstr>Independent Examiner 4 </vt:lpstr>
      <vt:lpstr>Receipts &amp; Payments Acc 5</vt:lpstr>
      <vt:lpstr>Statement of Balances 6</vt:lpstr>
      <vt:lpstr>Notes to Accounts 7,8,9</vt:lpstr>
      <vt:lpstr>Appendix 10</vt:lpstr>
      <vt:lpstr>Cong I and E 11,12</vt:lpstr>
      <vt:lpstr>General Trustees 13</vt:lpstr>
      <vt:lpstr>Statement of Funds 14</vt:lpstr>
      <vt:lpstr>'2025 Income'!Print_Area</vt:lpstr>
      <vt:lpstr>'2025 Trial Balance'!Print_Area</vt:lpstr>
      <vt:lpstr>'Appendix 10'!Print_Area</vt:lpstr>
      <vt:lpstr>'Cong I and E 11,12'!Print_Area</vt:lpstr>
      <vt:lpstr>'Front Page 1'!Print_Area</vt:lpstr>
      <vt:lpstr>'General Trustees 13'!Print_Area</vt:lpstr>
      <vt:lpstr>'Independent Examiner 4 '!Print_Area</vt:lpstr>
      <vt:lpstr>'Notes to Accounts 7,8,9'!Print_Area</vt:lpstr>
      <vt:lpstr>'Receipts &amp; Payments Acc 5'!Print_Area</vt:lpstr>
      <vt:lpstr>'Ref &amp; Admin 2'!Print_Area</vt:lpstr>
      <vt:lpstr>'Statement of Balances 6'!Print_Area</vt:lpstr>
      <vt:lpstr>'Statement of Funds 14'!Print_Area</vt:lpstr>
      <vt:lpstr>'Trustees'' Annual Report 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madair</dc:creator>
  <cp:keywords/>
  <dc:description/>
  <cp:lastModifiedBy>Anne Morris</cp:lastModifiedBy>
  <cp:revision/>
  <cp:lastPrinted>2026-02-18T12:12:00Z</cp:lastPrinted>
  <dcterms:created xsi:type="dcterms:W3CDTF">2007-12-03T09:38:17Z</dcterms:created>
  <dcterms:modified xsi:type="dcterms:W3CDTF">2026-02-18T12:30:40Z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