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Finance\Personal Section\WoodcockGS\My Documents\personal\personal March\Personal\USB Device\Tealing Hall\2024-25\"/>
    </mc:Choice>
  </mc:AlternateContent>
  <xr:revisionPtr revIDLastSave="0" documentId="13_ncr:1_{ED17DA31-453E-4431-8B52-C500AFB77B5D}" xr6:coauthVersionLast="47" xr6:coauthVersionMax="47" xr10:uidLastSave="{00000000-0000-0000-0000-000000000000}"/>
  <bookViews>
    <workbookView xWindow="-110" yWindow="-110" windowWidth="19420" windowHeight="1162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</sheets>
  <definedNames>
    <definedName name="_xlnm.Print_Area" localSheetId="3">'Additional notes (1)  '!$A$1:$M$60</definedName>
    <definedName name="_xlnm.Print_Area" localSheetId="2">Notes!$A$1:$L$51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2" l="1"/>
  <c r="B15" i="2"/>
  <c r="C56" i="5" l="1"/>
  <c r="C48" i="5"/>
  <c r="C51" i="5"/>
  <c r="C50" i="5"/>
  <c r="C49" i="5"/>
  <c r="C54" i="5"/>
  <c r="C53" i="5"/>
  <c r="C52" i="5"/>
  <c r="C46" i="5"/>
  <c r="C11" i="5"/>
  <c r="C31" i="5"/>
  <c r="P6" i="3"/>
  <c r="L34" i="2"/>
  <c r="M56" i="5"/>
  <c r="M54" i="5"/>
  <c r="M51" i="5"/>
  <c r="M49" i="5"/>
  <c r="M48" i="5"/>
  <c r="M46" i="5"/>
  <c r="M31" i="5"/>
  <c r="M22" i="5"/>
  <c r="M11" i="5"/>
  <c r="L20" i="2"/>
  <c r="L15" i="2"/>
  <c r="K20" i="5" l="1"/>
  <c r="K21" i="5"/>
  <c r="B12" i="2" l="1"/>
  <c r="N23" i="3"/>
  <c r="K56" i="5" l="1"/>
  <c r="J20" i="2" l="1"/>
  <c r="J13" i="2" l="1"/>
  <c r="J15" i="2"/>
  <c r="J16" i="2"/>
  <c r="J17" i="2"/>
  <c r="J18" i="2"/>
  <c r="J12" i="2"/>
  <c r="J31" i="2"/>
  <c r="K46" i="5"/>
  <c r="K11" i="5"/>
  <c r="K31" i="5"/>
  <c r="M39" i="5"/>
  <c r="L19" i="2" s="1"/>
  <c r="I14" i="5"/>
  <c r="G14" i="5"/>
  <c r="E14" i="5"/>
  <c r="M14" i="5"/>
  <c r="C14" i="5"/>
  <c r="M24" i="5"/>
  <c r="L14" i="2" s="1"/>
  <c r="L26" i="5"/>
  <c r="K22" i="5"/>
  <c r="K23" i="5"/>
  <c r="J26" i="5"/>
  <c r="F26" i="5"/>
  <c r="E24" i="5"/>
  <c r="C24" i="5"/>
  <c r="B14" i="2" s="1"/>
  <c r="J14" i="2" s="1"/>
  <c r="C39" i="5"/>
  <c r="K57" i="5"/>
  <c r="K55" i="5"/>
  <c r="K54" i="5"/>
  <c r="K53" i="5"/>
  <c r="K52" i="5"/>
  <c r="K51" i="5"/>
  <c r="K50" i="5"/>
  <c r="K49" i="5"/>
  <c r="K48" i="5"/>
  <c r="K47" i="5"/>
  <c r="K38" i="5"/>
  <c r="K37" i="5"/>
  <c r="K36" i="5"/>
  <c r="K35" i="5"/>
  <c r="K34" i="5"/>
  <c r="K33" i="5"/>
  <c r="K32" i="5"/>
  <c r="L26" i="2"/>
  <c r="L47" i="2"/>
  <c r="B47" i="2"/>
  <c r="B26" i="2"/>
  <c r="J39" i="2"/>
  <c r="J33" i="2"/>
  <c r="J37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47" i="2"/>
  <c r="F26" i="2"/>
  <c r="F47" i="2"/>
  <c r="F42" i="2"/>
  <c r="H26" i="2"/>
  <c r="H47" i="2"/>
  <c r="H42" i="2"/>
  <c r="J53" i="2"/>
  <c r="K17" i="4"/>
  <c r="M58" i="5"/>
  <c r="L42" i="2" s="1"/>
  <c r="I58" i="5"/>
  <c r="G58" i="5"/>
  <c r="E58" i="5"/>
  <c r="D34" i="2" s="1"/>
  <c r="D42" i="2" s="1"/>
  <c r="D49" i="2" s="1"/>
  <c r="C58" i="5"/>
  <c r="B34" i="2" s="1"/>
  <c r="B42" i="2" s="1"/>
  <c r="I39" i="5"/>
  <c r="G39" i="5"/>
  <c r="E39" i="5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N8" i="3"/>
  <c r="K1" i="4"/>
  <c r="B1" i="4"/>
  <c r="B1" i="3"/>
  <c r="N1" i="3"/>
  <c r="L21" i="2" l="1"/>
  <c r="L49" i="2"/>
  <c r="B49" i="2"/>
  <c r="H49" i="2"/>
  <c r="F49" i="2"/>
  <c r="J26" i="2"/>
  <c r="J27" i="2" s="1"/>
  <c r="F28" i="2"/>
  <c r="H28" i="2"/>
  <c r="H51" i="2" s="1"/>
  <c r="H55" i="2" s="1"/>
  <c r="L10" i="3" s="1"/>
  <c r="D28" i="2"/>
  <c r="D51" i="2" s="1"/>
  <c r="D55" i="2" s="1"/>
  <c r="H10" i="3" s="1"/>
  <c r="J47" i="2"/>
  <c r="J48" i="2" s="1"/>
  <c r="K24" i="5"/>
  <c r="K39" i="5"/>
  <c r="B19" i="2" s="1"/>
  <c r="J34" i="2"/>
  <c r="J42" i="2" s="1"/>
  <c r="J43" i="2" s="1"/>
  <c r="K58" i="5"/>
  <c r="K14" i="5"/>
  <c r="L28" i="2"/>
  <c r="L51" i="2" l="1"/>
  <c r="L55" i="2" s="1"/>
  <c r="J19" i="2"/>
  <c r="B21" i="2"/>
  <c r="F51" i="2"/>
  <c r="F55" i="2" s="1"/>
  <c r="J10" i="3" s="1"/>
  <c r="P9" i="3"/>
  <c r="N5" i="3" s="1"/>
  <c r="J49" i="2"/>
  <c r="J50" i="2" s="1"/>
  <c r="J21" i="2" l="1"/>
  <c r="B28" i="2"/>
  <c r="B51" i="2" s="1"/>
  <c r="B55" i="2" s="1"/>
  <c r="P10" i="3"/>
  <c r="J28" i="2" l="1"/>
  <c r="J22" i="2"/>
  <c r="J29" i="2" l="1"/>
  <c r="J51" i="2"/>
  <c r="J55" i="2" s="1"/>
  <c r="F6" i="3" s="1"/>
  <c r="J56" i="2" l="1"/>
  <c r="F10" i="3" l="1"/>
  <c r="F9" i="3"/>
  <c r="N9" i="3" s="1"/>
  <c r="N6" i="3"/>
  <c r="N10" i="3" s="1"/>
</calcChain>
</file>

<file path=xl/sharedStrings.xml><?xml version="1.0" encoding="utf-8"?>
<sst xmlns="http://schemas.openxmlformats.org/spreadsheetml/2006/main" count="220" uniqueCount="133">
  <si>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</si>
  <si>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</si>
  <si>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</si>
  <si>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</si>
  <si>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</si>
  <si>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</si>
  <si>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</si>
  <si>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</si>
  <si>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</si>
  <si>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</si>
  <si>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</si>
  <si>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</si>
  <si>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</si>
  <si>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</si>
  <si>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</si>
  <si>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</si>
  <si>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</si>
  <si>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</si>
  <si>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</si>
  <si>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</si>
  <si>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</si>
  <si>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</si>
  <si>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</si>
  <si>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</si>
  <si>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</si>
  <si>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</si>
  <si>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</si>
  <si>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</si>
  <si>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</si>
  <si>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</si>
  <si>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</si>
  <si>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</si>
  <si>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</si>
  <si>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</si>
  <si>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</si>
  <si>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</si>
  <si>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</si>
  <si>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</si>
  <si>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</si>
  <si>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</si>
  <si>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</si>
  <si>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</si>
  <si>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</si>
  <si>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</si>
  <si>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</si>
  <si>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</si>
  <si>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</si>
  <si>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</si>
  <si>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</si>
  <si>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</si>
  <si>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</si>
  <si>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</si>
  <si>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</si>
  <si>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</si>
  <si>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</si>
  <si>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</si>
  <si>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</si>
  <si>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</si>
  <si>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</si>
  <si>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</si>
  <si>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</si>
  <si>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</si>
  <si>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</si>
  <si>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</si>
  <si>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</si>
  <si>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</si>
  <si>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</si>
  <si>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</si>
  <si>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</si>
  <si>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</si>
  <si>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>to</t>
  </si>
  <si>
    <t>Total funds current period</t>
  </si>
  <si>
    <t xml:space="preserve">Total funds last period </t>
  </si>
  <si>
    <t>Total current period</t>
  </si>
  <si>
    <t xml:space="preserve">Total last period 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</si>
  <si>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</si>
  <si>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</si>
  <si>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</si>
  <si>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</si>
  <si>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</si>
  <si>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</si>
  <si>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</si>
  <si>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</si>
  <si>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</si>
  <si>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</si>
  <si>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</si>
  <si>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</si>
  <si>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>Net receipts / (payments)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</si>
  <si>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</si>
  <si>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</si>
  <si>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</si>
  <si>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</si>
  <si>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</si>
  <si>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</si>
  <si>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</si>
  <si>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</si>
  <si>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</si>
  <si>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</si>
  <si>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</si>
  <si>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</si>
  <si>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</si>
  <si>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</si>
  <si>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</si>
  <si>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</si>
  <si>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</si>
  <si>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X</t>
  </si>
  <si>
    <t xml:space="preserve">Other donations </t>
  </si>
  <si>
    <t xml:space="preserve">Receipts from hall lets </t>
  </si>
  <si>
    <t xml:space="preserve">Unrestricted </t>
  </si>
  <si>
    <t xml:space="preserve">Heat and light </t>
  </si>
  <si>
    <t>Wages</t>
  </si>
  <si>
    <t xml:space="preserve">Insurance </t>
  </si>
  <si>
    <t xml:space="preserve">Repairs </t>
  </si>
  <si>
    <t xml:space="preserve">PRS </t>
  </si>
  <si>
    <t xml:space="preserve">Sundry </t>
  </si>
  <si>
    <t>SC038801</t>
  </si>
  <si>
    <t xml:space="preserve">Purchase cost of hall </t>
  </si>
  <si>
    <t xml:space="preserve">Donation from unincorporated </t>
  </si>
  <si>
    <t xml:space="preserve">Broadband </t>
  </si>
  <si>
    <t xml:space="preserve">Cleaning </t>
  </si>
  <si>
    <t xml:space="preserve">Pest Control </t>
  </si>
  <si>
    <t xml:space="preserve">Tealing Hall SCIO </t>
  </si>
  <si>
    <t>Bank charges</t>
  </si>
  <si>
    <t xml:space="preserve">Angus Council Licence - PEL </t>
  </si>
  <si>
    <t xml:space="preserve">Office furniture </t>
  </si>
  <si>
    <t xml:space="preserve">Pressure washer </t>
  </si>
  <si>
    <t xml:space="preserve"> </t>
  </si>
  <si>
    <t>-</t>
  </si>
  <si>
    <t>SSE</t>
  </si>
  <si>
    <t>Kitchen equipment /boiler</t>
  </si>
  <si>
    <t>Angus Rural Partnership Grant</t>
  </si>
  <si>
    <t>Kurling Micro Grant</t>
  </si>
  <si>
    <t>Professional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</si>
</sst>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2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6">
    <xf numFmtId="0" fontId="0" fillId="0" borderId="0" xfId="0"/>
    <xf numFmtId="0" fontId="12" fillId="0" borderId="0" xfId="0" applyFont="1" applyBorder="1" applyProtection="1">
      <protection locked="0"/>
    </xf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right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Border="1" applyAlignment="1" applyProtection="1">
      <protection locked="0"/>
    </xf>
    <xf numFmtId="0" fontId="12" fillId="2" borderId="0" xfId="0" applyFont="1" applyFill="1" applyBorder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12" fillId="2" borderId="0" xfId="0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Border="1" applyAlignment="1" applyProtection="1">
      <alignment wrapText="1"/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Border="1" applyProtection="1">
      <protection locked="0"/>
    </xf>
    <xf numFmtId="41" fontId="9" fillId="0" borderId="0" xfId="0" applyNumberFormat="1" applyFont="1" applyAlignment="1" applyProtection="1">
      <protection locked="0"/>
    </xf>
    <xf numFmtId="41" fontId="9" fillId="0" borderId="3" xfId="0" applyNumberFormat="1" applyFont="1" applyBorder="1" applyAlignment="1" applyProtection="1">
      <protection locked="0"/>
    </xf>
    <xf numFmtId="41" fontId="12" fillId="0" borderId="0" xfId="0" applyNumberFormat="1" applyFont="1" applyBorder="1" applyAlignment="1" applyProtection="1">
      <protection locked="0"/>
    </xf>
    <xf numFmtId="41" fontId="6" fillId="0" borderId="0" xfId="0" applyNumberFormat="1" applyFont="1" applyBorder="1" applyAlignment="1" applyProtection="1">
      <protection locked="0"/>
    </xf>
    <xf numFmtId="41" fontId="6" fillId="0" borderId="0" xfId="0" applyNumberFormat="1" applyFont="1" applyBorder="1" applyAlignment="1" applyProtection="1">
      <alignment vertical="top" wrapText="1"/>
      <protection locked="0"/>
    </xf>
    <xf numFmtId="0" fontId="11" fillId="0" borderId="0" xfId="0" applyFont="1" applyBorder="1" applyAlignment="1" applyProtection="1">
      <alignment horizontal="right"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Border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Border="1" applyAlignment="1" applyProtection="1">
      <alignment vertical="top" wrapText="1"/>
      <protection locked="0"/>
    </xf>
    <xf numFmtId="0" fontId="2" fillId="0" borderId="0" xfId="0" applyFont="1" applyFill="1" applyBorder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Border="1" applyAlignment="1" applyProtection="1">
      <alignment vertical="top" wrapText="1"/>
      <protection locked="0"/>
    </xf>
    <xf numFmtId="0" fontId="21" fillId="0" borderId="0" xfId="0" applyFont="1" applyBorder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 applyAlignment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Border="1" applyAlignment="1" applyProtection="1">
      <alignment horizontal="left" vertical="center"/>
      <protection locked="0"/>
    </xf>
    <xf numFmtId="167" fontId="13" fillId="2" borderId="0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12" fillId="0" borderId="0" xfId="0" applyFont="1" applyBorder="1" applyAlignment="1" applyProtection="1">
      <protection locked="0"/>
    </xf>
    <xf numFmtId="0" fontId="19" fillId="0" borderId="0" xfId="0" applyFont="1" applyBorder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0" fontId="12" fillId="0" borderId="0" xfId="0" applyFont="1" applyFill="1" applyProtection="1"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Border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41" fontId="2" fillId="0" borderId="0" xfId="0" applyNumberFormat="1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Border="1" applyAlignment="1" applyProtection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2" fillId="0" borderId="0" xfId="0" applyNumberFormat="1" applyFont="1" applyBorder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41" fontId="2" fillId="0" borderId="0" xfId="0" applyNumberFormat="1" applyFont="1" applyAlignment="1" applyProtection="1">
      <protection locked="0"/>
    </xf>
    <xf numFmtId="41" fontId="2" fillId="0" borderId="0" xfId="0" applyNumberFormat="1" applyFont="1" applyBorder="1" applyAlignment="1" applyProtection="1"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2" fillId="0" borderId="0" xfId="0" applyFont="1" applyBorder="1" applyAlignment="1"/>
    <xf numFmtId="0" fontId="19" fillId="0" borderId="0" xfId="0" applyFont="1" applyFill="1" applyBorder="1" applyAlignment="1" applyProtection="1">
      <alignment vertical="top" wrapText="1"/>
      <protection locked="0"/>
    </xf>
    <xf numFmtId="0" fontId="16" fillId="0" borderId="0" xfId="0" applyFont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Border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12" fillId="0" borderId="0" xfId="0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9" fillId="0" borderId="0" xfId="0" applyNumberFormat="1" applyFont="1" applyBorder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9" fillId="0" borderId="0" xfId="0" applyNumberFormat="1" applyFont="1" applyBorder="1" applyAlignment="1" applyProtection="1"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0" fontId="2" fillId="0" borderId="19" xfId="1" applyNumberFormat="1" applyFont="1" applyBorder="1" applyAlignment="1" applyProtection="1">
      <alignment horizontal="left" vertical="top"/>
      <protection locked="0"/>
    </xf>
    <xf numFmtId="0" fontId="2" fillId="0" borderId="20" xfId="1" applyNumberFormat="1" applyFont="1" applyBorder="1" applyAlignment="1" applyProtection="1">
      <alignment horizontal="left" vertical="top"/>
      <protection locked="0"/>
    </xf>
    <xf numFmtId="0" fontId="2" fillId="0" borderId="21" xfId="1" applyNumberFormat="1" applyFont="1" applyBorder="1" applyAlignment="1" applyProtection="1">
      <alignment horizontal="left" vertical="top"/>
      <protection locked="0"/>
    </xf>
    <xf numFmtId="0" fontId="2" fillId="0" borderId="22" xfId="1" applyNumberFormat="1" applyFont="1" applyBorder="1" applyAlignment="1" applyProtection="1">
      <alignment horizontal="left" vertical="top"/>
      <protection locked="0"/>
    </xf>
    <xf numFmtId="0" fontId="2" fillId="0" borderId="0" xfId="1" applyNumberFormat="1" applyFont="1" applyBorder="1" applyAlignment="1" applyProtection="1">
      <alignment horizontal="left" vertical="top"/>
      <protection locked="0"/>
    </xf>
    <xf numFmtId="0" fontId="2" fillId="0" borderId="23" xfId="1" applyNumberFormat="1" applyFont="1" applyBorder="1" applyAlignment="1" applyProtection="1">
      <alignment horizontal="left" vertical="top"/>
      <protection locked="0"/>
    </xf>
    <xf numFmtId="0" fontId="2" fillId="0" borderId="24" xfId="1" applyNumberFormat="1" applyFont="1" applyBorder="1" applyAlignment="1" applyProtection="1">
      <alignment horizontal="left" vertical="top"/>
      <protection locked="0"/>
    </xf>
    <xf numFmtId="0" fontId="2" fillId="0" borderId="4" xfId="1" applyNumberFormat="1" applyFont="1" applyBorder="1" applyAlignment="1" applyProtection="1">
      <alignment horizontal="left" vertical="top"/>
      <protection locked="0"/>
    </xf>
    <xf numFmtId="0" fontId="2" fillId="0" borderId="25" xfId="1" applyNumberFormat="1" applyFont="1" applyBorder="1" applyAlignment="1" applyProtection="1">
      <alignment horizontal="left" vertical="top"/>
      <protection locked="0"/>
    </xf>
    <xf numFmtId="41" fontId="3" fillId="0" borderId="6" xfId="0" applyNumberFormat="1" applyFont="1" applyBorder="1" applyAlignment="1" applyProtection="1">
      <alignment horizontal="right" vertical="top" wrapText="1"/>
      <protection locked="0"/>
    </xf>
    <xf numFmtId="41" fontId="3" fillId="0" borderId="5" xfId="1" applyNumberFormat="1" applyFont="1" applyFill="1" applyBorder="1" applyAlignment="1" applyProtection="1">
      <alignment wrapText="1"/>
      <protection locked="0"/>
    </xf>
    <xf numFmtId="41" fontId="3" fillId="0" borderId="5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0" applyNumberFormat="1" applyFont="1" applyFill="1" applyBorder="1" applyAlignment="1" applyProtection="1">
      <alignment horizontal="righ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26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7" xfId="0" applyFont="1" applyBorder="1" applyAlignment="1" applyProtection="1">
      <alignment horizontal="center" vertical="top"/>
      <protection locked="0"/>
    </xf>
    <xf numFmtId="0" fontId="16" fillId="0" borderId="0" xfId="0" applyFont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5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30" fillId="0" borderId="26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7" xfId="0" applyFont="1" applyBorder="1" applyAlignment="1">
      <alignment horizontal="center"/>
    </xf>
    <xf numFmtId="0" fontId="22" fillId="0" borderId="26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7" xfId="0" applyFont="1" applyBorder="1" applyAlignment="1">
      <alignment horizontal="center" vertical="top" wrapText="1"/>
    </xf>
    <xf numFmtId="0" fontId="30" fillId="0" borderId="26" xfId="0" applyFont="1" applyFill="1" applyBorder="1" applyAlignment="1">
      <alignment horizontal="center" vertical="top"/>
    </xf>
    <xf numFmtId="0" fontId="30" fillId="0" borderId="1" xfId="0" applyFont="1" applyFill="1" applyBorder="1" applyAlignment="1">
      <alignment horizontal="center" vertical="top"/>
    </xf>
    <xf numFmtId="0" fontId="30" fillId="0" borderId="27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0" fontId="19" fillId="0" borderId="23" xfId="0" applyFont="1" applyBorder="1" applyAlignment="1" applyProtection="1">
      <alignment vertical="top" wrapText="1"/>
      <protection locked="0"/>
    </xf>
    <xf numFmtId="0" fontId="21" fillId="0" borderId="23" xfId="0" applyFont="1" applyBorder="1" applyAlignment="1" applyProtection="1">
      <alignment vertical="top" wrapText="1"/>
      <protection locked="0"/>
    </xf>
    <xf numFmtId="0" fontId="23" fillId="0" borderId="0" xfId="0" applyFont="1" applyBorder="1" applyAlignment="1" applyProtection="1">
      <alignment horizontal="center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0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Border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2" fillId="0" borderId="26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7" xfId="0" applyFont="1" applyBorder="1" applyAlignment="1" applyProtection="1">
      <alignment horizontal="center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167" fontId="13" fillId="2" borderId="0" xfId="0" applyNumberFormat="1" applyFont="1" applyFill="1" applyBorder="1" applyAlignment="1" applyProtection="1">
      <alignment horizontal="left" vertical="center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21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5" xfId="1" applyNumberFormat="1" applyFont="1" applyBorder="1" applyAlignment="1" applyProtection="1">
      <alignment horizontal="lef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top" wrapText="1"/>
      <protection locked="0"/>
    </xf>
    <xf numFmtId="0" fontId="19" fillId="0" borderId="0" xfId="0" applyFont="1" applyBorder="1" applyAlignment="1" applyProtection="1">
      <alignment vertical="top" wrapText="1"/>
      <protection locked="0"/>
    </xf>
    <xf numFmtId="0" fontId="21" fillId="0" borderId="0" xfId="0" applyFont="1" applyBorder="1" applyAlignment="1" applyProtection="1">
      <alignment vertical="top" wrapText="1"/>
      <protection locked="0"/>
    </xf>
    <xf numFmtId="41" fontId="2" fillId="0" borderId="26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5" xfId="1" applyNumberFormat="1" applyFont="1" applyBorder="1" applyAlignment="1" applyProtection="1">
      <alignment horizontal="left" wrapText="1"/>
      <protection locked="0"/>
    </xf>
    <xf numFmtId="0" fontId="4" fillId="0" borderId="0" xfId="0" applyFont="1" applyFill="1" applyAlignment="1" applyProtection="1">
      <alignment horizontal="left"/>
      <protection locked="0"/>
    </xf>
    <xf numFmtId="166" fontId="13" fillId="2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19" xfId="1" applyNumberFormat="1" applyFont="1" applyBorder="1" applyAlignment="1" applyProtection="1">
      <alignment horizontal="left" vertical="center" wrapText="1"/>
      <protection locked="0"/>
    </xf>
    <xf numFmtId="0" fontId="2" fillId="0" borderId="20" xfId="1" applyNumberFormat="1" applyFont="1" applyBorder="1" applyAlignment="1" applyProtection="1">
      <alignment horizontal="left" vertical="center" wrapText="1"/>
      <protection locked="0"/>
    </xf>
    <xf numFmtId="0" fontId="2" fillId="0" borderId="21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Border="1" applyAlignment="1" applyProtection="1">
      <alignment horizontal="left" vertical="top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7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Border="1" applyAlignment="1" applyProtection="1">
      <alignment horizontal="left" vertical="top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443" name="Rectangle 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444" name="Rectangle 4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445" name="Rectangle 8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446" name="Rectangle 10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62" name="Text Box 14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r>
            <a:rPr lang="en-GB"/>
            <a:t>01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63" name="Text Box 15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r>
            <a:rPr lang="en-GB"/>
            <a:t>11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64" name="Text Box 16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r>
            <a:rPr lang="en-GB"/>
            <a:t>2024</a:t>
          </a:r>
        </a:p>
        <a:p>
          <a:pPr algn="ctr" rtl="0">
            <a:defRPr sz="1000"/>
          </a:pPr>
          <a:endParaRPr lang="en-GB"/>
        </a:p>
        <a:p>
          <a:pPr algn="ctr" rtl="0">
            <a:defRPr sz="1000"/>
          </a:pPr>
          <a:endParaRPr lang="en-GB"/>
        </a:p>
        <a:p>
          <a:pPr algn="ctr" rtl="0">
            <a:defRPr sz="1000"/>
          </a:pPr>
          <a:r>
            <a:rPr lang="en-GB"/>
            <a:t>7	</a:t>
          </a:r>
        </a:p>
      </xdr:txBody>
    </xdr:sp>
    <xdr:clientData/>
  </xdr:twoCellAnchor>
  <xdr:twoCellAnchor>
    <xdr:from>
      <xdr:col>3</xdr:col>
      <xdr:colOff>9525</xdr:colOff>
      <xdr:row>4</xdr:row>
      <xdr:rowOff>0</xdr:rowOff>
    </xdr:from>
    <xdr:to>
      <xdr:col>3</xdr:col>
      <xdr:colOff>571500</xdr:colOff>
      <xdr:row>4</xdr:row>
      <xdr:rowOff>180975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552825" y="1104900"/>
          <a:ext cx="5619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  <a:endParaRPr lang="en-GB"/>
        </a:p>
      </xdr:txBody>
    </xdr:sp>
    <xdr:clientData/>
  </xdr:twoCellAnchor>
  <xdr:twoCellAnchor>
    <xdr:from>
      <xdr:col>3</xdr:col>
      <xdr:colOff>628650</xdr:colOff>
      <xdr:row>4</xdr:row>
      <xdr:rowOff>9525</xdr:rowOff>
    </xdr:from>
    <xdr:to>
      <xdr:col>5</xdr:col>
      <xdr:colOff>209550</xdr:colOff>
      <xdr:row>4</xdr:row>
      <xdr:rowOff>180975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171950" y="1114425"/>
          <a:ext cx="7715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  <a:endParaRPr lang="en-GB"/>
        </a:p>
      </xdr:txBody>
    </xdr:sp>
    <xdr:clientData/>
  </xdr:twoCellAnchor>
  <xdr:twoCellAnchor>
    <xdr:from>
      <xdr:col>5</xdr:col>
      <xdr:colOff>266700</xdr:colOff>
      <xdr:row>4</xdr:row>
      <xdr:rowOff>9525</xdr:rowOff>
    </xdr:from>
    <xdr:to>
      <xdr:col>6</xdr:col>
      <xdr:colOff>0</xdr:colOff>
      <xdr:row>4</xdr:row>
      <xdr:rowOff>180975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000625" y="1114425"/>
          <a:ext cx="6572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  <a:endParaRPr lang="en-GB"/>
        </a:p>
      </xdr:txBody>
    </xdr:sp>
    <xdr:clientData/>
  </xdr:twoCellAnchor>
  <xdr:twoCellAnchor>
    <xdr:from>
      <xdr:col>7</xdr:col>
      <xdr:colOff>9525</xdr:colOff>
      <xdr:row>4</xdr:row>
      <xdr:rowOff>9525</xdr:rowOff>
    </xdr:from>
    <xdr:to>
      <xdr:col>7</xdr:col>
      <xdr:colOff>590550</xdr:colOff>
      <xdr:row>4</xdr:row>
      <xdr:rowOff>180975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5905500" y="1114425"/>
          <a:ext cx="5810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  <a:endParaRPr lang="en-GB"/>
        </a:p>
      </xdr:txBody>
    </xdr:sp>
    <xdr:clientData/>
  </xdr:twoCellAnchor>
  <xdr:twoCellAnchor>
    <xdr:from>
      <xdr:col>7</xdr:col>
      <xdr:colOff>647700</xdr:colOff>
      <xdr:row>4</xdr:row>
      <xdr:rowOff>9525</xdr:rowOff>
    </xdr:from>
    <xdr:to>
      <xdr:col>9</xdr:col>
      <xdr:colOff>304800</xdr:colOff>
      <xdr:row>4</xdr:row>
      <xdr:rowOff>180975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543675" y="1114425"/>
          <a:ext cx="7905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  <a:endParaRPr lang="en-GB"/>
        </a:p>
      </xdr:txBody>
    </xdr:sp>
    <xdr:clientData/>
  </xdr:twoCellAnchor>
  <xdr:twoCellAnchor>
    <xdr:from>
      <xdr:col>9</xdr:col>
      <xdr:colOff>361950</xdr:colOff>
      <xdr:row>4</xdr:row>
      <xdr:rowOff>9525</xdr:rowOff>
    </xdr:from>
    <xdr:to>
      <xdr:col>10</xdr:col>
      <xdr:colOff>0</xdr:colOff>
      <xdr:row>4</xdr:row>
      <xdr:rowOff>180975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391400" y="1114425"/>
          <a:ext cx="70485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/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71" name="Text Box 23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r>
            <a:rPr lang="en-GB"/>
            <a:t>31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72" name="Text Box 24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r>
            <a:rPr lang="en-GB"/>
            <a:t>10</a:t>
          </a:r>
        </a:p>
      </xdr:txBody>
    </xdr:sp>
    <xdr:clientData/>
  </xdr:twoCellAnchor>
  <xdr:twoCellAnchor>
    <xdr:from>
      <xdr:col>9</xdr:col>
      <xdr:colOff>361950</xdr:colOff>
      <xdr:row>5</xdr:row>
      <xdr:rowOff>9525</xdr:rowOff>
    </xdr:from>
    <xdr:to>
      <xdr:col>10</xdr:col>
      <xdr:colOff>0</xdr:colOff>
      <xdr:row>6</xdr:row>
      <xdr:rowOff>0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391400" y="1323975"/>
          <a:ext cx="70485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339725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314" name="Rectangle 1">
          <a:extLst>
            <a:ext uri="{FF2B5EF4-FFF2-40B4-BE49-F238E27FC236}">
              <a16:creationId xmlns:a16="http://schemas.microsoft.com/office/drawing/2014/main" id="{00000000-0008-0000-0100-0000DA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315" name="Rectangle 2">
          <a:extLst>
            <a:ext uri="{FF2B5EF4-FFF2-40B4-BE49-F238E27FC236}">
              <a16:creationId xmlns:a16="http://schemas.microsoft.com/office/drawing/2014/main" id="{00000000-0008-0000-0100-0000D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316" name="Rectangle 3">
          <a:extLst>
            <a:ext uri="{FF2B5EF4-FFF2-40B4-BE49-F238E27FC236}">
              <a16:creationId xmlns:a16="http://schemas.microsoft.com/office/drawing/2014/main" id="{00000000-0008-0000-0100-0000DC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317" name="Picture 4">
          <a:extLst>
            <a:ext uri="{FF2B5EF4-FFF2-40B4-BE49-F238E27FC236}">
              <a16:creationId xmlns:a16="http://schemas.microsoft.com/office/drawing/2014/main" id="{00000000-0008-0000-0100-0000D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318" name="Rectangle 5">
          <a:extLst>
            <a:ext uri="{FF2B5EF4-FFF2-40B4-BE49-F238E27FC236}">
              <a16:creationId xmlns:a16="http://schemas.microsoft.com/office/drawing/2014/main" id="{00000000-0008-0000-0100-0000DE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319" name="Rectangle 6">
          <a:extLst>
            <a:ext uri="{FF2B5EF4-FFF2-40B4-BE49-F238E27FC236}">
              <a16:creationId xmlns:a16="http://schemas.microsoft.com/office/drawing/2014/main" id="{00000000-0008-0000-0100-0000DF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320" name="Rectangle 7">
          <a:extLst>
            <a:ext uri="{FF2B5EF4-FFF2-40B4-BE49-F238E27FC236}">
              <a16:creationId xmlns:a16="http://schemas.microsoft.com/office/drawing/2014/main" id="{00000000-0008-0000-0100-0000E0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321" name="Rectangle 8">
          <a:extLst>
            <a:ext uri="{FF2B5EF4-FFF2-40B4-BE49-F238E27FC236}">
              <a16:creationId xmlns:a16="http://schemas.microsoft.com/office/drawing/2014/main" id="{00000000-0008-0000-0100-0000E1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322" name="Rectangle 9">
          <a:extLst>
            <a:ext uri="{FF2B5EF4-FFF2-40B4-BE49-F238E27FC236}">
              <a16:creationId xmlns:a16="http://schemas.microsoft.com/office/drawing/2014/main" id="{00000000-0008-0000-0100-0000E2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241" name="Rectangle 1">
          <a:extLst>
            <a:ext uri="{FF2B5EF4-FFF2-40B4-BE49-F238E27FC236}">
              <a16:creationId xmlns:a16="http://schemas.microsoft.com/office/drawing/2014/main" id="{00000000-0008-0000-0200-000079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242" name="Rectangle 2">
          <a:extLst>
            <a:ext uri="{FF2B5EF4-FFF2-40B4-BE49-F238E27FC236}">
              <a16:creationId xmlns:a16="http://schemas.microsoft.com/office/drawing/2014/main" id="{00000000-0008-0000-0200-00007A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243" name="Rectangle 3">
          <a:extLst>
            <a:ext uri="{FF2B5EF4-FFF2-40B4-BE49-F238E27FC236}">
              <a16:creationId xmlns:a16="http://schemas.microsoft.com/office/drawing/2014/main" id="{00000000-0008-0000-0200-00007B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244" name="Picture 4">
          <a:extLst>
            <a:ext uri="{FF2B5EF4-FFF2-40B4-BE49-F238E27FC236}">
              <a16:creationId xmlns:a16="http://schemas.microsoft.com/office/drawing/2014/main" id="{00000000-0008-0000-0200-00007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245" name="Rectangle 5">
          <a:extLst>
            <a:ext uri="{FF2B5EF4-FFF2-40B4-BE49-F238E27FC236}">
              <a16:creationId xmlns:a16="http://schemas.microsoft.com/office/drawing/2014/main" id="{00000000-0008-0000-0200-00007D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556" name="Rectangle 1">
          <a:extLst>
            <a:ext uri="{FF2B5EF4-FFF2-40B4-BE49-F238E27FC236}">
              <a16:creationId xmlns:a16="http://schemas.microsoft.com/office/drawing/2014/main" id="{00000000-0008-0000-0300-00009C19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557" name="Rectangle 2">
          <a:extLst>
            <a:ext uri="{FF2B5EF4-FFF2-40B4-BE49-F238E27FC236}">
              <a16:creationId xmlns:a16="http://schemas.microsoft.com/office/drawing/2014/main" id="{00000000-0008-0000-0300-00009D19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558" name="Rectangle 3">
          <a:extLst>
            <a:ext uri="{FF2B5EF4-FFF2-40B4-BE49-F238E27FC236}">
              <a16:creationId xmlns:a16="http://schemas.microsoft.com/office/drawing/2014/main" id="{00000000-0008-0000-0300-00009E19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559" name="Picture 4">
          <a:extLst>
            <a:ext uri="{FF2B5EF4-FFF2-40B4-BE49-F238E27FC236}">
              <a16:creationId xmlns:a16="http://schemas.microsoft.com/office/drawing/2014/main" id="{00000000-0008-0000-0300-00009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560" name="Rectangle 5">
          <a:extLst>
            <a:ext uri="{FF2B5EF4-FFF2-40B4-BE49-F238E27FC236}">
              <a16:creationId xmlns:a16="http://schemas.microsoft.com/office/drawing/2014/main" id="{00000000-0008-0000-0300-0000A019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28</xdr:row>
      <xdr:rowOff>190500</xdr:rowOff>
    </xdr:from>
    <xdr:to>
      <xdr:col>5</xdr:col>
      <xdr:colOff>104775</xdr:colOff>
      <xdr:row>28</xdr:row>
      <xdr:rowOff>285750</xdr:rowOff>
    </xdr:to>
    <xdr:sp macro="" textlink="">
      <xdr:nvSpPr>
        <xdr:cNvPr id="6561" name="Rectangle 6">
          <a:extLst>
            <a:ext uri="{FF2B5EF4-FFF2-40B4-BE49-F238E27FC236}">
              <a16:creationId xmlns:a16="http://schemas.microsoft.com/office/drawing/2014/main" id="{00000000-0008-0000-0300-0000A1190000}"/>
            </a:ext>
          </a:extLst>
        </xdr:cNvPr>
        <xdr:cNvSpPr>
          <a:spLocks noChangeArrowheads="1"/>
        </xdr:cNvSpPr>
      </xdr:nvSpPr>
      <xdr:spPr bwMode="auto">
        <a:xfrm>
          <a:off x="5648325" y="68389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28</xdr:row>
      <xdr:rowOff>190500</xdr:rowOff>
    </xdr:from>
    <xdr:to>
      <xdr:col>11</xdr:col>
      <xdr:colOff>104775</xdr:colOff>
      <xdr:row>28</xdr:row>
      <xdr:rowOff>285750</xdr:rowOff>
    </xdr:to>
    <xdr:sp macro="" textlink="">
      <xdr:nvSpPr>
        <xdr:cNvPr id="6562" name="Rectangle 7">
          <a:extLst>
            <a:ext uri="{FF2B5EF4-FFF2-40B4-BE49-F238E27FC236}">
              <a16:creationId xmlns:a16="http://schemas.microsoft.com/office/drawing/2014/main" id="{00000000-0008-0000-0300-0000A2190000}"/>
            </a:ext>
          </a:extLst>
        </xdr:cNvPr>
        <xdr:cNvSpPr>
          <a:spLocks noChangeArrowheads="1"/>
        </xdr:cNvSpPr>
      </xdr:nvSpPr>
      <xdr:spPr bwMode="auto">
        <a:xfrm>
          <a:off x="9001125" y="68389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28</xdr:row>
      <xdr:rowOff>190500</xdr:rowOff>
    </xdr:from>
    <xdr:to>
      <xdr:col>9</xdr:col>
      <xdr:colOff>104775</xdr:colOff>
      <xdr:row>28</xdr:row>
      <xdr:rowOff>285750</xdr:rowOff>
    </xdr:to>
    <xdr:sp macro="" textlink="">
      <xdr:nvSpPr>
        <xdr:cNvPr id="6563" name="Rectangle 8">
          <a:extLst>
            <a:ext uri="{FF2B5EF4-FFF2-40B4-BE49-F238E27FC236}">
              <a16:creationId xmlns:a16="http://schemas.microsoft.com/office/drawing/2014/main" id="{00000000-0008-0000-0300-0000A3190000}"/>
            </a:ext>
          </a:extLst>
        </xdr:cNvPr>
        <xdr:cNvSpPr>
          <a:spLocks noChangeArrowheads="1"/>
        </xdr:cNvSpPr>
      </xdr:nvSpPr>
      <xdr:spPr bwMode="auto">
        <a:xfrm>
          <a:off x="7905750" y="68389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43</xdr:row>
      <xdr:rowOff>190500</xdr:rowOff>
    </xdr:from>
    <xdr:to>
      <xdr:col>5</xdr:col>
      <xdr:colOff>104775</xdr:colOff>
      <xdr:row>43</xdr:row>
      <xdr:rowOff>285750</xdr:rowOff>
    </xdr:to>
    <xdr:sp macro="" textlink="">
      <xdr:nvSpPr>
        <xdr:cNvPr id="6564" name="Rectangle 9">
          <a:extLst>
            <a:ext uri="{FF2B5EF4-FFF2-40B4-BE49-F238E27FC236}">
              <a16:creationId xmlns:a16="http://schemas.microsoft.com/office/drawing/2014/main" id="{00000000-0008-0000-0300-0000A4190000}"/>
            </a:ext>
          </a:extLst>
        </xdr:cNvPr>
        <xdr:cNvSpPr>
          <a:spLocks noChangeArrowheads="1"/>
        </xdr:cNvSpPr>
      </xdr:nvSpPr>
      <xdr:spPr bwMode="auto">
        <a:xfrm>
          <a:off x="5648325" y="102393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43</xdr:row>
      <xdr:rowOff>190500</xdr:rowOff>
    </xdr:from>
    <xdr:to>
      <xdr:col>11</xdr:col>
      <xdr:colOff>104775</xdr:colOff>
      <xdr:row>43</xdr:row>
      <xdr:rowOff>285750</xdr:rowOff>
    </xdr:to>
    <xdr:sp macro="" textlink="">
      <xdr:nvSpPr>
        <xdr:cNvPr id="6565" name="Rectangle 10">
          <a:extLst>
            <a:ext uri="{FF2B5EF4-FFF2-40B4-BE49-F238E27FC236}">
              <a16:creationId xmlns:a16="http://schemas.microsoft.com/office/drawing/2014/main" id="{00000000-0008-0000-0300-0000A5190000}"/>
            </a:ext>
          </a:extLst>
        </xdr:cNvPr>
        <xdr:cNvSpPr>
          <a:spLocks noChangeArrowheads="1"/>
        </xdr:cNvSpPr>
      </xdr:nvSpPr>
      <xdr:spPr bwMode="auto">
        <a:xfrm>
          <a:off x="9001125" y="102393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43</xdr:row>
      <xdr:rowOff>190500</xdr:rowOff>
    </xdr:from>
    <xdr:to>
      <xdr:col>9</xdr:col>
      <xdr:colOff>104775</xdr:colOff>
      <xdr:row>43</xdr:row>
      <xdr:rowOff>285750</xdr:rowOff>
    </xdr:to>
    <xdr:sp macro="" textlink="">
      <xdr:nvSpPr>
        <xdr:cNvPr id="6566" name="Rectangle 11">
          <a:extLst>
            <a:ext uri="{FF2B5EF4-FFF2-40B4-BE49-F238E27FC236}">
              <a16:creationId xmlns:a16="http://schemas.microsoft.com/office/drawing/2014/main" id="{00000000-0008-0000-0300-0000A6190000}"/>
            </a:ext>
          </a:extLst>
        </xdr:cNvPr>
        <xdr:cNvSpPr>
          <a:spLocks noChangeArrowheads="1"/>
        </xdr:cNvSpPr>
      </xdr:nvSpPr>
      <xdr:spPr bwMode="auto">
        <a:xfrm>
          <a:off x="7905750" y="102393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567" name="Rectangle 15">
          <a:extLst>
            <a:ext uri="{FF2B5EF4-FFF2-40B4-BE49-F238E27FC236}">
              <a16:creationId xmlns:a16="http://schemas.microsoft.com/office/drawing/2014/main" id="{00000000-0008-0000-0300-0000A719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568" name="Rectangle 16">
          <a:extLst>
            <a:ext uri="{FF2B5EF4-FFF2-40B4-BE49-F238E27FC236}">
              <a16:creationId xmlns:a16="http://schemas.microsoft.com/office/drawing/2014/main" id="{00000000-0008-0000-0300-0000A819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569" name="Rectangle 17">
          <a:extLst>
            <a:ext uri="{FF2B5EF4-FFF2-40B4-BE49-F238E27FC236}">
              <a16:creationId xmlns:a16="http://schemas.microsoft.com/office/drawing/2014/main" id="{00000000-0008-0000-0300-0000A919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17</xdr:row>
      <xdr:rowOff>190500</xdr:rowOff>
    </xdr:from>
    <xdr:to>
      <xdr:col>5</xdr:col>
      <xdr:colOff>104775</xdr:colOff>
      <xdr:row>17</xdr:row>
      <xdr:rowOff>285750</xdr:rowOff>
    </xdr:to>
    <xdr:sp macro="" textlink="">
      <xdr:nvSpPr>
        <xdr:cNvPr id="6570" name="Rectangle 18">
          <a:extLst>
            <a:ext uri="{FF2B5EF4-FFF2-40B4-BE49-F238E27FC236}">
              <a16:creationId xmlns:a16="http://schemas.microsoft.com/office/drawing/2014/main" id="{00000000-0008-0000-0300-0000AA190000}"/>
            </a:ext>
          </a:extLst>
        </xdr:cNvPr>
        <xdr:cNvSpPr>
          <a:spLocks noChangeArrowheads="1"/>
        </xdr:cNvSpPr>
      </xdr:nvSpPr>
      <xdr:spPr bwMode="auto">
        <a:xfrm>
          <a:off x="5648325" y="4391025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17</xdr:row>
      <xdr:rowOff>190500</xdr:rowOff>
    </xdr:from>
    <xdr:to>
      <xdr:col>11</xdr:col>
      <xdr:colOff>104775</xdr:colOff>
      <xdr:row>17</xdr:row>
      <xdr:rowOff>285750</xdr:rowOff>
    </xdr:to>
    <xdr:sp macro="" textlink="">
      <xdr:nvSpPr>
        <xdr:cNvPr id="6571" name="Rectangle 19">
          <a:extLst>
            <a:ext uri="{FF2B5EF4-FFF2-40B4-BE49-F238E27FC236}">
              <a16:creationId xmlns:a16="http://schemas.microsoft.com/office/drawing/2014/main" id="{00000000-0008-0000-0300-0000AB190000}"/>
            </a:ext>
          </a:extLst>
        </xdr:cNvPr>
        <xdr:cNvSpPr>
          <a:spLocks noChangeArrowheads="1"/>
        </xdr:cNvSpPr>
      </xdr:nvSpPr>
      <xdr:spPr bwMode="auto">
        <a:xfrm>
          <a:off x="9001125" y="4391025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17</xdr:row>
      <xdr:rowOff>190500</xdr:rowOff>
    </xdr:from>
    <xdr:to>
      <xdr:col>9</xdr:col>
      <xdr:colOff>104775</xdr:colOff>
      <xdr:row>17</xdr:row>
      <xdr:rowOff>285750</xdr:rowOff>
    </xdr:to>
    <xdr:sp macro="" textlink="">
      <xdr:nvSpPr>
        <xdr:cNvPr id="6572" name="Rectangle 20">
          <a:extLst>
            <a:ext uri="{FF2B5EF4-FFF2-40B4-BE49-F238E27FC236}">
              <a16:creationId xmlns:a16="http://schemas.microsoft.com/office/drawing/2014/main" id="{00000000-0008-0000-0300-0000AC190000}"/>
            </a:ext>
          </a:extLst>
        </xdr:cNvPr>
        <xdr:cNvSpPr>
          <a:spLocks noChangeArrowheads="1"/>
        </xdr:cNvSpPr>
      </xdr:nvSpPr>
      <xdr:spPr bwMode="auto">
        <a:xfrm>
          <a:off x="7905750" y="4391025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16" zoomScale="75" zoomScaleNormal="85" zoomScaleSheetLayoutView="80" workbookViewId="0">
      <selection activeCell="F24" sqref="F24"/>
    </sheetView>
  </sheetViews>
  <sheetFormatPr defaultColWidth="9.140625" defaultRowHeight="12.75" x14ac:dyDescent="0.2"/>
  <cols>
    <col min="1" max="1" width="35.28515625" style="2" customWidth="1"/>
    <col min="2" max="2" width="16.140625" style="34" customWidth="1"/>
    <col min="3" max="3" width="1.7109375" style="2" customWidth="1"/>
    <col min="4" max="4" width="16.28515625" style="2" customWidth="1"/>
    <col min="5" max="5" width="1.5703125" style="2" customWidth="1"/>
    <col min="6" max="6" width="13.85546875" style="2" customWidth="1"/>
    <col min="7" max="7" width="3.5703125" style="2" customWidth="1"/>
    <col min="8" max="8" width="15.42578125" style="2" customWidth="1"/>
    <col min="9" max="9" width="1.5703125" style="2" customWidth="1"/>
    <col min="10" max="10" width="16" style="2" customWidth="1"/>
    <col min="11" max="11" width="1.5703125" style="2" customWidth="1"/>
    <col min="12" max="12" width="16.85546875" style="1" customWidth="1"/>
    <col min="13" max="16384" width="9.140625" style="2"/>
  </cols>
  <sheetData>
    <row r="1" spans="1:13" ht="18" customHeight="1" x14ac:dyDescent="0.2">
      <c r="A1" s="212"/>
      <c r="B1" s="216" t="s">
        <v>126</v>
      </c>
      <c r="C1" s="216"/>
      <c r="D1" s="216"/>
      <c r="E1" s="216"/>
      <c r="F1" s="216"/>
      <c r="G1" s="216"/>
      <c r="H1" s="216"/>
      <c r="I1" s="216"/>
      <c r="J1" s="216"/>
      <c r="L1" s="160" t="s">
        <v>126</v>
      </c>
      <c r="M1" s="158"/>
    </row>
    <row r="2" spans="1:13" ht="30.75" customHeight="1" x14ac:dyDescent="0.2">
      <c r="A2" s="212"/>
      <c r="B2" s="217" t="s">
        <v>121</v>
      </c>
      <c r="C2" s="217"/>
      <c r="D2" s="217"/>
      <c r="E2" s="217"/>
      <c r="F2" s="217"/>
      <c r="G2" s="217"/>
      <c r="H2" s="217"/>
      <c r="I2" s="217"/>
      <c r="J2" s="217"/>
      <c r="L2" s="161" t="s">
        <v>115</v>
      </c>
      <c r="M2" s="159"/>
    </row>
    <row r="3" spans="1:13" ht="24" customHeight="1" x14ac:dyDescent="0.2">
      <c r="A3" s="212"/>
      <c r="B3" s="213" t="s">
        <v>13</v>
      </c>
      <c r="C3" s="214"/>
      <c r="D3" s="214"/>
      <c r="E3" s="214"/>
      <c r="F3" s="214"/>
      <c r="G3" s="214"/>
      <c r="H3" s="214"/>
      <c r="I3" s="214"/>
      <c r="J3" s="215"/>
      <c r="L3" s="157"/>
    </row>
    <row r="4" spans="1:13" ht="14.25" customHeight="1" x14ac:dyDescent="0.2">
      <c r="A4" s="212"/>
      <c r="B4" s="218" t="s">
        <v>19</v>
      </c>
      <c r="C4" s="220"/>
      <c r="D4" s="221" t="s">
        <v>102</v>
      </c>
      <c r="E4" s="222"/>
      <c r="F4" s="223"/>
      <c r="G4" s="224" t="s">
        <v>70</v>
      </c>
      <c r="H4" s="221" t="s">
        <v>103</v>
      </c>
      <c r="I4" s="222"/>
      <c r="J4" s="223"/>
      <c r="L4" s="157"/>
    </row>
    <row r="5" spans="1:13" ht="16.5" customHeight="1" x14ac:dyDescent="0.2">
      <c r="A5" s="212"/>
      <c r="B5" s="218"/>
      <c r="C5" s="220"/>
      <c r="D5" s="227"/>
      <c r="E5" s="227"/>
      <c r="F5" s="227"/>
      <c r="G5" s="224"/>
      <c r="H5" s="228"/>
      <c r="I5" s="228"/>
      <c r="J5" s="228"/>
      <c r="L5" s="157"/>
    </row>
    <row r="6" spans="1:13" ht="21" customHeight="1" x14ac:dyDescent="0.2">
      <c r="A6" s="212"/>
      <c r="B6" s="219"/>
      <c r="C6" s="220"/>
      <c r="D6" s="225"/>
      <c r="E6" s="225"/>
      <c r="F6" s="225"/>
      <c r="G6" s="224"/>
      <c r="H6" s="226"/>
      <c r="I6" s="226"/>
      <c r="J6" s="226"/>
      <c r="L6" s="157"/>
    </row>
    <row r="7" spans="1:13" x14ac:dyDescent="0.2">
      <c r="J7" s="1"/>
    </row>
    <row r="8" spans="1:13" ht="20.25" x14ac:dyDescent="0.3">
      <c r="A8" s="51" t="s">
        <v>101</v>
      </c>
      <c r="B8" s="53"/>
      <c r="C8" s="51"/>
      <c r="D8" s="51"/>
      <c r="E8" s="51"/>
      <c r="F8" s="51"/>
      <c r="G8" s="51"/>
      <c r="H8" s="51"/>
      <c r="I8" s="51"/>
      <c r="J8" s="51"/>
      <c r="K8" s="32"/>
      <c r="L8" s="33"/>
    </row>
    <row r="9" spans="1:13" ht="45" x14ac:dyDescent="0.25">
      <c r="A9" s="52"/>
      <c r="B9" s="35" t="s">
        <v>0</v>
      </c>
      <c r="C9" s="3"/>
      <c r="D9" s="3" t="s">
        <v>1</v>
      </c>
      <c r="E9" s="3"/>
      <c r="F9" s="3" t="s">
        <v>76</v>
      </c>
      <c r="G9" s="3"/>
      <c r="H9" s="3" t="s">
        <v>77</v>
      </c>
      <c r="I9" s="3"/>
      <c r="J9" s="3" t="s">
        <v>71</v>
      </c>
      <c r="K9" s="4"/>
      <c r="L9" s="3" t="s">
        <v>72</v>
      </c>
    </row>
    <row r="10" spans="1:13" ht="24" customHeight="1" x14ac:dyDescent="0.25">
      <c r="A10" s="5"/>
      <c r="B10" s="36" t="s">
        <v>4</v>
      </c>
      <c r="C10" s="7"/>
      <c r="D10" s="36" t="s">
        <v>4</v>
      </c>
      <c r="E10" s="36"/>
      <c r="F10" s="36" t="s">
        <v>4</v>
      </c>
      <c r="G10" s="36"/>
      <c r="H10" s="36" t="s">
        <v>4</v>
      </c>
      <c r="I10" s="36"/>
      <c r="J10" s="36" t="s">
        <v>4</v>
      </c>
      <c r="K10" s="36"/>
      <c r="L10" s="36" t="s">
        <v>4</v>
      </c>
    </row>
    <row r="11" spans="1:13" ht="20.100000000000001" customHeight="1" x14ac:dyDescent="0.25">
      <c r="A11" s="30" t="s">
        <v>7</v>
      </c>
      <c r="B11" s="37"/>
      <c r="C11" s="8"/>
      <c r="D11" s="8"/>
      <c r="E11" s="8"/>
      <c r="F11" s="8"/>
      <c r="G11" s="8"/>
      <c r="H11" s="8"/>
      <c r="I11" s="8"/>
      <c r="J11" s="8"/>
      <c r="K11" s="9"/>
    </row>
    <row r="12" spans="1:13" ht="20.100000000000001" customHeight="1" x14ac:dyDescent="0.25">
      <c r="A12" s="93" t="s">
        <v>21</v>
      </c>
      <c r="B12" s="167">
        <f>'Additional notes (1)  '!C11</f>
        <v>753.74</v>
      </c>
      <c r="C12" s="168"/>
      <c r="D12" s="167"/>
      <c r="E12" s="168"/>
      <c r="F12" s="167"/>
      <c r="G12" s="168"/>
      <c r="H12" s="167"/>
      <c r="I12" s="168"/>
      <c r="J12" s="169">
        <f t="shared" ref="J12:J21" si="0">H12+D12+B12+F12</f>
        <v>753.74</v>
      </c>
      <c r="K12" s="170"/>
      <c r="L12" s="167">
        <v>850</v>
      </c>
    </row>
    <row r="13" spans="1:13" ht="20.100000000000001" customHeight="1" x14ac:dyDescent="0.25">
      <c r="A13" s="93" t="s">
        <v>117</v>
      </c>
      <c r="B13" s="167"/>
      <c r="C13" s="168"/>
      <c r="D13" s="167"/>
      <c r="E13" s="168"/>
      <c r="F13" s="167"/>
      <c r="G13" s="168"/>
      <c r="H13" s="167"/>
      <c r="I13" s="168"/>
      <c r="J13" s="169">
        <f t="shared" si="0"/>
        <v>0</v>
      </c>
      <c r="K13" s="170"/>
      <c r="L13" s="167">
        <v>0</v>
      </c>
    </row>
    <row r="14" spans="1:13" ht="20.100000000000001" customHeight="1" x14ac:dyDescent="0.25">
      <c r="A14" s="93" t="s">
        <v>22</v>
      </c>
      <c r="B14" s="167">
        <f>'Additional notes (1)  '!C24</f>
        <v>0</v>
      </c>
      <c r="C14" s="168"/>
      <c r="D14" s="167"/>
      <c r="E14" s="168"/>
      <c r="F14" s="167"/>
      <c r="G14" s="168"/>
      <c r="H14" s="167"/>
      <c r="I14" s="168"/>
      <c r="J14" s="169">
        <f t="shared" si="0"/>
        <v>0</v>
      </c>
      <c r="K14" s="170"/>
      <c r="L14" s="167">
        <f>'Additional notes (1)  '!M24</f>
        <v>6890.97</v>
      </c>
    </row>
    <row r="15" spans="1:13" ht="20.100000000000001" customHeight="1" x14ac:dyDescent="0.25">
      <c r="A15" s="93" t="s">
        <v>23</v>
      </c>
      <c r="B15" s="167">
        <f>3182.11+3206</f>
        <v>6388.1100000000006</v>
      </c>
      <c r="C15" s="168"/>
      <c r="D15" s="167"/>
      <c r="E15" s="168"/>
      <c r="F15" s="167"/>
      <c r="G15" s="168"/>
      <c r="H15" s="167"/>
      <c r="I15" s="168"/>
      <c r="J15" s="169">
        <f t="shared" si="0"/>
        <v>6388.1100000000006</v>
      </c>
      <c r="K15" s="170"/>
      <c r="L15" s="167">
        <f>3535+3213+100-6848+5164</f>
        <v>5164</v>
      </c>
    </row>
    <row r="16" spans="1:13" ht="20.100000000000001" customHeight="1" x14ac:dyDescent="0.25">
      <c r="A16" s="93" t="s">
        <v>24</v>
      </c>
      <c r="B16" s="167"/>
      <c r="C16" s="168"/>
      <c r="D16" s="167"/>
      <c r="E16" s="168"/>
      <c r="F16" s="167"/>
      <c r="G16" s="168"/>
      <c r="H16" s="167"/>
      <c r="I16" s="168"/>
      <c r="J16" s="169">
        <f t="shared" si="0"/>
        <v>0</v>
      </c>
      <c r="K16" s="170"/>
      <c r="L16" s="167">
        <v>0</v>
      </c>
    </row>
    <row r="17" spans="1:12" ht="29.25" x14ac:dyDescent="0.25">
      <c r="A17" s="93" t="s">
        <v>25</v>
      </c>
      <c r="B17" s="167"/>
      <c r="C17" s="168"/>
      <c r="D17" s="167"/>
      <c r="E17" s="168"/>
      <c r="F17" s="167"/>
      <c r="G17" s="168"/>
      <c r="H17" s="167"/>
      <c r="I17" s="168"/>
      <c r="J17" s="169">
        <f t="shared" si="0"/>
        <v>0</v>
      </c>
      <c r="K17" s="170"/>
      <c r="L17" s="167">
        <v>0</v>
      </c>
    </row>
    <row r="18" spans="1:12" ht="20.100000000000001" customHeight="1" x14ac:dyDescent="0.25">
      <c r="A18" s="93" t="s">
        <v>67</v>
      </c>
      <c r="B18" s="167"/>
      <c r="C18" s="168"/>
      <c r="D18" s="167"/>
      <c r="E18" s="168"/>
      <c r="F18" s="167"/>
      <c r="G18" s="168"/>
      <c r="H18" s="167"/>
      <c r="I18" s="168"/>
      <c r="J18" s="169">
        <f t="shared" si="0"/>
        <v>0</v>
      </c>
      <c r="K18" s="170"/>
      <c r="L18" s="167">
        <v>0</v>
      </c>
    </row>
    <row r="19" spans="1:12" ht="29.25" x14ac:dyDescent="0.25">
      <c r="A19" s="93" t="s">
        <v>68</v>
      </c>
      <c r="B19" s="167">
        <f>'Additional notes (1)  '!K39</f>
        <v>10685.25</v>
      </c>
      <c r="C19" s="168"/>
      <c r="D19" s="167"/>
      <c r="E19" s="168"/>
      <c r="F19" s="167"/>
      <c r="G19" s="168"/>
      <c r="H19" s="167"/>
      <c r="I19" s="168"/>
      <c r="J19" s="169">
        <f t="shared" si="0"/>
        <v>10685.25</v>
      </c>
      <c r="K19" s="170"/>
      <c r="L19" s="167">
        <f>'Additional notes (1)  '!M39</f>
        <v>9651</v>
      </c>
    </row>
    <row r="20" spans="1:12" ht="20.100000000000001" customHeight="1" x14ac:dyDescent="0.25">
      <c r="A20" s="93" t="s">
        <v>100</v>
      </c>
      <c r="B20" s="209"/>
      <c r="C20" s="168"/>
      <c r="D20" s="167"/>
      <c r="E20" s="168"/>
      <c r="F20" s="167"/>
      <c r="G20" s="168"/>
      <c r="H20" s="167"/>
      <c r="I20" s="168"/>
      <c r="J20" s="169">
        <f t="shared" si="0"/>
        <v>0</v>
      </c>
      <c r="K20" s="170"/>
      <c r="L20" s="209">
        <f>664-423</f>
        <v>241</v>
      </c>
    </row>
    <row r="21" spans="1:12" ht="17.25" customHeight="1" thickBot="1" x14ac:dyDescent="0.3">
      <c r="A21" s="11" t="s">
        <v>82</v>
      </c>
      <c r="B21" s="171">
        <f>SUM(B12:B20)</f>
        <v>17827.099999999999</v>
      </c>
      <c r="C21" s="172"/>
      <c r="D21" s="171">
        <f>SUM(D12:D20)</f>
        <v>0</v>
      </c>
      <c r="E21" s="168"/>
      <c r="F21" s="171">
        <f>SUM(F12:F20)</f>
        <v>0</v>
      </c>
      <c r="G21" s="168"/>
      <c r="H21" s="171">
        <f>SUM(H12:H20)</f>
        <v>0</v>
      </c>
      <c r="I21" s="168"/>
      <c r="J21" s="173">
        <f t="shared" si="0"/>
        <v>17827.099999999999</v>
      </c>
      <c r="K21" s="170"/>
      <c r="L21" s="171">
        <f>SUM(L12:L20)</f>
        <v>22796.97</v>
      </c>
    </row>
    <row r="22" spans="1:12" ht="16.5" customHeight="1" thickTop="1" x14ac:dyDescent="0.2">
      <c r="A22" s="12"/>
      <c r="B22" s="38"/>
      <c r="C22" s="58"/>
      <c r="D22" s="58"/>
      <c r="E22" s="58"/>
      <c r="F22" s="58"/>
      <c r="G22" s="58"/>
      <c r="H22" s="57"/>
      <c r="I22" s="58"/>
      <c r="J22" s="60" t="str">
        <f>IF(B21+D21+F21+H21-J21=0," ","error")</f>
        <v xml:space="preserve"> </v>
      </c>
      <c r="K22" s="57"/>
      <c r="L22" s="62"/>
    </row>
    <row r="23" spans="1:12" ht="30" x14ac:dyDescent="0.25">
      <c r="A23" s="74" t="s">
        <v>65</v>
      </c>
      <c r="B23" s="174"/>
      <c r="C23" s="175"/>
      <c r="D23" s="175"/>
      <c r="E23" s="175"/>
      <c r="F23" s="175"/>
      <c r="G23" s="175"/>
      <c r="H23" s="175"/>
      <c r="I23" s="175"/>
      <c r="J23" s="175"/>
      <c r="K23" s="9"/>
      <c r="L23" s="105"/>
    </row>
    <row r="24" spans="1:12" ht="20.100000000000001" customHeight="1" x14ac:dyDescent="0.25">
      <c r="A24" s="93" t="s">
        <v>26</v>
      </c>
      <c r="B24" s="167"/>
      <c r="C24" s="168"/>
      <c r="D24" s="167"/>
      <c r="E24" s="168"/>
      <c r="F24" s="167"/>
      <c r="G24" s="168"/>
      <c r="H24" s="167"/>
      <c r="I24" s="168"/>
      <c r="J24" s="169">
        <f>H24+D24+B24+F24</f>
        <v>0</v>
      </c>
      <c r="K24" s="170"/>
      <c r="L24" s="167"/>
    </row>
    <row r="25" spans="1:12" ht="20.100000000000001" customHeight="1" x14ac:dyDescent="0.25">
      <c r="A25" s="93" t="s">
        <v>27</v>
      </c>
      <c r="B25" s="167"/>
      <c r="C25" s="168"/>
      <c r="D25" s="167"/>
      <c r="E25" s="168"/>
      <c r="F25" s="167"/>
      <c r="G25" s="168"/>
      <c r="H25" s="167"/>
      <c r="I25" s="168"/>
      <c r="J25" s="169">
        <f>H25+D25+B25+F25</f>
        <v>0</v>
      </c>
      <c r="K25" s="170"/>
      <c r="L25" s="167"/>
    </row>
    <row r="26" spans="1:12" ht="17.25" customHeight="1" thickBot="1" x14ac:dyDescent="0.3">
      <c r="A26" s="11" t="s">
        <v>83</v>
      </c>
      <c r="B26" s="171">
        <f>SUM(B24:B25)</f>
        <v>0</v>
      </c>
      <c r="C26" s="172"/>
      <c r="D26" s="171">
        <f>SUM(D24:D25)</f>
        <v>0</v>
      </c>
      <c r="E26" s="168"/>
      <c r="F26" s="171">
        <f>SUM(F24:F25)</f>
        <v>0</v>
      </c>
      <c r="G26" s="168"/>
      <c r="H26" s="171">
        <f>SUM(H24:H25)</f>
        <v>0</v>
      </c>
      <c r="I26" s="168"/>
      <c r="J26" s="171">
        <f>SUM(J24:J25)</f>
        <v>0</v>
      </c>
      <c r="K26" s="170"/>
      <c r="L26" s="171">
        <f>SUM(L24:L25)</f>
        <v>0</v>
      </c>
    </row>
    <row r="27" spans="1:12" ht="8.25" customHeight="1" thickTop="1" x14ac:dyDescent="0.25">
      <c r="A27" s="29"/>
      <c r="B27" s="176"/>
      <c r="C27" s="177"/>
      <c r="D27" s="176"/>
      <c r="E27" s="177"/>
      <c r="F27" s="176"/>
      <c r="G27" s="177"/>
      <c r="H27" s="176"/>
      <c r="I27" s="178"/>
      <c r="J27" s="154" t="str">
        <f>IF(B26+D26+F26+H26-J26=0," ","error")</f>
        <v xml:space="preserve"> </v>
      </c>
      <c r="K27" s="170"/>
      <c r="L27" s="155"/>
    </row>
    <row r="28" spans="1:12" ht="20.100000000000001" customHeight="1" thickBot="1" x14ac:dyDescent="0.3">
      <c r="A28" s="11" t="s">
        <v>11</v>
      </c>
      <c r="B28" s="179">
        <f>B26+B21</f>
        <v>17827.099999999999</v>
      </c>
      <c r="C28" s="178"/>
      <c r="D28" s="179">
        <f>D26+D21</f>
        <v>0</v>
      </c>
      <c r="E28" s="178"/>
      <c r="F28" s="179">
        <f>F26+F21</f>
        <v>0</v>
      </c>
      <c r="G28" s="178"/>
      <c r="H28" s="179">
        <f>H26+H21</f>
        <v>0</v>
      </c>
      <c r="I28" s="178"/>
      <c r="J28" s="179">
        <f>J26+J21</f>
        <v>17827.099999999999</v>
      </c>
      <c r="K28" s="170"/>
      <c r="L28" s="179">
        <f>L26+L21</f>
        <v>22796.97</v>
      </c>
    </row>
    <row r="29" spans="1:12" ht="16.5" customHeight="1" thickTop="1" x14ac:dyDescent="0.2">
      <c r="B29" s="180"/>
      <c r="C29" s="181"/>
      <c r="D29" s="181"/>
      <c r="E29" s="181"/>
      <c r="F29" s="181"/>
      <c r="G29" s="181"/>
      <c r="H29" s="181"/>
      <c r="I29" s="181"/>
      <c r="J29" s="60" t="str">
        <f>IF(B28+D28+H28-J28=0," ","error")</f>
        <v xml:space="preserve"> </v>
      </c>
      <c r="K29" s="181"/>
      <c r="L29" s="62"/>
    </row>
    <row r="30" spans="1:12" ht="18" customHeight="1" x14ac:dyDescent="0.2">
      <c r="A30" s="31" t="s">
        <v>8</v>
      </c>
      <c r="B30" s="182"/>
      <c r="C30" s="183"/>
      <c r="D30" s="183"/>
      <c r="E30" s="183"/>
      <c r="F30" s="183"/>
      <c r="G30" s="183"/>
      <c r="H30" s="183"/>
      <c r="I30" s="183"/>
      <c r="J30" s="184"/>
      <c r="K30" s="184"/>
      <c r="L30" s="184"/>
    </row>
    <row r="31" spans="1:12" ht="20.100000000000001" customHeight="1" x14ac:dyDescent="0.25">
      <c r="A31" s="94" t="s">
        <v>28</v>
      </c>
      <c r="B31" s="167">
        <f>644.45</f>
        <v>644.45000000000005</v>
      </c>
      <c r="C31" s="176"/>
      <c r="D31" s="167"/>
      <c r="E31" s="168"/>
      <c r="F31" s="167"/>
      <c r="G31" s="168"/>
      <c r="H31" s="167"/>
      <c r="I31" s="168"/>
      <c r="J31" s="169">
        <f t="shared" ref="J31:J41" si="1">H31+D31+B31+F31</f>
        <v>644.45000000000005</v>
      </c>
      <c r="K31" s="155"/>
      <c r="L31" s="167">
        <v>606</v>
      </c>
    </row>
    <row r="32" spans="1:12" ht="20.100000000000001" customHeight="1" x14ac:dyDescent="0.25">
      <c r="A32" s="94" t="s">
        <v>93</v>
      </c>
      <c r="B32" s="167"/>
      <c r="C32" s="176"/>
      <c r="D32" s="167"/>
      <c r="E32" s="168"/>
      <c r="F32" s="167"/>
      <c r="G32" s="168"/>
      <c r="H32" s="167"/>
      <c r="I32" s="168"/>
      <c r="J32" s="169">
        <f t="shared" si="1"/>
        <v>0</v>
      </c>
      <c r="K32" s="155"/>
      <c r="L32" s="167">
        <v>0</v>
      </c>
    </row>
    <row r="33" spans="1:12" ht="20.100000000000001" customHeight="1" x14ac:dyDescent="0.25">
      <c r="A33" s="94" t="s">
        <v>29</v>
      </c>
      <c r="B33" s="167"/>
      <c r="C33" s="176"/>
      <c r="D33" s="167"/>
      <c r="E33" s="168"/>
      <c r="F33" s="167"/>
      <c r="G33" s="168"/>
      <c r="H33" s="167"/>
      <c r="I33" s="168"/>
      <c r="J33" s="169">
        <f t="shared" si="1"/>
        <v>0</v>
      </c>
      <c r="K33" s="155"/>
      <c r="L33" s="167">
        <v>0</v>
      </c>
    </row>
    <row r="34" spans="1:12" ht="28.5" x14ac:dyDescent="0.25">
      <c r="A34" s="94" t="s">
        <v>30</v>
      </c>
      <c r="B34" s="167">
        <f>'Additional notes (1)  '!C58</f>
        <v>11034.57</v>
      </c>
      <c r="C34" s="176"/>
      <c r="D34" s="167">
        <f>'Additional notes (1)  '!E58</f>
        <v>0</v>
      </c>
      <c r="E34" s="168"/>
      <c r="F34" s="167"/>
      <c r="G34" s="168"/>
      <c r="H34" s="167"/>
      <c r="I34" s="168"/>
      <c r="J34" s="169">
        <f t="shared" si="1"/>
        <v>11034.57</v>
      </c>
      <c r="K34" s="155"/>
      <c r="L34" s="167">
        <f>'Additional notes (1)  '!M58</f>
        <v>24381</v>
      </c>
    </row>
    <row r="35" spans="1:12" ht="20.100000000000001" customHeight="1" x14ac:dyDescent="0.25">
      <c r="A35" s="94" t="s">
        <v>31</v>
      </c>
      <c r="B35" s="167">
        <v>0</v>
      </c>
      <c r="C35" s="176"/>
      <c r="D35" s="167"/>
      <c r="E35" s="168"/>
      <c r="F35" s="167"/>
      <c r="G35" s="168"/>
      <c r="H35" s="167"/>
      <c r="I35" s="168"/>
      <c r="J35" s="169">
        <f t="shared" si="1"/>
        <v>0</v>
      </c>
      <c r="K35" s="155"/>
      <c r="L35" s="167">
        <v>0</v>
      </c>
    </row>
    <row r="36" spans="1:12" ht="20.100000000000001" customHeight="1" x14ac:dyDescent="0.25">
      <c r="A36" s="94" t="s">
        <v>32</v>
      </c>
      <c r="B36" s="167"/>
      <c r="C36" s="176"/>
      <c r="D36" s="167"/>
      <c r="E36" s="168"/>
      <c r="F36" s="167"/>
      <c r="G36" s="168"/>
      <c r="H36" s="167"/>
      <c r="I36" s="168"/>
      <c r="J36" s="169">
        <f t="shared" si="1"/>
        <v>0</v>
      </c>
      <c r="K36" s="155"/>
      <c r="L36" s="167">
        <v>0</v>
      </c>
    </row>
    <row r="37" spans="1:12" ht="20.100000000000001" customHeight="1" x14ac:dyDescent="0.25">
      <c r="A37" s="95" t="s">
        <v>33</v>
      </c>
      <c r="B37" s="167"/>
      <c r="C37" s="176"/>
      <c r="D37" s="167"/>
      <c r="E37" s="168"/>
      <c r="F37" s="167"/>
      <c r="G37" s="168"/>
      <c r="H37" s="167"/>
      <c r="I37" s="168"/>
      <c r="J37" s="169">
        <f t="shared" si="1"/>
        <v>0</v>
      </c>
      <c r="K37" s="155"/>
      <c r="L37" s="167">
        <v>0</v>
      </c>
    </row>
    <row r="38" spans="1:12" ht="20.100000000000001" customHeight="1" x14ac:dyDescent="0.25">
      <c r="A38" s="95" t="s">
        <v>34</v>
      </c>
      <c r="B38" s="167"/>
      <c r="C38" s="176"/>
      <c r="D38" s="167"/>
      <c r="E38" s="168"/>
      <c r="F38" s="167"/>
      <c r="G38" s="168"/>
      <c r="H38" s="167"/>
      <c r="I38" s="168"/>
      <c r="J38" s="169">
        <f t="shared" si="1"/>
        <v>0</v>
      </c>
      <c r="K38" s="155"/>
      <c r="L38" s="167">
        <v>0</v>
      </c>
    </row>
    <row r="39" spans="1:12" ht="20.100000000000001" customHeight="1" x14ac:dyDescent="0.25">
      <c r="A39" s="95" t="s">
        <v>35</v>
      </c>
      <c r="B39" s="167"/>
      <c r="C39" s="176"/>
      <c r="D39" s="167"/>
      <c r="E39" s="168"/>
      <c r="F39" s="167"/>
      <c r="G39" s="168"/>
      <c r="H39" s="167"/>
      <c r="I39" s="168"/>
      <c r="J39" s="169">
        <f t="shared" si="1"/>
        <v>0</v>
      </c>
      <c r="K39" s="155"/>
      <c r="L39" s="167">
        <v>0</v>
      </c>
    </row>
    <row r="40" spans="1:12" ht="20.100000000000001" customHeight="1" x14ac:dyDescent="0.25">
      <c r="A40" s="95" t="s">
        <v>116</v>
      </c>
      <c r="B40" s="167"/>
      <c r="C40" s="176"/>
      <c r="D40" s="167"/>
      <c r="E40" s="168"/>
      <c r="F40" s="167"/>
      <c r="G40" s="168"/>
      <c r="H40" s="167"/>
      <c r="I40" s="168"/>
      <c r="J40" s="169">
        <f t="shared" si="1"/>
        <v>0</v>
      </c>
      <c r="K40" s="155"/>
      <c r="L40" s="167">
        <v>0</v>
      </c>
    </row>
    <row r="41" spans="1:12" ht="20.100000000000001" customHeight="1" thickBot="1" x14ac:dyDescent="0.3">
      <c r="A41" s="94"/>
      <c r="B41" s="185"/>
      <c r="C41" s="176"/>
      <c r="D41" s="185"/>
      <c r="E41" s="168"/>
      <c r="F41" s="185"/>
      <c r="G41" s="168"/>
      <c r="H41" s="185"/>
      <c r="I41" s="168"/>
      <c r="J41" s="169">
        <f t="shared" si="1"/>
        <v>0</v>
      </c>
      <c r="K41" s="155"/>
      <c r="L41" s="185">
        <v>0</v>
      </c>
    </row>
    <row r="42" spans="1:12" ht="20.100000000000001" customHeight="1" thickTop="1" thickBot="1" x14ac:dyDescent="0.3">
      <c r="A42" s="15" t="s">
        <v>84</v>
      </c>
      <c r="B42" s="171">
        <f>SUM(B31:B41)</f>
        <v>11679.02</v>
      </c>
      <c r="C42" s="186"/>
      <c r="D42" s="171">
        <f>SUM(D31:D41)</f>
        <v>0</v>
      </c>
      <c r="E42" s="168"/>
      <c r="F42" s="171">
        <f>SUM(F31:F41)</f>
        <v>0</v>
      </c>
      <c r="G42" s="168"/>
      <c r="H42" s="171">
        <f>SUM(H31:H41)</f>
        <v>0</v>
      </c>
      <c r="I42" s="168"/>
      <c r="J42" s="171">
        <f>SUM(J31:J41)</f>
        <v>11679.02</v>
      </c>
      <c r="K42" s="155"/>
      <c r="L42" s="171">
        <f>SUM(L31:L41)</f>
        <v>24987</v>
      </c>
    </row>
    <row r="43" spans="1:12" s="16" customFormat="1" ht="17.25" customHeight="1" thickTop="1" x14ac:dyDescent="0.2">
      <c r="B43" s="39"/>
      <c r="C43" s="60"/>
      <c r="D43" s="61"/>
      <c r="E43" s="60"/>
      <c r="F43" s="60"/>
      <c r="G43" s="60"/>
      <c r="H43" s="60"/>
      <c r="I43" s="60"/>
      <c r="J43" s="60" t="str">
        <f>IF(B42+D42+F42+H42-J42=0," ","error")</f>
        <v xml:space="preserve"> </v>
      </c>
      <c r="K43" s="60"/>
      <c r="L43" s="187"/>
    </row>
    <row r="44" spans="1:12" ht="30" x14ac:dyDescent="0.25">
      <c r="A44" s="74" t="s">
        <v>66</v>
      </c>
      <c r="B44" s="174"/>
      <c r="C44" s="175"/>
      <c r="D44" s="175"/>
      <c r="E44" s="175"/>
      <c r="F44" s="175"/>
      <c r="G44" s="175"/>
      <c r="H44" s="175"/>
      <c r="I44" s="175"/>
      <c r="J44" s="175"/>
      <c r="K44" s="9"/>
      <c r="L44" s="105"/>
    </row>
    <row r="45" spans="1:12" ht="20.100000000000001" customHeight="1" x14ac:dyDescent="0.25">
      <c r="A45" s="94" t="s">
        <v>36</v>
      </c>
      <c r="B45" s="167"/>
      <c r="C45" s="176"/>
      <c r="D45" s="167"/>
      <c r="E45" s="168"/>
      <c r="F45" s="167"/>
      <c r="G45" s="168"/>
      <c r="H45" s="167"/>
      <c r="I45" s="168"/>
      <c r="J45" s="169">
        <f>H45+D45+F45+B45</f>
        <v>0</v>
      </c>
      <c r="K45" s="155"/>
      <c r="L45" s="167"/>
    </row>
    <row r="46" spans="1:12" ht="20.100000000000001" customHeight="1" thickBot="1" x14ac:dyDescent="0.3">
      <c r="A46" s="94" t="s">
        <v>37</v>
      </c>
      <c r="B46" s="185"/>
      <c r="C46" s="176"/>
      <c r="D46" s="185"/>
      <c r="E46" s="168"/>
      <c r="F46" s="185"/>
      <c r="G46" s="168"/>
      <c r="H46" s="185"/>
      <c r="I46" s="168"/>
      <c r="J46" s="169">
        <f>H46+D46+F46+B46</f>
        <v>0</v>
      </c>
      <c r="K46" s="155"/>
      <c r="L46" s="185"/>
    </row>
    <row r="47" spans="1:12" ht="20.100000000000001" customHeight="1" thickTop="1" thickBot="1" x14ac:dyDescent="0.3">
      <c r="A47" s="15" t="s">
        <v>85</v>
      </c>
      <c r="B47" s="171">
        <f>SUM(B45:B46)</f>
        <v>0</v>
      </c>
      <c r="C47" s="186"/>
      <c r="D47" s="171">
        <f>SUM(D45:D46)</f>
        <v>0</v>
      </c>
      <c r="E47" s="168"/>
      <c r="F47" s="171">
        <f>SUM(F45:F46)</f>
        <v>0</v>
      </c>
      <c r="G47" s="168"/>
      <c r="H47" s="171">
        <f>SUM(H45:H46)</f>
        <v>0</v>
      </c>
      <c r="I47" s="168"/>
      <c r="J47" s="171">
        <f>SUM(J45:J46)</f>
        <v>0</v>
      </c>
      <c r="K47" s="155"/>
      <c r="L47" s="171">
        <f>SUM(L45:L46)</f>
        <v>0</v>
      </c>
    </row>
    <row r="48" spans="1:12" ht="13.5" customHeight="1" thickTop="1" thickBot="1" x14ac:dyDescent="0.25">
      <c r="A48" s="1"/>
      <c r="B48" s="40"/>
      <c r="C48" s="62"/>
      <c r="D48" s="40"/>
      <c r="E48" s="62"/>
      <c r="F48" s="62"/>
      <c r="G48" s="62"/>
      <c r="H48" s="40"/>
      <c r="I48" s="62"/>
      <c r="J48" s="60" t="str">
        <f>IF(B47+D47+F47+H47-J47=0," ","error")</f>
        <v xml:space="preserve"> </v>
      </c>
      <c r="K48" s="181"/>
      <c r="L48" s="62"/>
    </row>
    <row r="49" spans="1:13" s="17" customFormat="1" ht="20.100000000000001" customHeight="1" thickTop="1" thickBot="1" x14ac:dyDescent="0.3">
      <c r="A49" s="43" t="s">
        <v>12</v>
      </c>
      <c r="B49" s="188">
        <f>+B47+B42</f>
        <v>11679.02</v>
      </c>
      <c r="C49" s="189"/>
      <c r="D49" s="188">
        <f>+D47+D42</f>
        <v>0</v>
      </c>
      <c r="E49" s="189"/>
      <c r="F49" s="188">
        <f>+F47+F42</f>
        <v>0</v>
      </c>
      <c r="G49" s="189"/>
      <c r="H49" s="188">
        <f>+H47+H42</f>
        <v>0</v>
      </c>
      <c r="I49" s="189"/>
      <c r="J49" s="188">
        <f>+J47+J42</f>
        <v>11679.02</v>
      </c>
      <c r="K49" s="170"/>
      <c r="L49" s="188">
        <f>+L47+L42</f>
        <v>24987</v>
      </c>
    </row>
    <row r="50" spans="1:13" ht="14.25" thickTop="1" thickBot="1" x14ac:dyDescent="0.25">
      <c r="B50" s="41"/>
      <c r="C50" s="63"/>
      <c r="D50" s="63"/>
      <c r="E50" s="63"/>
      <c r="F50" s="63"/>
      <c r="G50" s="63"/>
      <c r="H50" s="63"/>
      <c r="I50" s="63"/>
      <c r="J50" s="60" t="str">
        <f>IF(B49+D49+F49+H49-J49=0," ","error")</f>
        <v xml:space="preserve"> </v>
      </c>
      <c r="K50" s="64"/>
      <c r="L50" s="59"/>
    </row>
    <row r="51" spans="1:13" ht="20.100000000000001" customHeight="1" thickTop="1" thickBot="1" x14ac:dyDescent="0.3">
      <c r="A51" s="44" t="s">
        <v>87</v>
      </c>
      <c r="B51" s="142">
        <f>+B28-B49</f>
        <v>6148.0799999999981</v>
      </c>
      <c r="C51" s="96"/>
      <c r="D51" s="142">
        <f>+D28-D49</f>
        <v>0</v>
      </c>
      <c r="E51" s="96"/>
      <c r="F51" s="142">
        <f>+F28-F49</f>
        <v>0</v>
      </c>
      <c r="G51" s="96"/>
      <c r="H51" s="142">
        <f>+H28-H49</f>
        <v>0</v>
      </c>
      <c r="I51" s="96"/>
      <c r="J51" s="143">
        <f>IF((B51+D51+F51+H51)=(+J28-J49),H51+F51+D51+B51,"Cross Add Error")</f>
        <v>6148.0799999999981</v>
      </c>
      <c r="K51" s="132"/>
      <c r="L51" s="142">
        <f>+L28-L49</f>
        <v>-2190.0299999999988</v>
      </c>
      <c r="M51" s="97"/>
    </row>
    <row r="52" spans="1:13" ht="14.25" customHeight="1" thickBot="1" x14ac:dyDescent="0.3">
      <c r="A52" s="44"/>
      <c r="B52" s="197"/>
      <c r="C52" s="96"/>
      <c r="D52" s="197"/>
      <c r="E52" s="96"/>
      <c r="F52" s="197"/>
      <c r="G52" s="96"/>
      <c r="H52" s="197"/>
      <c r="I52" s="96"/>
      <c r="J52" s="197"/>
      <c r="K52" s="132"/>
      <c r="L52" s="197"/>
      <c r="M52" s="97"/>
    </row>
    <row r="53" spans="1:13" ht="19.5" customHeight="1" thickTop="1" thickBot="1" x14ac:dyDescent="0.3">
      <c r="A53" s="106" t="s">
        <v>99</v>
      </c>
      <c r="B53" s="153"/>
      <c r="C53" s="96"/>
      <c r="D53" s="153"/>
      <c r="E53" s="96"/>
      <c r="F53" s="153"/>
      <c r="G53" s="96"/>
      <c r="H53" s="153"/>
      <c r="I53" s="96"/>
      <c r="J53" s="141">
        <f>IF(H53+F53+D53+B53=0,0,"Transfer error")</f>
        <v>0</v>
      </c>
      <c r="K53" s="132"/>
      <c r="L53" s="153"/>
    </row>
    <row r="54" spans="1:13" ht="14.25" customHeight="1" thickTop="1" thickBot="1" x14ac:dyDescent="0.3">
      <c r="A54" s="13"/>
      <c r="B54" s="196"/>
      <c r="C54" s="96"/>
      <c r="D54" s="196"/>
      <c r="E54" s="96"/>
      <c r="F54" s="140"/>
      <c r="G54" s="96"/>
      <c r="H54" s="196"/>
      <c r="I54" s="96"/>
      <c r="J54" s="198"/>
      <c r="K54" s="132"/>
      <c r="L54" s="196"/>
    </row>
    <row r="55" spans="1:13" ht="29.25" customHeight="1" thickTop="1" thickBot="1" x14ac:dyDescent="0.3">
      <c r="A55" s="65" t="s">
        <v>41</v>
      </c>
      <c r="B55" s="139">
        <f>+B51+B53</f>
        <v>6148.0799999999981</v>
      </c>
      <c r="C55" s="96"/>
      <c r="D55" s="139">
        <f>+D51+D53</f>
        <v>0</v>
      </c>
      <c r="E55" s="96"/>
      <c r="F55" s="139">
        <f>+F51+F53</f>
        <v>0</v>
      </c>
      <c r="G55" s="96"/>
      <c r="H55" s="139">
        <f>+H51+H53</f>
        <v>0</v>
      </c>
      <c r="I55" s="96"/>
      <c r="J55" s="139">
        <f>+J51+J53</f>
        <v>6148.0799999999981</v>
      </c>
      <c r="K55" s="132"/>
      <c r="L55" s="139">
        <f>+L51+L53</f>
        <v>-2190.0299999999988</v>
      </c>
    </row>
    <row r="56" spans="1:13" ht="13.5" thickTop="1" x14ac:dyDescent="0.2">
      <c r="J56" s="60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  <legacyDrawing r:id="rId3"/>
  <oleObjects>
    <mc:AlternateContent xmlns:mc="http://schemas.openxmlformats.org/markup-compatibility/2006">
      <mc:Choice Requires="x14">
        <oleObject progId="MSPhotoEd.3" shapeId="207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333375</xdr:rowOff>
              </to>
            </anchor>
          </objectPr>
        </oleObject>
      </mc:Choice>
      <mc:Fallback>
        <oleObject progId="MSPhotoEd.3" shapeId="2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10" activePane="bottomLeft" state="frozen"/>
      <selection activeCell="D45" sqref="D45"/>
      <selection pane="bottomLeft" activeCell="F6" sqref="F6"/>
    </sheetView>
  </sheetViews>
  <sheetFormatPr defaultColWidth="9.140625" defaultRowHeight="12.75" x14ac:dyDescent="0.2"/>
  <cols>
    <col min="1" max="1" width="28.85546875" style="2" customWidth="1"/>
    <col min="2" max="2" width="19" style="34" customWidth="1"/>
    <col min="3" max="3" width="3.85546875" style="2" customWidth="1"/>
    <col min="4" max="4" width="15.42578125" style="2" customWidth="1"/>
    <col min="5" max="5" width="1.5703125" style="2" customWidth="1"/>
    <col min="6" max="6" width="15.42578125" style="2" customWidth="1"/>
    <col min="7" max="7" width="1.42578125" style="2" customWidth="1"/>
    <col min="8" max="8" width="15.42578125" style="2" customWidth="1"/>
    <col min="9" max="9" width="1.5703125" style="2" customWidth="1"/>
    <col min="10" max="10" width="15.5703125" style="2" customWidth="1"/>
    <col min="11" max="11" width="1.5703125" style="2" customWidth="1"/>
    <col min="12" max="12" width="14.7109375" style="1" customWidth="1"/>
    <col min="13" max="13" width="1.5703125" style="2" customWidth="1"/>
    <col min="14" max="14" width="14.7109375" style="1" customWidth="1"/>
    <col min="15" max="15" width="1.5703125" style="2" customWidth="1"/>
    <col min="16" max="16" width="14.7109375" style="1" customWidth="1"/>
    <col min="17" max="16384" width="9.140625" style="2"/>
  </cols>
  <sheetData>
    <row r="1" spans="1:16" ht="27" customHeight="1" x14ac:dyDescent="0.3">
      <c r="B1" s="267" t="str">
        <f>'R&amp;P Accounts'!B2</f>
        <v xml:space="preserve">Tealing Hall SCIO 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N1" s="267" t="str">
        <f>'R&amp;P Accounts'!L2</f>
        <v>SC038801</v>
      </c>
      <c r="O1" s="267"/>
      <c r="P1" s="267"/>
    </row>
    <row r="2" spans="1:16" s="50" customFormat="1" ht="26.25" customHeight="1" x14ac:dyDescent="0.2">
      <c r="A2" s="87" t="s">
        <v>98</v>
      </c>
      <c r="B2" s="47"/>
      <c r="C2" s="46"/>
      <c r="D2" s="46"/>
      <c r="E2" s="46"/>
      <c r="F2" s="271"/>
      <c r="G2" s="271"/>
      <c r="H2" s="271"/>
      <c r="I2" s="48"/>
      <c r="J2" s="48"/>
      <c r="K2" s="48"/>
      <c r="L2" s="49"/>
      <c r="M2" s="48"/>
      <c r="N2" s="49"/>
      <c r="O2" s="48"/>
      <c r="P2" s="49"/>
    </row>
    <row r="3" spans="1:16" ht="40.5" customHeight="1" x14ac:dyDescent="0.25">
      <c r="A3" s="54" t="s">
        <v>6</v>
      </c>
      <c r="B3" s="269" t="s">
        <v>5</v>
      </c>
      <c r="C3" s="269"/>
      <c r="D3" s="269"/>
      <c r="E3" s="20"/>
      <c r="F3" s="79" t="s">
        <v>2</v>
      </c>
      <c r="G3" s="17"/>
      <c r="H3" s="79" t="s">
        <v>3</v>
      </c>
      <c r="I3" s="90"/>
      <c r="J3" s="89" t="s">
        <v>76</v>
      </c>
      <c r="K3" s="90"/>
      <c r="L3" s="79" t="s">
        <v>78</v>
      </c>
      <c r="M3" s="90"/>
      <c r="N3" s="79" t="s">
        <v>73</v>
      </c>
      <c r="O3" s="90"/>
      <c r="P3" s="79" t="s">
        <v>74</v>
      </c>
    </row>
    <row r="4" spans="1:16" x14ac:dyDescent="0.2">
      <c r="B4" s="270"/>
      <c r="C4" s="270"/>
      <c r="D4" s="270"/>
      <c r="E4" s="75"/>
      <c r="F4" s="21" t="s">
        <v>4</v>
      </c>
      <c r="H4" s="21" t="s">
        <v>4</v>
      </c>
      <c r="I4" s="14"/>
      <c r="J4" s="21" t="s">
        <v>4</v>
      </c>
      <c r="K4" s="14"/>
      <c r="L4" s="21" t="s">
        <v>4</v>
      </c>
      <c r="M4" s="14"/>
      <c r="N4" s="21" t="s">
        <v>4</v>
      </c>
      <c r="O4" s="14"/>
      <c r="P4" s="21" t="s">
        <v>4</v>
      </c>
    </row>
    <row r="5" spans="1:16" ht="30" customHeight="1" x14ac:dyDescent="0.2">
      <c r="A5" s="250" t="s">
        <v>9</v>
      </c>
      <c r="B5" s="256" t="s">
        <v>39</v>
      </c>
      <c r="C5" s="256"/>
      <c r="D5" s="256"/>
      <c r="E5" s="27"/>
      <c r="F5" s="144">
        <v>0</v>
      </c>
      <c r="G5" s="145"/>
      <c r="H5" s="144"/>
      <c r="I5" s="146"/>
      <c r="J5" s="144"/>
      <c r="K5" s="146"/>
      <c r="L5" s="144"/>
      <c r="M5" s="146"/>
      <c r="N5" s="147">
        <f>SUM(F5:L5)</f>
        <v>0</v>
      </c>
      <c r="O5" s="146"/>
      <c r="P5" s="144">
        <v>31326</v>
      </c>
    </row>
    <row r="6" spans="1:16" ht="30" customHeight="1" x14ac:dyDescent="0.2">
      <c r="A6" s="251"/>
      <c r="B6" s="256" t="s">
        <v>40</v>
      </c>
      <c r="C6" s="256"/>
      <c r="D6" s="256"/>
      <c r="E6" s="27"/>
      <c r="F6" s="144">
        <f>'R&amp;P Accounts'!J55</f>
        <v>6148.0799999999981</v>
      </c>
      <c r="G6" s="145"/>
      <c r="H6" s="144"/>
      <c r="I6" s="146"/>
      <c r="J6" s="144"/>
      <c r="K6" s="146"/>
      <c r="L6" s="144"/>
      <c r="M6" s="146"/>
      <c r="N6" s="147">
        <f>SUM(F6:L6)</f>
        <v>6148.0799999999981</v>
      </c>
      <c r="O6" s="146"/>
      <c r="P6" s="144">
        <f>'R&amp;P Accounts'!L51</f>
        <v>-2190.0299999999988</v>
      </c>
    </row>
    <row r="7" spans="1:16" ht="26.25" customHeight="1" x14ac:dyDescent="0.2">
      <c r="A7" s="251"/>
      <c r="B7" s="257"/>
      <c r="C7" s="258"/>
      <c r="D7" s="259"/>
      <c r="E7" s="27"/>
      <c r="F7" s="148"/>
      <c r="G7" s="145"/>
      <c r="H7" s="148"/>
      <c r="I7" s="146"/>
      <c r="J7" s="148"/>
      <c r="K7" s="146"/>
      <c r="L7" s="148"/>
      <c r="M7" s="146"/>
      <c r="N7" s="147">
        <f>F7+H7+J7+L7</f>
        <v>0</v>
      </c>
      <c r="O7" s="146"/>
      <c r="P7" s="148"/>
    </row>
    <row r="8" spans="1:16" ht="26.25" customHeight="1" thickBot="1" x14ac:dyDescent="0.25">
      <c r="A8" s="251"/>
      <c r="B8" s="256"/>
      <c r="C8" s="256"/>
      <c r="D8" s="256"/>
      <c r="E8" s="27"/>
      <c r="F8" s="149"/>
      <c r="G8" s="145"/>
      <c r="H8" s="149"/>
      <c r="I8" s="146"/>
      <c r="J8" s="149"/>
      <c r="K8" s="146"/>
      <c r="L8" s="149"/>
      <c r="M8" s="146"/>
      <c r="N8" s="150">
        <f>F8+H8+J8+L8</f>
        <v>0</v>
      </c>
      <c r="O8" s="146"/>
      <c r="P8" s="149"/>
    </row>
    <row r="9" spans="1:16" ht="30" customHeight="1" thickTop="1" thickBot="1" x14ac:dyDescent="0.25">
      <c r="B9" s="254" t="s">
        <v>38</v>
      </c>
      <c r="C9" s="254"/>
      <c r="D9" s="254"/>
      <c r="E9" s="45"/>
      <c r="F9" s="151">
        <f>SUM(F5:F8)</f>
        <v>6148.0799999999981</v>
      </c>
      <c r="G9" s="133"/>
      <c r="H9" s="151">
        <f>SUM(H5:H8)</f>
        <v>0</v>
      </c>
      <c r="I9" s="110"/>
      <c r="J9" s="151">
        <f>SUM(J5:J8)</f>
        <v>0</v>
      </c>
      <c r="K9" s="110"/>
      <c r="L9" s="151">
        <f>SUM(L5:L8)</f>
        <v>0</v>
      </c>
      <c r="M9" s="268"/>
      <c r="N9" s="152">
        <f>F9+H9+J9+L9</f>
        <v>6148.0799999999981</v>
      </c>
      <c r="O9" s="268"/>
      <c r="P9" s="151">
        <f>SUM(P5:P8)</f>
        <v>29135.97</v>
      </c>
    </row>
    <row r="10" spans="1:16" ht="26.25" customHeight="1" thickTop="1" x14ac:dyDescent="0.2">
      <c r="B10" s="255" t="s">
        <v>126</v>
      </c>
      <c r="C10" s="255"/>
      <c r="D10" s="255"/>
      <c r="E10" s="26"/>
      <c r="F10" s="134">
        <f>F6-'R&amp;P Accounts'!B55</f>
        <v>0</v>
      </c>
      <c r="G10" s="110"/>
      <c r="H10" s="134">
        <f>H6-'R&amp;P Accounts'!D55</f>
        <v>0</v>
      </c>
      <c r="I10" s="110"/>
      <c r="J10" s="134">
        <f>J6-'R&amp;P Accounts'!F55</f>
        <v>0</v>
      </c>
      <c r="K10" s="110"/>
      <c r="L10" s="134">
        <f>L6-'R&amp;P Accounts'!H55</f>
        <v>0</v>
      </c>
      <c r="M10" s="268"/>
      <c r="N10" s="134">
        <f>N6-'R&amp;P Accounts'!J55</f>
        <v>0</v>
      </c>
      <c r="O10" s="268"/>
      <c r="P10" s="134">
        <f>P6-'R&amp;P Accounts'!L55</f>
        <v>0</v>
      </c>
    </row>
    <row r="11" spans="1:16" x14ac:dyDescent="0.2">
      <c r="B11" s="260"/>
      <c r="C11" s="260"/>
      <c r="D11" s="260"/>
      <c r="E11" s="23"/>
      <c r="G11" s="263"/>
      <c r="I11" s="249"/>
      <c r="J11" s="14"/>
      <c r="K11" s="14"/>
      <c r="L11" s="2"/>
      <c r="M11" s="249"/>
      <c r="N11" s="2"/>
      <c r="O11" s="249"/>
      <c r="P11" s="2"/>
    </row>
    <row r="12" spans="1:16" ht="30.75" customHeight="1" x14ac:dyDescent="0.25">
      <c r="B12" s="252" t="s">
        <v>20</v>
      </c>
      <c r="C12" s="252"/>
      <c r="D12" s="252"/>
      <c r="E12" s="24"/>
      <c r="G12" s="263"/>
      <c r="H12" s="6"/>
      <c r="I12" s="249"/>
      <c r="J12" s="243" t="s">
        <v>14</v>
      </c>
      <c r="K12" s="243"/>
      <c r="L12" s="243"/>
      <c r="M12" s="249"/>
      <c r="N12" s="6" t="s">
        <v>45</v>
      </c>
      <c r="O12" s="249"/>
      <c r="P12" s="6" t="s">
        <v>10</v>
      </c>
    </row>
    <row r="13" spans="1:16" s="68" customFormat="1" x14ac:dyDescent="0.2">
      <c r="B13" s="262"/>
      <c r="C13" s="262"/>
      <c r="D13" s="262"/>
      <c r="E13" s="69"/>
      <c r="F13" s="70"/>
      <c r="H13" s="70"/>
      <c r="I13" s="71"/>
      <c r="J13" s="71"/>
      <c r="K13" s="71"/>
      <c r="M13" s="71"/>
      <c r="N13" s="21" t="s">
        <v>4</v>
      </c>
      <c r="O13" s="14"/>
      <c r="P13" s="21" t="s">
        <v>4</v>
      </c>
    </row>
    <row r="14" spans="1:16" ht="20.100000000000001" customHeight="1" x14ac:dyDescent="0.2">
      <c r="A14" s="250" t="s">
        <v>42</v>
      </c>
      <c r="B14" s="248"/>
      <c r="C14" s="248"/>
      <c r="D14" s="248"/>
      <c r="E14" s="28"/>
      <c r="G14" s="263"/>
      <c r="I14" s="14"/>
      <c r="J14" s="240"/>
      <c r="K14" s="241"/>
      <c r="L14" s="242"/>
      <c r="M14" s="98"/>
      <c r="N14" s="135"/>
      <c r="O14" s="110"/>
      <c r="P14" s="135"/>
    </row>
    <row r="15" spans="1:16" ht="20.100000000000001" customHeight="1" x14ac:dyDescent="0.2">
      <c r="A15" s="251"/>
      <c r="B15" s="248"/>
      <c r="C15" s="248"/>
      <c r="D15" s="248"/>
      <c r="E15" s="28"/>
      <c r="G15" s="263"/>
      <c r="H15" s="6"/>
      <c r="I15" s="14"/>
      <c r="J15" s="240"/>
      <c r="K15" s="241"/>
      <c r="L15" s="242"/>
      <c r="M15" s="98"/>
      <c r="N15" s="135"/>
      <c r="O15" s="110"/>
      <c r="P15" s="135"/>
    </row>
    <row r="16" spans="1:16" ht="20.100000000000001" customHeight="1" x14ac:dyDescent="0.2">
      <c r="A16" s="251"/>
      <c r="B16" s="248"/>
      <c r="C16" s="248"/>
      <c r="D16" s="248"/>
      <c r="E16" s="28"/>
      <c r="F16" s="14"/>
      <c r="G16" s="14"/>
      <c r="H16" s="66"/>
      <c r="I16" s="14"/>
      <c r="J16" s="240"/>
      <c r="K16" s="241"/>
      <c r="L16" s="242"/>
      <c r="M16" s="98"/>
      <c r="N16" s="135"/>
      <c r="O16" s="110"/>
      <c r="P16" s="135"/>
    </row>
    <row r="17" spans="1:16" ht="20.100000000000001" customHeight="1" x14ac:dyDescent="0.2">
      <c r="A17" s="251"/>
      <c r="B17" s="248"/>
      <c r="C17" s="248"/>
      <c r="D17" s="248"/>
      <c r="E17" s="28"/>
      <c r="F17" s="14"/>
      <c r="G17" s="14"/>
      <c r="H17" s="66"/>
      <c r="I17" s="14"/>
      <c r="J17" s="240"/>
      <c r="K17" s="241"/>
      <c r="L17" s="242"/>
      <c r="M17" s="98"/>
      <c r="N17" s="135"/>
      <c r="O17" s="110"/>
      <c r="P17" s="135"/>
    </row>
    <row r="18" spans="1:16" ht="20.100000000000001" customHeight="1" thickBot="1" x14ac:dyDescent="0.25">
      <c r="A18" s="251"/>
      <c r="B18" s="248"/>
      <c r="C18" s="248"/>
      <c r="D18" s="248"/>
      <c r="E18" s="28"/>
      <c r="F18" s="14"/>
      <c r="G18" s="14"/>
      <c r="H18" s="66"/>
      <c r="I18" s="14"/>
      <c r="J18" s="240"/>
      <c r="K18" s="241"/>
      <c r="L18" s="242"/>
      <c r="M18" s="98"/>
      <c r="N18" s="136"/>
      <c r="O18" s="110"/>
      <c r="P18" s="136"/>
    </row>
    <row r="19" spans="1:16" ht="20.100000000000001" customHeight="1" thickBot="1" x14ac:dyDescent="0.25">
      <c r="A19" s="77"/>
      <c r="B19" s="78"/>
      <c r="C19" s="78"/>
      <c r="D19" s="78"/>
      <c r="E19" s="28"/>
      <c r="F19" s="14"/>
      <c r="G19" s="14"/>
      <c r="H19" s="66"/>
      <c r="I19" s="14"/>
      <c r="K19" s="14"/>
      <c r="L19" s="91" t="s">
        <v>80</v>
      </c>
      <c r="M19" s="98"/>
      <c r="N19" s="137">
        <f>SUM(N14:N18)</f>
        <v>0</v>
      </c>
      <c r="O19" s="110"/>
      <c r="P19" s="137">
        <f>SUM(P14:P18)</f>
        <v>0</v>
      </c>
    </row>
    <row r="20" spans="1:16" x14ac:dyDescent="0.2">
      <c r="B20" s="253"/>
      <c r="C20" s="253"/>
      <c r="D20" s="253"/>
      <c r="E20" s="22"/>
      <c r="G20" s="22"/>
      <c r="I20" s="14"/>
      <c r="J20" s="14"/>
      <c r="K20" s="14"/>
      <c r="L20" s="21"/>
      <c r="M20" s="14"/>
      <c r="N20" s="21"/>
      <c r="O20" s="14"/>
      <c r="P20" s="21"/>
    </row>
    <row r="21" spans="1:16" ht="27" customHeight="1" x14ac:dyDescent="0.25">
      <c r="B21" s="252" t="s">
        <v>20</v>
      </c>
      <c r="C21" s="252"/>
      <c r="D21" s="252"/>
      <c r="E21" s="25"/>
      <c r="G21" s="22"/>
      <c r="H21" s="243" t="s">
        <v>14</v>
      </c>
      <c r="I21" s="243"/>
      <c r="J21" s="243"/>
      <c r="K21" s="14"/>
      <c r="L21" s="6" t="s">
        <v>46</v>
      </c>
      <c r="M21" s="14"/>
      <c r="N21" s="6" t="s">
        <v>54</v>
      </c>
      <c r="O21" s="14"/>
      <c r="P21" s="6" t="s">
        <v>10</v>
      </c>
    </row>
    <row r="22" spans="1:16" s="68" customFormat="1" x14ac:dyDescent="0.2">
      <c r="B22" s="262"/>
      <c r="C22" s="262"/>
      <c r="D22" s="262"/>
      <c r="E22" s="69"/>
      <c r="I22" s="71"/>
      <c r="J22" s="70"/>
      <c r="K22" s="71"/>
      <c r="L22" s="21" t="s">
        <v>4</v>
      </c>
      <c r="M22" s="14"/>
      <c r="N22" s="21" t="s">
        <v>4</v>
      </c>
      <c r="O22" s="14"/>
      <c r="P22" s="21" t="s">
        <v>4</v>
      </c>
    </row>
    <row r="23" spans="1:16" ht="20.100000000000001" customHeight="1" x14ac:dyDescent="0.2">
      <c r="A23" s="250" t="s">
        <v>43</v>
      </c>
      <c r="B23" s="248" t="s">
        <v>129</v>
      </c>
      <c r="C23" s="248"/>
      <c r="D23" s="248"/>
      <c r="E23" s="28"/>
      <c r="G23" s="22"/>
      <c r="H23" s="244" t="s">
        <v>108</v>
      </c>
      <c r="I23" s="245"/>
      <c r="J23" s="246"/>
      <c r="K23" s="98"/>
      <c r="L23" s="135"/>
      <c r="M23" s="110"/>
      <c r="N23" s="135">
        <f>7369</f>
        <v>7369</v>
      </c>
      <c r="O23" s="110"/>
      <c r="P23" s="135">
        <v>7369</v>
      </c>
    </row>
    <row r="24" spans="1:16" ht="20.100000000000001" customHeight="1" x14ac:dyDescent="0.2">
      <c r="A24" s="251"/>
      <c r="B24" s="248" t="s">
        <v>124</v>
      </c>
      <c r="C24" s="248"/>
      <c r="D24" s="248"/>
      <c r="E24" s="28"/>
      <c r="G24" s="22"/>
      <c r="H24" s="244" t="s">
        <v>108</v>
      </c>
      <c r="I24" s="245"/>
      <c r="J24" s="246"/>
      <c r="K24" s="98"/>
      <c r="L24" s="135"/>
      <c r="M24" s="110"/>
      <c r="N24" s="135">
        <v>2122</v>
      </c>
      <c r="O24" s="110"/>
      <c r="P24" s="135">
        <v>2122</v>
      </c>
    </row>
    <row r="25" spans="1:16" ht="20.100000000000001" customHeight="1" x14ac:dyDescent="0.2">
      <c r="A25" s="251"/>
      <c r="B25" s="248" t="s">
        <v>125</v>
      </c>
      <c r="C25" s="248"/>
      <c r="D25" s="248"/>
      <c r="E25" s="28"/>
      <c r="G25" s="22"/>
      <c r="H25" s="244" t="s">
        <v>108</v>
      </c>
      <c r="I25" s="245"/>
      <c r="J25" s="246"/>
      <c r="K25" s="98"/>
      <c r="L25" s="135"/>
      <c r="M25" s="110"/>
      <c r="N25" s="135">
        <v>570</v>
      </c>
      <c r="O25" s="110"/>
      <c r="P25" s="135">
        <v>570</v>
      </c>
    </row>
    <row r="26" spans="1:16" ht="20.100000000000001" customHeight="1" x14ac:dyDescent="0.2">
      <c r="A26" s="251"/>
      <c r="B26" s="248"/>
      <c r="C26" s="248"/>
      <c r="D26" s="248"/>
      <c r="E26" s="28"/>
      <c r="G26" s="22"/>
      <c r="H26" s="244"/>
      <c r="I26" s="245"/>
      <c r="J26" s="246"/>
      <c r="K26" s="98"/>
      <c r="L26" s="135"/>
      <c r="M26" s="110"/>
      <c r="N26" s="135"/>
      <c r="O26" s="110"/>
      <c r="P26" s="135"/>
    </row>
    <row r="27" spans="1:16" ht="20.100000000000001" customHeight="1" x14ac:dyDescent="0.2">
      <c r="A27" s="251"/>
      <c r="B27" s="248"/>
      <c r="C27" s="248"/>
      <c r="D27" s="248"/>
      <c r="E27" s="28"/>
      <c r="G27" s="22"/>
      <c r="H27" s="244"/>
      <c r="I27" s="245"/>
      <c r="J27" s="246"/>
      <c r="K27" s="98"/>
      <c r="L27" s="135"/>
      <c r="M27" s="110"/>
      <c r="N27" s="135"/>
      <c r="O27" s="110"/>
      <c r="P27" s="135"/>
    </row>
    <row r="28" spans="1:16" ht="20.100000000000001" customHeight="1" x14ac:dyDescent="0.2">
      <c r="A28" s="251"/>
      <c r="B28" s="248"/>
      <c r="C28" s="248"/>
      <c r="D28" s="248"/>
      <c r="E28" s="28"/>
      <c r="G28" s="22"/>
      <c r="H28" s="244"/>
      <c r="I28" s="245"/>
      <c r="J28" s="246"/>
      <c r="K28" s="98"/>
      <c r="L28" s="135"/>
      <c r="M28" s="110"/>
      <c r="N28" s="135"/>
      <c r="O28" s="110"/>
      <c r="P28" s="135"/>
    </row>
    <row r="29" spans="1:16" ht="20.100000000000001" customHeight="1" x14ac:dyDescent="0.2">
      <c r="A29" s="251"/>
      <c r="B29" s="248"/>
      <c r="C29" s="248"/>
      <c r="D29" s="248"/>
      <c r="E29" s="28"/>
      <c r="G29" s="22"/>
      <c r="H29" s="244"/>
      <c r="I29" s="245"/>
      <c r="J29" s="246"/>
      <c r="K29" s="98"/>
      <c r="L29" s="135"/>
      <c r="M29" s="110"/>
      <c r="N29" s="135"/>
      <c r="O29" s="110"/>
      <c r="P29" s="135"/>
    </row>
    <row r="30" spans="1:16" ht="20.100000000000001" customHeight="1" x14ac:dyDescent="0.2">
      <c r="A30" s="251"/>
      <c r="B30" s="248"/>
      <c r="C30" s="248"/>
      <c r="D30" s="248"/>
      <c r="E30" s="28"/>
      <c r="G30" s="22"/>
      <c r="H30" s="244"/>
      <c r="I30" s="245"/>
      <c r="J30" s="246"/>
      <c r="K30" s="98"/>
      <c r="L30" s="135"/>
      <c r="M30" s="110"/>
      <c r="N30" s="135"/>
      <c r="O30" s="110"/>
      <c r="P30" s="135"/>
    </row>
    <row r="31" spans="1:16" ht="20.100000000000001" customHeight="1" thickBot="1" x14ac:dyDescent="0.25">
      <c r="A31" s="251"/>
      <c r="B31" s="248"/>
      <c r="C31" s="248"/>
      <c r="D31" s="248"/>
      <c r="E31" s="28"/>
      <c r="G31" s="22"/>
      <c r="H31" s="244"/>
      <c r="I31" s="245"/>
      <c r="J31" s="246"/>
      <c r="K31" s="98"/>
      <c r="L31" s="136"/>
      <c r="M31" s="110"/>
      <c r="N31" s="136"/>
      <c r="O31" s="110"/>
      <c r="P31" s="136"/>
    </row>
    <row r="32" spans="1:16" ht="20.100000000000001" customHeight="1" thickBot="1" x14ac:dyDescent="0.25">
      <c r="A32" s="77"/>
      <c r="B32" s="78"/>
      <c r="C32" s="78"/>
      <c r="D32" s="78"/>
      <c r="E32" s="28"/>
      <c r="G32" s="22"/>
      <c r="I32" s="14"/>
      <c r="J32" s="89" t="s">
        <v>81</v>
      </c>
      <c r="K32" s="14"/>
      <c r="L32" s="137">
        <f>SUM(L23:L31)</f>
        <v>0</v>
      </c>
      <c r="M32" s="110"/>
      <c r="N32" s="137">
        <f>SUM(N23:N31)</f>
        <v>10061</v>
      </c>
      <c r="O32" s="110"/>
      <c r="P32" s="137">
        <f>SUM(P23:P31)</f>
        <v>10061</v>
      </c>
    </row>
    <row r="33" spans="1:16" ht="10.5" customHeight="1" x14ac:dyDescent="0.2">
      <c r="B33" s="260"/>
      <c r="C33" s="260"/>
      <c r="D33" s="260"/>
      <c r="E33" s="247"/>
      <c r="G33" s="247"/>
      <c r="H33" s="19"/>
      <c r="I33" s="249"/>
      <c r="J33" s="14"/>
      <c r="K33" s="14"/>
      <c r="L33" s="73"/>
      <c r="M33" s="249"/>
      <c r="N33" s="73"/>
      <c r="O33" s="261"/>
      <c r="P33" s="73"/>
    </row>
    <row r="34" spans="1:16" ht="19.5" customHeight="1" x14ac:dyDescent="0.25">
      <c r="B34" s="252" t="s">
        <v>20</v>
      </c>
      <c r="C34" s="252"/>
      <c r="D34" s="252"/>
      <c r="E34" s="247"/>
      <c r="G34" s="247"/>
      <c r="H34" s="19"/>
      <c r="I34" s="249"/>
      <c r="J34" s="243" t="s">
        <v>15</v>
      </c>
      <c r="K34" s="243"/>
      <c r="L34" s="243"/>
      <c r="M34" s="249"/>
      <c r="N34" s="10" t="s">
        <v>55</v>
      </c>
      <c r="O34" s="261"/>
      <c r="P34" s="6" t="s">
        <v>10</v>
      </c>
    </row>
    <row r="35" spans="1:16" s="68" customFormat="1" x14ac:dyDescent="0.2">
      <c r="B35" s="262"/>
      <c r="C35" s="262"/>
      <c r="D35" s="262"/>
      <c r="E35" s="69"/>
      <c r="F35" s="2"/>
      <c r="H35" s="70"/>
      <c r="I35" s="71"/>
      <c r="J35" s="71"/>
      <c r="K35" s="71"/>
      <c r="M35" s="71"/>
      <c r="N35" s="21" t="s">
        <v>4</v>
      </c>
      <c r="O35" s="14"/>
      <c r="P35" s="21" t="s">
        <v>4</v>
      </c>
    </row>
    <row r="36" spans="1:16" ht="20.100000000000001" customHeight="1" x14ac:dyDescent="0.2">
      <c r="A36" s="250" t="s">
        <v>44</v>
      </c>
      <c r="B36" s="248"/>
      <c r="C36" s="248"/>
      <c r="D36" s="248"/>
      <c r="E36" s="28"/>
      <c r="G36" s="22"/>
      <c r="H36" s="19"/>
      <c r="I36" s="14"/>
      <c r="J36" s="264"/>
      <c r="K36" s="265"/>
      <c r="L36" s="266"/>
      <c r="M36" s="14"/>
      <c r="N36" s="125" t="s">
        <v>127</v>
      </c>
      <c r="O36" s="132"/>
      <c r="P36" s="125"/>
    </row>
    <row r="37" spans="1:16" ht="20.100000000000001" customHeight="1" x14ac:dyDescent="0.2">
      <c r="A37" s="251"/>
      <c r="B37" s="248"/>
      <c r="C37" s="248"/>
      <c r="D37" s="248"/>
      <c r="E37" s="28"/>
      <c r="G37" s="22"/>
      <c r="H37" s="19"/>
      <c r="I37" s="14"/>
      <c r="J37" s="264"/>
      <c r="K37" s="265"/>
      <c r="L37" s="266"/>
      <c r="M37" s="14"/>
      <c r="N37" s="125"/>
      <c r="O37" s="132"/>
      <c r="P37" s="125"/>
    </row>
    <row r="38" spans="1:16" ht="20.100000000000001" customHeight="1" x14ac:dyDescent="0.2">
      <c r="A38" s="251"/>
      <c r="B38" s="248"/>
      <c r="C38" s="248"/>
      <c r="D38" s="248"/>
      <c r="E38" s="28"/>
      <c r="G38" s="22"/>
      <c r="H38" s="19"/>
      <c r="I38" s="14"/>
      <c r="J38" s="264"/>
      <c r="K38" s="265"/>
      <c r="L38" s="266"/>
      <c r="M38" s="14"/>
      <c r="N38" s="125"/>
      <c r="O38" s="132"/>
      <c r="P38" s="125"/>
    </row>
    <row r="39" spans="1:16" ht="20.100000000000001" customHeight="1" x14ac:dyDescent="0.2">
      <c r="A39" s="251"/>
      <c r="B39" s="248"/>
      <c r="C39" s="248"/>
      <c r="D39" s="248"/>
      <c r="E39" s="28"/>
      <c r="G39" s="22"/>
      <c r="H39" s="19"/>
      <c r="I39" s="14"/>
      <c r="J39" s="264"/>
      <c r="K39" s="265"/>
      <c r="L39" s="266"/>
      <c r="M39" s="14"/>
      <c r="N39" s="125"/>
      <c r="O39" s="132"/>
      <c r="P39" s="125"/>
    </row>
    <row r="40" spans="1:16" ht="20.100000000000001" customHeight="1" thickBot="1" x14ac:dyDescent="0.25">
      <c r="A40" s="251"/>
      <c r="B40" s="248"/>
      <c r="C40" s="248"/>
      <c r="D40" s="248"/>
      <c r="E40" s="28"/>
      <c r="G40" s="22"/>
      <c r="H40" s="19"/>
      <c r="I40" s="14"/>
      <c r="J40" s="264"/>
      <c r="K40" s="265"/>
      <c r="L40" s="266"/>
      <c r="M40" s="14"/>
      <c r="N40" s="190"/>
      <c r="O40" s="132"/>
      <c r="P40" s="190"/>
    </row>
    <row r="41" spans="1:16" ht="20.100000000000001" customHeight="1" thickBot="1" x14ac:dyDescent="0.25">
      <c r="A41" s="77"/>
      <c r="B41" s="78"/>
      <c r="C41" s="78"/>
      <c r="D41" s="78"/>
      <c r="E41" s="28"/>
      <c r="G41" s="22"/>
      <c r="H41" s="19"/>
      <c r="I41" s="14"/>
      <c r="K41" s="14"/>
      <c r="L41" s="89" t="s">
        <v>81</v>
      </c>
      <c r="M41" s="14"/>
      <c r="N41" s="191">
        <f>SUM(N36:N40)</f>
        <v>0</v>
      </c>
      <c r="O41" s="132"/>
      <c r="P41" s="191">
        <f>SUM(P36:P40)</f>
        <v>0</v>
      </c>
    </row>
    <row r="42" spans="1:16" x14ac:dyDescent="0.2">
      <c r="A42" s="18"/>
      <c r="B42" s="42"/>
      <c r="C42" s="14"/>
      <c r="D42" s="14"/>
      <c r="E42" s="14"/>
      <c r="F42" s="14"/>
      <c r="G42" s="14"/>
      <c r="H42" s="14"/>
      <c r="I42" s="14"/>
      <c r="J42" s="14"/>
      <c r="K42" s="14"/>
      <c r="M42" s="14"/>
      <c r="O42" s="14"/>
    </row>
    <row r="43" spans="1:16" ht="24" x14ac:dyDescent="0.25">
      <c r="B43" s="252" t="s">
        <v>20</v>
      </c>
      <c r="C43" s="252"/>
      <c r="D43" s="252"/>
      <c r="E43" s="14"/>
      <c r="G43" s="14"/>
      <c r="H43" s="14"/>
      <c r="I43" s="14"/>
      <c r="J43" s="243" t="s">
        <v>15</v>
      </c>
      <c r="K43" s="243"/>
      <c r="L43" s="243"/>
      <c r="M43" s="14"/>
      <c r="N43" s="19" t="s">
        <v>56</v>
      </c>
      <c r="O43" s="14"/>
      <c r="P43" s="6" t="s">
        <v>10</v>
      </c>
    </row>
    <row r="44" spans="1:16" s="68" customFormat="1" x14ac:dyDescent="0.2">
      <c r="B44" s="262"/>
      <c r="C44" s="262"/>
      <c r="D44" s="262"/>
      <c r="E44" s="69"/>
      <c r="F44" s="70"/>
      <c r="H44" s="70"/>
      <c r="I44" s="71"/>
      <c r="J44" s="71"/>
      <c r="K44" s="71"/>
      <c r="L44" s="70"/>
      <c r="M44" s="71"/>
      <c r="N44" s="21" t="s">
        <v>4</v>
      </c>
      <c r="O44" s="14"/>
      <c r="P44" s="21" t="s">
        <v>4</v>
      </c>
    </row>
    <row r="45" spans="1:16" ht="20.100000000000001" customHeight="1" x14ac:dyDescent="0.2">
      <c r="A45" s="250" t="s">
        <v>69</v>
      </c>
      <c r="B45" s="248"/>
      <c r="C45" s="248"/>
      <c r="D45" s="248"/>
      <c r="E45" s="28"/>
      <c r="G45" s="22"/>
      <c r="H45" s="14"/>
      <c r="I45" s="14"/>
      <c r="J45" s="264"/>
      <c r="K45" s="265"/>
      <c r="L45" s="266"/>
      <c r="M45" s="14"/>
      <c r="N45" s="111"/>
      <c r="O45" s="110"/>
      <c r="P45" s="111"/>
    </row>
    <row r="46" spans="1:16" ht="20.100000000000001" customHeight="1" x14ac:dyDescent="0.2">
      <c r="A46" s="251"/>
      <c r="B46" s="248"/>
      <c r="C46" s="248"/>
      <c r="D46" s="248"/>
      <c r="E46" s="28"/>
      <c r="G46" s="22"/>
      <c r="H46" s="14"/>
      <c r="I46" s="14"/>
      <c r="J46" s="264"/>
      <c r="K46" s="265"/>
      <c r="L46" s="266"/>
      <c r="M46" s="14"/>
      <c r="N46" s="111"/>
      <c r="O46" s="110"/>
      <c r="P46" s="111"/>
    </row>
    <row r="47" spans="1:16" ht="20.100000000000001" customHeight="1" thickBot="1" x14ac:dyDescent="0.25">
      <c r="A47" s="251"/>
      <c r="B47" s="248"/>
      <c r="C47" s="248"/>
      <c r="D47" s="248"/>
      <c r="E47" s="28"/>
      <c r="G47" s="22"/>
      <c r="H47" s="14"/>
      <c r="I47" s="14"/>
      <c r="J47" s="264"/>
      <c r="K47" s="265"/>
      <c r="L47" s="266"/>
      <c r="M47" s="14"/>
      <c r="N47" s="138"/>
      <c r="O47" s="110"/>
      <c r="P47" s="138"/>
    </row>
    <row r="48" spans="1:16" ht="20.100000000000001" customHeight="1" thickBot="1" x14ac:dyDescent="0.25">
      <c r="A48" s="77"/>
      <c r="B48" s="78"/>
      <c r="C48" s="78"/>
      <c r="D48" s="78"/>
      <c r="E48" s="28"/>
      <c r="G48" s="22"/>
      <c r="H48" s="14"/>
      <c r="I48" s="14"/>
      <c r="K48" s="14"/>
      <c r="L48" s="89" t="s">
        <v>81</v>
      </c>
      <c r="M48" s="14"/>
      <c r="N48" s="137">
        <f>SUM(N45:N47)</f>
        <v>0</v>
      </c>
      <c r="O48" s="110"/>
      <c r="P48" s="137">
        <f>SUM(P45:P47)</f>
        <v>0</v>
      </c>
    </row>
    <row r="49" spans="1:16" x14ac:dyDescent="0.2">
      <c r="A49" s="18"/>
      <c r="B49" s="42"/>
      <c r="C49" s="14"/>
      <c r="D49" s="14"/>
      <c r="E49" s="14"/>
      <c r="F49" s="14"/>
      <c r="G49" s="14"/>
      <c r="H49" s="14"/>
      <c r="I49" s="14"/>
      <c r="J49" s="14"/>
      <c r="K49" s="14"/>
      <c r="M49" s="14"/>
      <c r="O49" s="14"/>
    </row>
    <row r="50" spans="1:16" ht="40.5" customHeight="1" x14ac:dyDescent="0.25">
      <c r="A50" s="80" t="s">
        <v>75</v>
      </c>
      <c r="B50" s="238" t="s">
        <v>16</v>
      </c>
      <c r="C50" s="238"/>
      <c r="D50" s="238"/>
      <c r="E50" s="238"/>
      <c r="F50" s="238"/>
      <c r="G50" s="81"/>
      <c r="H50" s="239" t="s">
        <v>17</v>
      </c>
      <c r="I50" s="239"/>
      <c r="J50" s="239"/>
      <c r="K50" s="239"/>
      <c r="L50" s="239"/>
      <c r="M50" s="82"/>
      <c r="N50" s="82"/>
      <c r="O50" s="83"/>
      <c r="P50" s="84" t="s">
        <v>18</v>
      </c>
    </row>
    <row r="51" spans="1:16" ht="33.75" customHeight="1" x14ac:dyDescent="0.2">
      <c r="A51" s="55"/>
      <c r="B51" s="229"/>
      <c r="C51" s="230"/>
      <c r="D51" s="230"/>
      <c r="E51" s="230"/>
      <c r="F51" s="231"/>
      <c r="G51" s="72"/>
      <c r="H51" s="229"/>
      <c r="I51" s="230"/>
      <c r="J51" s="230"/>
      <c r="K51" s="230"/>
      <c r="L51" s="230"/>
      <c r="M51" s="230"/>
      <c r="N51" s="231"/>
      <c r="P51" s="85"/>
    </row>
    <row r="52" spans="1:16" ht="33.75" customHeight="1" x14ac:dyDescent="0.2">
      <c r="A52" s="55"/>
      <c r="B52" s="232"/>
      <c r="C52" s="233"/>
      <c r="D52" s="233"/>
      <c r="E52" s="233"/>
      <c r="F52" s="234"/>
      <c r="G52" s="72"/>
      <c r="H52" s="235"/>
      <c r="I52" s="236"/>
      <c r="J52" s="236"/>
      <c r="K52" s="236"/>
      <c r="L52" s="236"/>
      <c r="M52" s="236"/>
      <c r="N52" s="237"/>
      <c r="P52" s="86"/>
    </row>
    <row r="53" spans="1:16" ht="14.25" x14ac:dyDescent="0.2">
      <c r="F53" s="72"/>
      <c r="G53" s="72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F2:H2"/>
    <mergeCell ref="I11:I12"/>
    <mergeCell ref="G11:G12"/>
    <mergeCell ref="J12:L12"/>
    <mergeCell ref="J36:L36"/>
    <mergeCell ref="J37:L37"/>
    <mergeCell ref="J38:L38"/>
    <mergeCell ref="J46:L46"/>
    <mergeCell ref="J47:L47"/>
    <mergeCell ref="J39:L39"/>
    <mergeCell ref="J40:L40"/>
    <mergeCell ref="J43:L43"/>
    <mergeCell ref="J45:L45"/>
    <mergeCell ref="B35:D35"/>
    <mergeCell ref="B40:D40"/>
    <mergeCell ref="B36:D36"/>
    <mergeCell ref="B37:D37"/>
    <mergeCell ref="B44:D44"/>
    <mergeCell ref="B39:D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M33:M34"/>
    <mergeCell ref="H28:J28"/>
    <mergeCell ref="J14:L14"/>
    <mergeCell ref="J15:L15"/>
    <mergeCell ref="G14:G15"/>
    <mergeCell ref="H23:J23"/>
    <mergeCell ref="A45:A47"/>
    <mergeCell ref="B45:D45"/>
    <mergeCell ref="B46:D46"/>
    <mergeCell ref="B47:D47"/>
    <mergeCell ref="B38:D38"/>
    <mergeCell ref="A36:A40"/>
    <mergeCell ref="B43:D43"/>
    <mergeCell ref="A5:A8"/>
    <mergeCell ref="B17:D17"/>
    <mergeCell ref="B18:D18"/>
    <mergeCell ref="B20:D20"/>
    <mergeCell ref="A14:A18"/>
    <mergeCell ref="B9:D9"/>
    <mergeCell ref="B10:D10"/>
    <mergeCell ref="B5:D5"/>
    <mergeCell ref="B7:D7"/>
    <mergeCell ref="B11:D11"/>
    <mergeCell ref="B12:D12"/>
    <mergeCell ref="B14:D14"/>
    <mergeCell ref="B15:D15"/>
    <mergeCell ref="B16:D16"/>
    <mergeCell ref="A23:A31"/>
    <mergeCell ref="B21:D21"/>
    <mergeCell ref="H29:J29"/>
    <mergeCell ref="H30:J30"/>
    <mergeCell ref="H31:J31"/>
    <mergeCell ref="B23:D23"/>
    <mergeCell ref="J34:L34"/>
    <mergeCell ref="E33:E34"/>
    <mergeCell ref="B24:D24"/>
    <mergeCell ref="B25:D25"/>
    <mergeCell ref="B26:D26"/>
    <mergeCell ref="G33:G34"/>
    <mergeCell ref="I33:I34"/>
    <mergeCell ref="H24:J24"/>
    <mergeCell ref="H25:J25"/>
    <mergeCell ref="H26:J26"/>
    <mergeCell ref="J16:L16"/>
    <mergeCell ref="J17:L17"/>
    <mergeCell ref="J18:L18"/>
    <mergeCell ref="H21:J21"/>
    <mergeCell ref="H27:J27"/>
    <mergeCell ref="B51:F51"/>
    <mergeCell ref="B52:F52"/>
    <mergeCell ref="H51:N51"/>
    <mergeCell ref="H52:N52"/>
    <mergeCell ref="B50:F50"/>
    <mergeCell ref="H50:L50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2"/>
  <sheetViews>
    <sheetView topLeftCell="A25" zoomScale="85" zoomScaleNormal="85" zoomScaleSheetLayoutView="80" workbookViewId="0">
      <selection activeCell="A5" sqref="A5:A9"/>
    </sheetView>
  </sheetViews>
  <sheetFormatPr defaultColWidth="9.140625" defaultRowHeight="12.75" x14ac:dyDescent="0.2"/>
  <cols>
    <col min="1" max="1" width="31.7109375" style="2" customWidth="1"/>
    <col min="2" max="2" width="15.42578125" style="34" customWidth="1"/>
    <col min="3" max="3" width="1.7109375" style="2" customWidth="1"/>
    <col min="4" max="4" width="15.42578125" style="2" customWidth="1"/>
    <col min="5" max="5" width="1.5703125" style="2" customWidth="1"/>
    <col min="6" max="6" width="15.42578125" style="2" customWidth="1"/>
    <col min="7" max="7" width="1.42578125" style="2" customWidth="1"/>
    <col min="8" max="8" width="15.42578125" style="2" customWidth="1"/>
    <col min="9" max="9" width="1.5703125" style="2" customWidth="1"/>
    <col min="10" max="11" width="14.7109375" style="1" customWidth="1"/>
    <col min="12" max="16384" width="9.140625" style="2"/>
  </cols>
  <sheetData>
    <row r="1" spans="1:12" ht="27.75" customHeight="1" x14ac:dyDescent="0.3">
      <c r="B1" s="267" t="str">
        <f>'R&amp;P Accounts'!B2</f>
        <v xml:space="preserve">Tealing Hall SCIO </v>
      </c>
      <c r="C1" s="267"/>
      <c r="D1" s="267"/>
      <c r="E1" s="267"/>
      <c r="F1" s="267"/>
      <c r="G1" s="267"/>
      <c r="H1" s="267"/>
      <c r="I1" s="267"/>
      <c r="J1" s="267"/>
      <c r="K1" s="291" t="str">
        <f>'R&amp;P Accounts'!L2</f>
        <v>SC038801</v>
      </c>
      <c r="L1" s="291"/>
    </row>
    <row r="2" spans="1:12" ht="10.5" customHeight="1" x14ac:dyDescent="0.2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</row>
    <row r="3" spans="1:12" s="50" customFormat="1" ht="26.25" customHeight="1" x14ac:dyDescent="0.2">
      <c r="A3" s="46" t="s">
        <v>88</v>
      </c>
      <c r="B3" s="47"/>
      <c r="C3" s="46"/>
      <c r="D3" s="46"/>
      <c r="E3" s="46"/>
      <c r="F3" s="46"/>
      <c r="G3" s="292"/>
      <c r="H3" s="292"/>
      <c r="I3" s="292"/>
      <c r="J3" s="292"/>
      <c r="K3" s="88"/>
    </row>
    <row r="4" spans="1:12" ht="15" customHeight="1" x14ac:dyDescent="0.2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</row>
    <row r="5" spans="1:12" ht="20.100000000000001" customHeight="1" x14ac:dyDescent="0.2">
      <c r="A5" s="282" t="s">
        <v>89</v>
      </c>
      <c r="B5" s="294"/>
      <c r="C5" s="295"/>
      <c r="D5" s="295"/>
      <c r="E5" s="295"/>
      <c r="F5" s="295"/>
      <c r="G5" s="295"/>
      <c r="H5" s="295"/>
      <c r="I5" s="295"/>
      <c r="J5" s="295"/>
      <c r="K5" s="296"/>
    </row>
    <row r="6" spans="1:12" ht="20.100000000000001" customHeight="1" x14ac:dyDescent="0.2">
      <c r="A6" s="283"/>
      <c r="B6" s="297"/>
      <c r="C6" s="298"/>
      <c r="D6" s="298"/>
      <c r="E6" s="298"/>
      <c r="F6" s="298"/>
      <c r="G6" s="298"/>
      <c r="H6" s="298"/>
      <c r="I6" s="298"/>
      <c r="J6" s="298"/>
      <c r="K6" s="299"/>
    </row>
    <row r="7" spans="1:12" ht="29.25" customHeight="1" x14ac:dyDescent="0.2">
      <c r="A7" s="283"/>
      <c r="B7" s="297"/>
      <c r="C7" s="298"/>
      <c r="D7" s="298"/>
      <c r="E7" s="298"/>
      <c r="F7" s="298"/>
      <c r="G7" s="298"/>
      <c r="H7" s="298"/>
      <c r="I7" s="298"/>
      <c r="J7" s="298"/>
      <c r="K7" s="299"/>
    </row>
    <row r="8" spans="1:12" ht="41.25" customHeight="1" x14ac:dyDescent="0.2">
      <c r="A8" s="283"/>
      <c r="B8" s="297"/>
      <c r="C8" s="298"/>
      <c r="D8" s="298"/>
      <c r="E8" s="298"/>
      <c r="F8" s="298"/>
      <c r="G8" s="298"/>
      <c r="H8" s="298"/>
      <c r="I8" s="298"/>
      <c r="J8" s="298"/>
      <c r="K8" s="299"/>
    </row>
    <row r="9" spans="1:12" ht="64.5" customHeight="1" x14ac:dyDescent="0.2">
      <c r="A9" s="283"/>
      <c r="B9" s="300"/>
      <c r="C9" s="301"/>
      <c r="D9" s="301"/>
      <c r="E9" s="301"/>
      <c r="F9" s="301"/>
      <c r="G9" s="301"/>
      <c r="H9" s="301"/>
      <c r="I9" s="301"/>
      <c r="J9" s="301"/>
      <c r="K9" s="302"/>
    </row>
    <row r="10" spans="1:12" x14ac:dyDescent="0.2">
      <c r="A10" s="281"/>
      <c r="B10" s="281"/>
      <c r="C10" s="281"/>
      <c r="D10" s="281"/>
      <c r="E10" s="281"/>
      <c r="F10" s="281"/>
      <c r="G10" s="281"/>
      <c r="H10" s="281"/>
      <c r="I10" s="281"/>
      <c r="J10" s="281"/>
      <c r="K10" s="281"/>
    </row>
    <row r="11" spans="1:12" ht="27" customHeight="1" x14ac:dyDescent="0.2">
      <c r="B11" s="272" t="s">
        <v>49</v>
      </c>
      <c r="C11" s="272"/>
      <c r="D11" s="272"/>
      <c r="E11" s="272"/>
      <c r="F11" s="272"/>
      <c r="G11" s="14"/>
      <c r="H11" s="19" t="s">
        <v>48</v>
      </c>
      <c r="I11" s="14"/>
      <c r="J11" s="21" t="s">
        <v>86</v>
      </c>
      <c r="K11" s="21" t="s">
        <v>47</v>
      </c>
    </row>
    <row r="12" spans="1:12" ht="20.100000000000001" customHeight="1" x14ac:dyDescent="0.25">
      <c r="A12" s="282" t="s">
        <v>58</v>
      </c>
      <c r="B12" s="284"/>
      <c r="C12" s="285"/>
      <c r="D12" s="285"/>
      <c r="E12" s="285"/>
      <c r="F12" s="286"/>
      <c r="G12" s="98"/>
      <c r="H12" s="162"/>
      <c r="I12" s="163"/>
      <c r="J12" s="164"/>
      <c r="K12" s="165"/>
    </row>
    <row r="13" spans="1:12" ht="20.100000000000001" customHeight="1" x14ac:dyDescent="0.25">
      <c r="A13" s="283"/>
      <c r="B13" s="284"/>
      <c r="C13" s="285"/>
      <c r="D13" s="285"/>
      <c r="E13" s="285"/>
      <c r="F13" s="286"/>
      <c r="G13" s="98"/>
      <c r="H13" s="162"/>
      <c r="I13" s="163"/>
      <c r="J13" s="164"/>
      <c r="K13" s="165"/>
    </row>
    <row r="14" spans="1:12" ht="20.100000000000001" customHeight="1" x14ac:dyDescent="0.25">
      <c r="A14" s="283"/>
      <c r="B14" s="284"/>
      <c r="C14" s="285"/>
      <c r="D14" s="285"/>
      <c r="E14" s="285"/>
      <c r="F14" s="286"/>
      <c r="G14" s="98"/>
      <c r="H14" s="162"/>
      <c r="I14" s="163"/>
      <c r="J14" s="164"/>
      <c r="K14" s="165"/>
    </row>
    <row r="15" spans="1:12" ht="20.100000000000001" customHeight="1" x14ac:dyDescent="0.25">
      <c r="A15" s="283"/>
      <c r="B15" s="284"/>
      <c r="C15" s="285"/>
      <c r="D15" s="285"/>
      <c r="E15" s="285"/>
      <c r="F15" s="286"/>
      <c r="G15" s="98"/>
      <c r="H15" s="162"/>
      <c r="I15" s="163"/>
      <c r="J15" s="164"/>
      <c r="K15" s="165"/>
    </row>
    <row r="16" spans="1:12" ht="20.100000000000001" customHeight="1" x14ac:dyDescent="0.25">
      <c r="A16" s="283"/>
      <c r="B16" s="288"/>
      <c r="C16" s="289"/>
      <c r="D16" s="289"/>
      <c r="E16" s="289"/>
      <c r="F16" s="290"/>
      <c r="G16" s="98"/>
      <c r="H16" s="162"/>
      <c r="I16" s="163"/>
      <c r="J16" s="164"/>
      <c r="K16" s="166"/>
    </row>
    <row r="17" spans="1:11" ht="20.25" customHeight="1" x14ac:dyDescent="0.25">
      <c r="A17" s="14"/>
      <c r="B17" s="287" t="s">
        <v>80</v>
      </c>
      <c r="C17" s="287"/>
      <c r="D17" s="287"/>
      <c r="E17" s="287"/>
      <c r="F17" s="287"/>
      <c r="G17" s="287"/>
      <c r="H17" s="287"/>
      <c r="I17" s="287"/>
      <c r="J17" s="287"/>
      <c r="K17" s="192">
        <f>SUM(K12:K16)</f>
        <v>0</v>
      </c>
    </row>
    <row r="18" spans="1:11" ht="15.75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20.100000000000001" customHeight="1" x14ac:dyDescent="0.2">
      <c r="A19" s="67" t="s">
        <v>59</v>
      </c>
      <c r="B19" s="273" t="s">
        <v>91</v>
      </c>
      <c r="C19" s="274"/>
      <c r="D19" s="274"/>
      <c r="E19" s="274"/>
      <c r="F19" s="274"/>
      <c r="G19" s="274"/>
      <c r="H19" s="274"/>
      <c r="I19" s="274"/>
      <c r="J19" s="275"/>
      <c r="K19" s="279" t="s">
        <v>105</v>
      </c>
    </row>
    <row r="20" spans="1:11" ht="17.25" customHeight="1" x14ac:dyDescent="0.2">
      <c r="A20" s="18"/>
      <c r="B20" s="276"/>
      <c r="C20" s="277"/>
      <c r="D20" s="277"/>
      <c r="E20" s="277"/>
      <c r="F20" s="277"/>
      <c r="G20" s="277"/>
      <c r="H20" s="277"/>
      <c r="I20" s="277"/>
      <c r="J20" s="278"/>
      <c r="K20" s="280"/>
    </row>
    <row r="21" spans="1:11" ht="12.75" customHeight="1" x14ac:dyDescent="0.2">
      <c r="A21" s="281"/>
      <c r="B21" s="281"/>
      <c r="C21" s="281"/>
      <c r="D21" s="281"/>
      <c r="E21" s="281"/>
      <c r="F21" s="281"/>
      <c r="G21" s="281"/>
      <c r="H21" s="281"/>
      <c r="I21" s="281"/>
      <c r="J21" s="281"/>
      <c r="K21" s="281"/>
    </row>
    <row r="22" spans="1:11" ht="27" customHeight="1" x14ac:dyDescent="0.2">
      <c r="B22" s="272" t="s">
        <v>50</v>
      </c>
      <c r="C22" s="272"/>
      <c r="D22" s="272"/>
      <c r="E22" s="272"/>
      <c r="F22" s="272"/>
      <c r="G22" s="272"/>
      <c r="H22" s="272"/>
      <c r="I22" s="272"/>
      <c r="J22" s="272"/>
      <c r="K22" s="21" t="s">
        <v>47</v>
      </c>
    </row>
    <row r="23" spans="1:11" ht="19.5" customHeight="1" x14ac:dyDescent="0.2">
      <c r="A23" s="282" t="s">
        <v>60</v>
      </c>
      <c r="B23" s="284"/>
      <c r="C23" s="285"/>
      <c r="D23" s="285"/>
      <c r="E23" s="285"/>
      <c r="F23" s="285"/>
      <c r="G23" s="285"/>
      <c r="H23" s="285"/>
      <c r="I23" s="285"/>
      <c r="J23" s="286"/>
      <c r="K23" s="99"/>
    </row>
    <row r="24" spans="1:11" ht="20.100000000000001" customHeight="1" x14ac:dyDescent="0.2">
      <c r="A24" s="283"/>
      <c r="B24" s="284"/>
      <c r="C24" s="285"/>
      <c r="D24" s="285"/>
      <c r="E24" s="285"/>
      <c r="F24" s="285"/>
      <c r="G24" s="285"/>
      <c r="H24" s="285"/>
      <c r="I24" s="285"/>
      <c r="J24" s="286"/>
      <c r="K24" s="99"/>
    </row>
    <row r="25" spans="1:11" ht="20.100000000000001" customHeight="1" x14ac:dyDescent="0.2">
      <c r="A25" s="283"/>
      <c r="B25" s="284"/>
      <c r="C25" s="285"/>
      <c r="D25" s="285"/>
      <c r="E25" s="285"/>
      <c r="F25" s="285"/>
      <c r="G25" s="285"/>
      <c r="H25" s="285"/>
      <c r="I25" s="285"/>
      <c r="J25" s="286"/>
      <c r="K25" s="99"/>
    </row>
    <row r="26" spans="1:11" x14ac:dyDescent="0.2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</row>
    <row r="27" spans="1:11" ht="20.100000000000001" customHeight="1" x14ac:dyDescent="0.2">
      <c r="A27" s="67" t="s">
        <v>61</v>
      </c>
      <c r="B27" s="273" t="s">
        <v>92</v>
      </c>
      <c r="C27" s="274"/>
      <c r="D27" s="274"/>
      <c r="E27" s="274"/>
      <c r="F27" s="274"/>
      <c r="G27" s="274"/>
      <c r="H27" s="274"/>
      <c r="I27" s="274"/>
      <c r="J27" s="275"/>
      <c r="K27" s="310" t="s">
        <v>105</v>
      </c>
    </row>
    <row r="28" spans="1:11" ht="17.25" customHeight="1" x14ac:dyDescent="0.2">
      <c r="A28" s="18"/>
      <c r="B28" s="276"/>
      <c r="C28" s="277"/>
      <c r="D28" s="277"/>
      <c r="E28" s="277"/>
      <c r="F28" s="277"/>
      <c r="G28" s="277"/>
      <c r="H28" s="277"/>
      <c r="I28" s="277"/>
      <c r="J28" s="278"/>
      <c r="K28" s="311"/>
    </row>
    <row r="29" spans="1:11" ht="12.75" customHeight="1" x14ac:dyDescent="0.2">
      <c r="A29" s="281"/>
      <c r="B29" s="281"/>
      <c r="C29" s="281"/>
      <c r="D29" s="281"/>
      <c r="E29" s="281"/>
      <c r="F29" s="281"/>
      <c r="G29" s="281"/>
      <c r="H29" s="281"/>
      <c r="I29" s="281"/>
      <c r="J29" s="281"/>
      <c r="K29" s="281"/>
    </row>
    <row r="30" spans="1:11" ht="27" customHeight="1" x14ac:dyDescent="0.2">
      <c r="A30" s="293"/>
      <c r="B30" s="293"/>
      <c r="C30" s="293"/>
      <c r="D30" s="293"/>
      <c r="E30" s="293"/>
      <c r="F30" s="293"/>
      <c r="G30" s="293"/>
      <c r="H30" s="293"/>
      <c r="I30" s="14"/>
      <c r="J30" s="21" t="s">
        <v>79</v>
      </c>
      <c r="K30" s="21" t="s">
        <v>47</v>
      </c>
    </row>
    <row r="31" spans="1:11" ht="20.100000000000001" customHeight="1" x14ac:dyDescent="0.2">
      <c r="A31" s="282" t="s">
        <v>62</v>
      </c>
      <c r="B31" s="284"/>
      <c r="C31" s="285"/>
      <c r="D31" s="285"/>
      <c r="E31" s="285"/>
      <c r="F31" s="285"/>
      <c r="G31" s="285"/>
      <c r="H31" s="286"/>
      <c r="I31" s="98"/>
      <c r="J31" s="99"/>
      <c r="K31" s="99"/>
    </row>
    <row r="32" spans="1:11" ht="20.100000000000001" customHeight="1" x14ac:dyDescent="0.2">
      <c r="A32" s="283"/>
      <c r="B32" s="288"/>
      <c r="C32" s="289"/>
      <c r="D32" s="289"/>
      <c r="E32" s="289"/>
      <c r="F32" s="289"/>
      <c r="G32" s="289"/>
      <c r="H32" s="290"/>
      <c r="I32" s="98"/>
      <c r="J32" s="99"/>
      <c r="K32" s="99"/>
    </row>
    <row r="33" spans="1:11" x14ac:dyDescent="0.2">
      <c r="A33" s="281"/>
      <c r="B33" s="281"/>
      <c r="C33" s="281"/>
      <c r="D33" s="281"/>
      <c r="E33" s="281"/>
      <c r="F33" s="281"/>
      <c r="G33" s="281"/>
      <c r="H33" s="281"/>
      <c r="I33" s="281"/>
      <c r="J33" s="281"/>
      <c r="K33" s="281"/>
    </row>
    <row r="34" spans="1:11" ht="36" x14ac:dyDescent="0.25">
      <c r="B34" s="309" t="s">
        <v>51</v>
      </c>
      <c r="C34" s="309"/>
      <c r="D34" s="309"/>
      <c r="E34" s="14"/>
      <c r="F34" s="309" t="s">
        <v>57</v>
      </c>
      <c r="G34" s="309"/>
      <c r="H34" s="309"/>
      <c r="I34" s="14"/>
      <c r="J34" s="21" t="s">
        <v>52</v>
      </c>
      <c r="K34" s="21" t="s">
        <v>53</v>
      </c>
    </row>
    <row r="35" spans="1:11" ht="20.100000000000001" customHeight="1" x14ac:dyDescent="0.2">
      <c r="A35" s="282" t="s">
        <v>63</v>
      </c>
      <c r="B35" s="284"/>
      <c r="C35" s="285"/>
      <c r="D35" s="286"/>
      <c r="E35" s="100"/>
      <c r="F35" s="306"/>
      <c r="G35" s="307"/>
      <c r="H35" s="308"/>
      <c r="I35" s="98"/>
      <c r="J35" s="99"/>
      <c r="K35" s="99"/>
    </row>
    <row r="36" spans="1:11" ht="20.100000000000001" customHeight="1" x14ac:dyDescent="0.2">
      <c r="A36" s="283"/>
      <c r="B36" s="288"/>
      <c r="C36" s="289"/>
      <c r="D36" s="290"/>
      <c r="E36" s="100"/>
      <c r="F36" s="306"/>
      <c r="G36" s="307"/>
      <c r="H36" s="308"/>
      <c r="I36" s="98"/>
      <c r="J36" s="99"/>
      <c r="K36" s="99"/>
    </row>
    <row r="37" spans="1:11" ht="20.100000000000001" customHeight="1" x14ac:dyDescent="0.2">
      <c r="A37" s="283"/>
      <c r="B37" s="284"/>
      <c r="C37" s="285"/>
      <c r="D37" s="286"/>
      <c r="E37" s="100"/>
      <c r="F37" s="306"/>
      <c r="G37" s="307"/>
      <c r="H37" s="308"/>
      <c r="I37" s="98"/>
      <c r="J37" s="99"/>
      <c r="K37" s="99"/>
    </row>
    <row r="38" spans="1:11" ht="20.100000000000001" customHeight="1" x14ac:dyDescent="0.2">
      <c r="A38" s="283"/>
      <c r="B38" s="284"/>
      <c r="C38" s="285"/>
      <c r="D38" s="286"/>
      <c r="E38" s="100"/>
      <c r="F38" s="306"/>
      <c r="G38" s="307"/>
      <c r="H38" s="308"/>
      <c r="I38" s="98"/>
      <c r="J38" s="99"/>
      <c r="K38" s="99"/>
    </row>
    <row r="39" spans="1:11" ht="20.100000000000001" customHeight="1" x14ac:dyDescent="0.2">
      <c r="A39" s="283"/>
      <c r="B39" s="288"/>
      <c r="C39" s="289"/>
      <c r="D39" s="290"/>
      <c r="E39" s="100"/>
      <c r="F39" s="306"/>
      <c r="G39" s="307"/>
      <c r="H39" s="308"/>
      <c r="I39" s="98"/>
      <c r="J39" s="99"/>
      <c r="K39" s="99"/>
    </row>
    <row r="40" spans="1:11" x14ac:dyDescent="0.2">
      <c r="A40" s="304"/>
      <c r="B40" s="305"/>
      <c r="C40" s="305"/>
      <c r="D40" s="305"/>
      <c r="E40" s="305"/>
      <c r="F40" s="305"/>
      <c r="G40" s="305"/>
      <c r="H40" s="305"/>
      <c r="I40" s="305"/>
      <c r="J40" s="305"/>
      <c r="K40" s="305"/>
    </row>
    <row r="41" spans="1:11" ht="19.5" customHeight="1" x14ac:dyDescent="0.2">
      <c r="A41" s="303" t="s">
        <v>64</v>
      </c>
      <c r="B41" s="199"/>
      <c r="C41" s="200"/>
      <c r="D41" s="200"/>
      <c r="E41" s="200"/>
      <c r="F41" s="200"/>
      <c r="G41" s="200"/>
      <c r="H41" s="200"/>
      <c r="I41" s="200"/>
      <c r="J41" s="200"/>
      <c r="K41" s="201"/>
    </row>
    <row r="42" spans="1:11" ht="19.5" customHeight="1" x14ac:dyDescent="0.2">
      <c r="A42" s="303"/>
      <c r="B42" s="202"/>
      <c r="C42" s="203"/>
      <c r="D42" s="203"/>
      <c r="E42" s="203"/>
      <c r="F42" s="203"/>
      <c r="G42" s="203"/>
      <c r="H42" s="203"/>
      <c r="I42" s="203"/>
      <c r="J42" s="203"/>
      <c r="K42" s="204"/>
    </row>
    <row r="43" spans="1:11" ht="19.5" customHeight="1" x14ac:dyDescent="0.2">
      <c r="A43" s="303"/>
      <c r="B43" s="202"/>
      <c r="C43" s="203"/>
      <c r="D43" s="203"/>
      <c r="E43" s="203"/>
      <c r="F43" s="203"/>
      <c r="G43" s="203"/>
      <c r="H43" s="203"/>
      <c r="I43" s="203"/>
      <c r="J43" s="203"/>
      <c r="K43" s="204"/>
    </row>
    <row r="44" spans="1:11" ht="19.5" customHeight="1" x14ac:dyDescent="0.2">
      <c r="A44" s="303"/>
      <c r="B44" s="202"/>
      <c r="C44" s="203"/>
      <c r="D44" s="203"/>
      <c r="E44" s="203"/>
      <c r="F44" s="203"/>
      <c r="G44" s="203"/>
      <c r="H44" s="203"/>
      <c r="I44" s="203"/>
      <c r="J44" s="203"/>
      <c r="K44" s="204"/>
    </row>
    <row r="45" spans="1:11" ht="19.5" customHeight="1" x14ac:dyDescent="0.2">
      <c r="A45" s="303"/>
      <c r="B45" s="202"/>
      <c r="C45" s="203"/>
      <c r="D45" s="203"/>
      <c r="E45" s="203"/>
      <c r="F45" s="203"/>
      <c r="G45" s="203"/>
      <c r="H45" s="203"/>
      <c r="I45" s="203"/>
      <c r="J45" s="203"/>
      <c r="K45" s="204"/>
    </row>
    <row r="46" spans="1:11" ht="24" customHeight="1" x14ac:dyDescent="0.2">
      <c r="A46" s="303"/>
      <c r="B46" s="202"/>
      <c r="C46" s="203"/>
      <c r="D46" s="203"/>
      <c r="E46" s="203"/>
      <c r="F46" s="203"/>
      <c r="G46" s="203"/>
      <c r="H46" s="203"/>
      <c r="I46" s="203"/>
      <c r="J46" s="203"/>
      <c r="K46" s="204"/>
    </row>
    <row r="47" spans="1:11" ht="23.25" customHeight="1" x14ac:dyDescent="0.2">
      <c r="A47" s="303"/>
      <c r="B47" s="202"/>
      <c r="C47" s="203"/>
      <c r="D47" s="203"/>
      <c r="E47" s="203"/>
      <c r="F47" s="203"/>
      <c r="G47" s="203"/>
      <c r="H47" s="203"/>
      <c r="I47" s="203"/>
      <c r="J47" s="203"/>
      <c r="K47" s="204"/>
    </row>
    <row r="48" spans="1:11" ht="23.25" customHeight="1" x14ac:dyDescent="0.2">
      <c r="A48" s="303"/>
      <c r="B48" s="202"/>
      <c r="C48" s="203"/>
      <c r="D48" s="203"/>
      <c r="E48" s="203"/>
      <c r="F48" s="203"/>
      <c r="G48" s="203"/>
      <c r="H48" s="203"/>
      <c r="I48" s="203"/>
      <c r="J48" s="203"/>
      <c r="K48" s="204"/>
    </row>
    <row r="49" spans="1:11" ht="19.5" customHeight="1" x14ac:dyDescent="0.2">
      <c r="A49" s="303"/>
      <c r="B49" s="202"/>
      <c r="C49" s="203"/>
      <c r="D49" s="203"/>
      <c r="E49" s="203"/>
      <c r="F49" s="203"/>
      <c r="G49" s="203"/>
      <c r="H49" s="203"/>
      <c r="I49" s="203"/>
      <c r="J49" s="203"/>
      <c r="K49" s="204"/>
    </row>
    <row r="50" spans="1:11" ht="4.5" customHeight="1" x14ac:dyDescent="0.2">
      <c r="A50" s="303"/>
      <c r="B50" s="202"/>
      <c r="C50" s="203"/>
      <c r="D50" s="203"/>
      <c r="E50" s="203"/>
      <c r="F50" s="203"/>
      <c r="G50" s="203"/>
      <c r="H50" s="203"/>
      <c r="I50" s="203"/>
      <c r="J50" s="203"/>
      <c r="K50" s="204"/>
    </row>
    <row r="51" spans="1:11" ht="4.5" customHeight="1" x14ac:dyDescent="0.2">
      <c r="A51" s="303"/>
      <c r="B51" s="205"/>
      <c r="C51" s="206"/>
      <c r="D51" s="206"/>
      <c r="E51" s="206"/>
      <c r="F51" s="206"/>
      <c r="G51" s="206"/>
      <c r="H51" s="206"/>
      <c r="I51" s="206"/>
      <c r="J51" s="206"/>
      <c r="K51" s="207"/>
    </row>
    <row r="52" spans="1:11" x14ac:dyDescent="0.2">
      <c r="A52" s="1"/>
      <c r="B52" s="56"/>
      <c r="C52" s="1"/>
      <c r="D52" s="1"/>
      <c r="E52" s="1"/>
      <c r="F52" s="1"/>
      <c r="G52" s="1"/>
      <c r="H52" s="1"/>
      <c r="I52" s="1"/>
    </row>
  </sheetData>
  <mergeCells count="48">
    <mergeCell ref="F34:H34"/>
    <mergeCell ref="A26:K26"/>
    <mergeCell ref="A23:A25"/>
    <mergeCell ref="A29:K29"/>
    <mergeCell ref="A31:A32"/>
    <mergeCell ref="A30:H30"/>
    <mergeCell ref="B27:J28"/>
    <mergeCell ref="B31:H31"/>
    <mergeCell ref="B32:H32"/>
    <mergeCell ref="B34:D34"/>
    <mergeCell ref="A33:K33"/>
    <mergeCell ref="K27:K28"/>
    <mergeCell ref="B23:J23"/>
    <mergeCell ref="B24:J24"/>
    <mergeCell ref="B25:J25"/>
    <mergeCell ref="A41:A51"/>
    <mergeCell ref="A40:K40"/>
    <mergeCell ref="A35:A39"/>
    <mergeCell ref="B35:D35"/>
    <mergeCell ref="B36:D36"/>
    <mergeCell ref="B37:D37"/>
    <mergeCell ref="B38:D38"/>
    <mergeCell ref="B39:D39"/>
    <mergeCell ref="F36:H36"/>
    <mergeCell ref="F37:H37"/>
    <mergeCell ref="F39:H39"/>
    <mergeCell ref="F38:H38"/>
    <mergeCell ref="F35:H35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B19:J20"/>
    <mergeCell ref="K19:K20"/>
    <mergeCell ref="A21:K21"/>
    <mergeCell ref="B22:J22"/>
    <mergeCell ref="A12:A16"/>
    <mergeCell ref="B12:F12"/>
    <mergeCell ref="B13:F13"/>
    <mergeCell ref="B17:J17"/>
    <mergeCell ref="B14:F14"/>
    <mergeCell ref="B15:F15"/>
    <mergeCell ref="B16:F16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0"/>
  <sheetViews>
    <sheetView zoomScale="80" workbookViewId="0">
      <selection activeCell="C50" sqref="C50"/>
    </sheetView>
  </sheetViews>
  <sheetFormatPr defaultColWidth="9.140625" defaultRowHeight="12.75" x14ac:dyDescent="0.2"/>
  <cols>
    <col min="1" max="1" width="49" style="2" customWidth="1"/>
    <col min="2" max="2" width="1.5703125" style="2" customWidth="1"/>
    <col min="3" max="3" width="15.42578125" style="34" customWidth="1"/>
    <col min="4" max="4" width="1.7109375" style="2" customWidth="1"/>
    <col min="5" max="5" width="15.42578125" style="2" customWidth="1"/>
    <col min="6" max="6" width="1.5703125" style="2" customWidth="1"/>
    <col min="7" max="7" width="15.42578125" style="2" customWidth="1"/>
    <col min="8" max="8" width="1.42578125" style="2" customWidth="1"/>
    <col min="9" max="9" width="15.42578125" style="2" customWidth="1"/>
    <col min="10" max="10" width="1.5703125" style="2" customWidth="1"/>
    <col min="11" max="11" width="14.7109375" style="1" customWidth="1"/>
    <col min="12" max="12" width="1.7109375" style="1" customWidth="1"/>
    <col min="13" max="13" width="14.7109375" style="2" customWidth="1"/>
    <col min="14" max="16384" width="9.140625" style="2"/>
  </cols>
  <sheetData>
    <row r="1" spans="1:14" ht="27.75" customHeight="1" x14ac:dyDescent="0.3">
      <c r="C1" s="267" t="str">
        <f>'R&amp;P Accounts'!B2</f>
        <v xml:space="preserve">Tealing Hall SCIO </v>
      </c>
      <c r="D1" s="267"/>
      <c r="E1" s="267"/>
      <c r="F1" s="267"/>
      <c r="G1" s="267"/>
      <c r="H1" s="267"/>
      <c r="I1" s="267"/>
      <c r="J1" s="267"/>
      <c r="K1" s="267"/>
      <c r="M1" s="291" t="str">
        <f>'R&amp;P Accounts'!L2</f>
        <v>SC038801</v>
      </c>
      <c r="N1" s="291"/>
    </row>
    <row r="2" spans="1:14" ht="10.5" customHeight="1" x14ac:dyDescent="0.2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s="50" customFormat="1" ht="26.25" customHeight="1" x14ac:dyDescent="0.2">
      <c r="A3" s="46" t="s">
        <v>90</v>
      </c>
      <c r="B3" s="46"/>
      <c r="C3" s="47"/>
      <c r="D3" s="46"/>
      <c r="E3" s="46"/>
      <c r="F3" s="46"/>
      <c r="G3" s="46"/>
      <c r="H3" s="113"/>
      <c r="I3" s="113"/>
      <c r="J3" s="113"/>
      <c r="K3" s="113"/>
      <c r="L3" s="88"/>
      <c r="M3" s="156"/>
    </row>
    <row r="4" spans="1:14" ht="15" customHeight="1" x14ac:dyDescent="0.2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</row>
    <row r="5" spans="1:14" ht="20.100000000000001" customHeight="1" x14ac:dyDescent="0.2">
      <c r="A5" s="315" t="s">
        <v>104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</row>
    <row r="6" spans="1:14" ht="20.100000000000001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14" ht="20.100000000000001" customHeight="1" x14ac:dyDescent="0.2">
      <c r="A7" s="67" t="s">
        <v>96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</row>
    <row r="8" spans="1:14" ht="40.5" customHeight="1" x14ac:dyDescent="0.2">
      <c r="A8" s="1"/>
      <c r="B8" s="1"/>
      <c r="C8" s="79" t="s">
        <v>2</v>
      </c>
      <c r="D8" s="17"/>
      <c r="E8" s="79" t="s">
        <v>3</v>
      </c>
      <c r="F8" s="90"/>
      <c r="G8" s="89" t="s">
        <v>76</v>
      </c>
      <c r="H8" s="90"/>
      <c r="I8" s="79" t="s">
        <v>78</v>
      </c>
      <c r="J8" s="90"/>
      <c r="K8" s="79" t="s">
        <v>73</v>
      </c>
      <c r="L8" s="90"/>
      <c r="M8" s="79" t="s">
        <v>74</v>
      </c>
    </row>
    <row r="9" spans="1:14" ht="20.100000000000001" customHeight="1" x14ac:dyDescent="0.2">
      <c r="A9" s="76"/>
      <c r="B9" s="76"/>
      <c r="C9" s="21" t="s">
        <v>4</v>
      </c>
      <c r="E9" s="21" t="s">
        <v>4</v>
      </c>
      <c r="F9" s="14"/>
      <c r="G9" s="21" t="s">
        <v>4</v>
      </c>
      <c r="H9" s="14"/>
      <c r="I9" s="21" t="s">
        <v>4</v>
      </c>
      <c r="J9" s="14"/>
      <c r="K9" s="21" t="s">
        <v>4</v>
      </c>
      <c r="L9" s="14"/>
      <c r="M9" s="21" t="s">
        <v>4</v>
      </c>
    </row>
    <row r="10" spans="1:14" ht="16.5" customHeight="1" x14ac:dyDescent="0.25">
      <c r="A10" s="107"/>
      <c r="B10" s="98"/>
      <c r="C10" s="118"/>
      <c r="D10" s="119"/>
      <c r="E10" s="118"/>
      <c r="F10" s="119"/>
      <c r="G10" s="118"/>
      <c r="H10" s="122"/>
      <c r="I10" s="118"/>
      <c r="J10" s="122"/>
      <c r="K10" s="118"/>
      <c r="L10" s="119"/>
      <c r="M10" s="123"/>
    </row>
    <row r="11" spans="1:14" ht="16.5" customHeight="1" x14ac:dyDescent="0.2">
      <c r="A11" s="107" t="s">
        <v>106</v>
      </c>
      <c r="B11" s="98"/>
      <c r="C11" s="118">
        <f>753.74</f>
        <v>753.74</v>
      </c>
      <c r="D11" s="119"/>
      <c r="E11" s="118"/>
      <c r="F11" s="119"/>
      <c r="G11" s="118"/>
      <c r="H11" s="122"/>
      <c r="I11" s="118"/>
      <c r="J11" s="122"/>
      <c r="K11" s="118">
        <f>SUM(C11:I11)</f>
        <v>753.74</v>
      </c>
      <c r="L11" s="119"/>
      <c r="M11" s="118">
        <f>750+100</f>
        <v>850</v>
      </c>
    </row>
    <row r="12" spans="1:14" ht="16.5" customHeight="1" x14ac:dyDescent="0.25">
      <c r="A12" s="107"/>
      <c r="B12" s="98"/>
      <c r="C12" s="118"/>
      <c r="D12" s="119"/>
      <c r="E12" s="118"/>
      <c r="F12" s="119"/>
      <c r="G12" s="118"/>
      <c r="H12" s="122"/>
      <c r="I12" s="118"/>
      <c r="J12" s="122"/>
      <c r="K12" s="118"/>
      <c r="L12" s="119"/>
      <c r="M12" s="123"/>
    </row>
    <row r="13" spans="1:14" ht="16.5" customHeight="1" x14ac:dyDescent="0.25">
      <c r="A13" s="108"/>
      <c r="B13" s="102"/>
      <c r="C13" s="120"/>
      <c r="D13" s="119"/>
      <c r="E13" s="118"/>
      <c r="F13" s="119"/>
      <c r="G13" s="118"/>
      <c r="H13" s="119"/>
      <c r="I13" s="118"/>
      <c r="J13" s="119"/>
      <c r="K13" s="118"/>
      <c r="L13" s="193"/>
      <c r="M13" s="123"/>
    </row>
    <row r="14" spans="1:14" ht="20.25" customHeight="1" thickBot="1" x14ac:dyDescent="0.25">
      <c r="A14" s="104" t="s">
        <v>80</v>
      </c>
      <c r="B14" s="104"/>
      <c r="C14" s="121">
        <f>SUM(C10:C13)</f>
        <v>753.74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753.74</v>
      </c>
      <c r="L14" s="193"/>
      <c r="M14" s="121">
        <f>SUM(M10:M13)</f>
        <v>850</v>
      </c>
    </row>
    <row r="15" spans="1:14" ht="13.5" customHeight="1" x14ac:dyDescent="0.2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</row>
    <row r="16" spans="1:14" ht="13.5" customHeight="1" x14ac:dyDescent="0.2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</row>
    <row r="17" spans="1:13" ht="20.100000000000001" customHeight="1" x14ac:dyDescent="0.2">
      <c r="A17" s="315" t="s">
        <v>97</v>
      </c>
      <c r="B17" s="315"/>
      <c r="C17" s="315"/>
      <c r="D17" s="315"/>
      <c r="E17" s="315"/>
      <c r="F17" s="315"/>
      <c r="G17" s="315"/>
      <c r="H17" s="315"/>
      <c r="I17" s="315"/>
      <c r="J17" s="315"/>
      <c r="K17" s="315"/>
      <c r="L17" s="315"/>
      <c r="M17" s="315"/>
    </row>
    <row r="18" spans="1:13" ht="20.100000000000001" customHeight="1" x14ac:dyDescent="0.2">
      <c r="A18" s="1"/>
      <c r="B18" s="1"/>
      <c r="C18" s="79" t="s">
        <v>2</v>
      </c>
      <c r="D18" s="17"/>
      <c r="E18" s="79" t="s">
        <v>3</v>
      </c>
      <c r="F18" s="90"/>
      <c r="G18" s="89"/>
      <c r="H18" s="90"/>
      <c r="I18" s="79"/>
      <c r="J18" s="90"/>
      <c r="K18" s="79" t="s">
        <v>73</v>
      </c>
      <c r="L18" s="90"/>
      <c r="M18" s="79" t="s">
        <v>74</v>
      </c>
    </row>
    <row r="19" spans="1:13" ht="20.100000000000001" customHeight="1" x14ac:dyDescent="0.2">
      <c r="A19" s="76"/>
      <c r="B19" s="76"/>
      <c r="C19" s="21" t="s">
        <v>4</v>
      </c>
      <c r="E19" s="21" t="s">
        <v>4</v>
      </c>
      <c r="F19" s="14"/>
      <c r="G19" s="21"/>
      <c r="H19" s="14"/>
      <c r="I19" s="21"/>
      <c r="J19" s="14"/>
      <c r="K19" s="21" t="s">
        <v>4</v>
      </c>
      <c r="L19" s="14"/>
      <c r="M19" s="21" t="s">
        <v>4</v>
      </c>
    </row>
    <row r="20" spans="1:13" ht="20.100000000000001" customHeight="1" x14ac:dyDescent="0.25">
      <c r="A20" s="107" t="s">
        <v>131</v>
      </c>
      <c r="B20" s="98"/>
      <c r="C20" s="118">
        <v>0</v>
      </c>
      <c r="D20" s="119"/>
      <c r="E20" s="118"/>
      <c r="F20" s="119"/>
      <c r="G20" s="119"/>
      <c r="H20" s="122"/>
      <c r="I20" s="119"/>
      <c r="J20" s="122"/>
      <c r="K20" s="118">
        <f>SUM(C20:I20)</f>
        <v>0</v>
      </c>
      <c r="L20" s="119"/>
      <c r="M20" s="123">
        <v>761.97</v>
      </c>
    </row>
    <row r="21" spans="1:13" ht="20.100000000000001" customHeight="1" x14ac:dyDescent="0.25">
      <c r="A21" s="107" t="s">
        <v>128</v>
      </c>
      <c r="B21" s="98"/>
      <c r="C21" s="118">
        <v>0</v>
      </c>
      <c r="D21" s="119"/>
      <c r="E21" s="118"/>
      <c r="F21" s="119"/>
      <c r="G21" s="119"/>
      <c r="H21" s="122"/>
      <c r="I21" s="119"/>
      <c r="J21" s="122"/>
      <c r="K21" s="118">
        <f>SUM(C21:I21)</f>
        <v>0</v>
      </c>
      <c r="L21" s="119"/>
      <c r="M21" s="123">
        <v>0</v>
      </c>
    </row>
    <row r="22" spans="1:13" ht="20.100000000000001" customHeight="1" x14ac:dyDescent="0.2">
      <c r="A22" s="107" t="s">
        <v>130</v>
      </c>
      <c r="B22" s="98"/>
      <c r="C22" s="118">
        <v>0</v>
      </c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18">
        <f>4671-4671+6129</f>
        <v>6129</v>
      </c>
    </row>
    <row r="23" spans="1:13" ht="20.100000000000001" customHeight="1" x14ac:dyDescent="0.25">
      <c r="A23" s="108"/>
      <c r="B23" s="102"/>
      <c r="C23" s="120"/>
      <c r="D23" s="119"/>
      <c r="E23" s="118"/>
      <c r="F23" s="119"/>
      <c r="G23" s="119"/>
      <c r="H23" s="119"/>
      <c r="I23" s="119"/>
      <c r="J23" s="119"/>
      <c r="K23" s="118">
        <f>SUM(C23:I23)</f>
        <v>0</v>
      </c>
      <c r="L23" s="314"/>
      <c r="M23" s="123">
        <v>0</v>
      </c>
    </row>
    <row r="24" spans="1:13" ht="20.100000000000001" customHeight="1" thickBot="1" x14ac:dyDescent="0.25">
      <c r="A24" s="104" t="s">
        <v>80</v>
      </c>
      <c r="B24" s="104"/>
      <c r="C24" s="121">
        <f>SUM(C20:C23)</f>
        <v>0</v>
      </c>
      <c r="D24" s="119"/>
      <c r="E24" s="121">
        <f>SUM(E20:E23)</f>
        <v>0</v>
      </c>
      <c r="F24" s="119"/>
      <c r="G24" s="195"/>
      <c r="H24" s="195"/>
      <c r="I24" s="195"/>
      <c r="J24" s="119"/>
      <c r="K24" s="121">
        <f>SUM(K20:K23)</f>
        <v>0</v>
      </c>
      <c r="L24" s="314"/>
      <c r="M24" s="121">
        <f>SUM(M20:M23)</f>
        <v>6890.97</v>
      </c>
    </row>
    <row r="25" spans="1:13" ht="12" customHeight="1" x14ac:dyDescent="0.2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</row>
    <row r="26" spans="1:13" ht="13.5" customHeight="1" x14ac:dyDescent="0.2">
      <c r="A26" s="67"/>
      <c r="B26" s="67"/>
      <c r="C26" s="194"/>
      <c r="D26" s="194"/>
      <c r="E26" s="194"/>
      <c r="F26" s="194">
        <f>IF('R&amp;P Accounts'!E14-'Additional notes (1)  '!F24=0,0,"reference error")</f>
        <v>0</v>
      </c>
      <c r="G26" s="194"/>
      <c r="H26" s="194"/>
      <c r="I26" s="194"/>
      <c r="J26" s="194">
        <f>IF('R&amp;P Accounts'!I14-'Additional notes (1)  '!J24=0,0,"reference error")</f>
        <v>0</v>
      </c>
      <c r="K26" s="194"/>
      <c r="L26" s="194">
        <f>IF('R&amp;P Accounts'!K14-'Additional notes (1)  '!L24=0,0,"reference error")</f>
        <v>0</v>
      </c>
      <c r="M26" s="194"/>
    </row>
    <row r="27" spans="1:13" ht="11.25" customHeight="1" x14ac:dyDescent="0.2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</row>
    <row r="28" spans="1:13" ht="20.100000000000001" customHeight="1" x14ac:dyDescent="0.2">
      <c r="A28" s="315" t="s">
        <v>95</v>
      </c>
      <c r="B28" s="315"/>
      <c r="C28" s="315"/>
      <c r="D28" s="315"/>
      <c r="E28" s="315"/>
      <c r="F28" s="315"/>
      <c r="G28" s="315"/>
      <c r="H28" s="315"/>
      <c r="I28" s="315"/>
      <c r="J28" s="315"/>
      <c r="K28" s="315"/>
      <c r="L28" s="315"/>
    </row>
    <row r="29" spans="1:13" ht="40.5" customHeight="1" x14ac:dyDescent="0.2">
      <c r="A29" s="1"/>
      <c r="B29" s="1"/>
      <c r="C29" s="79" t="s">
        <v>2</v>
      </c>
      <c r="D29" s="17"/>
      <c r="E29" s="79" t="s">
        <v>3</v>
      </c>
      <c r="F29" s="90"/>
      <c r="G29" s="89" t="s">
        <v>76</v>
      </c>
      <c r="H29" s="90"/>
      <c r="I29" s="79" t="s">
        <v>78</v>
      </c>
      <c r="J29" s="90"/>
      <c r="K29" s="79" t="s">
        <v>73</v>
      </c>
      <c r="L29" s="90"/>
      <c r="M29" s="79" t="s">
        <v>74</v>
      </c>
    </row>
    <row r="30" spans="1:13" ht="20.100000000000001" customHeight="1" x14ac:dyDescent="0.2">
      <c r="A30" s="76"/>
      <c r="B30" s="76"/>
      <c r="C30" s="21" t="s">
        <v>4</v>
      </c>
      <c r="E30" s="21" t="s">
        <v>4</v>
      </c>
      <c r="F30" s="14"/>
      <c r="G30" s="21" t="s">
        <v>4</v>
      </c>
      <c r="H30" s="14"/>
      <c r="I30" s="21" t="s">
        <v>4</v>
      </c>
      <c r="J30" s="14"/>
      <c r="K30" s="21" t="s">
        <v>4</v>
      </c>
      <c r="L30" s="14"/>
      <c r="M30" s="21" t="s">
        <v>4</v>
      </c>
    </row>
    <row r="31" spans="1:13" ht="16.5" customHeight="1" x14ac:dyDescent="0.2">
      <c r="A31" s="107" t="s">
        <v>107</v>
      </c>
      <c r="B31" s="98"/>
      <c r="C31" s="118">
        <f>10685.25</f>
        <v>10685.25</v>
      </c>
      <c r="D31" s="119"/>
      <c r="E31" s="118"/>
      <c r="F31" s="119"/>
      <c r="G31" s="118"/>
      <c r="H31" s="122"/>
      <c r="I31" s="118"/>
      <c r="J31" s="122"/>
      <c r="K31" s="118">
        <f>SUM(C31:I31)</f>
        <v>10685.25</v>
      </c>
      <c r="L31" s="119"/>
      <c r="M31" s="118">
        <f>11617-100-11517+9651</f>
        <v>9651</v>
      </c>
    </row>
    <row r="32" spans="1:13" ht="16.5" customHeight="1" x14ac:dyDescent="0.25">
      <c r="A32" s="107"/>
      <c r="B32" s="98"/>
      <c r="C32" s="118"/>
      <c r="D32" s="119"/>
      <c r="E32" s="118"/>
      <c r="F32" s="119"/>
      <c r="G32" s="118"/>
      <c r="H32" s="122"/>
      <c r="I32" s="118"/>
      <c r="J32" s="122"/>
      <c r="K32" s="118">
        <f t="shared" ref="K32:K38" si="0">SUM(C32:I32)</f>
        <v>0</v>
      </c>
      <c r="L32" s="119"/>
      <c r="M32" s="123"/>
    </row>
    <row r="33" spans="1:14" ht="16.5" customHeight="1" x14ac:dyDescent="0.25">
      <c r="A33" s="107"/>
      <c r="B33" s="98"/>
      <c r="C33" s="118"/>
      <c r="D33" s="119"/>
      <c r="E33" s="118"/>
      <c r="F33" s="119"/>
      <c r="G33" s="118"/>
      <c r="H33" s="122"/>
      <c r="I33" s="118"/>
      <c r="J33" s="122"/>
      <c r="K33" s="118">
        <f t="shared" si="0"/>
        <v>0</v>
      </c>
      <c r="L33" s="119"/>
      <c r="M33" s="123"/>
    </row>
    <row r="34" spans="1:14" ht="16.5" customHeight="1" x14ac:dyDescent="0.25">
      <c r="A34" s="107"/>
      <c r="B34" s="9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4" ht="16.5" customHeight="1" x14ac:dyDescent="0.25">
      <c r="A35" s="107"/>
      <c r="B35" s="98"/>
      <c r="C35" s="124"/>
      <c r="D35" s="122"/>
      <c r="E35" s="124"/>
      <c r="F35" s="122"/>
      <c r="G35" s="124"/>
      <c r="H35" s="122"/>
      <c r="I35" s="124"/>
      <c r="J35" s="122"/>
      <c r="K35" s="118">
        <f t="shared" si="0"/>
        <v>0</v>
      </c>
      <c r="L35" s="122"/>
      <c r="M35" s="123"/>
    </row>
    <row r="36" spans="1:14" ht="16.5" customHeight="1" x14ac:dyDescent="0.25">
      <c r="A36" s="107"/>
      <c r="B36" s="9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4" ht="16.5" customHeight="1" x14ac:dyDescent="0.25">
      <c r="A37" s="107"/>
      <c r="B37" s="9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4" ht="16.5" customHeight="1" x14ac:dyDescent="0.25">
      <c r="A38" s="108"/>
      <c r="B38" s="102"/>
      <c r="C38" s="120"/>
      <c r="D38" s="119"/>
      <c r="E38" s="118"/>
      <c r="F38" s="119"/>
      <c r="G38" s="118"/>
      <c r="H38" s="119"/>
      <c r="I38" s="118"/>
      <c r="J38" s="119"/>
      <c r="K38" s="118">
        <f t="shared" si="0"/>
        <v>0</v>
      </c>
      <c r="L38" s="314"/>
      <c r="M38" s="123"/>
    </row>
    <row r="39" spans="1:14" ht="20.25" customHeight="1" thickBot="1" x14ac:dyDescent="0.25">
      <c r="A39" s="104" t="s">
        <v>80</v>
      </c>
      <c r="B39" s="104"/>
      <c r="C39" s="121">
        <f>SUM(C31:C38)</f>
        <v>10685.25</v>
      </c>
      <c r="D39" s="119"/>
      <c r="E39" s="121">
        <f>SUM(E31:E38)</f>
        <v>0</v>
      </c>
      <c r="F39" s="119"/>
      <c r="G39" s="121">
        <f>SUM(G31:G38)</f>
        <v>0</v>
      </c>
      <c r="H39" s="119"/>
      <c r="I39" s="121">
        <f>SUM(I31:I38)</f>
        <v>0</v>
      </c>
      <c r="J39" s="119"/>
      <c r="K39" s="121">
        <f>SUM(K31:K38)</f>
        <v>10685.25</v>
      </c>
      <c r="L39" s="314"/>
      <c r="M39" s="121">
        <f>SUM(M31:M38)</f>
        <v>9651</v>
      </c>
    </row>
    <row r="40" spans="1:14" ht="10.5" customHeight="1" x14ac:dyDescent="0.2">
      <c r="A40" s="104"/>
      <c r="B40" s="104"/>
      <c r="C40" s="115"/>
      <c r="D40" s="101"/>
      <c r="E40" s="115"/>
      <c r="F40" s="101"/>
      <c r="G40" s="115"/>
      <c r="H40" s="101"/>
      <c r="I40" s="115"/>
      <c r="J40" s="101"/>
      <c r="K40" s="115"/>
      <c r="L40" s="103"/>
      <c r="M40" s="115"/>
      <c r="N40" s="116"/>
    </row>
    <row r="41" spans="1:14" ht="12.75" customHeight="1" x14ac:dyDescent="0.2">
      <c r="A41" s="14"/>
      <c r="B41" s="14"/>
      <c r="C41" s="64"/>
      <c r="D41" s="14"/>
      <c r="E41" s="64"/>
      <c r="F41" s="64"/>
      <c r="G41" s="64"/>
      <c r="H41" s="64"/>
      <c r="I41" s="64"/>
      <c r="J41" s="64"/>
      <c r="K41" s="64"/>
      <c r="L41" s="64"/>
      <c r="M41" s="64"/>
    </row>
    <row r="42" spans="1:14" ht="12.75" customHeight="1" x14ac:dyDescent="0.2">
      <c r="A42" s="14"/>
      <c r="B42" s="14"/>
      <c r="C42" s="64"/>
      <c r="D42" s="14"/>
      <c r="E42" s="64"/>
      <c r="F42" s="64"/>
      <c r="G42" s="64"/>
      <c r="H42" s="64"/>
      <c r="I42" s="64"/>
      <c r="J42" s="64"/>
      <c r="K42" s="64"/>
      <c r="L42" s="64"/>
      <c r="M42" s="64"/>
    </row>
    <row r="43" spans="1:14" ht="19.5" customHeight="1" x14ac:dyDescent="0.25">
      <c r="A43" s="312" t="s">
        <v>94</v>
      </c>
      <c r="B43" s="312"/>
      <c r="C43" s="312"/>
      <c r="D43" s="312"/>
      <c r="E43" s="312"/>
      <c r="F43" s="312"/>
      <c r="G43" s="312"/>
      <c r="H43" s="312"/>
      <c r="I43" s="312"/>
      <c r="J43" s="312"/>
      <c r="K43" s="312"/>
      <c r="L43" s="312"/>
      <c r="M43" s="312"/>
    </row>
    <row r="44" spans="1:14" ht="40.5" customHeight="1" x14ac:dyDescent="0.2">
      <c r="A44" s="1"/>
      <c r="B44" s="1"/>
      <c r="C44" s="79" t="s">
        <v>2</v>
      </c>
      <c r="D44" s="17"/>
      <c r="E44" s="79" t="s">
        <v>3</v>
      </c>
      <c r="F44" s="90"/>
      <c r="G44" s="89" t="s">
        <v>76</v>
      </c>
      <c r="H44" s="90"/>
      <c r="I44" s="79" t="s">
        <v>78</v>
      </c>
      <c r="J44" s="90"/>
      <c r="K44" s="79" t="s">
        <v>73</v>
      </c>
      <c r="L44" s="90"/>
      <c r="M44" s="79" t="s">
        <v>74</v>
      </c>
    </row>
    <row r="45" spans="1:14" ht="20.100000000000001" customHeight="1" x14ac:dyDescent="0.2">
      <c r="A45" s="76"/>
      <c r="B45" s="76"/>
      <c r="C45" s="21" t="s">
        <v>4</v>
      </c>
      <c r="E45" s="21" t="s">
        <v>4</v>
      </c>
      <c r="F45" s="14"/>
      <c r="G45" s="21" t="s">
        <v>4</v>
      </c>
      <c r="H45" s="14"/>
      <c r="I45" s="21" t="s">
        <v>4</v>
      </c>
      <c r="J45" s="14"/>
      <c r="K45" s="21" t="s">
        <v>4</v>
      </c>
      <c r="L45" s="14"/>
      <c r="M45" s="21" t="s">
        <v>4</v>
      </c>
    </row>
    <row r="46" spans="1:14" ht="16.5" customHeight="1" x14ac:dyDescent="0.2">
      <c r="A46" s="107" t="s">
        <v>109</v>
      </c>
      <c r="B46" s="98"/>
      <c r="C46" s="210">
        <f>1487.36+2518.71</f>
        <v>4006.0699999999997</v>
      </c>
      <c r="D46" s="126"/>
      <c r="E46" s="125"/>
      <c r="F46" s="126"/>
      <c r="G46" s="125"/>
      <c r="H46" s="129"/>
      <c r="I46" s="125"/>
      <c r="J46" s="129"/>
      <c r="K46" s="125">
        <f>SUM(C46:I46)</f>
        <v>4006.0699999999997</v>
      </c>
      <c r="L46" s="126"/>
      <c r="M46" s="210">
        <f>1120+2525</f>
        <v>3645</v>
      </c>
    </row>
    <row r="47" spans="1:14" ht="16.5" customHeight="1" x14ac:dyDescent="0.2">
      <c r="A47" s="107" t="s">
        <v>110</v>
      </c>
      <c r="B47" s="98"/>
      <c r="C47" s="210"/>
      <c r="D47" s="126"/>
      <c r="E47" s="125"/>
      <c r="F47" s="126"/>
      <c r="G47" s="125"/>
      <c r="H47" s="129"/>
      <c r="I47" s="125"/>
      <c r="J47" s="129"/>
      <c r="K47" s="125">
        <f t="shared" ref="K47:K57" si="1">SUM(C47:I47)</f>
        <v>0</v>
      </c>
      <c r="L47" s="126"/>
      <c r="M47" s="210">
        <v>0</v>
      </c>
    </row>
    <row r="48" spans="1:14" ht="16.5" customHeight="1" x14ac:dyDescent="0.2">
      <c r="A48" s="107" t="s">
        <v>111</v>
      </c>
      <c r="B48" s="98"/>
      <c r="C48" s="210">
        <f>29.9+962.67</f>
        <v>992.56999999999994</v>
      </c>
      <c r="D48" s="126"/>
      <c r="E48" s="125"/>
      <c r="F48" s="126"/>
      <c r="G48" s="125"/>
      <c r="H48" s="129"/>
      <c r="I48" s="125"/>
      <c r="J48" s="129"/>
      <c r="K48" s="125">
        <f t="shared" si="1"/>
        <v>992.56999999999994</v>
      </c>
      <c r="L48" s="126"/>
      <c r="M48" s="210">
        <f>988+33</f>
        <v>1021</v>
      </c>
    </row>
    <row r="49" spans="1:13" ht="16.5" customHeight="1" x14ac:dyDescent="0.2">
      <c r="A49" s="107" t="s">
        <v>112</v>
      </c>
      <c r="B49" s="98"/>
      <c r="C49" s="210">
        <f>1885.8</f>
        <v>1885.8</v>
      </c>
      <c r="D49" s="126"/>
      <c r="E49" s="125"/>
      <c r="F49" s="126"/>
      <c r="G49" s="125"/>
      <c r="H49" s="129"/>
      <c r="I49" s="125"/>
      <c r="J49" s="129"/>
      <c r="K49" s="125">
        <f t="shared" si="1"/>
        <v>1885.8</v>
      </c>
      <c r="L49" s="126"/>
      <c r="M49" s="210">
        <f>2515+1158-204</f>
        <v>3469</v>
      </c>
    </row>
    <row r="50" spans="1:13" ht="16.5" customHeight="1" x14ac:dyDescent="0.2">
      <c r="A50" s="107" t="s">
        <v>113</v>
      </c>
      <c r="B50" s="98"/>
      <c r="C50" s="211">
        <f>208.01</f>
        <v>208.01</v>
      </c>
      <c r="D50" s="129"/>
      <c r="E50" s="131"/>
      <c r="F50" s="129"/>
      <c r="G50" s="131"/>
      <c r="H50" s="129"/>
      <c r="I50" s="131"/>
      <c r="J50" s="129"/>
      <c r="K50" s="125">
        <f t="shared" si="1"/>
        <v>208.01</v>
      </c>
      <c r="L50" s="129"/>
      <c r="M50" s="131">
        <v>204</v>
      </c>
    </row>
    <row r="51" spans="1:13" ht="16.5" customHeight="1" x14ac:dyDescent="0.2">
      <c r="A51" s="107" t="s">
        <v>114</v>
      </c>
      <c r="B51" s="98"/>
      <c r="C51" s="211">
        <f>424.51-C50+485.12</f>
        <v>701.62</v>
      </c>
      <c r="D51" s="129"/>
      <c r="E51" s="131"/>
      <c r="F51" s="129"/>
      <c r="G51" s="131"/>
      <c r="H51" s="129"/>
      <c r="I51" s="131"/>
      <c r="J51" s="129"/>
      <c r="K51" s="125">
        <f t="shared" si="1"/>
        <v>701.62</v>
      </c>
      <c r="L51" s="129"/>
      <c r="M51" s="131">
        <f>60+20+100+896+40</f>
        <v>1116</v>
      </c>
    </row>
    <row r="52" spans="1:13" ht="16.5" customHeight="1" x14ac:dyDescent="0.2">
      <c r="A52" s="107" t="s">
        <v>118</v>
      </c>
      <c r="B52" s="98"/>
      <c r="C52" s="211">
        <f>420.25</f>
        <v>420.25</v>
      </c>
      <c r="D52" s="129"/>
      <c r="E52" s="131"/>
      <c r="F52" s="129"/>
      <c r="G52" s="131"/>
      <c r="H52" s="129"/>
      <c r="I52" s="131"/>
      <c r="J52" s="129"/>
      <c r="K52" s="125">
        <f t="shared" si="1"/>
        <v>420.25</v>
      </c>
      <c r="L52" s="129"/>
      <c r="M52" s="131">
        <v>291</v>
      </c>
    </row>
    <row r="53" spans="1:13" ht="16.5" customHeight="1" x14ac:dyDescent="0.2">
      <c r="A53" s="107" t="s">
        <v>119</v>
      </c>
      <c r="B53" s="98"/>
      <c r="C53" s="211">
        <f>2565.73</f>
        <v>2565.73</v>
      </c>
      <c r="D53" s="129"/>
      <c r="E53" s="131"/>
      <c r="F53" s="129"/>
      <c r="G53" s="131"/>
      <c r="H53" s="129"/>
      <c r="I53" s="131"/>
      <c r="J53" s="129"/>
      <c r="K53" s="125">
        <f t="shared" si="1"/>
        <v>2565.73</v>
      </c>
      <c r="L53" s="129"/>
      <c r="M53" s="131">
        <v>2472</v>
      </c>
    </row>
    <row r="54" spans="1:13" ht="16.5" customHeight="1" x14ac:dyDescent="0.2">
      <c r="A54" s="107" t="s">
        <v>120</v>
      </c>
      <c r="B54" s="98"/>
      <c r="C54" s="211">
        <f>179.52</f>
        <v>179.52</v>
      </c>
      <c r="D54" s="129"/>
      <c r="E54" s="131"/>
      <c r="F54" s="129"/>
      <c r="G54" s="131"/>
      <c r="H54" s="129"/>
      <c r="I54" s="131"/>
      <c r="J54" s="129"/>
      <c r="K54" s="125">
        <f t="shared" si="1"/>
        <v>179.52</v>
      </c>
      <c r="L54" s="129"/>
      <c r="M54" s="131">
        <f>163</f>
        <v>163</v>
      </c>
    </row>
    <row r="55" spans="1:13" ht="16.5" customHeight="1" x14ac:dyDescent="0.2">
      <c r="A55" s="107" t="s">
        <v>122</v>
      </c>
      <c r="B55" s="9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1"/>
    </row>
    <row r="56" spans="1:13" ht="16.5" customHeight="1" x14ac:dyDescent="0.2">
      <c r="A56" s="107" t="s">
        <v>132</v>
      </c>
      <c r="B56" s="98"/>
      <c r="C56" s="208">
        <f>75</f>
        <v>75</v>
      </c>
      <c r="D56" s="129"/>
      <c r="E56" s="131"/>
      <c r="F56" s="129"/>
      <c r="G56" s="131"/>
      <c r="H56" s="129"/>
      <c r="I56" s="131"/>
      <c r="J56" s="129"/>
      <c r="K56" s="125">
        <f t="shared" si="1"/>
        <v>75</v>
      </c>
      <c r="L56" s="129"/>
      <c r="M56" s="208">
        <f>12000</f>
        <v>12000</v>
      </c>
    </row>
    <row r="57" spans="1:13" ht="16.5" customHeight="1" x14ac:dyDescent="0.25">
      <c r="A57" s="94" t="s">
        <v>123</v>
      </c>
      <c r="B57" s="102"/>
      <c r="C57" s="127"/>
      <c r="D57" s="126"/>
      <c r="E57" s="125"/>
      <c r="F57" s="126"/>
      <c r="G57" s="125"/>
      <c r="H57" s="126"/>
      <c r="I57" s="125"/>
      <c r="J57" s="126"/>
      <c r="K57" s="125">
        <f t="shared" si="1"/>
        <v>0</v>
      </c>
      <c r="L57" s="313"/>
      <c r="M57" s="130">
        <v>0</v>
      </c>
    </row>
    <row r="58" spans="1:13" ht="20.100000000000001" customHeight="1" thickBot="1" x14ac:dyDescent="0.25">
      <c r="A58" s="104" t="s">
        <v>80</v>
      </c>
      <c r="B58" s="104"/>
      <c r="C58" s="128">
        <f>SUM(C46:C57)</f>
        <v>11034.57</v>
      </c>
      <c r="D58" s="126"/>
      <c r="E58" s="128">
        <f>SUM(E46:E57)</f>
        <v>0</v>
      </c>
      <c r="F58" s="126"/>
      <c r="G58" s="128">
        <f>SUM(G46:G57)</f>
        <v>0</v>
      </c>
      <c r="H58" s="126"/>
      <c r="I58" s="128">
        <f>SUM(I46:I57)</f>
        <v>0</v>
      </c>
      <c r="J58" s="126"/>
      <c r="K58" s="128">
        <f>SUM(K46:K57)</f>
        <v>11034.57</v>
      </c>
      <c r="L58" s="313"/>
      <c r="M58" s="128">
        <f>SUM(M46:M57)</f>
        <v>24381</v>
      </c>
    </row>
    <row r="59" spans="1:13" ht="9" customHeight="1" x14ac:dyDescent="0.2">
      <c r="A59" s="104"/>
      <c r="B59" s="104"/>
      <c r="C59" s="117"/>
      <c r="D59" s="109"/>
      <c r="E59" s="117"/>
      <c r="F59" s="109"/>
      <c r="G59" s="117"/>
      <c r="H59" s="109"/>
      <c r="I59" s="117"/>
      <c r="J59" s="109"/>
      <c r="K59" s="117"/>
      <c r="L59" s="112"/>
      <c r="M59" s="117"/>
    </row>
    <row r="60" spans="1:13" ht="11.25" customHeight="1" x14ac:dyDescent="0.2">
      <c r="A60" s="77"/>
      <c r="B60" s="77"/>
      <c r="C60" s="64"/>
      <c r="D60" s="42"/>
      <c r="E60" s="64"/>
      <c r="F60" s="64"/>
      <c r="G60" s="64"/>
      <c r="H60" s="64"/>
      <c r="I60" s="64"/>
      <c r="J60" s="64"/>
      <c r="K60" s="64"/>
      <c r="L60" s="64"/>
      <c r="M60" s="64"/>
    </row>
    <row r="61" spans="1:13" ht="20.100000000000001" customHeight="1" x14ac:dyDescent="0.2">
      <c r="A61" s="77"/>
      <c r="B61" s="77"/>
      <c r="C61" s="42"/>
      <c r="D61" s="42"/>
      <c r="E61" s="42"/>
      <c r="F61" s="42"/>
      <c r="G61" s="42"/>
      <c r="H61" s="42"/>
      <c r="I61" s="42"/>
      <c r="J61" s="14"/>
      <c r="K61" s="92"/>
      <c r="L61" s="92"/>
    </row>
    <row r="62" spans="1:13" ht="20.100000000000001" customHeight="1" x14ac:dyDescent="0.2"/>
    <row r="63" spans="1:13" ht="54" customHeight="1" x14ac:dyDescent="0.2"/>
    <row r="64" spans="1:13" ht="54" customHeight="1" x14ac:dyDescent="0.2"/>
    <row r="65" ht="19.5" customHeight="1" x14ac:dyDescent="0.2"/>
    <row r="66" ht="17.25" customHeight="1" x14ac:dyDescent="0.2"/>
    <row r="67" ht="17.25" customHeight="1" x14ac:dyDescent="0.2"/>
    <row r="68" ht="18" customHeight="1" x14ac:dyDescent="0.2"/>
    <row r="69" ht="17.25" customHeight="1" x14ac:dyDescent="0.2"/>
    <row r="70" ht="16.5" customHeight="1" x14ac:dyDescent="0.2"/>
    <row r="71" ht="29.25" customHeight="1" x14ac:dyDescent="0.2"/>
    <row r="72" ht="18" customHeight="1" x14ac:dyDescent="0.2"/>
    <row r="73" ht="17.25" customHeight="1" x14ac:dyDescent="0.2"/>
    <row r="74" ht="19.5" customHeight="1" x14ac:dyDescent="0.2"/>
    <row r="75" ht="16.5" customHeight="1" x14ac:dyDescent="0.2"/>
    <row r="76" ht="29.25" customHeight="1" x14ac:dyDescent="0.2"/>
    <row r="77" ht="16.5" customHeight="1" x14ac:dyDescent="0.2"/>
    <row r="78" ht="17.25" customHeight="1" x14ac:dyDescent="0.2"/>
    <row r="79" ht="19.5" customHeight="1" x14ac:dyDescent="0.2"/>
    <row r="80" ht="5.2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7.25" customHeight="1" x14ac:dyDescent="0.2"/>
    <row r="86" ht="16.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9" ht="17.25" customHeight="1" x14ac:dyDescent="0.2"/>
    <row r="100" ht="17.25" customHeight="1" x14ac:dyDescent="0.2"/>
  </sheetData>
  <mergeCells count="10">
    <mergeCell ref="A43:M43"/>
    <mergeCell ref="L57:L58"/>
    <mergeCell ref="M1:N1"/>
    <mergeCell ref="C1:K1"/>
    <mergeCell ref="L38:L39"/>
    <mergeCell ref="A4:L4"/>
    <mergeCell ref="A5:L5"/>
    <mergeCell ref="A28:L28"/>
    <mergeCell ref="A17:M17"/>
    <mergeCell ref="L23:L24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E505C1D8-6EC9-4C02-B918-2015A5E87B54}"/>
</file>

<file path=customXml/itemProps2.xml><?xml version="1.0" encoding="utf-8"?>
<ds:datastoreItem xmlns:ds="http://schemas.openxmlformats.org/officeDocument/2006/customXml" ds:itemID="{49075311-6907-4715-92C7-37F1C4DA8E7A}"/>
</file>

<file path=customXml/itemProps3.xml><?xml version="1.0" encoding="utf-8"?>
<ds:datastoreItem xmlns:ds="http://schemas.openxmlformats.org/officeDocument/2006/customXml" ds:itemID="{48FC28B6-C555-4192-B1C6-E5BF075AAA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R&amp;P Accounts</vt:lpstr>
      <vt:lpstr>Statement of balances</vt:lpstr>
      <vt:lpstr>Notes</vt:lpstr>
      <vt:lpstr>Additional notes (1)  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Gillian S Woodcock</cp:lastModifiedBy>
  <cp:lastPrinted>2017-01-31T12:45:36Z</cp:lastPrinted>
  <dcterms:created xsi:type="dcterms:W3CDTF">2007-04-10T16:51:52Z</dcterms:created>
  <dcterms:modified xsi:type="dcterms:W3CDTF">2026-05-11T10:38:29Z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