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d.docs.live.net/58786771f22d9f38/Desktop/"/>
    </mc:Choice>
  </mc:AlternateContent>
  <xr:revisionPtr revIDLastSave="7" documentId="8_{31DCE6F3-1708-48D8-9D42-EC6274A90313}" xr6:coauthVersionLast="47" xr6:coauthVersionMax="47" xr10:uidLastSave="{A6415522-EE47-4952-9134-011E72DD18BF}"/>
  <bookViews>
    <workbookView xWindow="-108" yWindow="-108" windowWidth="23256" windowHeight="12456" tabRatio="500" xr2:uid="{00000000-000D-0000-FFFF-FFFF00000000}"/>
  </bookViews>
  <sheets>
    <sheet name="2025" sheetId="1" r:id="rId1"/>
    <sheet name="2024" sheetId="2" r:id="rId2"/>
    <sheet name="2023" sheetId="3" r:id="rId3"/>
    <sheet name="2022" sheetId="4" r:id="rId4"/>
    <sheet name="2021" sheetId="5" r:id="rId5"/>
    <sheet name="2020" sheetId="6" r:id="rId6"/>
    <sheet name="2019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5" i="1" l="1"/>
  <c r="F27" i="1"/>
  <c r="G47" i="7"/>
  <c r="O46" i="7"/>
  <c r="G38" i="7"/>
  <c r="O37" i="7"/>
  <c r="N37" i="7"/>
  <c r="N42" i="7" s="1"/>
  <c r="N46" i="7" s="1"/>
  <c r="E36" i="7"/>
  <c r="F47" i="7" s="1"/>
  <c r="D47" i="7" s="1"/>
  <c r="E31" i="7"/>
  <c r="D31" i="7"/>
  <c r="F28" i="7"/>
  <c r="F27" i="7"/>
  <c r="G26" i="7"/>
  <c r="G33" i="7" s="1"/>
  <c r="G50" i="7" s="1"/>
  <c r="F26" i="7"/>
  <c r="F25" i="7"/>
  <c r="F24" i="7"/>
  <c r="F23" i="7"/>
  <c r="F22" i="7"/>
  <c r="F21" i="7"/>
  <c r="O20" i="7"/>
  <c r="O24" i="7" s="1"/>
  <c r="N20" i="7"/>
  <c r="N24" i="7" s="1"/>
  <c r="F20" i="7"/>
  <c r="F19" i="7"/>
  <c r="F18" i="7"/>
  <c r="F17" i="7"/>
  <c r="F33" i="7" s="1"/>
  <c r="F50" i="7" s="1"/>
  <c r="G47" i="6"/>
  <c r="F47" i="6"/>
  <c r="O46" i="6"/>
  <c r="O37" i="6"/>
  <c r="N37" i="6"/>
  <c r="N42" i="6" s="1"/>
  <c r="N46" i="6" s="1"/>
  <c r="G33" i="6"/>
  <c r="G50" i="6" s="1"/>
  <c r="E31" i="6"/>
  <c r="D47" i="6" s="1"/>
  <c r="D31" i="6"/>
  <c r="F28" i="6"/>
  <c r="F27" i="6"/>
  <c r="F26" i="6"/>
  <c r="F25" i="6"/>
  <c r="O24" i="6"/>
  <c r="N24" i="6"/>
  <c r="F24" i="6"/>
  <c r="F23" i="6"/>
  <c r="F22" i="6"/>
  <c r="F21" i="6"/>
  <c r="F20" i="6"/>
  <c r="F19" i="6"/>
  <c r="F18" i="6"/>
  <c r="F17" i="6"/>
  <c r="F33" i="6" s="1"/>
  <c r="F50" i="6" s="1"/>
  <c r="G47" i="5"/>
  <c r="F47" i="5"/>
  <c r="O46" i="5"/>
  <c r="N42" i="5"/>
  <c r="N46" i="5" s="1"/>
  <c r="O37" i="5"/>
  <c r="N37" i="5"/>
  <c r="G33" i="5"/>
  <c r="G50" i="5" s="1"/>
  <c r="E31" i="5"/>
  <c r="D47" i="5" s="1"/>
  <c r="D31" i="5"/>
  <c r="F26" i="5"/>
  <c r="F25" i="5"/>
  <c r="O24" i="5"/>
  <c r="N24" i="5"/>
  <c r="F24" i="5"/>
  <c r="F23" i="5"/>
  <c r="F22" i="5"/>
  <c r="F21" i="5"/>
  <c r="F20" i="5"/>
  <c r="F19" i="5"/>
  <c r="F33" i="5" s="1"/>
  <c r="F50" i="5" s="1"/>
  <c r="F18" i="5"/>
  <c r="F17" i="5"/>
  <c r="G47" i="4"/>
  <c r="F47" i="4"/>
  <c r="O46" i="4"/>
  <c r="O36" i="4"/>
  <c r="G32" i="4"/>
  <c r="G50" i="4" s="1"/>
  <c r="E30" i="4"/>
  <c r="D47" i="4" s="1"/>
  <c r="D30" i="4"/>
  <c r="F27" i="4"/>
  <c r="F26" i="4"/>
  <c r="F25" i="4"/>
  <c r="O24" i="4"/>
  <c r="N24" i="4"/>
  <c r="N36" i="4" s="1"/>
  <c r="N41" i="4" s="1"/>
  <c r="N46" i="4" s="1"/>
  <c r="F24" i="4"/>
  <c r="F32" i="4" s="1"/>
  <c r="F50" i="4" s="1"/>
  <c r="F23" i="4"/>
  <c r="F22" i="4"/>
  <c r="F21" i="4"/>
  <c r="F20" i="4"/>
  <c r="F19" i="4"/>
  <c r="F18" i="4"/>
  <c r="F17" i="4"/>
  <c r="G46" i="3"/>
  <c r="G49" i="3" s="1"/>
  <c r="F46" i="3"/>
  <c r="O45" i="3"/>
  <c r="N38" i="3"/>
  <c r="O35" i="3"/>
  <c r="N35" i="3"/>
  <c r="N40" i="3" s="1"/>
  <c r="G31" i="3"/>
  <c r="E29" i="3"/>
  <c r="D46" i="3" s="1"/>
  <c r="D29" i="3"/>
  <c r="F26" i="3"/>
  <c r="F25" i="3"/>
  <c r="O24" i="3"/>
  <c r="N24" i="3"/>
  <c r="F24" i="3"/>
  <c r="F23" i="3"/>
  <c r="F22" i="3"/>
  <c r="F21" i="3"/>
  <c r="F20" i="3"/>
  <c r="F19" i="3"/>
  <c r="F18" i="3"/>
  <c r="F17" i="3"/>
  <c r="F31" i="3" s="1"/>
  <c r="F49" i="3" s="1"/>
  <c r="O44" i="2"/>
  <c r="N44" i="2"/>
  <c r="E42" i="2"/>
  <c r="F45" i="2" s="1"/>
  <c r="E41" i="2"/>
  <c r="E38" i="2"/>
  <c r="E36" i="2"/>
  <c r="G35" i="2"/>
  <c r="G45" i="2" s="1"/>
  <c r="G31" i="2"/>
  <c r="G48" i="2" s="1"/>
  <c r="O29" i="2" s="1"/>
  <c r="O35" i="2" s="1"/>
  <c r="D26" i="2"/>
  <c r="F26" i="2" s="1"/>
  <c r="E25" i="2"/>
  <c r="F25" i="2" s="1"/>
  <c r="D25" i="2"/>
  <c r="O24" i="2"/>
  <c r="N24" i="2"/>
  <c r="E24" i="2"/>
  <c r="D24" i="2"/>
  <c r="F24" i="2" s="1"/>
  <c r="E23" i="2"/>
  <c r="F23" i="2" s="1"/>
  <c r="D23" i="2"/>
  <c r="E22" i="2"/>
  <c r="D22" i="2"/>
  <c r="F22" i="2" s="1"/>
  <c r="D21" i="2"/>
  <c r="F21" i="2" s="1"/>
  <c r="E20" i="2"/>
  <c r="F20" i="2" s="1"/>
  <c r="D20" i="2"/>
  <c r="E19" i="2"/>
  <c r="F19" i="2" s="1"/>
  <c r="E18" i="2"/>
  <c r="D18" i="2"/>
  <c r="D29" i="2" s="1"/>
  <c r="E17" i="2"/>
  <c r="F17" i="2" s="1"/>
  <c r="D17" i="2"/>
  <c r="G45" i="1"/>
  <c r="O44" i="1"/>
  <c r="N44" i="1"/>
  <c r="G31" i="1"/>
  <c r="G48" i="1" s="1"/>
  <c r="O29" i="1" s="1"/>
  <c r="O35" i="1" s="1"/>
  <c r="E29" i="1"/>
  <c r="D29" i="1"/>
  <c r="F26" i="1"/>
  <c r="F25" i="1"/>
  <c r="O24" i="1"/>
  <c r="N24" i="1"/>
  <c r="F24" i="1"/>
  <c r="F23" i="1"/>
  <c r="F22" i="1"/>
  <c r="F21" i="1"/>
  <c r="F20" i="1"/>
  <c r="F19" i="1"/>
  <c r="F18" i="1"/>
  <c r="F17" i="1"/>
  <c r="D45" i="1" l="1"/>
  <c r="F31" i="1"/>
  <c r="F48" i="1" s="1"/>
  <c r="N29" i="1" s="1"/>
  <c r="N35" i="1" s="1"/>
  <c r="N45" i="3"/>
  <c r="E29" i="2"/>
  <c r="D45" i="2" s="1"/>
  <c r="F18" i="2"/>
  <c r="F31" i="2" s="1"/>
  <c r="F48" i="2" s="1"/>
  <c r="N29" i="2" s="1"/>
  <c r="N35" i="2" s="1"/>
</calcChain>
</file>

<file path=xl/sharedStrings.xml><?xml version="1.0" encoding="utf-8"?>
<sst xmlns="http://schemas.openxmlformats.org/spreadsheetml/2006/main" count="395" uniqueCount="62">
  <si>
    <t>St. Helen’s School Parents’ Association</t>
  </si>
  <si>
    <t xml:space="preserve">OSCR Registration No. SCO32522    </t>
  </si>
  <si>
    <t>OSCR Registration No. SCO32522</t>
  </si>
  <si>
    <t>Treasurer’s Report - Income &amp; Expenditure</t>
  </si>
  <si>
    <t>Year Ended</t>
  </si>
  <si>
    <t>Treasurer’s Report – Balance Statement</t>
  </si>
  <si>
    <t>As at</t>
  </si>
  <si>
    <t>Prior Year</t>
  </si>
  <si>
    <t>£</t>
  </si>
  <si>
    <t>Income</t>
  </si>
  <si>
    <t>Gross</t>
  </si>
  <si>
    <t>Allocated</t>
  </si>
  <si>
    <t>Expenses</t>
  </si>
  <si>
    <t>Net Income</t>
  </si>
  <si>
    <t>Balance Brought Forward 31/08/2024</t>
  </si>
  <si>
    <t>Hallowe’en Disco</t>
  </si>
  <si>
    <t>Christmas Cards (Commission)</t>
  </si>
  <si>
    <t>Per Bank</t>
  </si>
  <si>
    <t>Christmas Fayre</t>
  </si>
  <si>
    <t>Christmas Disco</t>
  </si>
  <si>
    <t>Per Petty Cash</t>
  </si>
  <si>
    <t>Calendars</t>
  </si>
  <si>
    <t>Spring Disco</t>
  </si>
  <si>
    <t>Summer Fayre</t>
  </si>
  <si>
    <t>Summer Disco</t>
  </si>
  <si>
    <t>P7 Prom</t>
  </si>
  <si>
    <t>Easyfundraising</t>
  </si>
  <si>
    <t>Asda cash for schools</t>
  </si>
  <si>
    <t>Net Surplus/(Deficit) for period</t>
  </si>
  <si>
    <t>Total Net Income</t>
  </si>
  <si>
    <t>Unallocated Expenses</t>
  </si>
  <si>
    <t>School Donation</t>
  </si>
  <si>
    <t>Tea/Coffee/Mass/Meetings</t>
  </si>
  <si>
    <t>Balance Carried Forward 01/09/2025</t>
  </si>
  <si>
    <t>General Admin</t>
  </si>
  <si>
    <t>Insurance Premium</t>
  </si>
  <si>
    <t>Christmas Gifts</t>
  </si>
  <si>
    <t>Donation to Church</t>
  </si>
  <si>
    <t>Treats</t>
  </si>
  <si>
    <t>P7 Gifts</t>
  </si>
  <si>
    <t>Staff Retiral Gifts</t>
  </si>
  <si>
    <t>Turnbull PTA for Ex P7s</t>
  </si>
  <si>
    <t>(Total Expenses</t>
  </si>
  <si>
    <t>)</t>
  </si>
  <si>
    <t>Balance Brought Forward 31/08/2023</t>
  </si>
  <si>
    <t>Balance Carried Forward 01/09/2024</t>
  </si>
  <si>
    <t>Easter Treats</t>
  </si>
  <si>
    <t>Balance Brought Forward 31/08/2022</t>
  </si>
  <si>
    <t>Balance Carried Forward 01/09/2023</t>
  </si>
  <si>
    <t>Balance Brought Forward 31/08/2021</t>
  </si>
  <si>
    <t>Communion Photography</t>
  </si>
  <si>
    <t>Balance Carried Forward 01/09/2022</t>
  </si>
  <si>
    <t>Staycation Day</t>
  </si>
  <si>
    <t>Balance Brought Forward 31/08/2020</t>
  </si>
  <si>
    <t>Calendars/Hampers</t>
  </si>
  <si>
    <t>ASDA Foundation</t>
  </si>
  <si>
    <t>Balance Carried Forward 01/09/2021</t>
  </si>
  <si>
    <t>Balance Brought Forward 31/08/2019</t>
  </si>
  <si>
    <t>Balance Carried Forward 01/09/2020</t>
  </si>
  <si>
    <t>Balance Brought Forward 31/08/2018</t>
  </si>
  <si>
    <t>Sundry Income</t>
  </si>
  <si>
    <t>Balance Carried Forward 01/09/2019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</si>
</sst>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2" fontId="0" fillId="0" borderId="1" xfId="0" applyNumberFormat="1" applyBorder="1"/>
    <xf numFmtId="2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2" xfId="0" applyNumberFormat="1" applyBorder="1"/>
    <xf numFmtId="2" fontId="0" fillId="0" borderId="3" xfId="0" applyNumberFormat="1" applyBorder="1"/>
    <xf numFmtId="0" fontId="0" fillId="0" borderId="3" xfId="0" applyBorder="1"/>
    <xf numFmtId="2" fontId="0" fillId="0" borderId="4" xfId="0" applyNumberForma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0" fillId="0" borderId="4" xfId="0" applyNumberFormat="1" applyBorder="1" applyAlignment="1">
      <alignment horizontal="right"/>
    </xf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23DC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3DC00"/>
  </sheetPr>
  <dimension ref="A1:P57"/>
  <sheetViews>
    <sheetView tabSelected="1" topLeftCell="A22" zoomScaleNormal="100" workbookViewId="0">
      <selection activeCell="M46" sqref="M46"/>
    </sheetView>
  </sheetViews>
  <sheetFormatPr defaultColWidth="11.5703125" defaultRowHeight="13.15"/>
  <cols>
    <col min="1" max="1" width="6.7109375" style="1" customWidth="1"/>
    <col min="2" max="2" width="26.7109375" style="1" bestFit="1" customWidth="1"/>
    <col min="3" max="3" width="14" style="1" customWidth="1"/>
    <col min="4" max="6" width="11.5703125" style="1"/>
    <col min="7" max="7" width="13.5703125" style="1" customWidth="1"/>
    <col min="8" max="8" width="2.28515625" style="1" customWidth="1"/>
    <col min="9" max="9" width="11.85546875" style="1" customWidth="1"/>
    <col min="10" max="15" width="11.5703125" style="1"/>
  </cols>
  <sheetData>
    <row r="1" spans="1:15">
      <c r="A1" s="2"/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</row>
    <row r="2" spans="1:15">
      <c r="A2" s="1" t="s">
        <v>0</v>
      </c>
      <c r="F2"/>
      <c r="G2" s="3" t="s">
        <v>1</v>
      </c>
      <c r="I2" s="1" t="s">
        <v>0</v>
      </c>
      <c r="O2" s="3" t="s">
        <v>2</v>
      </c>
    </row>
    <row r="4" spans="1:15">
      <c r="A4" s="1" t="s">
        <v>3</v>
      </c>
      <c r="E4"/>
      <c r="F4" s="3" t="s">
        <v>4</v>
      </c>
      <c r="G4" s="4">
        <v>45900</v>
      </c>
      <c r="I4" s="1" t="s">
        <v>5</v>
      </c>
      <c r="M4"/>
      <c r="N4" s="3" t="s">
        <v>6</v>
      </c>
      <c r="O4" s="5">
        <v>45900</v>
      </c>
    </row>
    <row r="5" spans="1:15">
      <c r="A5" s="6"/>
      <c r="B5" s="6"/>
      <c r="C5" s="6"/>
      <c r="D5" s="6"/>
      <c r="E5" s="6"/>
      <c r="F5" s="6"/>
      <c r="G5" s="6"/>
      <c r="I5" s="6"/>
      <c r="J5" s="6"/>
      <c r="K5" s="6"/>
      <c r="L5" s="6"/>
      <c r="M5" s="6"/>
      <c r="N5" s="6"/>
      <c r="O5" s="6"/>
    </row>
    <row r="6" spans="1:15">
      <c r="I6"/>
      <c r="J6"/>
      <c r="K6"/>
      <c r="L6"/>
      <c r="M6"/>
      <c r="N6"/>
      <c r="O6"/>
    </row>
    <row r="7" spans="1:15">
      <c r="I7"/>
      <c r="J7"/>
      <c r="K7"/>
      <c r="L7"/>
      <c r="M7"/>
      <c r="N7"/>
      <c r="O7"/>
    </row>
    <row r="8" spans="1:15">
      <c r="I8"/>
      <c r="J8"/>
      <c r="K8"/>
      <c r="L8"/>
      <c r="M8"/>
      <c r="N8"/>
      <c r="O8"/>
    </row>
    <row r="10" spans="1:15">
      <c r="G10" s="7"/>
      <c r="O10" s="8"/>
    </row>
    <row r="11" spans="1:15">
      <c r="G11" s="9" t="s">
        <v>7</v>
      </c>
      <c r="O11" s="9" t="s">
        <v>7</v>
      </c>
    </row>
    <row r="12" spans="1:15">
      <c r="G12" s="10"/>
      <c r="O12" s="10"/>
    </row>
    <row r="13" spans="1:15">
      <c r="D13" s="11" t="s">
        <v>8</v>
      </c>
      <c r="E13" s="11" t="s">
        <v>8</v>
      </c>
      <c r="F13" s="11" t="s">
        <v>8</v>
      </c>
      <c r="G13" s="9" t="s">
        <v>8</v>
      </c>
      <c r="M13" s="11" t="s">
        <v>8</v>
      </c>
      <c r="N13" s="11" t="s">
        <v>8</v>
      </c>
      <c r="O13" s="9" t="s">
        <v>8</v>
      </c>
    </row>
    <row r="14" spans="1:15">
      <c r="A14" s="12" t="s">
        <v>9</v>
      </c>
      <c r="D14" s="3" t="s">
        <v>10</v>
      </c>
      <c r="E14" s="3" t="s">
        <v>11</v>
      </c>
      <c r="F14" s="13"/>
      <c r="G14" s="14"/>
      <c r="O14" s="10"/>
    </row>
    <row r="15" spans="1:15">
      <c r="D15" s="3" t="s">
        <v>9</v>
      </c>
      <c r="E15" s="3" t="s">
        <v>12</v>
      </c>
      <c r="F15" s="3" t="s">
        <v>13</v>
      </c>
      <c r="G15" s="14" t="s">
        <v>13</v>
      </c>
      <c r="J15" s="1" t="s">
        <v>14</v>
      </c>
      <c r="M15" s="3"/>
      <c r="N15" s="15">
        <v>8694.94</v>
      </c>
      <c r="O15" s="16">
        <v>8258.33</v>
      </c>
    </row>
    <row r="16" spans="1:15">
      <c r="D16" s="11"/>
      <c r="E16" s="11"/>
      <c r="F16" s="11"/>
      <c r="G16" s="10"/>
      <c r="O16" s="10"/>
    </row>
    <row r="17" spans="1:16">
      <c r="B17" s="1" t="s">
        <v>15</v>
      </c>
      <c r="D17" s="1">
        <v>1242.7</v>
      </c>
      <c r="E17" s="1">
        <v>738.91</v>
      </c>
      <c r="F17" s="1">
        <f t="shared" ref="F17:F27" si="0">+D17-E17</f>
        <v>503.79000000000008</v>
      </c>
      <c r="G17" s="10">
        <v>317.91000000000003</v>
      </c>
      <c r="O17" s="10"/>
    </row>
    <row r="18" spans="1:16">
      <c r="B18" s="1" t="s">
        <v>16</v>
      </c>
      <c r="D18" s="1">
        <v>483.3</v>
      </c>
      <c r="E18" s="1">
        <v>26.72</v>
      </c>
      <c r="F18" s="1">
        <f t="shared" si="0"/>
        <v>456.58000000000004</v>
      </c>
      <c r="G18" s="10">
        <v>377.85</v>
      </c>
      <c r="K18" s="1" t="s">
        <v>17</v>
      </c>
      <c r="N18" s="1">
        <v>7640.39</v>
      </c>
      <c r="O18" s="10">
        <v>5915.05</v>
      </c>
    </row>
    <row r="19" spans="1:16">
      <c r="B19" s="1" t="s">
        <v>18</v>
      </c>
      <c r="D19" s="1">
        <v>2388.65</v>
      </c>
      <c r="E19" s="1">
        <v>564.5</v>
      </c>
      <c r="F19" s="1">
        <f t="shared" si="0"/>
        <v>1824.15</v>
      </c>
      <c r="G19" s="10">
        <v>1951.93</v>
      </c>
      <c r="O19" s="10"/>
    </row>
    <row r="20" spans="1:16">
      <c r="B20" s="1" t="s">
        <v>19</v>
      </c>
      <c r="D20" s="1">
        <v>1047.33</v>
      </c>
      <c r="E20" s="1">
        <v>247.37</v>
      </c>
      <c r="F20" s="1">
        <f t="shared" si="0"/>
        <v>799.95999999999992</v>
      </c>
      <c r="G20" s="10">
        <v>607.89</v>
      </c>
      <c r="K20" s="1" t="s">
        <v>20</v>
      </c>
      <c r="N20" s="1">
        <v>1054.55</v>
      </c>
      <c r="O20" s="10">
        <v>2343.2800000000002</v>
      </c>
    </row>
    <row r="21" spans="1:16">
      <c r="B21" s="1" t="s">
        <v>21</v>
      </c>
      <c r="D21" s="1">
        <v>669.72</v>
      </c>
      <c r="E21" s="1">
        <v>209.92</v>
      </c>
      <c r="F21" s="1">
        <f t="shared" si="0"/>
        <v>459.80000000000007</v>
      </c>
      <c r="G21" s="10">
        <v>560.01</v>
      </c>
      <c r="O21" s="10"/>
    </row>
    <row r="22" spans="1:16">
      <c r="B22" s="1" t="s">
        <v>22</v>
      </c>
      <c r="D22" s="1">
        <v>917.48</v>
      </c>
      <c r="E22" s="1">
        <v>506.42</v>
      </c>
      <c r="F22" s="1">
        <f t="shared" si="0"/>
        <v>411.06</v>
      </c>
      <c r="G22" s="10">
        <v>516.49</v>
      </c>
      <c r="N22" s="6"/>
      <c r="O22" s="17"/>
    </row>
    <row r="23" spans="1:16">
      <c r="B23" s="1" t="s">
        <v>23</v>
      </c>
      <c r="D23" s="1">
        <v>3042.4</v>
      </c>
      <c r="E23" s="1">
        <v>804.53</v>
      </c>
      <c r="F23" s="1">
        <f t="shared" si="0"/>
        <v>2237.87</v>
      </c>
      <c r="G23" s="10">
        <v>1706.03</v>
      </c>
      <c r="O23" s="10"/>
    </row>
    <row r="24" spans="1:16">
      <c r="B24" s="1" t="s">
        <v>24</v>
      </c>
      <c r="D24" s="1">
        <v>766.15</v>
      </c>
      <c r="E24" s="1">
        <v>417.63</v>
      </c>
      <c r="F24" s="1">
        <f t="shared" si="0"/>
        <v>348.52</v>
      </c>
      <c r="G24" s="10">
        <v>408.75</v>
      </c>
      <c r="N24" s="1">
        <f>+N18+N20</f>
        <v>8694.94</v>
      </c>
      <c r="O24" s="10">
        <f>+O18+O20</f>
        <v>8258.33</v>
      </c>
    </row>
    <row r="25" spans="1:16">
      <c r="B25" s="1" t="s">
        <v>25</v>
      </c>
      <c r="D25" s="1">
        <v>460</v>
      </c>
      <c r="E25" s="1">
        <v>1261.68</v>
      </c>
      <c r="F25" s="1">
        <f t="shared" si="0"/>
        <v>-801.68000000000006</v>
      </c>
      <c r="G25" s="10">
        <v>-315.27</v>
      </c>
      <c r="O25" s="10"/>
    </row>
    <row r="26" spans="1:16">
      <c r="B26" s="1" t="s">
        <v>26</v>
      </c>
      <c r="D26" s="1">
        <v>249.03</v>
      </c>
      <c r="F26" s="1">
        <f t="shared" si="0"/>
        <v>249.03</v>
      </c>
      <c r="G26" s="10">
        <v>43.01</v>
      </c>
      <c r="O26" s="10"/>
    </row>
    <row r="27" spans="1:16">
      <c r="B27" s="1" t="s">
        <v>27</v>
      </c>
      <c r="D27" s="1">
        <v>837.45</v>
      </c>
      <c r="F27" s="1">
        <f t="shared" si="0"/>
        <v>837.45</v>
      </c>
      <c r="G27" s="10"/>
      <c r="O27" s="10"/>
    </row>
    <row r="28" spans="1:16">
      <c r="D28" s="6"/>
      <c r="E28" s="6"/>
      <c r="G28" s="10"/>
      <c r="O28" s="10"/>
      <c r="P28" s="1"/>
    </row>
    <row r="29" spans="1:16">
      <c r="D29" s="18">
        <f>SUM(D17:D28)</f>
        <v>12104.210000000001</v>
      </c>
      <c r="E29" s="18">
        <f>SUM(E17:E28)</f>
        <v>4777.68</v>
      </c>
      <c r="G29" s="10"/>
      <c r="J29" s="1" t="s">
        <v>28</v>
      </c>
      <c r="N29" s="1">
        <f>+F48</f>
        <v>5953.4600000000009</v>
      </c>
      <c r="O29" s="10">
        <f>+G48</f>
        <v>436.61000000000058</v>
      </c>
    </row>
    <row r="30" spans="1:16">
      <c r="F30" s="6"/>
      <c r="G30" s="17"/>
      <c r="O30" s="10"/>
    </row>
    <row r="31" spans="1:16">
      <c r="D31" s="1" t="s">
        <v>29</v>
      </c>
      <c r="F31" s="1">
        <f>SUM(F17:F30)</f>
        <v>7326.5300000000007</v>
      </c>
      <c r="G31" s="10">
        <f>SUM(G17:G30)</f>
        <v>6174.6</v>
      </c>
      <c r="O31" s="10"/>
    </row>
    <row r="32" spans="1:16">
      <c r="A32" s="12" t="s">
        <v>30</v>
      </c>
      <c r="G32" s="10"/>
      <c r="O32" s="10"/>
    </row>
    <row r="33" spans="1:15">
      <c r="G33" s="10"/>
      <c r="O33" s="10"/>
    </row>
    <row r="34" spans="1:15">
      <c r="B34" s="1" t="s">
        <v>31</v>
      </c>
      <c r="G34" s="10">
        <v>4000</v>
      </c>
      <c r="O34" s="10"/>
    </row>
    <row r="35" spans="1:15">
      <c r="B35" s="1" t="s">
        <v>32</v>
      </c>
      <c r="E35" s="1">
        <v>45.94</v>
      </c>
      <c r="G35" s="10">
        <v>11.25</v>
      </c>
      <c r="J35" s="1" t="s">
        <v>33</v>
      </c>
      <c r="M35" s="3"/>
      <c r="N35" s="15">
        <f>+N15+N29</f>
        <v>14648.400000000001</v>
      </c>
      <c r="O35" s="16">
        <f>+O15+O29</f>
        <v>8694.94</v>
      </c>
    </row>
    <row r="36" spans="1:15">
      <c r="B36" s="1" t="s">
        <v>34</v>
      </c>
      <c r="D36" s="1">
        <v>-4.4000000000000004</v>
      </c>
      <c r="E36" s="1">
        <v>133.75</v>
      </c>
      <c r="G36" s="10">
        <v>139.16</v>
      </c>
      <c r="O36" s="10"/>
    </row>
    <row r="37" spans="1:15">
      <c r="B37" s="1" t="s">
        <v>35</v>
      </c>
      <c r="E37" s="1">
        <v>160</v>
      </c>
      <c r="G37" s="10">
        <v>157</v>
      </c>
      <c r="O37" s="10"/>
    </row>
    <row r="38" spans="1:15">
      <c r="B38" s="1" t="s">
        <v>36</v>
      </c>
      <c r="E38" s="1">
        <v>154.05000000000001</v>
      </c>
      <c r="G38" s="10">
        <v>244.91</v>
      </c>
      <c r="K38" s="1" t="s">
        <v>17</v>
      </c>
      <c r="M38"/>
      <c r="N38" s="1">
        <v>13589.45</v>
      </c>
      <c r="O38" s="10">
        <v>7640.39</v>
      </c>
    </row>
    <row r="39" spans="1:15">
      <c r="B39" s="1" t="s">
        <v>37</v>
      </c>
      <c r="E39" s="1">
        <v>200</v>
      </c>
      <c r="G39" s="10">
        <v>200</v>
      </c>
      <c r="M39"/>
      <c r="O39" s="10"/>
    </row>
    <row r="40" spans="1:15">
      <c r="B40" s="1" t="s">
        <v>38</v>
      </c>
      <c r="E40" s="1">
        <v>369.4</v>
      </c>
      <c r="G40" s="10">
        <v>67.38</v>
      </c>
      <c r="K40" s="1" t="s">
        <v>20</v>
      </c>
      <c r="M40"/>
      <c r="N40" s="1">
        <v>1058.95</v>
      </c>
      <c r="O40" s="10">
        <v>1054.55</v>
      </c>
    </row>
    <row r="41" spans="1:15">
      <c r="B41" s="1" t="s">
        <v>39</v>
      </c>
      <c r="E41" s="1">
        <v>233.18</v>
      </c>
      <c r="G41" s="10">
        <v>303.35000000000002</v>
      </c>
      <c r="O41" s="10"/>
    </row>
    <row r="42" spans="1:15">
      <c r="B42" s="1" t="s">
        <v>40</v>
      </c>
      <c r="E42" s="1">
        <v>81.150000000000006</v>
      </c>
      <c r="G42" s="10">
        <v>114.94</v>
      </c>
      <c r="N42" s="6"/>
      <c r="O42" s="17"/>
    </row>
    <row r="43" spans="1:15">
      <c r="B43" s="1" t="s">
        <v>41</v>
      </c>
      <c r="G43" s="10">
        <v>500</v>
      </c>
      <c r="O43" s="10"/>
    </row>
    <row r="44" spans="1:15">
      <c r="F44" s="6"/>
      <c r="G44" s="17"/>
      <c r="N44" s="1">
        <f>+N38+N40</f>
        <v>14648.400000000001</v>
      </c>
      <c r="O44" s="10">
        <f>+O38+O40</f>
        <v>8694.94</v>
      </c>
    </row>
    <row r="45" spans="1:15">
      <c r="C45" s="3" t="s">
        <v>42</v>
      </c>
      <c r="D45" s="1">
        <f>+E29+F45</f>
        <v>6150.75</v>
      </c>
      <c r="E45" s="1" t="s">
        <v>43</v>
      </c>
      <c r="F45" s="1">
        <f>SUM(D34:E43)</f>
        <v>1373.07</v>
      </c>
      <c r="G45" s="10">
        <f>SUM(G34:G44)</f>
        <v>5737.99</v>
      </c>
      <c r="N45" s="18"/>
      <c r="O45" s="19"/>
    </row>
    <row r="46" spans="1:15">
      <c r="F46" s="6"/>
      <c r="G46" s="17"/>
      <c r="O46" s="17"/>
    </row>
    <row r="47" spans="1:15">
      <c r="G47" s="10"/>
    </row>
    <row r="48" spans="1:15">
      <c r="A48" s="1" t="s">
        <v>28</v>
      </c>
      <c r="F48" s="1">
        <f>+F31-F45</f>
        <v>5953.4600000000009</v>
      </c>
      <c r="G48" s="10">
        <f>+G31-G45</f>
        <v>436.61000000000058</v>
      </c>
    </row>
    <row r="49" spans="5:7">
      <c r="F49" s="18"/>
      <c r="G49" s="19"/>
    </row>
    <row r="50" spans="5:7">
      <c r="G50" s="17"/>
    </row>
    <row r="52" spans="5:7">
      <c r="E52" s="3"/>
      <c r="F52" s="20"/>
    </row>
    <row r="57" spans="5:7">
      <c r="E57" s="3"/>
      <c r="F57" s="20"/>
    </row>
  </sheetData>
  <pageMargins left="1.0104166666666701" right="0.78749999999999998" top="0.78749999999999998" bottom="0.78749999999999998" header="0.511811023622047" footer="0.511811023622047"/>
  <pageSetup paperSize="9" orientation="portrait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3DC00"/>
  </sheetPr>
  <dimension ref="A1:P57"/>
  <sheetViews>
    <sheetView topLeftCell="A22" zoomScaleNormal="100" workbookViewId="0">
      <selection activeCell="K45" sqref="K45"/>
    </sheetView>
  </sheetViews>
  <sheetFormatPr defaultColWidth="11.5703125" defaultRowHeight="13.15"/>
  <cols>
    <col min="1" max="1" width="6.7109375" style="1" customWidth="1"/>
    <col min="2" max="2" width="11.5703125" style="1"/>
    <col min="3" max="3" width="14" style="1" customWidth="1"/>
    <col min="4" max="6" width="11.5703125" style="1"/>
    <col min="7" max="7" width="13.5703125" style="1" customWidth="1"/>
    <col min="8" max="8" width="2.28515625" style="1" customWidth="1"/>
    <col min="9" max="9" width="11.85546875" style="1" customWidth="1"/>
    <col min="10" max="15" width="11.5703125" style="1"/>
  </cols>
  <sheetData>
    <row r="1" spans="1:15">
      <c r="A1" s="2"/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</row>
    <row r="2" spans="1:15">
      <c r="A2" s="1" t="s">
        <v>0</v>
      </c>
      <c r="G2" s="3" t="s">
        <v>1</v>
      </c>
      <c r="I2" s="1" t="s">
        <v>0</v>
      </c>
      <c r="O2" s="3" t="s">
        <v>2</v>
      </c>
    </row>
    <row r="4" spans="1:15">
      <c r="A4" s="1" t="s">
        <v>3</v>
      </c>
      <c r="E4"/>
      <c r="F4" s="3" t="s">
        <v>4</v>
      </c>
      <c r="G4" s="4">
        <v>45535</v>
      </c>
      <c r="I4" s="1" t="s">
        <v>5</v>
      </c>
      <c r="M4"/>
      <c r="N4" s="3" t="s">
        <v>6</v>
      </c>
      <c r="O4" s="5">
        <v>45535</v>
      </c>
    </row>
    <row r="5" spans="1:15">
      <c r="A5" s="6"/>
      <c r="B5" s="6"/>
      <c r="C5" s="6"/>
      <c r="D5" s="6"/>
      <c r="E5" s="6"/>
      <c r="F5" s="6"/>
      <c r="G5" s="6"/>
      <c r="I5" s="6"/>
      <c r="J5" s="6"/>
      <c r="K5" s="6"/>
      <c r="L5" s="6"/>
      <c r="M5" s="6"/>
      <c r="N5" s="6"/>
      <c r="O5" s="6"/>
    </row>
    <row r="6" spans="1:15">
      <c r="I6"/>
      <c r="J6"/>
      <c r="K6"/>
      <c r="L6"/>
      <c r="M6"/>
      <c r="N6"/>
      <c r="O6"/>
    </row>
    <row r="7" spans="1:15">
      <c r="I7"/>
      <c r="J7"/>
      <c r="K7"/>
      <c r="L7"/>
      <c r="M7"/>
      <c r="N7"/>
      <c r="O7"/>
    </row>
    <row r="8" spans="1:15">
      <c r="I8"/>
      <c r="J8"/>
      <c r="K8"/>
      <c r="L8"/>
      <c r="M8"/>
      <c r="N8"/>
      <c r="O8"/>
    </row>
    <row r="10" spans="1:15">
      <c r="G10" s="7"/>
      <c r="O10" s="8"/>
    </row>
    <row r="11" spans="1:15">
      <c r="G11" s="9" t="s">
        <v>7</v>
      </c>
      <c r="O11" s="9" t="s">
        <v>7</v>
      </c>
    </row>
    <row r="12" spans="1:15">
      <c r="G12" s="10"/>
      <c r="O12" s="10"/>
    </row>
    <row r="13" spans="1:15">
      <c r="D13" s="11" t="s">
        <v>8</v>
      </c>
      <c r="E13" s="11" t="s">
        <v>8</v>
      </c>
      <c r="F13" s="11" t="s">
        <v>8</v>
      </c>
      <c r="G13" s="9" t="s">
        <v>8</v>
      </c>
      <c r="M13" s="11" t="s">
        <v>8</v>
      </c>
      <c r="N13" s="11" t="s">
        <v>8</v>
      </c>
      <c r="O13" s="9" t="s">
        <v>8</v>
      </c>
    </row>
    <row r="14" spans="1:15">
      <c r="A14" s="12" t="s">
        <v>9</v>
      </c>
      <c r="D14" s="3" t="s">
        <v>10</v>
      </c>
      <c r="E14" s="3" t="s">
        <v>11</v>
      </c>
      <c r="F14" s="13"/>
      <c r="G14" s="14"/>
      <c r="O14" s="10"/>
    </row>
    <row r="15" spans="1:15">
      <c r="D15" s="3" t="s">
        <v>9</v>
      </c>
      <c r="E15" s="3" t="s">
        <v>12</v>
      </c>
      <c r="F15" s="3" t="s">
        <v>13</v>
      </c>
      <c r="G15" s="14" t="s">
        <v>13</v>
      </c>
      <c r="J15" s="1" t="s">
        <v>44</v>
      </c>
      <c r="M15" s="3"/>
      <c r="N15" s="15">
        <v>8258.33</v>
      </c>
      <c r="O15" s="16">
        <v>2926.38</v>
      </c>
    </row>
    <row r="16" spans="1:15">
      <c r="D16" s="11"/>
      <c r="E16" s="11"/>
      <c r="F16" s="11"/>
      <c r="G16" s="10"/>
      <c r="O16" s="10"/>
    </row>
    <row r="17" spans="1:16">
      <c r="B17" s="1" t="s">
        <v>15</v>
      </c>
      <c r="D17" s="1">
        <f>576.84+534.92</f>
        <v>1111.76</v>
      </c>
      <c r="E17" s="1">
        <f>409.3+250+5+3.7+24.99+10.98+7.99+6.89+75</f>
        <v>793.85</v>
      </c>
      <c r="F17" s="1">
        <f t="shared" ref="F17:F26" si="0">+D17-E17</f>
        <v>317.90999999999997</v>
      </c>
      <c r="G17" s="10">
        <v>601.66</v>
      </c>
      <c r="O17" s="10"/>
    </row>
    <row r="18" spans="1:16">
      <c r="B18" s="1" t="s">
        <v>16</v>
      </c>
      <c r="D18" s="1">
        <f>394.15+3</f>
        <v>397.15</v>
      </c>
      <c r="E18" s="1">
        <f>7.35+11.95</f>
        <v>19.299999999999997</v>
      </c>
      <c r="F18" s="1">
        <f t="shared" si="0"/>
        <v>377.84999999999997</v>
      </c>
      <c r="G18" s="10">
        <v>235.1</v>
      </c>
      <c r="K18" s="1" t="s">
        <v>17</v>
      </c>
      <c r="N18" s="1">
        <v>5915.05</v>
      </c>
      <c r="O18" s="10">
        <v>1218.9000000000001</v>
      </c>
    </row>
    <row r="19" spans="1:16">
      <c r="B19" s="1" t="s">
        <v>18</v>
      </c>
      <c r="D19" s="1">
        <v>2351.5100000000002</v>
      </c>
      <c r="E19" s="1">
        <f>89.99+15.99+6.78+106.3+31.05+130.49+18.98</f>
        <v>399.58000000000004</v>
      </c>
      <c r="F19" s="1">
        <f t="shared" si="0"/>
        <v>1951.9300000000003</v>
      </c>
      <c r="G19" s="10">
        <v>2321.89</v>
      </c>
      <c r="O19" s="10"/>
    </row>
    <row r="20" spans="1:16">
      <c r="B20" s="1" t="s">
        <v>19</v>
      </c>
      <c r="D20" s="1">
        <f>631.3+621.98</f>
        <v>1253.28</v>
      </c>
      <c r="E20" s="1">
        <f>180+52.99+20.5+391.9</f>
        <v>645.39</v>
      </c>
      <c r="F20" s="1">
        <f t="shared" si="0"/>
        <v>607.89</v>
      </c>
      <c r="G20" s="10">
        <v>985.2</v>
      </c>
      <c r="K20" s="1" t="s">
        <v>20</v>
      </c>
      <c r="N20" s="1">
        <v>2343.2800000000002</v>
      </c>
      <c r="O20" s="10">
        <v>1707.48</v>
      </c>
    </row>
    <row r="21" spans="1:16">
      <c r="B21" s="1" t="s">
        <v>21</v>
      </c>
      <c r="D21" s="1">
        <f>0.98+6.88+519.6+130.35+76+33</f>
        <v>766.81000000000006</v>
      </c>
      <c r="E21" s="1">
        <v>206.8</v>
      </c>
      <c r="F21" s="1">
        <f t="shared" si="0"/>
        <v>560.01</v>
      </c>
      <c r="G21" s="10">
        <v>518.66</v>
      </c>
      <c r="O21" s="10"/>
    </row>
    <row r="22" spans="1:16">
      <c r="B22" s="1" t="s">
        <v>22</v>
      </c>
      <c r="D22" s="1">
        <f>541.05+606.09</f>
        <v>1147.1399999999999</v>
      </c>
      <c r="E22" s="1">
        <f>450.65+180</f>
        <v>630.65</v>
      </c>
      <c r="F22" s="1">
        <f t="shared" si="0"/>
        <v>516.4899999999999</v>
      </c>
      <c r="G22" s="10">
        <v>699.74</v>
      </c>
      <c r="N22" s="6"/>
      <c r="O22" s="17"/>
    </row>
    <row r="23" spans="1:16">
      <c r="B23" s="1" t="s">
        <v>23</v>
      </c>
      <c r="D23" s="1">
        <f>58.79+2205.6+395</f>
        <v>2659.39</v>
      </c>
      <c r="E23" s="1">
        <f>36.08+301.99+395+74.55+91.74+54</f>
        <v>953.3599999999999</v>
      </c>
      <c r="F23" s="1">
        <f t="shared" si="0"/>
        <v>1706.03</v>
      </c>
      <c r="G23" s="10">
        <v>1492.66</v>
      </c>
      <c r="O23" s="10"/>
    </row>
    <row r="24" spans="1:16">
      <c r="B24" s="1" t="s">
        <v>24</v>
      </c>
      <c r="D24" s="1">
        <f>582.66+571.47</f>
        <v>1154.1300000000001</v>
      </c>
      <c r="E24" s="1">
        <f>180+15+550.38</f>
        <v>745.38</v>
      </c>
      <c r="F24" s="1">
        <f t="shared" si="0"/>
        <v>408.75000000000011</v>
      </c>
      <c r="G24" s="10">
        <v>690.97</v>
      </c>
      <c r="N24" s="1">
        <f>+N18+N20</f>
        <v>8258.33</v>
      </c>
      <c r="O24" s="10">
        <f>+O18+O20</f>
        <v>2926.38</v>
      </c>
    </row>
    <row r="25" spans="1:16">
      <c r="B25" s="1" t="s">
        <v>25</v>
      </c>
      <c r="D25" s="1">
        <f>230+30+200+80</f>
        <v>540</v>
      </c>
      <c r="E25" s="1">
        <f>53.37+250+55+11+18.75+17.15+250+165+35</f>
        <v>855.27</v>
      </c>
      <c r="F25" s="1">
        <f t="shared" si="0"/>
        <v>-315.27</v>
      </c>
      <c r="G25" s="10">
        <v>13.6999999999999</v>
      </c>
      <c r="O25" s="10"/>
    </row>
    <row r="26" spans="1:16">
      <c r="B26" s="1" t="s">
        <v>26</v>
      </c>
      <c r="D26" s="1">
        <f>19.78+23.23</f>
        <v>43.010000000000005</v>
      </c>
      <c r="F26" s="1">
        <f t="shared" si="0"/>
        <v>43.010000000000005</v>
      </c>
      <c r="G26" s="10">
        <v>66.8</v>
      </c>
      <c r="O26" s="10"/>
    </row>
    <row r="27" spans="1:16">
      <c r="G27" s="10"/>
      <c r="O27" s="10"/>
    </row>
    <row r="28" spans="1:16">
      <c r="D28" s="6"/>
      <c r="E28" s="6"/>
      <c r="G28" s="10"/>
      <c r="O28" s="10"/>
      <c r="P28" s="1"/>
    </row>
    <row r="29" spans="1:16">
      <c r="D29" s="18">
        <f>SUM(D17:D28)</f>
        <v>11424.179999999998</v>
      </c>
      <c r="E29" s="18">
        <f>SUM(E17:E28)</f>
        <v>5249.58</v>
      </c>
      <c r="G29" s="10"/>
      <c r="J29" s="1" t="s">
        <v>28</v>
      </c>
      <c r="N29" s="1">
        <f>+F48</f>
        <v>436.61000000000058</v>
      </c>
      <c r="O29" s="10">
        <f>+G48</f>
        <v>5331.9499999999989</v>
      </c>
    </row>
    <row r="30" spans="1:16">
      <c r="F30" s="6"/>
      <c r="G30" s="17"/>
      <c r="O30" s="10"/>
    </row>
    <row r="31" spans="1:16">
      <c r="D31" s="1" t="s">
        <v>29</v>
      </c>
      <c r="F31" s="1">
        <f>SUM(F17:F30)</f>
        <v>6174.6</v>
      </c>
      <c r="G31" s="10">
        <f>SUM(G17:G30)</f>
        <v>7626.3799999999992</v>
      </c>
      <c r="O31" s="10"/>
    </row>
    <row r="32" spans="1:16">
      <c r="A32" s="12" t="s">
        <v>30</v>
      </c>
      <c r="G32" s="10"/>
      <c r="O32" s="10"/>
    </row>
    <row r="33" spans="1:15">
      <c r="G33" s="10"/>
      <c r="O33" s="10"/>
    </row>
    <row r="34" spans="1:15">
      <c r="B34" s="1" t="s">
        <v>31</v>
      </c>
      <c r="E34" s="1">
        <v>4000</v>
      </c>
      <c r="G34" s="10">
        <v>1100</v>
      </c>
      <c r="O34" s="10"/>
    </row>
    <row r="35" spans="1:15">
      <c r="B35" s="1" t="s">
        <v>32</v>
      </c>
      <c r="E35" s="1">
        <v>11.25</v>
      </c>
      <c r="G35" s="10">
        <f>13.97+10</f>
        <v>23.97</v>
      </c>
      <c r="J35" s="1" t="s">
        <v>45</v>
      </c>
      <c r="M35" s="3"/>
      <c r="N35" s="15">
        <f>+N15+N29</f>
        <v>8694.94</v>
      </c>
      <c r="O35" s="16">
        <f>+O15+O29</f>
        <v>8258.3299999999981</v>
      </c>
    </row>
    <row r="36" spans="1:15">
      <c r="B36" s="1" t="s">
        <v>34</v>
      </c>
      <c r="E36" s="1">
        <f>12.3+10+94.8+22+0.06</f>
        <v>139.16</v>
      </c>
      <c r="G36" s="10">
        <v>0</v>
      </c>
      <c r="O36" s="10"/>
    </row>
    <row r="37" spans="1:15">
      <c r="B37" s="1" t="s">
        <v>35</v>
      </c>
      <c r="E37" s="1">
        <v>157</v>
      </c>
      <c r="G37" s="10">
        <v>298</v>
      </c>
      <c r="O37" s="10"/>
    </row>
    <row r="38" spans="1:15">
      <c r="B38" s="1" t="s">
        <v>36</v>
      </c>
      <c r="E38" s="1">
        <f>120.85+17.98+10+4.99+8+58.09+25</f>
        <v>244.91</v>
      </c>
      <c r="G38" s="10">
        <v>170.8</v>
      </c>
      <c r="K38" s="1" t="s">
        <v>17</v>
      </c>
      <c r="M38"/>
      <c r="N38" s="1">
        <v>7640.39</v>
      </c>
      <c r="O38" s="10">
        <v>5915.05</v>
      </c>
    </row>
    <row r="39" spans="1:15">
      <c r="B39" s="1" t="s">
        <v>37</v>
      </c>
      <c r="E39" s="1">
        <v>200</v>
      </c>
      <c r="G39" s="10">
        <v>100</v>
      </c>
      <c r="M39"/>
      <c r="O39" s="10"/>
    </row>
    <row r="40" spans="1:15">
      <c r="B40" s="1" t="s">
        <v>46</v>
      </c>
      <c r="E40" s="1">
        <v>67.38</v>
      </c>
      <c r="G40" s="10">
        <v>108.17</v>
      </c>
      <c r="K40" s="1" t="s">
        <v>20</v>
      </c>
      <c r="M40"/>
      <c r="N40" s="1">
        <v>1054.55</v>
      </c>
      <c r="O40" s="10">
        <v>2343.2800000000002</v>
      </c>
    </row>
    <row r="41" spans="1:15">
      <c r="B41" s="1" t="s">
        <v>39</v>
      </c>
      <c r="E41" s="1">
        <f>70+207.39+25.96</f>
        <v>303.34999999999997</v>
      </c>
      <c r="G41" s="10">
        <v>401.49</v>
      </c>
      <c r="O41" s="10"/>
    </row>
    <row r="42" spans="1:15">
      <c r="B42" s="1" t="s">
        <v>40</v>
      </c>
      <c r="E42" s="1">
        <f>37.44+50+27.5</f>
        <v>114.94</v>
      </c>
      <c r="G42" s="10">
        <v>92</v>
      </c>
      <c r="N42" s="6"/>
      <c r="O42" s="17"/>
    </row>
    <row r="43" spans="1:15">
      <c r="B43" s="1" t="s">
        <v>41</v>
      </c>
      <c r="E43" s="1">
        <v>500</v>
      </c>
      <c r="G43" s="10">
        <v>0</v>
      </c>
      <c r="O43" s="10"/>
    </row>
    <row r="44" spans="1:15">
      <c r="F44" s="6"/>
      <c r="G44" s="17"/>
      <c r="N44" s="1">
        <f>+N38+N40</f>
        <v>8694.94</v>
      </c>
      <c r="O44" s="10">
        <f>+O38+O40</f>
        <v>8258.33</v>
      </c>
    </row>
    <row r="45" spans="1:15">
      <c r="C45" s="3" t="s">
        <v>42</v>
      </c>
      <c r="D45" s="1">
        <f>+E29+F45</f>
        <v>10987.57</v>
      </c>
      <c r="E45" s="1" t="s">
        <v>43</v>
      </c>
      <c r="F45" s="1">
        <f>SUM(E34:E43)</f>
        <v>5737.99</v>
      </c>
      <c r="G45" s="10">
        <f>SUM(G34:G44)</f>
        <v>2294.4300000000003</v>
      </c>
      <c r="N45" s="18"/>
      <c r="O45" s="19"/>
    </row>
    <row r="46" spans="1:15">
      <c r="F46" s="6"/>
      <c r="G46" s="17"/>
      <c r="O46" s="17"/>
    </row>
    <row r="47" spans="1:15">
      <c r="G47" s="10"/>
    </row>
    <row r="48" spans="1:15">
      <c r="A48" s="1" t="s">
        <v>28</v>
      </c>
      <c r="F48" s="1">
        <f>+F31-F45</f>
        <v>436.61000000000058</v>
      </c>
      <c r="G48" s="10">
        <f>+G31-G45</f>
        <v>5331.9499999999989</v>
      </c>
    </row>
    <row r="49" spans="5:7">
      <c r="F49" s="18"/>
      <c r="G49" s="19"/>
    </row>
    <row r="50" spans="5:7">
      <c r="G50" s="17"/>
    </row>
    <row r="52" spans="5:7">
      <c r="E52" s="3"/>
      <c r="F52" s="20"/>
    </row>
    <row r="57" spans="5:7">
      <c r="E57" s="3"/>
      <c r="F57" s="20"/>
    </row>
  </sheetData>
  <pageMargins left="1.0104166666666701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3DC00"/>
  </sheetPr>
  <dimension ref="A1:P58"/>
  <sheetViews>
    <sheetView zoomScaleNormal="100" workbookViewId="0">
      <selection activeCell="O2" sqref="O2"/>
    </sheetView>
  </sheetViews>
  <sheetFormatPr defaultColWidth="11.5703125" defaultRowHeight="13.15"/>
  <cols>
    <col min="1" max="1" width="6.7109375" style="1" customWidth="1"/>
    <col min="2" max="2" width="11.5703125" style="1"/>
    <col min="3" max="3" width="14" style="1" customWidth="1"/>
    <col min="4" max="6" width="11.5703125" style="1"/>
    <col min="7" max="7" width="13.5703125" style="1" customWidth="1"/>
    <col min="8" max="8" width="2.28515625" style="1" customWidth="1"/>
    <col min="9" max="9" width="11.85546875" style="1" customWidth="1"/>
    <col min="10" max="15" width="11.5703125" style="1"/>
  </cols>
  <sheetData>
    <row r="1" spans="1:15">
      <c r="A1" s="2"/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</row>
    <row r="2" spans="1:15">
      <c r="A2" s="1" t="s">
        <v>0</v>
      </c>
      <c r="G2" s="3" t="s">
        <v>1</v>
      </c>
      <c r="I2" s="1" t="s">
        <v>0</v>
      </c>
      <c r="O2" s="3" t="s">
        <v>2</v>
      </c>
    </row>
    <row r="4" spans="1:15">
      <c r="A4" s="1" t="s">
        <v>3</v>
      </c>
      <c r="E4"/>
      <c r="F4" s="3" t="s">
        <v>4</v>
      </c>
      <c r="G4" s="4">
        <v>45169</v>
      </c>
      <c r="I4" s="1" t="s">
        <v>5</v>
      </c>
      <c r="M4"/>
      <c r="N4" s="3" t="s">
        <v>6</v>
      </c>
      <c r="O4" s="5">
        <v>45169</v>
      </c>
    </row>
    <row r="5" spans="1:15">
      <c r="A5" s="6"/>
      <c r="B5" s="6"/>
      <c r="C5" s="6"/>
      <c r="D5" s="6"/>
      <c r="E5" s="6"/>
      <c r="F5" s="6"/>
      <c r="G5" s="6"/>
      <c r="I5" s="6"/>
      <c r="J5" s="6"/>
      <c r="K5" s="6"/>
      <c r="L5" s="6"/>
      <c r="M5" s="6"/>
      <c r="N5" s="6"/>
      <c r="O5" s="6"/>
    </row>
    <row r="6" spans="1:15">
      <c r="I6"/>
      <c r="J6"/>
      <c r="K6"/>
      <c r="L6"/>
      <c r="M6"/>
      <c r="N6"/>
      <c r="O6"/>
    </row>
    <row r="7" spans="1:15">
      <c r="I7"/>
      <c r="J7"/>
      <c r="K7"/>
      <c r="L7"/>
      <c r="M7"/>
      <c r="N7"/>
      <c r="O7"/>
    </row>
    <row r="8" spans="1:15">
      <c r="I8"/>
      <c r="J8"/>
      <c r="K8"/>
      <c r="L8"/>
      <c r="M8"/>
      <c r="N8"/>
      <c r="O8"/>
    </row>
    <row r="10" spans="1:15">
      <c r="G10" s="7"/>
      <c r="O10" s="8"/>
    </row>
    <row r="11" spans="1:15">
      <c r="G11" s="9" t="s">
        <v>7</v>
      </c>
      <c r="O11" s="9" t="s">
        <v>7</v>
      </c>
    </row>
    <row r="12" spans="1:15">
      <c r="G12" s="10"/>
      <c r="O12" s="10"/>
    </row>
    <row r="13" spans="1:15">
      <c r="D13" s="11" t="s">
        <v>8</v>
      </c>
      <c r="E13" s="11" t="s">
        <v>8</v>
      </c>
      <c r="F13" s="11" t="s">
        <v>8</v>
      </c>
      <c r="G13" s="9" t="s">
        <v>8</v>
      </c>
      <c r="M13" s="11" t="s">
        <v>8</v>
      </c>
      <c r="N13" s="11" t="s">
        <v>8</v>
      </c>
      <c r="O13" s="9" t="s">
        <v>8</v>
      </c>
    </row>
    <row r="14" spans="1:15">
      <c r="A14" s="12" t="s">
        <v>9</v>
      </c>
      <c r="D14" s="3" t="s">
        <v>10</v>
      </c>
      <c r="E14" s="3" t="s">
        <v>11</v>
      </c>
      <c r="F14" s="13"/>
      <c r="G14" s="14"/>
      <c r="O14" s="10"/>
    </row>
    <row r="15" spans="1:15">
      <c r="D15" s="3" t="s">
        <v>9</v>
      </c>
      <c r="E15" s="3" t="s">
        <v>12</v>
      </c>
      <c r="F15" s="3" t="s">
        <v>13</v>
      </c>
      <c r="G15" s="14" t="s">
        <v>13</v>
      </c>
      <c r="J15" s="1" t="s">
        <v>47</v>
      </c>
      <c r="M15" s="3"/>
      <c r="N15" s="15">
        <v>2926.38</v>
      </c>
      <c r="O15" s="16">
        <v>3139.95</v>
      </c>
    </row>
    <row r="16" spans="1:15">
      <c r="D16" s="11"/>
      <c r="E16" s="11"/>
      <c r="F16" s="11"/>
      <c r="G16" s="10"/>
      <c r="O16" s="10"/>
    </row>
    <row r="17" spans="1:16">
      <c r="B17" s="1" t="s">
        <v>15</v>
      </c>
      <c r="D17" s="1">
        <v>1399</v>
      </c>
      <c r="E17" s="1">
        <v>797.34</v>
      </c>
      <c r="F17" s="1">
        <f t="shared" ref="F17:F26" si="0">+D17-E17</f>
        <v>601.66</v>
      </c>
      <c r="G17" s="10">
        <v>-126.32</v>
      </c>
      <c r="O17" s="10"/>
    </row>
    <row r="18" spans="1:16">
      <c r="B18" s="1" t="s">
        <v>16</v>
      </c>
      <c r="D18" s="1">
        <v>235.1</v>
      </c>
      <c r="E18" s="1">
        <v>0</v>
      </c>
      <c r="F18" s="1">
        <f t="shared" si="0"/>
        <v>235.1</v>
      </c>
      <c r="G18" s="10">
        <v>465.77</v>
      </c>
      <c r="K18" s="1" t="s">
        <v>17</v>
      </c>
      <c r="N18" s="1">
        <v>1218.9000000000001</v>
      </c>
      <c r="O18" s="10">
        <v>2866.56</v>
      </c>
    </row>
    <row r="19" spans="1:16">
      <c r="B19" s="1" t="s">
        <v>18</v>
      </c>
      <c r="D19" s="1">
        <v>4041.55</v>
      </c>
      <c r="E19" s="1">
        <v>1719.66</v>
      </c>
      <c r="F19" s="1">
        <f t="shared" si="0"/>
        <v>2321.8900000000003</v>
      </c>
      <c r="G19" s="10">
        <v>0</v>
      </c>
      <c r="O19" s="10"/>
    </row>
    <row r="20" spans="1:16">
      <c r="B20" s="1" t="s">
        <v>19</v>
      </c>
      <c r="D20" s="1">
        <v>1346.75</v>
      </c>
      <c r="E20" s="1">
        <v>361.55</v>
      </c>
      <c r="F20" s="1">
        <f t="shared" si="0"/>
        <v>985.2</v>
      </c>
      <c r="G20" s="10">
        <v>0</v>
      </c>
      <c r="K20" s="1" t="s">
        <v>20</v>
      </c>
      <c r="N20" s="1">
        <v>1707.48</v>
      </c>
      <c r="O20" s="10">
        <v>273.39</v>
      </c>
    </row>
    <row r="21" spans="1:16">
      <c r="B21" s="1" t="s">
        <v>21</v>
      </c>
      <c r="D21" s="1">
        <v>758</v>
      </c>
      <c r="E21" s="1">
        <v>239.34</v>
      </c>
      <c r="F21" s="1">
        <f t="shared" si="0"/>
        <v>518.66</v>
      </c>
      <c r="G21" s="10">
        <v>444.77</v>
      </c>
      <c r="O21" s="10"/>
    </row>
    <row r="22" spans="1:16">
      <c r="B22" s="1" t="s">
        <v>22</v>
      </c>
      <c r="D22" s="1">
        <v>1370.25</v>
      </c>
      <c r="E22" s="1">
        <v>670.51</v>
      </c>
      <c r="F22" s="1">
        <f t="shared" si="0"/>
        <v>699.74</v>
      </c>
      <c r="G22" s="10">
        <v>0</v>
      </c>
      <c r="N22" s="6"/>
      <c r="O22" s="17"/>
    </row>
    <row r="23" spans="1:16">
      <c r="B23" s="1" t="s">
        <v>23</v>
      </c>
      <c r="D23" s="1">
        <v>3261.31</v>
      </c>
      <c r="E23" s="1">
        <v>1768.65</v>
      </c>
      <c r="F23" s="1">
        <f t="shared" si="0"/>
        <v>1492.6599999999999</v>
      </c>
      <c r="G23" s="10">
        <v>0</v>
      </c>
      <c r="O23" s="10"/>
    </row>
    <row r="24" spans="1:16">
      <c r="B24" s="1" t="s">
        <v>24</v>
      </c>
      <c r="D24" s="1">
        <v>1330.21</v>
      </c>
      <c r="E24" s="1">
        <v>639.24</v>
      </c>
      <c r="F24" s="1">
        <f t="shared" si="0"/>
        <v>690.97</v>
      </c>
      <c r="G24" s="10">
        <v>674.47</v>
      </c>
      <c r="N24" s="1">
        <f>+N18+N20</f>
        <v>2926.38</v>
      </c>
      <c r="O24" s="10">
        <f>+O18+O20</f>
        <v>3139.95</v>
      </c>
    </row>
    <row r="25" spans="1:16">
      <c r="B25" s="1" t="s">
        <v>25</v>
      </c>
      <c r="D25" s="1">
        <v>712.12</v>
      </c>
      <c r="E25" s="1">
        <v>698.42</v>
      </c>
      <c r="F25" s="1">
        <f t="shared" si="0"/>
        <v>13.700000000000045</v>
      </c>
      <c r="G25" s="10">
        <v>-160.68</v>
      </c>
      <c r="O25" s="10"/>
    </row>
    <row r="26" spans="1:16">
      <c r="B26" s="1" t="s">
        <v>26</v>
      </c>
      <c r="D26" s="1">
        <v>66.8</v>
      </c>
      <c r="F26" s="1">
        <f t="shared" si="0"/>
        <v>66.8</v>
      </c>
      <c r="G26" s="10">
        <v>55.74</v>
      </c>
      <c r="O26" s="10"/>
    </row>
    <row r="27" spans="1:16">
      <c r="G27" s="10"/>
      <c r="O27" s="10"/>
    </row>
    <row r="28" spans="1:16">
      <c r="D28" s="6"/>
      <c r="E28" s="6"/>
      <c r="G28" s="10"/>
      <c r="O28" s="10"/>
      <c r="P28" s="1"/>
    </row>
    <row r="29" spans="1:16">
      <c r="D29" s="18">
        <f>SUM(D17:D28)</f>
        <v>14521.089999999998</v>
      </c>
      <c r="E29" s="18">
        <f>SUM(E17:E28)</f>
        <v>6894.7100000000009</v>
      </c>
      <c r="G29" s="10"/>
      <c r="J29" s="1" t="s">
        <v>28</v>
      </c>
      <c r="N29" s="1">
        <v>5331.95</v>
      </c>
      <c r="O29" s="10">
        <v>-213.57</v>
      </c>
    </row>
    <row r="30" spans="1:16">
      <c r="F30" s="6"/>
      <c r="G30" s="17"/>
      <c r="O30" s="10"/>
    </row>
    <row r="31" spans="1:16">
      <c r="D31" s="1" t="s">
        <v>29</v>
      </c>
      <c r="F31" s="1">
        <f>SUM(F17:F30)</f>
        <v>7626.38</v>
      </c>
      <c r="G31" s="10">
        <f>SUM(G17:G30)</f>
        <v>1353.75</v>
      </c>
      <c r="O31" s="10"/>
    </row>
    <row r="32" spans="1:16">
      <c r="A32" s="12" t="s">
        <v>30</v>
      </c>
      <c r="G32" s="10"/>
      <c r="O32" s="10"/>
    </row>
    <row r="33" spans="2:15">
      <c r="G33" s="10"/>
      <c r="O33" s="10"/>
    </row>
    <row r="34" spans="2:15">
      <c r="B34" s="1" t="s">
        <v>31</v>
      </c>
      <c r="E34" s="1">
        <v>1100</v>
      </c>
      <c r="G34" s="10">
        <v>200</v>
      </c>
      <c r="O34" s="10"/>
    </row>
    <row r="35" spans="2:15">
      <c r="B35" s="1" t="s">
        <v>32</v>
      </c>
      <c r="E35" s="1">
        <v>23.97</v>
      </c>
      <c r="G35" s="10">
        <v>2</v>
      </c>
      <c r="J35" s="1" t="s">
        <v>48</v>
      </c>
      <c r="M35" s="3"/>
      <c r="N35" s="15">
        <f>+N15+N29</f>
        <v>8258.33</v>
      </c>
      <c r="O35" s="16">
        <f>+O15+O29</f>
        <v>2926.3799999999997</v>
      </c>
    </row>
    <row r="36" spans="2:15">
      <c r="B36" s="1" t="s">
        <v>34</v>
      </c>
      <c r="E36" s="1">
        <v>0</v>
      </c>
      <c r="G36" s="10">
        <v>0</v>
      </c>
      <c r="O36" s="10"/>
    </row>
    <row r="37" spans="2:15">
      <c r="B37" s="1" t="s">
        <v>35</v>
      </c>
      <c r="E37" s="1">
        <v>298</v>
      </c>
      <c r="G37" s="10">
        <v>0</v>
      </c>
      <c r="O37" s="10"/>
    </row>
    <row r="38" spans="2:15">
      <c r="B38" s="1" t="s">
        <v>36</v>
      </c>
      <c r="E38" s="1">
        <v>170.8</v>
      </c>
      <c r="G38" s="10">
        <v>430.49</v>
      </c>
      <c r="K38" s="1" t="s">
        <v>17</v>
      </c>
      <c r="M38"/>
      <c r="N38" s="1">
        <f>7177.5-1262.45</f>
        <v>5915.05</v>
      </c>
      <c r="O38" s="10">
        <v>1218.9000000000001</v>
      </c>
    </row>
    <row r="39" spans="2:15">
      <c r="B39" s="1" t="s">
        <v>37</v>
      </c>
      <c r="E39" s="1">
        <v>100</v>
      </c>
      <c r="G39" s="10">
        <v>100</v>
      </c>
      <c r="M39"/>
      <c r="O39" s="10"/>
    </row>
    <row r="40" spans="2:15">
      <c r="B40" s="1" t="s">
        <v>46</v>
      </c>
      <c r="E40" s="1">
        <v>108.17</v>
      </c>
      <c r="G40" s="10">
        <v>0</v>
      </c>
      <c r="K40" s="1" t="s">
        <v>20</v>
      </c>
      <c r="M40"/>
      <c r="N40" s="1">
        <f>+N35-N38</f>
        <v>2343.2799999999997</v>
      </c>
      <c r="O40" s="10">
        <v>1707.48</v>
      </c>
    </row>
    <row r="41" spans="2:15">
      <c r="B41" s="1" t="s">
        <v>39</v>
      </c>
      <c r="E41" s="1">
        <v>401.49</v>
      </c>
      <c r="G41" s="10">
        <v>328</v>
      </c>
      <c r="O41" s="10"/>
    </row>
    <row r="42" spans="2:15">
      <c r="E42" s="1">
        <v>0</v>
      </c>
      <c r="G42" s="10">
        <v>367.4</v>
      </c>
      <c r="O42" s="10"/>
    </row>
    <row r="43" spans="2:15">
      <c r="B43" s="1" t="s">
        <v>40</v>
      </c>
      <c r="E43" s="1">
        <v>92</v>
      </c>
      <c r="G43" s="10">
        <v>139.43</v>
      </c>
      <c r="N43" s="6"/>
      <c r="O43" s="17"/>
    </row>
    <row r="44" spans="2:15">
      <c r="B44" s="1" t="s">
        <v>41</v>
      </c>
      <c r="E44" s="1">
        <v>0</v>
      </c>
      <c r="G44" s="10">
        <v>0</v>
      </c>
      <c r="O44" s="10"/>
    </row>
    <row r="45" spans="2:15">
      <c r="F45" s="6"/>
      <c r="G45" s="17"/>
      <c r="N45" s="1">
        <f>+N38+N40</f>
        <v>8258.33</v>
      </c>
      <c r="O45" s="10">
        <f>+O38+O40</f>
        <v>2926.38</v>
      </c>
    </row>
    <row r="46" spans="2:15">
      <c r="C46" s="3" t="s">
        <v>42</v>
      </c>
      <c r="D46" s="1">
        <f>+E29+F46</f>
        <v>9189.1400000000012</v>
      </c>
      <c r="E46" s="1" t="s">
        <v>43</v>
      </c>
      <c r="F46" s="1">
        <f>SUM(E34:E44)</f>
        <v>2294.4300000000003</v>
      </c>
      <c r="G46" s="10">
        <f>SUM(G34:G45)</f>
        <v>1567.32</v>
      </c>
      <c r="N46" s="18"/>
      <c r="O46" s="19"/>
    </row>
    <row r="47" spans="2:15">
      <c r="F47" s="6"/>
      <c r="G47" s="17"/>
      <c r="O47" s="17"/>
    </row>
    <row r="48" spans="2:15">
      <c r="G48" s="10"/>
    </row>
    <row r="49" spans="1:7">
      <c r="A49" s="1" t="s">
        <v>28</v>
      </c>
      <c r="F49" s="1">
        <f>+F31-F46</f>
        <v>5331.95</v>
      </c>
      <c r="G49" s="10">
        <f>+G31-G46</f>
        <v>-213.56999999999994</v>
      </c>
    </row>
    <row r="50" spans="1:7">
      <c r="F50" s="18"/>
      <c r="G50" s="19"/>
    </row>
    <row r="51" spans="1:7">
      <c r="G51" s="17"/>
    </row>
    <row r="53" spans="1:7">
      <c r="E53" s="3"/>
      <c r="F53" s="20"/>
    </row>
    <row r="58" spans="1:7">
      <c r="E58" s="3"/>
      <c r="F58" s="20"/>
    </row>
  </sheetData>
  <pageMargins left="1.0104166666666701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3DC00"/>
  </sheetPr>
  <dimension ref="A1:P59"/>
  <sheetViews>
    <sheetView zoomScaleNormal="100" workbookViewId="0">
      <selection activeCell="O2" sqref="O2"/>
    </sheetView>
  </sheetViews>
  <sheetFormatPr defaultColWidth="11.5703125" defaultRowHeight="13.15"/>
  <cols>
    <col min="1" max="1" width="6.7109375" style="1" customWidth="1"/>
    <col min="2" max="2" width="11.5703125" style="1"/>
    <col min="3" max="3" width="14" style="1" customWidth="1"/>
    <col min="4" max="6" width="11.5703125" style="1"/>
    <col min="7" max="7" width="13.5703125" style="1" customWidth="1"/>
    <col min="8" max="8" width="2.28515625" style="1" customWidth="1"/>
    <col min="9" max="9" width="11.85546875" style="1" customWidth="1"/>
    <col min="10" max="15" width="11.5703125" style="1"/>
  </cols>
  <sheetData>
    <row r="1" spans="1:15">
      <c r="A1" s="2"/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</row>
    <row r="2" spans="1:15">
      <c r="A2" s="1" t="s">
        <v>0</v>
      </c>
      <c r="G2" s="3" t="s">
        <v>1</v>
      </c>
      <c r="I2" s="1" t="s">
        <v>0</v>
      </c>
      <c r="O2" s="3" t="s">
        <v>2</v>
      </c>
    </row>
    <row r="4" spans="1:15">
      <c r="A4" s="1" t="s">
        <v>3</v>
      </c>
      <c r="E4"/>
      <c r="F4" s="3" t="s">
        <v>4</v>
      </c>
      <c r="G4" s="4">
        <v>44804</v>
      </c>
      <c r="I4" s="1" t="s">
        <v>5</v>
      </c>
      <c r="M4"/>
      <c r="N4" s="3" t="s">
        <v>6</v>
      </c>
      <c r="O4" s="5">
        <v>44804</v>
      </c>
    </row>
    <row r="5" spans="1:15">
      <c r="A5" s="6"/>
      <c r="B5" s="6"/>
      <c r="C5" s="6"/>
      <c r="D5" s="6"/>
      <c r="E5" s="6"/>
      <c r="F5" s="6"/>
      <c r="G5" s="6"/>
      <c r="I5" s="6"/>
      <c r="J5" s="6"/>
      <c r="K5" s="6"/>
      <c r="L5" s="6"/>
      <c r="M5" s="6"/>
      <c r="N5" s="6"/>
      <c r="O5" s="6"/>
    </row>
    <row r="6" spans="1:15">
      <c r="I6"/>
      <c r="J6"/>
      <c r="K6"/>
      <c r="L6"/>
      <c r="M6"/>
      <c r="N6"/>
      <c r="O6"/>
    </row>
    <row r="7" spans="1:15">
      <c r="I7"/>
      <c r="J7"/>
      <c r="K7"/>
      <c r="L7"/>
      <c r="M7"/>
      <c r="N7"/>
      <c r="O7"/>
    </row>
    <row r="8" spans="1:15">
      <c r="I8"/>
      <c r="J8"/>
      <c r="K8"/>
      <c r="L8"/>
      <c r="M8"/>
      <c r="N8"/>
      <c r="O8"/>
    </row>
    <row r="10" spans="1:15">
      <c r="G10" s="7"/>
      <c r="O10" s="8"/>
    </row>
    <row r="11" spans="1:15">
      <c r="G11" s="9" t="s">
        <v>7</v>
      </c>
      <c r="O11" s="9" t="s">
        <v>7</v>
      </c>
    </row>
    <row r="12" spans="1:15">
      <c r="G12" s="10"/>
      <c r="O12" s="10"/>
    </row>
    <row r="13" spans="1:15">
      <c r="D13" s="11" t="s">
        <v>8</v>
      </c>
      <c r="E13" s="11" t="s">
        <v>8</v>
      </c>
      <c r="F13" s="11" t="s">
        <v>8</v>
      </c>
      <c r="G13" s="9" t="s">
        <v>8</v>
      </c>
      <c r="M13" s="11" t="s">
        <v>8</v>
      </c>
      <c r="N13" s="11" t="s">
        <v>8</v>
      </c>
      <c r="O13" s="9" t="s">
        <v>8</v>
      </c>
    </row>
    <row r="14" spans="1:15">
      <c r="A14" s="12" t="s">
        <v>9</v>
      </c>
      <c r="D14" s="3" t="s">
        <v>10</v>
      </c>
      <c r="E14" s="3" t="s">
        <v>11</v>
      </c>
      <c r="F14" s="13"/>
      <c r="G14" s="14"/>
      <c r="O14" s="10"/>
    </row>
    <row r="15" spans="1:15">
      <c r="D15" s="3" t="s">
        <v>9</v>
      </c>
      <c r="E15" s="3" t="s">
        <v>12</v>
      </c>
      <c r="F15" s="3" t="s">
        <v>13</v>
      </c>
      <c r="G15" s="14" t="s">
        <v>13</v>
      </c>
      <c r="J15" s="1" t="s">
        <v>49</v>
      </c>
      <c r="M15" s="3"/>
      <c r="N15" s="15">
        <v>3139.95</v>
      </c>
      <c r="O15" s="16">
        <v>10940.8</v>
      </c>
    </row>
    <row r="16" spans="1:15">
      <c r="D16" s="11"/>
      <c r="E16" s="11"/>
      <c r="F16" s="11"/>
      <c r="G16" s="10"/>
      <c r="O16" s="10"/>
    </row>
    <row r="17" spans="2:16">
      <c r="B17" s="1" t="s">
        <v>15</v>
      </c>
      <c r="D17" s="1">
        <v>0</v>
      </c>
      <c r="E17" s="1">
        <v>126.32</v>
      </c>
      <c r="F17" s="1">
        <f t="shared" ref="F17:F27" si="0">+D17-E17</f>
        <v>-126.32</v>
      </c>
      <c r="G17" s="10">
        <v>0</v>
      </c>
      <c r="O17" s="10"/>
    </row>
    <row r="18" spans="2:16">
      <c r="B18" s="1" t="s">
        <v>16</v>
      </c>
      <c r="D18" s="1">
        <v>1725.74</v>
      </c>
      <c r="E18" s="1">
        <v>1259.97</v>
      </c>
      <c r="F18" s="1">
        <f t="shared" si="0"/>
        <v>465.77</v>
      </c>
      <c r="G18" s="10">
        <v>550.54</v>
      </c>
      <c r="K18" s="1" t="s">
        <v>17</v>
      </c>
      <c r="N18" s="1">
        <v>2866.56</v>
      </c>
      <c r="O18" s="10">
        <v>9991.0300000000007</v>
      </c>
    </row>
    <row r="19" spans="2:16">
      <c r="B19" s="1" t="s">
        <v>18</v>
      </c>
      <c r="D19" s="1">
        <v>0</v>
      </c>
      <c r="E19" s="1">
        <v>0</v>
      </c>
      <c r="F19" s="1">
        <f t="shared" si="0"/>
        <v>0</v>
      </c>
      <c r="G19" s="10">
        <v>0</v>
      </c>
      <c r="O19" s="10"/>
    </row>
    <row r="20" spans="2:16">
      <c r="B20" s="1" t="s">
        <v>19</v>
      </c>
      <c r="D20" s="1">
        <v>0</v>
      </c>
      <c r="E20" s="1">
        <v>0</v>
      </c>
      <c r="F20" s="1">
        <f t="shared" si="0"/>
        <v>0</v>
      </c>
      <c r="G20" s="10">
        <v>0</v>
      </c>
      <c r="K20" s="1" t="s">
        <v>20</v>
      </c>
      <c r="N20" s="1">
        <v>273.39</v>
      </c>
      <c r="O20" s="10">
        <v>949.77</v>
      </c>
    </row>
    <row r="21" spans="2:16">
      <c r="B21" s="1" t="s">
        <v>21</v>
      </c>
      <c r="D21" s="1">
        <v>600</v>
      </c>
      <c r="E21" s="1">
        <v>155.22999999999999</v>
      </c>
      <c r="F21" s="1">
        <f t="shared" si="0"/>
        <v>444.77</v>
      </c>
      <c r="G21" s="10">
        <v>1041.8800000000001</v>
      </c>
      <c r="O21" s="10"/>
    </row>
    <row r="22" spans="2:16">
      <c r="B22" s="1" t="s">
        <v>22</v>
      </c>
      <c r="D22" s="1">
        <v>0</v>
      </c>
      <c r="E22" s="1">
        <v>0</v>
      </c>
      <c r="F22" s="1">
        <f t="shared" si="0"/>
        <v>0</v>
      </c>
      <c r="G22" s="10">
        <v>0</v>
      </c>
      <c r="N22" s="6"/>
      <c r="O22" s="17"/>
    </row>
    <row r="23" spans="2:16">
      <c r="B23" s="1" t="s">
        <v>23</v>
      </c>
      <c r="D23" s="1">
        <v>0</v>
      </c>
      <c r="E23" s="1">
        <v>0</v>
      </c>
      <c r="F23" s="1">
        <f t="shared" si="0"/>
        <v>0</v>
      </c>
      <c r="G23" s="10">
        <v>0</v>
      </c>
      <c r="O23" s="10"/>
    </row>
    <row r="24" spans="2:16">
      <c r="B24" s="1" t="s">
        <v>24</v>
      </c>
      <c r="D24" s="1">
        <v>1359.3</v>
      </c>
      <c r="E24" s="1">
        <v>684.83</v>
      </c>
      <c r="F24" s="1">
        <f t="shared" si="0"/>
        <v>674.46999999999991</v>
      </c>
      <c r="G24" s="10">
        <v>0</v>
      </c>
      <c r="N24" s="1">
        <f>+N18+N20</f>
        <v>3139.95</v>
      </c>
      <c r="O24" s="10">
        <f>+O18+O20</f>
        <v>10940.800000000001</v>
      </c>
    </row>
    <row r="25" spans="2:16">
      <c r="B25" s="1" t="s">
        <v>25</v>
      </c>
      <c r="D25" s="1">
        <v>580</v>
      </c>
      <c r="E25" s="1">
        <v>740.68</v>
      </c>
      <c r="F25" s="1">
        <f t="shared" si="0"/>
        <v>-160.67999999999995</v>
      </c>
      <c r="G25" s="10">
        <v>65.38</v>
      </c>
      <c r="O25" s="10"/>
    </row>
    <row r="26" spans="2:16">
      <c r="B26" s="1" t="s">
        <v>50</v>
      </c>
      <c r="D26" s="1">
        <v>0</v>
      </c>
      <c r="E26" s="1">
        <v>0</v>
      </c>
      <c r="F26" s="1">
        <f t="shared" si="0"/>
        <v>0</v>
      </c>
      <c r="G26" s="10">
        <v>-55</v>
      </c>
      <c r="O26" s="10"/>
    </row>
    <row r="27" spans="2:16">
      <c r="B27" s="1" t="s">
        <v>26</v>
      </c>
      <c r="D27" s="1">
        <v>55.74</v>
      </c>
      <c r="E27" s="1">
        <v>0</v>
      </c>
      <c r="F27" s="1">
        <f t="shared" si="0"/>
        <v>55.74</v>
      </c>
      <c r="G27" s="10">
        <v>48.13</v>
      </c>
      <c r="O27" s="10"/>
    </row>
    <row r="28" spans="2:16">
      <c r="G28" s="10"/>
      <c r="O28" s="10"/>
    </row>
    <row r="29" spans="2:16">
      <c r="D29" s="6"/>
      <c r="E29" s="6"/>
      <c r="G29" s="10"/>
      <c r="O29" s="10"/>
      <c r="P29" s="1"/>
    </row>
    <row r="30" spans="2:16">
      <c r="D30" s="18">
        <f>SUM(D17:D29)</f>
        <v>4320.78</v>
      </c>
      <c r="E30" s="18">
        <f>SUM(E17:E29)</f>
        <v>2967.0299999999997</v>
      </c>
      <c r="G30" s="10"/>
      <c r="J30" s="1" t="s">
        <v>28</v>
      </c>
      <c r="N30" s="1">
        <v>-213.57</v>
      </c>
      <c r="O30" s="10">
        <v>-7800.85</v>
      </c>
    </row>
    <row r="31" spans="2:16">
      <c r="F31" s="6"/>
      <c r="G31" s="17"/>
      <c r="O31" s="10"/>
    </row>
    <row r="32" spans="2:16">
      <c r="D32" s="1" t="s">
        <v>29</v>
      </c>
      <c r="F32" s="1">
        <f>SUM(F17:F31)</f>
        <v>1353.7500000000002</v>
      </c>
      <c r="G32" s="10">
        <f>SUM(G17:G31)</f>
        <v>1650.9300000000003</v>
      </c>
      <c r="O32" s="10"/>
    </row>
    <row r="33" spans="1:15">
      <c r="A33" s="12" t="s">
        <v>30</v>
      </c>
      <c r="G33" s="10"/>
      <c r="O33" s="10"/>
    </row>
    <row r="34" spans="1:15">
      <c r="G34" s="10"/>
      <c r="O34" s="10"/>
    </row>
    <row r="35" spans="1:15">
      <c r="B35" s="1" t="s">
        <v>31</v>
      </c>
      <c r="E35" s="1">
        <v>200</v>
      </c>
      <c r="G35" s="10">
        <v>8745.4599999999991</v>
      </c>
      <c r="O35" s="10"/>
    </row>
    <row r="36" spans="1:15">
      <c r="B36" s="1" t="s">
        <v>32</v>
      </c>
      <c r="E36" s="1">
        <v>2</v>
      </c>
      <c r="G36" s="10">
        <v>2</v>
      </c>
      <c r="J36" s="1" t="s">
        <v>51</v>
      </c>
      <c r="M36" s="3"/>
      <c r="N36" s="15">
        <f>+N24+N30</f>
        <v>2926.3799999999997</v>
      </c>
      <c r="O36" s="16">
        <f>+O15+O30</f>
        <v>3139.9499999999989</v>
      </c>
    </row>
    <row r="37" spans="1:15">
      <c r="B37" s="1" t="s">
        <v>34</v>
      </c>
      <c r="E37" s="1">
        <v>0</v>
      </c>
      <c r="G37" s="10">
        <v>0</v>
      </c>
      <c r="O37" s="10"/>
    </row>
    <row r="38" spans="1:15">
      <c r="B38" s="1" t="s">
        <v>35</v>
      </c>
      <c r="E38" s="1">
        <v>0</v>
      </c>
      <c r="G38" s="10">
        <v>0</v>
      </c>
      <c r="O38" s="10"/>
    </row>
    <row r="39" spans="1:15">
      <c r="B39" s="1" t="s">
        <v>36</v>
      </c>
      <c r="E39" s="1">
        <v>430.49</v>
      </c>
      <c r="G39" s="10">
        <v>148.87</v>
      </c>
      <c r="K39" s="1" t="s">
        <v>17</v>
      </c>
      <c r="M39"/>
      <c r="N39" s="1">
        <v>1218.9000000000001</v>
      </c>
      <c r="O39" s="10">
        <v>2866.56</v>
      </c>
    </row>
    <row r="40" spans="1:15">
      <c r="B40" s="1" t="s">
        <v>37</v>
      </c>
      <c r="E40" s="1">
        <v>100</v>
      </c>
      <c r="G40" s="10">
        <v>0</v>
      </c>
      <c r="M40"/>
      <c r="O40" s="10"/>
    </row>
    <row r="41" spans="1:15">
      <c r="B41" s="1" t="s">
        <v>46</v>
      </c>
      <c r="E41" s="1">
        <v>0</v>
      </c>
      <c r="G41" s="10">
        <v>78.2</v>
      </c>
      <c r="K41" s="1" t="s">
        <v>20</v>
      </c>
      <c r="M41"/>
      <c r="N41" s="1">
        <f>+N36-N39</f>
        <v>1707.4799999999996</v>
      </c>
      <c r="O41" s="10">
        <v>273.39</v>
      </c>
    </row>
    <row r="42" spans="1:15">
      <c r="B42" s="1" t="s">
        <v>39</v>
      </c>
      <c r="E42" s="1">
        <v>328</v>
      </c>
      <c r="G42" s="10">
        <v>365.25</v>
      </c>
      <c r="O42" s="10"/>
    </row>
    <row r="43" spans="1:15">
      <c r="B43" s="1" t="s">
        <v>52</v>
      </c>
      <c r="E43" s="1">
        <v>367.4</v>
      </c>
      <c r="G43" s="10">
        <v>0</v>
      </c>
      <c r="O43" s="10"/>
    </row>
    <row r="44" spans="1:15">
      <c r="B44" s="1" t="s">
        <v>40</v>
      </c>
      <c r="E44" s="1">
        <v>139.43</v>
      </c>
      <c r="G44" s="10">
        <v>112</v>
      </c>
      <c r="N44" s="6"/>
      <c r="O44" s="17"/>
    </row>
    <row r="45" spans="1:15">
      <c r="B45" s="1" t="s">
        <v>41</v>
      </c>
      <c r="E45" s="1">
        <v>0</v>
      </c>
      <c r="G45" s="10">
        <v>0</v>
      </c>
      <c r="O45" s="10"/>
    </row>
    <row r="46" spans="1:15">
      <c r="F46" s="6"/>
      <c r="G46" s="17"/>
      <c r="N46" s="1">
        <f>+N39+N41</f>
        <v>2926.3799999999997</v>
      </c>
      <c r="O46" s="10">
        <f>+O39+O41</f>
        <v>3139.95</v>
      </c>
    </row>
    <row r="47" spans="1:15">
      <c r="C47" s="3" t="s">
        <v>42</v>
      </c>
      <c r="D47" s="1">
        <f>+E30+F47</f>
        <v>4534.3499999999995</v>
      </c>
      <c r="E47" s="1" t="s">
        <v>43</v>
      </c>
      <c r="F47" s="1">
        <f>SUM(E35:E45)</f>
        <v>1567.32</v>
      </c>
      <c r="G47" s="10">
        <f>SUM(G35:G46)</f>
        <v>9451.7800000000007</v>
      </c>
      <c r="N47" s="18"/>
      <c r="O47" s="19"/>
    </row>
    <row r="48" spans="1:15">
      <c r="F48" s="6"/>
      <c r="G48" s="17"/>
      <c r="O48" s="17"/>
    </row>
    <row r="49" spans="1:7">
      <c r="G49" s="10"/>
    </row>
    <row r="50" spans="1:7">
      <c r="A50" s="1" t="s">
        <v>28</v>
      </c>
      <c r="F50" s="1">
        <f>+F32-F47</f>
        <v>-213.56999999999971</v>
      </c>
      <c r="G50" s="10">
        <f>+G32-G47</f>
        <v>-7800.85</v>
      </c>
    </row>
    <row r="51" spans="1:7">
      <c r="F51" s="18"/>
      <c r="G51" s="19"/>
    </row>
    <row r="52" spans="1:7">
      <c r="G52" s="17"/>
    </row>
    <row r="54" spans="1:7">
      <c r="E54" s="3"/>
      <c r="F54" s="20"/>
    </row>
    <row r="59" spans="1:7">
      <c r="E59" s="3"/>
      <c r="F59" s="20"/>
    </row>
  </sheetData>
  <pageMargins left="1.0104166666666701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23DC00"/>
  </sheetPr>
  <dimension ref="A1:P59"/>
  <sheetViews>
    <sheetView zoomScaleNormal="100" workbookViewId="0">
      <selection activeCell="O2" sqref="O2"/>
    </sheetView>
  </sheetViews>
  <sheetFormatPr defaultColWidth="11.5703125" defaultRowHeight="13.15"/>
  <cols>
    <col min="1" max="1" width="6.7109375" style="1" customWidth="1"/>
    <col min="2" max="2" width="11.5703125" style="1"/>
    <col min="3" max="3" width="14" style="1" customWidth="1"/>
    <col min="4" max="6" width="11.5703125" style="1"/>
    <col min="7" max="7" width="13.5703125" style="1" customWidth="1"/>
    <col min="8" max="8" width="2.28515625" style="1" customWidth="1"/>
    <col min="9" max="9" width="11.85546875" style="1" customWidth="1"/>
    <col min="10" max="15" width="11.5703125" style="1"/>
  </cols>
  <sheetData>
    <row r="1" spans="1:15">
      <c r="A1" s="2"/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</row>
    <row r="2" spans="1:15">
      <c r="A2" s="1" t="s">
        <v>0</v>
      </c>
      <c r="G2" s="3" t="s">
        <v>1</v>
      </c>
      <c r="I2" s="1" t="s">
        <v>0</v>
      </c>
      <c r="O2" s="3" t="s">
        <v>2</v>
      </c>
    </row>
    <row r="4" spans="1:15">
      <c r="A4" s="1" t="s">
        <v>3</v>
      </c>
      <c r="E4"/>
      <c r="F4" s="3" t="s">
        <v>4</v>
      </c>
      <c r="G4" s="4">
        <v>44439</v>
      </c>
      <c r="I4" s="1" t="s">
        <v>5</v>
      </c>
      <c r="M4"/>
      <c r="N4" s="3" t="s">
        <v>6</v>
      </c>
      <c r="O4" s="5">
        <v>44439</v>
      </c>
    </row>
    <row r="5" spans="1:15">
      <c r="A5" s="6"/>
      <c r="B5" s="6"/>
      <c r="C5" s="6"/>
      <c r="D5" s="6"/>
      <c r="E5" s="6"/>
      <c r="F5" s="6"/>
      <c r="G5" s="6"/>
      <c r="I5" s="6"/>
      <c r="J5" s="6"/>
      <c r="K5" s="6"/>
      <c r="L5" s="6"/>
      <c r="M5" s="6"/>
      <c r="N5" s="6"/>
      <c r="O5" s="6"/>
    </row>
    <row r="6" spans="1:15">
      <c r="I6"/>
      <c r="J6"/>
      <c r="K6"/>
      <c r="L6"/>
      <c r="M6"/>
      <c r="N6"/>
      <c r="O6"/>
    </row>
    <row r="7" spans="1:15">
      <c r="I7"/>
      <c r="J7"/>
      <c r="K7"/>
      <c r="L7"/>
      <c r="M7"/>
      <c r="N7"/>
      <c r="O7"/>
    </row>
    <row r="8" spans="1:15">
      <c r="I8"/>
      <c r="J8"/>
      <c r="K8"/>
      <c r="L8"/>
      <c r="M8"/>
      <c r="N8"/>
      <c r="O8"/>
    </row>
    <row r="10" spans="1:15">
      <c r="G10" s="7"/>
      <c r="O10" s="8"/>
    </row>
    <row r="11" spans="1:15">
      <c r="G11" s="9" t="s">
        <v>7</v>
      </c>
      <c r="O11" s="9" t="s">
        <v>7</v>
      </c>
    </row>
    <row r="12" spans="1:15">
      <c r="G12" s="10"/>
      <c r="O12" s="10"/>
    </row>
    <row r="13" spans="1:15">
      <c r="D13" s="11" t="s">
        <v>8</v>
      </c>
      <c r="E13" s="11" t="s">
        <v>8</v>
      </c>
      <c r="F13" s="11" t="s">
        <v>8</v>
      </c>
      <c r="G13" s="9" t="s">
        <v>8</v>
      </c>
      <c r="M13" s="11" t="s">
        <v>8</v>
      </c>
      <c r="N13" s="11" t="s">
        <v>8</v>
      </c>
      <c r="O13" s="9" t="s">
        <v>8</v>
      </c>
    </row>
    <row r="14" spans="1:15">
      <c r="A14" s="12" t="s">
        <v>9</v>
      </c>
      <c r="D14" s="3" t="s">
        <v>10</v>
      </c>
      <c r="E14" s="3" t="s">
        <v>11</v>
      </c>
      <c r="F14" s="13"/>
      <c r="G14" s="14"/>
      <c r="O14" s="10"/>
    </row>
    <row r="15" spans="1:15">
      <c r="D15" s="3" t="s">
        <v>9</v>
      </c>
      <c r="E15" s="3" t="s">
        <v>12</v>
      </c>
      <c r="F15" s="3" t="s">
        <v>13</v>
      </c>
      <c r="G15" s="14" t="s">
        <v>13</v>
      </c>
      <c r="J15" s="1" t="s">
        <v>53</v>
      </c>
      <c r="M15" s="3"/>
      <c r="N15" s="15">
        <v>10940.8</v>
      </c>
      <c r="O15" s="16">
        <v>7717.08</v>
      </c>
    </row>
    <row r="16" spans="1:15">
      <c r="D16" s="11"/>
      <c r="E16" s="11"/>
      <c r="F16" s="11"/>
      <c r="G16" s="10"/>
      <c r="O16" s="10"/>
    </row>
    <row r="17" spans="2:16">
      <c r="B17" s="1" t="s">
        <v>15</v>
      </c>
      <c r="D17" s="1">
        <v>0</v>
      </c>
      <c r="E17" s="1">
        <v>0</v>
      </c>
      <c r="F17" s="1">
        <f t="shared" ref="F17:F26" si="0">+D17-E17</f>
        <v>0</v>
      </c>
      <c r="G17" s="10">
        <v>206.25</v>
      </c>
      <c r="O17" s="10"/>
    </row>
    <row r="18" spans="2:16">
      <c r="B18" s="1" t="s">
        <v>16</v>
      </c>
      <c r="D18" s="1">
        <v>2137.3000000000002</v>
      </c>
      <c r="E18" s="1">
        <v>1586.76</v>
      </c>
      <c r="F18" s="1">
        <f t="shared" si="0"/>
        <v>550.54000000000019</v>
      </c>
      <c r="G18" s="10">
        <v>385.41</v>
      </c>
      <c r="K18" s="1" t="s">
        <v>17</v>
      </c>
      <c r="N18" s="1">
        <v>9991.0300000000007</v>
      </c>
      <c r="O18" s="10">
        <v>5283.2</v>
      </c>
    </row>
    <row r="19" spans="2:16">
      <c r="B19" s="1" t="s">
        <v>18</v>
      </c>
      <c r="D19" s="1">
        <v>0</v>
      </c>
      <c r="E19" s="1">
        <v>0</v>
      </c>
      <c r="F19" s="1">
        <f t="shared" si="0"/>
        <v>0</v>
      </c>
      <c r="G19" s="10">
        <v>3123.44</v>
      </c>
      <c r="O19" s="10"/>
    </row>
    <row r="20" spans="2:16">
      <c r="B20" s="1" t="s">
        <v>19</v>
      </c>
      <c r="D20" s="1">
        <v>0</v>
      </c>
      <c r="E20" s="1">
        <v>0</v>
      </c>
      <c r="F20" s="1">
        <f t="shared" si="0"/>
        <v>0</v>
      </c>
      <c r="G20" s="10">
        <v>499.01</v>
      </c>
      <c r="K20" s="1" t="s">
        <v>20</v>
      </c>
      <c r="N20" s="1">
        <v>949.76999999999896</v>
      </c>
      <c r="O20" s="10">
        <v>2433.88</v>
      </c>
    </row>
    <row r="21" spans="2:16">
      <c r="B21" s="1" t="s">
        <v>54</v>
      </c>
      <c r="D21" s="1">
        <v>1200</v>
      </c>
      <c r="E21" s="1">
        <v>158.12</v>
      </c>
      <c r="F21" s="1">
        <f t="shared" si="0"/>
        <v>1041.8800000000001</v>
      </c>
      <c r="G21" s="10">
        <v>455.87</v>
      </c>
      <c r="O21" s="10"/>
    </row>
    <row r="22" spans="2:16">
      <c r="B22" s="1" t="s">
        <v>22</v>
      </c>
      <c r="D22" s="1">
        <v>0</v>
      </c>
      <c r="E22" s="1">
        <v>0</v>
      </c>
      <c r="F22" s="1">
        <f t="shared" si="0"/>
        <v>0</v>
      </c>
      <c r="G22" s="10">
        <v>395.02</v>
      </c>
      <c r="N22" s="6"/>
      <c r="O22" s="17"/>
    </row>
    <row r="23" spans="2:16">
      <c r="B23" s="1" t="s">
        <v>25</v>
      </c>
      <c r="D23" s="1">
        <v>630</v>
      </c>
      <c r="E23" s="1">
        <v>564.62</v>
      </c>
      <c r="F23" s="1">
        <f t="shared" si="0"/>
        <v>65.38</v>
      </c>
      <c r="G23" s="10">
        <v>0</v>
      </c>
      <c r="O23" s="10"/>
    </row>
    <row r="24" spans="2:16">
      <c r="B24" s="1" t="s">
        <v>50</v>
      </c>
      <c r="D24" s="1">
        <v>1105</v>
      </c>
      <c r="E24" s="1">
        <v>1160</v>
      </c>
      <c r="F24" s="1">
        <f t="shared" si="0"/>
        <v>-55</v>
      </c>
      <c r="G24" s="10">
        <v>0</v>
      </c>
      <c r="N24" s="1">
        <f>+N18+N20</f>
        <v>10940.8</v>
      </c>
      <c r="O24" s="10">
        <f>+O18+O20</f>
        <v>7717.08</v>
      </c>
    </row>
    <row r="25" spans="2:16">
      <c r="B25" s="1" t="s">
        <v>55</v>
      </c>
      <c r="D25" s="1">
        <v>0</v>
      </c>
      <c r="E25" s="1">
        <v>0</v>
      </c>
      <c r="F25" s="1">
        <f t="shared" si="0"/>
        <v>0</v>
      </c>
      <c r="G25" s="10">
        <v>500</v>
      </c>
      <c r="O25" s="10"/>
    </row>
    <row r="26" spans="2:16">
      <c r="B26" s="1" t="s">
        <v>26</v>
      </c>
      <c r="D26" s="1">
        <v>48.13</v>
      </c>
      <c r="E26" s="1">
        <v>0</v>
      </c>
      <c r="F26" s="1">
        <f t="shared" si="0"/>
        <v>48.13</v>
      </c>
      <c r="G26" s="10">
        <v>135.03</v>
      </c>
      <c r="O26" s="10"/>
    </row>
    <row r="27" spans="2:16">
      <c r="G27" s="10"/>
      <c r="O27" s="10"/>
    </row>
    <row r="28" spans="2:16">
      <c r="G28" s="10"/>
      <c r="O28" s="10"/>
    </row>
    <row r="29" spans="2:16">
      <c r="G29" s="10"/>
      <c r="O29" s="10"/>
    </row>
    <row r="30" spans="2:16">
      <c r="D30" s="6"/>
      <c r="E30" s="6"/>
      <c r="G30" s="10"/>
      <c r="O30" s="10"/>
      <c r="P30" s="1"/>
    </row>
    <row r="31" spans="2:16">
      <c r="D31" s="18">
        <f>SUM(D17:D30)</f>
        <v>5120.43</v>
      </c>
      <c r="E31" s="18">
        <f>SUM(E17:E30)</f>
        <v>3469.5</v>
      </c>
      <c r="G31" s="10"/>
      <c r="J31" s="1" t="s">
        <v>28</v>
      </c>
      <c r="N31" s="1">
        <v>-7800.85</v>
      </c>
      <c r="O31" s="10">
        <v>3223.72</v>
      </c>
    </row>
    <row r="32" spans="2:16">
      <c r="F32" s="6"/>
      <c r="G32" s="17"/>
      <c r="O32" s="10"/>
    </row>
    <row r="33" spans="1:15">
      <c r="D33" s="1" t="s">
        <v>29</v>
      </c>
      <c r="F33" s="1">
        <f>SUM(F17:F32)</f>
        <v>1650.9300000000003</v>
      </c>
      <c r="G33" s="10">
        <f>SUM(G17:G32)</f>
        <v>5700.03</v>
      </c>
      <c r="O33" s="10"/>
    </row>
    <row r="34" spans="1:15">
      <c r="A34" s="12" t="s">
        <v>30</v>
      </c>
      <c r="G34" s="10"/>
      <c r="O34" s="10"/>
    </row>
    <row r="35" spans="1:15">
      <c r="G35" s="10"/>
      <c r="O35" s="10"/>
    </row>
    <row r="36" spans="1:15">
      <c r="B36" s="1" t="s">
        <v>31</v>
      </c>
      <c r="E36" s="1">
        <v>8745.4599999999991</v>
      </c>
      <c r="G36" s="10">
        <v>1500</v>
      </c>
      <c r="O36" s="10"/>
    </row>
    <row r="37" spans="1:15">
      <c r="B37" s="1" t="s">
        <v>32</v>
      </c>
      <c r="E37" s="1">
        <v>2</v>
      </c>
      <c r="G37" s="10">
        <v>110.02</v>
      </c>
      <c r="J37" s="1" t="s">
        <v>56</v>
      </c>
      <c r="M37" s="3"/>
      <c r="N37" s="15">
        <f>+N15+N31</f>
        <v>3139.9499999999989</v>
      </c>
      <c r="O37" s="16">
        <f>+O15+O31</f>
        <v>10940.8</v>
      </c>
    </row>
    <row r="38" spans="1:15">
      <c r="B38" s="1" t="s">
        <v>34</v>
      </c>
      <c r="E38" s="1">
        <v>0</v>
      </c>
      <c r="G38" s="10">
        <v>200</v>
      </c>
      <c r="O38" s="10"/>
    </row>
    <row r="39" spans="1:15">
      <c r="B39" s="1" t="s">
        <v>35</v>
      </c>
      <c r="E39" s="1">
        <v>0</v>
      </c>
      <c r="G39" s="10">
        <v>143</v>
      </c>
      <c r="O39" s="10"/>
    </row>
    <row r="40" spans="1:15">
      <c r="B40" s="1" t="s">
        <v>36</v>
      </c>
      <c r="E40" s="1">
        <v>148.87</v>
      </c>
      <c r="G40" s="10">
        <v>11.79</v>
      </c>
      <c r="K40" s="1" t="s">
        <v>17</v>
      </c>
      <c r="M40"/>
      <c r="N40" s="1">
        <v>2866.56</v>
      </c>
      <c r="O40" s="10">
        <v>9991.0300000000007</v>
      </c>
    </row>
    <row r="41" spans="1:15">
      <c r="B41" s="1" t="s">
        <v>46</v>
      </c>
      <c r="E41" s="1">
        <v>78.2</v>
      </c>
      <c r="G41" s="10">
        <v>0</v>
      </c>
      <c r="M41"/>
      <c r="O41" s="10"/>
    </row>
    <row r="42" spans="1:15">
      <c r="B42" s="1" t="s">
        <v>39</v>
      </c>
      <c r="E42" s="1">
        <v>365.25</v>
      </c>
      <c r="G42" s="10">
        <v>511.5</v>
      </c>
      <c r="K42" s="1" t="s">
        <v>20</v>
      </c>
      <c r="M42"/>
      <c r="N42" s="1">
        <f>+N37-N40</f>
        <v>273.38999999999896</v>
      </c>
      <c r="O42" s="10">
        <v>949.77</v>
      </c>
    </row>
    <row r="43" spans="1:15">
      <c r="B43" s="1" t="s">
        <v>40</v>
      </c>
      <c r="E43" s="1">
        <v>112</v>
      </c>
      <c r="G43" s="10">
        <v>0</v>
      </c>
      <c r="O43" s="10"/>
    </row>
    <row r="44" spans="1:15">
      <c r="B44" s="1" t="s">
        <v>41</v>
      </c>
      <c r="E44" s="1">
        <v>0</v>
      </c>
      <c r="G44" s="10">
        <v>0</v>
      </c>
      <c r="N44" s="6"/>
      <c r="O44" s="17"/>
    </row>
    <row r="45" spans="1:15">
      <c r="G45" s="10"/>
      <c r="O45" s="10"/>
    </row>
    <row r="46" spans="1:15">
      <c r="F46" s="6"/>
      <c r="G46" s="17"/>
      <c r="N46" s="1">
        <f>+N40+N42</f>
        <v>3139.9499999999989</v>
      </c>
      <c r="O46" s="10">
        <f>+O40+O42</f>
        <v>10940.800000000001</v>
      </c>
    </row>
    <row r="47" spans="1:15">
      <c r="C47" s="3" t="s">
        <v>42</v>
      </c>
      <c r="D47" s="1">
        <f>+E31+F47</f>
        <v>12921.28</v>
      </c>
      <c r="E47" s="1" t="s">
        <v>43</v>
      </c>
      <c r="F47" s="1">
        <f>SUM(E36:E45)</f>
        <v>9451.7800000000007</v>
      </c>
      <c r="G47" s="10">
        <f>SUM(G36:G46)</f>
        <v>2476.31</v>
      </c>
      <c r="N47" s="18"/>
      <c r="O47" s="19"/>
    </row>
    <row r="48" spans="1:15">
      <c r="F48" s="6"/>
      <c r="G48" s="17"/>
      <c r="O48" s="17"/>
    </row>
    <row r="49" spans="1:7">
      <c r="G49" s="10"/>
    </row>
    <row r="50" spans="1:7">
      <c r="A50" s="1" t="s">
        <v>28</v>
      </c>
      <c r="F50" s="1">
        <f>+F33-F47</f>
        <v>-7800.85</v>
      </c>
      <c r="G50" s="10">
        <f>+G33-G47</f>
        <v>3223.72</v>
      </c>
    </row>
    <row r="51" spans="1:7">
      <c r="F51" s="18"/>
      <c r="G51" s="19"/>
    </row>
    <row r="52" spans="1:7">
      <c r="G52" s="17"/>
    </row>
    <row r="54" spans="1:7">
      <c r="E54" s="3"/>
      <c r="F54" s="20"/>
    </row>
    <row r="59" spans="1:7">
      <c r="E59" s="3"/>
      <c r="F59" s="20"/>
    </row>
  </sheetData>
  <pageMargins left="1.0104166666666701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3DC00"/>
  </sheetPr>
  <dimension ref="A1:P59"/>
  <sheetViews>
    <sheetView topLeftCell="B1" zoomScaleNormal="100" workbookViewId="0">
      <selection activeCell="O2" sqref="O2"/>
    </sheetView>
  </sheetViews>
  <sheetFormatPr defaultColWidth="11.5703125" defaultRowHeight="13.15"/>
  <cols>
    <col min="1" max="1" width="6.7109375" style="1" customWidth="1"/>
    <col min="2" max="2" width="11.5703125" style="1"/>
    <col min="3" max="3" width="14" style="1" customWidth="1"/>
    <col min="4" max="6" width="11.5703125" style="1"/>
    <col min="7" max="7" width="13.5703125" style="1" customWidth="1"/>
    <col min="8" max="8" width="2.28515625" style="1" customWidth="1"/>
    <col min="9" max="9" width="11.85546875" style="1" customWidth="1"/>
    <col min="10" max="15" width="11.5703125" style="1"/>
  </cols>
  <sheetData>
    <row r="1" spans="1:15">
      <c r="A1" s="2"/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</row>
    <row r="2" spans="1:15">
      <c r="A2" s="1" t="s">
        <v>0</v>
      </c>
      <c r="G2" s="3" t="s">
        <v>1</v>
      </c>
      <c r="I2" s="1" t="s">
        <v>0</v>
      </c>
      <c r="O2" s="3" t="s">
        <v>2</v>
      </c>
    </row>
    <row r="4" spans="1:15">
      <c r="A4" s="1" t="s">
        <v>3</v>
      </c>
      <c r="E4"/>
      <c r="F4" s="3" t="s">
        <v>4</v>
      </c>
      <c r="G4" s="4">
        <v>44074</v>
      </c>
      <c r="I4" s="1" t="s">
        <v>5</v>
      </c>
      <c r="M4"/>
      <c r="N4" s="3" t="s">
        <v>6</v>
      </c>
      <c r="O4" s="5">
        <v>44074</v>
      </c>
    </row>
    <row r="5" spans="1:15">
      <c r="A5" s="6"/>
      <c r="B5" s="6"/>
      <c r="C5" s="6"/>
      <c r="D5" s="6"/>
      <c r="E5" s="6"/>
      <c r="F5" s="6"/>
      <c r="G5" s="6"/>
      <c r="I5" s="6"/>
      <c r="J5" s="6"/>
      <c r="K5" s="6"/>
      <c r="L5" s="6"/>
      <c r="M5" s="6"/>
      <c r="N5" s="6"/>
      <c r="O5" s="6"/>
    </row>
    <row r="6" spans="1:15">
      <c r="I6"/>
      <c r="J6"/>
      <c r="K6"/>
      <c r="L6"/>
      <c r="M6"/>
      <c r="N6"/>
      <c r="O6"/>
    </row>
    <row r="7" spans="1:15">
      <c r="I7"/>
      <c r="J7"/>
      <c r="K7"/>
      <c r="L7"/>
      <c r="M7"/>
      <c r="N7"/>
      <c r="O7"/>
    </row>
    <row r="8" spans="1:15">
      <c r="I8"/>
      <c r="J8"/>
      <c r="K8"/>
      <c r="L8"/>
      <c r="M8"/>
      <c r="N8"/>
      <c r="O8"/>
    </row>
    <row r="10" spans="1:15">
      <c r="G10" s="7"/>
      <c r="O10" s="8"/>
    </row>
    <row r="11" spans="1:15">
      <c r="G11" s="9" t="s">
        <v>7</v>
      </c>
      <c r="O11" s="9" t="s">
        <v>7</v>
      </c>
    </row>
    <row r="12" spans="1:15">
      <c r="G12" s="10"/>
      <c r="O12" s="10"/>
    </row>
    <row r="13" spans="1:15">
      <c r="D13" s="11" t="s">
        <v>8</v>
      </c>
      <c r="E13" s="11" t="s">
        <v>8</v>
      </c>
      <c r="F13" s="11" t="s">
        <v>8</v>
      </c>
      <c r="G13" s="9" t="s">
        <v>8</v>
      </c>
      <c r="M13" s="11" t="s">
        <v>8</v>
      </c>
      <c r="N13" s="11" t="s">
        <v>8</v>
      </c>
      <c r="O13" s="9" t="s">
        <v>8</v>
      </c>
    </row>
    <row r="14" spans="1:15">
      <c r="A14" s="12" t="s">
        <v>9</v>
      </c>
      <c r="D14" s="3" t="s">
        <v>10</v>
      </c>
      <c r="E14" s="3" t="s">
        <v>11</v>
      </c>
      <c r="F14" s="13"/>
      <c r="G14" s="14"/>
      <c r="O14" s="10"/>
    </row>
    <row r="15" spans="1:15">
      <c r="D15" s="3" t="s">
        <v>9</v>
      </c>
      <c r="E15" s="3" t="s">
        <v>12</v>
      </c>
      <c r="F15" s="3" t="s">
        <v>13</v>
      </c>
      <c r="G15" s="14" t="s">
        <v>13</v>
      </c>
      <c r="J15" s="1" t="s">
        <v>57</v>
      </c>
      <c r="M15" s="3"/>
      <c r="N15" s="15">
        <v>7717.08</v>
      </c>
      <c r="O15" s="16">
        <v>6164.44</v>
      </c>
    </row>
    <row r="16" spans="1:15">
      <c r="D16" s="11"/>
      <c r="E16" s="11"/>
      <c r="F16" s="11"/>
      <c r="G16" s="10"/>
      <c r="O16" s="10"/>
    </row>
    <row r="17" spans="2:16">
      <c r="B17" s="1" t="s">
        <v>15</v>
      </c>
      <c r="D17" s="1">
        <v>1092.49</v>
      </c>
      <c r="E17" s="1">
        <v>886.24</v>
      </c>
      <c r="F17" s="1">
        <f t="shared" ref="F17:F28" si="0">+D17-E17</f>
        <v>206.25</v>
      </c>
      <c r="G17" s="10">
        <v>221.25</v>
      </c>
      <c r="O17" s="10"/>
    </row>
    <row r="18" spans="2:16">
      <c r="B18" s="1" t="s">
        <v>16</v>
      </c>
      <c r="D18" s="1">
        <v>1679.5</v>
      </c>
      <c r="E18" s="1">
        <v>1294.0899999999999</v>
      </c>
      <c r="F18" s="1">
        <f t="shared" si="0"/>
        <v>385.41000000000008</v>
      </c>
      <c r="G18" s="10">
        <v>424.38</v>
      </c>
      <c r="K18" s="1" t="s">
        <v>17</v>
      </c>
      <c r="N18" s="1">
        <v>5283.2</v>
      </c>
      <c r="O18" s="10">
        <v>5290.43</v>
      </c>
    </row>
    <row r="19" spans="2:16">
      <c r="B19" s="1" t="s">
        <v>18</v>
      </c>
      <c r="D19" s="1">
        <v>4769.13</v>
      </c>
      <c r="E19" s="1">
        <v>1645.69</v>
      </c>
      <c r="F19" s="1">
        <f t="shared" si="0"/>
        <v>3123.44</v>
      </c>
      <c r="G19" s="10">
        <v>3071.17</v>
      </c>
      <c r="O19" s="10"/>
    </row>
    <row r="20" spans="2:16">
      <c r="B20" s="1" t="s">
        <v>19</v>
      </c>
      <c r="D20" s="1">
        <v>1039.8499999999999</v>
      </c>
      <c r="E20" s="1">
        <v>540.84</v>
      </c>
      <c r="F20" s="1">
        <f t="shared" si="0"/>
        <v>499.00999999999988</v>
      </c>
      <c r="G20" s="10">
        <v>582.54</v>
      </c>
      <c r="K20" s="1" t="s">
        <v>20</v>
      </c>
      <c r="N20" s="1">
        <v>2433.88</v>
      </c>
      <c r="O20" s="10">
        <v>874.01</v>
      </c>
    </row>
    <row r="21" spans="2:16">
      <c r="B21" s="1" t="s">
        <v>54</v>
      </c>
      <c r="D21" s="1">
        <v>455.87</v>
      </c>
      <c r="E21" s="1">
        <v>0</v>
      </c>
      <c r="F21" s="1">
        <f t="shared" si="0"/>
        <v>455.87</v>
      </c>
      <c r="G21" s="10">
        <v>299.62</v>
      </c>
      <c r="O21" s="10"/>
    </row>
    <row r="22" spans="2:16">
      <c r="B22" s="1" t="s">
        <v>22</v>
      </c>
      <c r="D22" s="1">
        <v>1088.42</v>
      </c>
      <c r="E22" s="1">
        <v>693.4</v>
      </c>
      <c r="F22" s="1">
        <f t="shared" si="0"/>
        <v>395.0200000000001</v>
      </c>
      <c r="G22" s="10">
        <v>667.29</v>
      </c>
      <c r="N22" s="6"/>
      <c r="O22" s="17"/>
    </row>
    <row r="23" spans="2:16">
      <c r="B23" s="1" t="s">
        <v>23</v>
      </c>
      <c r="D23" s="1">
        <v>0</v>
      </c>
      <c r="E23" s="1">
        <v>0</v>
      </c>
      <c r="F23" s="1">
        <f t="shared" si="0"/>
        <v>0</v>
      </c>
      <c r="G23" s="10">
        <v>2461.13</v>
      </c>
      <c r="O23" s="10"/>
    </row>
    <row r="24" spans="2:16">
      <c r="B24" s="1" t="s">
        <v>24</v>
      </c>
      <c r="D24" s="1">
        <v>0</v>
      </c>
      <c r="E24" s="1">
        <v>0</v>
      </c>
      <c r="F24" s="1">
        <f t="shared" si="0"/>
        <v>0</v>
      </c>
      <c r="G24" s="10">
        <v>627.95000000000005</v>
      </c>
      <c r="N24" s="1">
        <f>+N18+N20</f>
        <v>7717.08</v>
      </c>
      <c r="O24" s="10">
        <f>+O18+O20</f>
        <v>6164.4400000000005</v>
      </c>
    </row>
    <row r="25" spans="2:16">
      <c r="B25" s="1" t="s">
        <v>25</v>
      </c>
      <c r="D25" s="1">
        <v>0</v>
      </c>
      <c r="E25" s="1">
        <v>0</v>
      </c>
      <c r="F25" s="1">
        <f t="shared" si="0"/>
        <v>0</v>
      </c>
      <c r="G25" s="10">
        <v>-216.41</v>
      </c>
      <c r="O25" s="10"/>
    </row>
    <row r="26" spans="2:16">
      <c r="B26" s="1" t="s">
        <v>55</v>
      </c>
      <c r="D26" s="1">
        <v>500</v>
      </c>
      <c r="E26" s="1">
        <v>0</v>
      </c>
      <c r="F26" s="1">
        <f t="shared" si="0"/>
        <v>500</v>
      </c>
      <c r="G26" s="10">
        <v>735.76</v>
      </c>
      <c r="O26" s="10"/>
    </row>
    <row r="27" spans="2:16">
      <c r="B27" s="1" t="s">
        <v>50</v>
      </c>
      <c r="D27" s="1">
        <v>0</v>
      </c>
      <c r="E27" s="1">
        <v>0</v>
      </c>
      <c r="F27" s="1">
        <f t="shared" si="0"/>
        <v>0</v>
      </c>
      <c r="G27" s="10">
        <v>78</v>
      </c>
      <c r="O27" s="10"/>
    </row>
    <row r="28" spans="2:16">
      <c r="B28" s="1" t="s">
        <v>26</v>
      </c>
      <c r="D28" s="1">
        <v>135.03</v>
      </c>
      <c r="F28" s="1">
        <f t="shared" si="0"/>
        <v>135.03</v>
      </c>
      <c r="G28" s="10">
        <v>287.95</v>
      </c>
      <c r="O28" s="10"/>
    </row>
    <row r="29" spans="2:16">
      <c r="G29" s="10"/>
      <c r="O29" s="10"/>
    </row>
    <row r="30" spans="2:16">
      <c r="D30" s="6"/>
      <c r="E30" s="6"/>
      <c r="G30" s="10"/>
      <c r="O30" s="10"/>
      <c r="P30" s="1"/>
    </row>
    <row r="31" spans="2:16">
      <c r="D31" s="18">
        <f>SUM(D17:D30)</f>
        <v>10760.29</v>
      </c>
      <c r="E31" s="18">
        <f>SUM(E17:E30)</f>
        <v>5060.2599999999993</v>
      </c>
      <c r="G31" s="10"/>
      <c r="J31" s="1" t="s">
        <v>28</v>
      </c>
      <c r="N31" s="1">
        <v>3223.72</v>
      </c>
      <c r="O31" s="10">
        <v>1552.64</v>
      </c>
    </row>
    <row r="32" spans="2:16">
      <c r="F32" s="6"/>
      <c r="G32" s="17"/>
      <c r="O32" s="10"/>
    </row>
    <row r="33" spans="1:15">
      <c r="D33" s="1" t="s">
        <v>29</v>
      </c>
      <c r="F33" s="1">
        <f>SUM(F17:F32)</f>
        <v>5700.0300000000007</v>
      </c>
      <c r="G33" s="10">
        <f>SUM(G17:G32)</f>
        <v>9240.630000000001</v>
      </c>
      <c r="O33" s="10"/>
    </row>
    <row r="34" spans="1:15">
      <c r="A34" s="12" t="s">
        <v>30</v>
      </c>
      <c r="G34" s="10"/>
      <c r="O34" s="10"/>
    </row>
    <row r="35" spans="1:15">
      <c r="G35" s="10"/>
      <c r="O35" s="10"/>
    </row>
    <row r="36" spans="1:15">
      <c r="B36" s="1" t="s">
        <v>31</v>
      </c>
      <c r="E36" s="1">
        <v>1500</v>
      </c>
      <c r="G36" s="10">
        <v>6828.85</v>
      </c>
      <c r="O36" s="10"/>
    </row>
    <row r="37" spans="1:15">
      <c r="B37" s="1" t="s">
        <v>32</v>
      </c>
      <c r="E37" s="1">
        <v>110.02</v>
      </c>
      <c r="G37" s="10">
        <v>119.89</v>
      </c>
      <c r="J37" s="1" t="s">
        <v>58</v>
      </c>
      <c r="M37" s="3"/>
      <c r="N37" s="15">
        <f>+N15+N31</f>
        <v>10940.8</v>
      </c>
      <c r="O37" s="16">
        <f>+O15+O31</f>
        <v>7717.08</v>
      </c>
    </row>
    <row r="38" spans="1:15">
      <c r="B38" s="1" t="s">
        <v>34</v>
      </c>
      <c r="E38" s="1">
        <v>200</v>
      </c>
      <c r="G38" s="10">
        <v>0</v>
      </c>
      <c r="O38" s="10"/>
    </row>
    <row r="39" spans="1:15">
      <c r="B39" s="1" t="s">
        <v>35</v>
      </c>
      <c r="E39" s="1">
        <v>143</v>
      </c>
      <c r="G39" s="10">
        <v>143</v>
      </c>
      <c r="O39" s="10"/>
    </row>
    <row r="40" spans="1:15">
      <c r="B40" s="1" t="s">
        <v>36</v>
      </c>
      <c r="E40" s="1">
        <v>11.79</v>
      </c>
      <c r="G40" s="10">
        <v>0</v>
      </c>
      <c r="K40" s="1" t="s">
        <v>17</v>
      </c>
      <c r="M40"/>
      <c r="N40" s="1">
        <v>9991.0300000000007</v>
      </c>
      <c r="O40" s="10">
        <v>5283.2</v>
      </c>
    </row>
    <row r="41" spans="1:15">
      <c r="B41" s="1" t="s">
        <v>37</v>
      </c>
      <c r="E41" s="1">
        <v>0</v>
      </c>
      <c r="G41" s="10">
        <v>200</v>
      </c>
      <c r="M41"/>
      <c r="O41" s="10"/>
    </row>
    <row r="42" spans="1:15">
      <c r="B42" s="1" t="s">
        <v>46</v>
      </c>
      <c r="E42" s="1">
        <v>0</v>
      </c>
      <c r="G42" s="10">
        <v>157.69999999999999</v>
      </c>
      <c r="K42" s="1" t="s">
        <v>20</v>
      </c>
      <c r="M42"/>
      <c r="N42" s="1">
        <f>+N37-N40</f>
        <v>949.76999999999862</v>
      </c>
      <c r="O42" s="10">
        <v>2433.88</v>
      </c>
    </row>
    <row r="43" spans="1:15">
      <c r="B43" s="1" t="s">
        <v>39</v>
      </c>
      <c r="E43" s="1">
        <v>511.5</v>
      </c>
      <c r="G43" s="10">
        <v>238.55</v>
      </c>
      <c r="O43" s="10"/>
    </row>
    <row r="44" spans="1:15">
      <c r="G44" s="10"/>
      <c r="N44" s="6"/>
      <c r="O44" s="17"/>
    </row>
    <row r="45" spans="1:15">
      <c r="G45" s="10"/>
      <c r="O45" s="10"/>
    </row>
    <row r="46" spans="1:15">
      <c r="F46" s="6"/>
      <c r="G46" s="17"/>
      <c r="N46" s="1">
        <f>+N40+N42</f>
        <v>10940.8</v>
      </c>
      <c r="O46" s="10">
        <f>+O40+O42</f>
        <v>7717.08</v>
      </c>
    </row>
    <row r="47" spans="1:15">
      <c r="C47" s="3" t="s">
        <v>42</v>
      </c>
      <c r="D47" s="1">
        <f>+E31+F47</f>
        <v>7536.57</v>
      </c>
      <c r="E47" s="1" t="s">
        <v>43</v>
      </c>
      <c r="F47" s="1">
        <f>SUM(E36:E45)</f>
        <v>2476.31</v>
      </c>
      <c r="G47" s="10">
        <f>SUM(G36:G46)</f>
        <v>7687.9900000000007</v>
      </c>
      <c r="N47" s="18"/>
      <c r="O47" s="19"/>
    </row>
    <row r="48" spans="1:15">
      <c r="F48" s="6"/>
      <c r="G48" s="17"/>
      <c r="O48" s="17"/>
    </row>
    <row r="49" spans="1:7">
      <c r="G49" s="10"/>
    </row>
    <row r="50" spans="1:7">
      <c r="A50" s="1" t="s">
        <v>28</v>
      </c>
      <c r="F50" s="1">
        <f>+F33-F47</f>
        <v>3223.7200000000007</v>
      </c>
      <c r="G50" s="10">
        <f>+G33-G47</f>
        <v>1552.6400000000003</v>
      </c>
    </row>
    <row r="51" spans="1:7">
      <c r="F51" s="18"/>
      <c r="G51" s="19"/>
    </row>
    <row r="52" spans="1:7">
      <c r="G52" s="17"/>
    </row>
    <row r="54" spans="1:7">
      <c r="E54" s="3"/>
      <c r="F54" s="20"/>
    </row>
    <row r="59" spans="1:7">
      <c r="E59" s="3"/>
      <c r="F59" s="20"/>
    </row>
  </sheetData>
  <pageMargins left="1.0104166666666701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23DC00"/>
  </sheetPr>
  <dimension ref="A1:P59"/>
  <sheetViews>
    <sheetView topLeftCell="B1" zoomScaleNormal="100" workbookViewId="0">
      <selection activeCell="O2" sqref="O2"/>
    </sheetView>
  </sheetViews>
  <sheetFormatPr defaultColWidth="11.5703125" defaultRowHeight="13.15"/>
  <cols>
    <col min="1" max="1" width="6.7109375" style="1" customWidth="1"/>
    <col min="2" max="2" width="11.5703125" style="1"/>
    <col min="3" max="3" width="14" style="1" customWidth="1"/>
    <col min="4" max="6" width="11.5703125" style="1"/>
    <col min="7" max="7" width="13.5703125" style="1" customWidth="1"/>
    <col min="8" max="8" width="2.28515625" style="1" customWidth="1"/>
    <col min="9" max="9" width="11.85546875" style="1" customWidth="1"/>
    <col min="10" max="15" width="11.5703125" style="1"/>
  </cols>
  <sheetData>
    <row r="1" spans="1:15">
      <c r="A1" s="2"/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</row>
    <row r="2" spans="1:15">
      <c r="A2" s="1" t="s">
        <v>0</v>
      </c>
      <c r="G2" s="3" t="s">
        <v>1</v>
      </c>
      <c r="I2" s="1" t="s">
        <v>0</v>
      </c>
      <c r="O2" s="3" t="s">
        <v>2</v>
      </c>
    </row>
    <row r="4" spans="1:15">
      <c r="A4" s="1" t="s">
        <v>3</v>
      </c>
      <c r="E4"/>
      <c r="F4" s="3" t="s">
        <v>4</v>
      </c>
      <c r="G4" s="4">
        <v>43708</v>
      </c>
      <c r="I4" s="1" t="s">
        <v>5</v>
      </c>
      <c r="M4"/>
      <c r="N4" s="3" t="s">
        <v>6</v>
      </c>
      <c r="O4" s="5">
        <v>43708</v>
      </c>
    </row>
    <row r="5" spans="1:15">
      <c r="A5" s="6"/>
      <c r="B5" s="6"/>
      <c r="C5" s="6"/>
      <c r="D5" s="6"/>
      <c r="E5" s="6"/>
      <c r="F5" s="6"/>
      <c r="G5" s="6"/>
      <c r="I5" s="6"/>
      <c r="J5" s="6"/>
      <c r="K5" s="6"/>
      <c r="L5" s="6"/>
      <c r="M5" s="6"/>
      <c r="N5" s="6"/>
      <c r="O5" s="6"/>
    </row>
    <row r="6" spans="1:15">
      <c r="I6"/>
      <c r="J6"/>
      <c r="K6"/>
      <c r="L6"/>
      <c r="M6"/>
      <c r="N6"/>
      <c r="O6"/>
    </row>
    <row r="7" spans="1:15">
      <c r="I7"/>
      <c r="J7"/>
      <c r="K7"/>
      <c r="L7"/>
      <c r="M7"/>
      <c r="N7"/>
      <c r="O7"/>
    </row>
    <row r="8" spans="1:15">
      <c r="I8"/>
      <c r="J8"/>
      <c r="K8"/>
      <c r="L8"/>
      <c r="M8"/>
      <c r="N8"/>
      <c r="O8"/>
    </row>
    <row r="10" spans="1:15">
      <c r="G10" s="7"/>
      <c r="O10" s="8"/>
    </row>
    <row r="11" spans="1:15">
      <c r="G11" s="9" t="s">
        <v>7</v>
      </c>
      <c r="O11" s="9" t="s">
        <v>7</v>
      </c>
    </row>
    <row r="12" spans="1:15">
      <c r="G12" s="10"/>
      <c r="O12" s="10"/>
    </row>
    <row r="13" spans="1:15">
      <c r="D13" s="11" t="s">
        <v>8</v>
      </c>
      <c r="E13" s="11" t="s">
        <v>8</v>
      </c>
      <c r="F13" s="11" t="s">
        <v>8</v>
      </c>
      <c r="G13" s="9" t="s">
        <v>8</v>
      </c>
      <c r="M13" s="11" t="s">
        <v>8</v>
      </c>
      <c r="N13" s="11" t="s">
        <v>8</v>
      </c>
      <c r="O13" s="9" t="s">
        <v>8</v>
      </c>
    </row>
    <row r="14" spans="1:15">
      <c r="A14" s="12" t="s">
        <v>9</v>
      </c>
      <c r="D14" s="3" t="s">
        <v>10</v>
      </c>
      <c r="E14" s="3" t="s">
        <v>11</v>
      </c>
      <c r="F14" s="13"/>
      <c r="G14" s="14"/>
      <c r="O14" s="10"/>
    </row>
    <row r="15" spans="1:15">
      <c r="D15" s="3" t="s">
        <v>9</v>
      </c>
      <c r="E15" s="3" t="s">
        <v>12</v>
      </c>
      <c r="F15" s="3" t="s">
        <v>13</v>
      </c>
      <c r="G15" s="14" t="s">
        <v>13</v>
      </c>
      <c r="J15" s="1" t="s">
        <v>59</v>
      </c>
      <c r="M15" s="3"/>
      <c r="N15" s="15">
        <v>6164.44</v>
      </c>
      <c r="O15" s="16">
        <v>9717</v>
      </c>
    </row>
    <row r="16" spans="1:15">
      <c r="D16" s="11"/>
      <c r="E16" s="11"/>
      <c r="F16" s="11"/>
      <c r="G16" s="10"/>
      <c r="O16" s="10"/>
    </row>
    <row r="17" spans="2:16">
      <c r="B17" s="1" t="s">
        <v>15</v>
      </c>
      <c r="D17" s="1">
        <v>1113.3</v>
      </c>
      <c r="E17" s="1">
        <v>892.05</v>
      </c>
      <c r="F17" s="1">
        <f t="shared" ref="F17:F28" si="0">+D17-E17</f>
        <v>221.25</v>
      </c>
      <c r="G17" s="10">
        <v>399.31</v>
      </c>
      <c r="O17" s="10"/>
    </row>
    <row r="18" spans="2:16">
      <c r="B18" s="1" t="s">
        <v>16</v>
      </c>
      <c r="D18" s="1">
        <v>1397.1</v>
      </c>
      <c r="E18" s="1">
        <v>972.72</v>
      </c>
      <c r="F18" s="1">
        <f t="shared" si="0"/>
        <v>424.37999999999988</v>
      </c>
      <c r="G18" s="10">
        <v>615</v>
      </c>
      <c r="K18" s="1" t="s">
        <v>17</v>
      </c>
      <c r="N18" s="1">
        <v>5290.43</v>
      </c>
      <c r="O18" s="10">
        <v>8570.69</v>
      </c>
    </row>
    <row r="19" spans="2:16">
      <c r="B19" s="1" t="s">
        <v>18</v>
      </c>
      <c r="D19" s="1">
        <v>4726.66</v>
      </c>
      <c r="E19" s="1">
        <v>1655.49</v>
      </c>
      <c r="F19" s="1">
        <f t="shared" si="0"/>
        <v>3071.17</v>
      </c>
      <c r="G19" s="10">
        <v>2477.35</v>
      </c>
      <c r="O19" s="10"/>
    </row>
    <row r="20" spans="2:16">
      <c r="B20" s="1" t="s">
        <v>19</v>
      </c>
      <c r="D20" s="1">
        <v>1101.54</v>
      </c>
      <c r="E20" s="1">
        <v>519</v>
      </c>
      <c r="F20" s="1">
        <f t="shared" si="0"/>
        <v>582.54</v>
      </c>
      <c r="G20" s="10">
        <v>639.05999999999995</v>
      </c>
      <c r="K20" s="1" t="s">
        <v>20</v>
      </c>
      <c r="N20" s="1">
        <f>+N15-N18</f>
        <v>874.00999999999931</v>
      </c>
      <c r="O20" s="10">
        <f>+O15-O18</f>
        <v>1146.3099999999995</v>
      </c>
    </row>
    <row r="21" spans="2:16">
      <c r="B21" s="1" t="s">
        <v>54</v>
      </c>
      <c r="D21" s="1">
        <v>529.03</v>
      </c>
      <c r="E21" s="1">
        <v>229.41</v>
      </c>
      <c r="F21" s="1">
        <f t="shared" si="0"/>
        <v>299.62</v>
      </c>
      <c r="G21" s="10">
        <v>594.30999999999995</v>
      </c>
      <c r="O21" s="10"/>
    </row>
    <row r="22" spans="2:16">
      <c r="B22" s="1" t="s">
        <v>22</v>
      </c>
      <c r="D22" s="1">
        <v>1394.36</v>
      </c>
      <c r="E22" s="1">
        <v>727.07</v>
      </c>
      <c r="F22" s="1">
        <f t="shared" si="0"/>
        <v>667.28999999999985</v>
      </c>
      <c r="G22" s="10">
        <v>417.48</v>
      </c>
      <c r="N22" s="6"/>
      <c r="O22" s="17"/>
    </row>
    <row r="23" spans="2:16">
      <c r="B23" s="1" t="s">
        <v>23</v>
      </c>
      <c r="D23" s="1">
        <v>4359.97</v>
      </c>
      <c r="E23" s="1">
        <v>1898.84</v>
      </c>
      <c r="F23" s="1">
        <f t="shared" si="0"/>
        <v>2461.13</v>
      </c>
      <c r="G23" s="10">
        <v>1789.55</v>
      </c>
      <c r="O23" s="10"/>
    </row>
    <row r="24" spans="2:16">
      <c r="B24" s="1" t="s">
        <v>24</v>
      </c>
      <c r="D24" s="1">
        <v>1166.1500000000001</v>
      </c>
      <c r="E24" s="1">
        <v>538.20000000000005</v>
      </c>
      <c r="F24" s="1">
        <f t="shared" si="0"/>
        <v>627.95000000000005</v>
      </c>
      <c r="G24" s="10">
        <v>471.5</v>
      </c>
      <c r="N24" s="1">
        <f>+N18+N20</f>
        <v>6164.44</v>
      </c>
      <c r="O24" s="10">
        <f>+O18+O20</f>
        <v>9717</v>
      </c>
    </row>
    <row r="25" spans="2:16">
      <c r="B25" s="1" t="s">
        <v>25</v>
      </c>
      <c r="D25" s="1">
        <v>510</v>
      </c>
      <c r="E25" s="1">
        <v>726.41</v>
      </c>
      <c r="F25" s="1">
        <f t="shared" si="0"/>
        <v>-216.40999999999997</v>
      </c>
      <c r="G25" s="10">
        <v>-550.79999999999995</v>
      </c>
      <c r="O25" s="10"/>
    </row>
    <row r="26" spans="2:16">
      <c r="B26" s="1" t="s">
        <v>60</v>
      </c>
      <c r="D26" s="1">
        <v>811.85</v>
      </c>
      <c r="E26" s="1">
        <v>76.09</v>
      </c>
      <c r="F26" s="1">
        <f t="shared" si="0"/>
        <v>735.76</v>
      </c>
      <c r="G26" s="10">
        <f>297.57+407.48</f>
        <v>705.05</v>
      </c>
      <c r="O26" s="10"/>
    </row>
    <row r="27" spans="2:16">
      <c r="B27" s="1" t="s">
        <v>50</v>
      </c>
      <c r="D27" s="1">
        <v>1340</v>
      </c>
      <c r="E27" s="1">
        <v>1262</v>
      </c>
      <c r="F27" s="1">
        <f t="shared" si="0"/>
        <v>78</v>
      </c>
      <c r="G27" s="10">
        <v>114</v>
      </c>
      <c r="O27" s="10"/>
    </row>
    <row r="28" spans="2:16">
      <c r="B28" s="1" t="s">
        <v>26</v>
      </c>
      <c r="D28" s="1">
        <v>287.95</v>
      </c>
      <c r="E28" s="1">
        <v>0</v>
      </c>
      <c r="F28" s="1">
        <f t="shared" si="0"/>
        <v>287.95</v>
      </c>
      <c r="G28" s="10">
        <v>97.8</v>
      </c>
      <c r="O28" s="10"/>
    </row>
    <row r="29" spans="2:16">
      <c r="G29" s="10"/>
      <c r="O29" s="10"/>
    </row>
    <row r="30" spans="2:16">
      <c r="D30" s="6"/>
      <c r="E30" s="6"/>
      <c r="G30" s="10"/>
      <c r="O30" s="10"/>
      <c r="P30" s="1"/>
    </row>
    <row r="31" spans="2:16">
      <c r="D31" s="18">
        <f>SUM(D17:D30)</f>
        <v>18737.91</v>
      </c>
      <c r="E31" s="18">
        <f>SUM(E17:E30)</f>
        <v>9497.2799999999988</v>
      </c>
      <c r="G31" s="10"/>
      <c r="J31" s="1" t="s">
        <v>28</v>
      </c>
      <c r="N31" s="1">
        <v>1552.64</v>
      </c>
      <c r="O31" s="10">
        <v>-3552.56</v>
      </c>
    </row>
    <row r="32" spans="2:16">
      <c r="F32" s="6"/>
      <c r="G32" s="17"/>
      <c r="O32" s="10"/>
    </row>
    <row r="33" spans="1:15">
      <c r="D33" s="1" t="s">
        <v>29</v>
      </c>
      <c r="F33" s="1">
        <f>SUM(F17:F32)</f>
        <v>9240.630000000001</v>
      </c>
      <c r="G33" s="10">
        <f>SUM(G17:G32)</f>
        <v>7769.6099999999988</v>
      </c>
      <c r="O33" s="10"/>
    </row>
    <row r="34" spans="1:15">
      <c r="A34" s="12" t="s">
        <v>30</v>
      </c>
      <c r="G34" s="10"/>
      <c r="O34" s="10"/>
    </row>
    <row r="35" spans="1:15">
      <c r="G35" s="10"/>
      <c r="O35" s="10"/>
    </row>
    <row r="36" spans="1:15">
      <c r="B36" s="1" t="s">
        <v>31</v>
      </c>
      <c r="E36" s="1">
        <f>1500+106.13+5222.72</f>
        <v>6828.85</v>
      </c>
      <c r="G36" s="10">
        <v>9750</v>
      </c>
      <c r="O36" s="10"/>
    </row>
    <row r="37" spans="1:15">
      <c r="B37" s="1" t="s">
        <v>32</v>
      </c>
      <c r="E37" s="1">
        <v>119.89</v>
      </c>
      <c r="G37" s="10">
        <v>215.79</v>
      </c>
      <c r="J37" s="1" t="s">
        <v>61</v>
      </c>
      <c r="M37" s="3"/>
      <c r="N37" s="15">
        <f>+N15+N31</f>
        <v>7717.08</v>
      </c>
      <c r="O37" s="16">
        <f>+O15+O31</f>
        <v>6164.4400000000005</v>
      </c>
    </row>
    <row r="38" spans="1:15">
      <c r="B38" s="1" t="s">
        <v>34</v>
      </c>
      <c r="E38" s="1">
        <v>0</v>
      </c>
      <c r="G38" s="10">
        <f>32.81+156.18</f>
        <v>188.99</v>
      </c>
      <c r="O38" s="10"/>
    </row>
    <row r="39" spans="1:15">
      <c r="B39" s="1" t="s">
        <v>35</v>
      </c>
      <c r="E39" s="1">
        <v>143</v>
      </c>
      <c r="G39" s="10">
        <v>148</v>
      </c>
      <c r="O39" s="10"/>
    </row>
    <row r="40" spans="1:15">
      <c r="B40" s="1" t="s">
        <v>36</v>
      </c>
      <c r="E40" s="1">
        <v>0</v>
      </c>
      <c r="G40" s="10">
        <v>203.11</v>
      </c>
      <c r="K40" s="1" t="s">
        <v>17</v>
      </c>
      <c r="M40"/>
      <c r="N40" s="1">
        <v>5283.2</v>
      </c>
      <c r="O40" s="10">
        <v>5290.43</v>
      </c>
    </row>
    <row r="41" spans="1:15">
      <c r="B41" s="1" t="s">
        <v>37</v>
      </c>
      <c r="E41" s="1">
        <v>200</v>
      </c>
      <c r="G41" s="10">
        <v>600</v>
      </c>
      <c r="M41"/>
      <c r="O41" s="10"/>
    </row>
    <row r="42" spans="1:15">
      <c r="B42" s="1" t="s">
        <v>46</v>
      </c>
      <c r="E42" s="1">
        <v>157.69999999999999</v>
      </c>
      <c r="G42" s="10">
        <v>156.66</v>
      </c>
      <c r="K42" s="1" t="s">
        <v>20</v>
      </c>
      <c r="M42"/>
      <c r="N42" s="1">
        <f>+N37-N40</f>
        <v>2433.88</v>
      </c>
      <c r="O42" s="10">
        <v>874.01</v>
      </c>
    </row>
    <row r="43" spans="1:15">
      <c r="B43" s="1" t="s">
        <v>39</v>
      </c>
      <c r="E43" s="1">
        <v>238.55</v>
      </c>
      <c r="G43" s="10">
        <v>0</v>
      </c>
      <c r="O43" s="10"/>
    </row>
    <row r="44" spans="1:15">
      <c r="B44" s="1" t="s">
        <v>40</v>
      </c>
      <c r="E44" s="1">
        <v>0</v>
      </c>
      <c r="G44" s="10">
        <v>59.62</v>
      </c>
      <c r="N44" s="6"/>
      <c r="O44" s="17"/>
    </row>
    <row r="45" spans="1:15">
      <c r="G45" s="10"/>
      <c r="O45" s="10"/>
    </row>
    <row r="46" spans="1:15">
      <c r="F46" s="6"/>
      <c r="G46" s="17"/>
      <c r="N46" s="1">
        <f>+N40+N42</f>
        <v>7717.08</v>
      </c>
      <c r="O46" s="10">
        <f>+O40+O42</f>
        <v>6164.4400000000005</v>
      </c>
    </row>
    <row r="47" spans="1:15">
      <c r="C47" s="3" t="s">
        <v>42</v>
      </c>
      <c r="D47" s="1">
        <f>+E31+F47</f>
        <v>17185.27</v>
      </c>
      <c r="E47" s="1" t="s">
        <v>43</v>
      </c>
      <c r="F47" s="1">
        <f>SUM(E36:E45)</f>
        <v>7687.9900000000007</v>
      </c>
      <c r="G47" s="10">
        <f>SUM(G36:G46)</f>
        <v>11322.170000000002</v>
      </c>
      <c r="N47" s="18"/>
      <c r="O47" s="19"/>
    </row>
    <row r="48" spans="1:15">
      <c r="F48" s="6"/>
      <c r="G48" s="17"/>
      <c r="O48" s="17"/>
    </row>
    <row r="49" spans="1:7">
      <c r="G49" s="10"/>
    </row>
    <row r="50" spans="1:7">
      <c r="A50" s="1" t="s">
        <v>28</v>
      </c>
      <c r="F50" s="1">
        <f>+F33-F47</f>
        <v>1552.6400000000003</v>
      </c>
      <c r="G50" s="10">
        <f>+G33-G47</f>
        <v>-3552.5600000000031</v>
      </c>
    </row>
    <row r="51" spans="1:7">
      <c r="F51" s="18"/>
      <c r="G51" s="19"/>
    </row>
    <row r="52" spans="1:7">
      <c r="G52" s="17"/>
    </row>
    <row r="54" spans="1:7">
      <c r="E54" s="3"/>
      <c r="F54" s="20"/>
    </row>
    <row r="59" spans="1:7">
      <c r="E59" s="3"/>
      <c r="F59" s="20"/>
    </row>
  </sheetData>
  <pageMargins left="1.0104166666666701" right="0.78749999999999998" top="0.78749999999999998" bottom="0.78749999999999998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6E38D5-F19A-4F30-A49B-50F0D4A35FDD}"/>
</file>

<file path=customXml/itemProps2.xml><?xml version="1.0" encoding="utf-8"?>
<ds:datastoreItem xmlns:ds="http://schemas.openxmlformats.org/officeDocument/2006/customXml" ds:itemID="{E623BFAC-7A91-4F61-950A-D48B9C7603F9}"/>
</file>

<file path=customXml/itemProps3.xml><?xml version="1.0" encoding="utf-8"?>
<ds:datastoreItem xmlns:ds="http://schemas.openxmlformats.org/officeDocument/2006/customXml" ds:itemID="{CA11013B-EF0F-4570-B3C1-FEF6A06CFC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Bradburn</dc:creator>
  <cp:keywords/>
  <dc:description/>
  <cp:lastModifiedBy>CRM Administrator</cp:lastModifiedBy>
  <cp:revision>56</cp:revision>
  <dcterms:created xsi:type="dcterms:W3CDTF">2024-08-20T12:20:40Z</dcterms:created>
  <dcterms:modified xsi:type="dcterms:W3CDTF">2026-05-13T08:22:19Z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  <property fmtid="{D5CDD505-2E9C-101B-9397-08002B2CF9AE}" pid="3" name="MediaServiceImageTags">
    <vt:lpwstr/>
  </property>
</Properties>
</file>