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teve Jones\Documents\Work Files\SOKO Fund\SOKO 2425\"/>
    </mc:Choice>
  </mc:AlternateContent>
  <xr:revisionPtr revIDLastSave="0" documentId="13_ncr:1_{D112DB92-1959-474B-97C6-FCDE5CB81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come &amp; Exp" sheetId="1" r:id="rId1"/>
    <sheet name="DetailYE17" sheetId="7" state="hidden" r:id="rId2"/>
    <sheet name="Assets  Liabs" sheetId="2" r:id="rId3"/>
    <sheet name="Notes to the 2020 Accounts" sheetId="13" state="hidden" r:id="rId4"/>
    <sheet name="Notes to the 2021 Accounts" sheetId="15" state="hidden" r:id="rId5"/>
    <sheet name="Notes to the 2022 Accounts" sheetId="17" state="hidden" r:id="rId6"/>
    <sheet name="Notes to the 2025 Accounts" sheetId="21" r:id="rId7"/>
    <sheet name="Notes to the 2018 Accounts" sheetId="8" state="hidden" r:id="rId8"/>
    <sheet name="Notes to the 2019 Accounts" sheetId="10" state="hidden" r:id="rId9"/>
    <sheet name="DetailYE18" sheetId="9" state="hidden" r:id="rId10"/>
    <sheet name="Investments" sheetId="19" state="hidden" r:id="rId11"/>
    <sheet name="DetailYE25" sheetId="23" state="hidden" r:id="rId12"/>
    <sheet name="DetailYE23" sheetId="20" state="hidden" r:id="rId13"/>
    <sheet name="DetailYE24" sheetId="22" state="hidden" r:id="rId14"/>
    <sheet name="nfd payments 22" sheetId="18" state="hidden" r:id="rId15"/>
    <sheet name="DetailYE22" sheetId="16" state="hidden" r:id="rId16"/>
    <sheet name="DetailYE21" sheetId="14" state="hidden" r:id="rId17"/>
    <sheet name="DetailYE20" sheetId="12" state="hidden" r:id="rId18"/>
    <sheet name="DetailYE19" sheetId="11" state="hidden" r:id="rId19"/>
    <sheet name="Notes to the 2016 Accounts" sheetId="6" state="hidden" r:id="rId20"/>
    <sheet name="DetailYE16" sheetId="5" state="hidden" r:id="rId21"/>
    <sheet name="DetailYE15" sheetId="4" state="hidden" r:id="rId22"/>
    <sheet name="DetailYE14" sheetId="3" state="hidden" r:id="rId23"/>
  </sheets>
  <definedNames>
    <definedName name="_xlnm.Print_Titles" localSheetId="21">DetailYE15!$1:$1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9" l="1"/>
  <c r="G13" i="19" s="1"/>
  <c r="H13" i="19" s="1"/>
  <c r="H26" i="2"/>
  <c r="G25" i="2"/>
  <c r="H23" i="2"/>
  <c r="G23" i="2"/>
  <c r="G29" i="2" s="1"/>
  <c r="F23" i="2"/>
  <c r="G18" i="2"/>
  <c r="G16" i="2"/>
  <c r="H15" i="2"/>
  <c r="G15" i="2"/>
  <c r="G17" i="2" s="1"/>
  <c r="G27" i="2" s="1"/>
  <c r="H8" i="2"/>
  <c r="G8" i="2"/>
  <c r="G11" i="2" s="1"/>
  <c r="G20" i="2" s="1"/>
  <c r="F8" i="2"/>
  <c r="G17" i="1"/>
  <c r="G40" i="1"/>
  <c r="E40" i="1"/>
  <c r="F32" i="1"/>
  <c r="E30" i="1"/>
  <c r="E29" i="1"/>
  <c r="E26" i="1"/>
  <c r="F18" i="1"/>
  <c r="F34" i="1" s="1"/>
  <c r="F38" i="1" s="1"/>
  <c r="F42" i="1" s="1"/>
  <c r="E17" i="1"/>
  <c r="E351" i="23"/>
  <c r="D351" i="23"/>
  <c r="E350" i="23"/>
  <c r="D350" i="23"/>
  <c r="E349" i="23"/>
  <c r="D349" i="23"/>
  <c r="E348" i="23"/>
  <c r="D348" i="23"/>
  <c r="E347" i="23"/>
  <c r="D347" i="23"/>
  <c r="E346" i="23"/>
  <c r="D346" i="23"/>
  <c r="E345" i="23"/>
  <c r="D345" i="23"/>
  <c r="E344" i="23"/>
  <c r="D344" i="23"/>
  <c r="D339" i="23"/>
  <c r="E339" i="23"/>
  <c r="D340" i="23"/>
  <c r="E340" i="23"/>
  <c r="D341" i="23"/>
  <c r="E341" i="23"/>
  <c r="D342" i="23"/>
  <c r="E342" i="23"/>
  <c r="E338" i="23"/>
  <c r="D338" i="23"/>
  <c r="E351" i="22"/>
  <c r="E327" i="23"/>
  <c r="E333" i="23" s="1"/>
  <c r="D327" i="23"/>
  <c r="D335" i="23" s="1"/>
  <c r="E336" i="23"/>
  <c r="G4" i="23"/>
  <c r="H4" i="23" s="1"/>
  <c r="G5" i="23" s="1"/>
  <c r="H5" i="23" s="1"/>
  <c r="G6" i="23" s="1"/>
  <c r="H6" i="23" s="1"/>
  <c r="G7" i="23" s="1"/>
  <c r="H7" i="23" s="1"/>
  <c r="G8" i="23" s="1"/>
  <c r="H8" i="23" s="1"/>
  <c r="G9" i="23" s="1"/>
  <c r="H9" i="23" s="1"/>
  <c r="G10" i="23" s="1"/>
  <c r="H10" i="23" s="1"/>
  <c r="G11" i="23" s="1"/>
  <c r="H11" i="23" s="1"/>
  <c r="G12" i="23" s="1"/>
  <c r="H12" i="23" s="1"/>
  <c r="G13" i="23" s="1"/>
  <c r="H13" i="23" s="1"/>
  <c r="G14" i="23" s="1"/>
  <c r="H14" i="23" s="1"/>
  <c r="G15" i="23" s="1"/>
  <c r="H15" i="23" s="1"/>
  <c r="G16" i="23" s="1"/>
  <c r="H16" i="23" s="1"/>
  <c r="G17" i="23" s="1"/>
  <c r="H17" i="23" s="1"/>
  <c r="G18" i="23" s="1"/>
  <c r="H18" i="23" s="1"/>
  <c r="G19" i="23" s="1"/>
  <c r="H19" i="23" s="1"/>
  <c r="G20" i="23" s="1"/>
  <c r="H20" i="23" s="1"/>
  <c r="G21" i="23" s="1"/>
  <c r="H21" i="23" s="1"/>
  <c r="G22" i="23" s="1"/>
  <c r="H22" i="23" s="1"/>
  <c r="G23" i="23" s="1"/>
  <c r="H23" i="23" s="1"/>
  <c r="G24" i="23" s="1"/>
  <c r="H24" i="23" s="1"/>
  <c r="G25" i="23" s="1"/>
  <c r="H25" i="23" s="1"/>
  <c r="G26" i="23" s="1"/>
  <c r="H26" i="23" s="1"/>
  <c r="G27" i="23" s="1"/>
  <c r="H27" i="23" s="1"/>
  <c r="G28" i="23" s="1"/>
  <c r="H28" i="23" s="1"/>
  <c r="G29" i="23" s="1"/>
  <c r="H29" i="23" s="1"/>
  <c r="G30" i="23" s="1"/>
  <c r="H30" i="23" s="1"/>
  <c r="G31" i="23" s="1"/>
  <c r="H31" i="23" s="1"/>
  <c r="G32" i="23" s="1"/>
  <c r="H32" i="23" s="1"/>
  <c r="G33" i="23" s="1"/>
  <c r="H33" i="23" s="1"/>
  <c r="G34" i="23" s="1"/>
  <c r="H34" i="23" s="1"/>
  <c r="G35" i="23" s="1"/>
  <c r="H35" i="23" s="1"/>
  <c r="G36" i="23" s="1"/>
  <c r="H36" i="23" s="1"/>
  <c r="G37" i="23" s="1"/>
  <c r="H37" i="23" s="1"/>
  <c r="G38" i="23" s="1"/>
  <c r="H38" i="23" s="1"/>
  <c r="G39" i="23" s="1"/>
  <c r="H39" i="23" s="1"/>
  <c r="G40" i="23" s="1"/>
  <c r="H40" i="23" s="1"/>
  <c r="G41" i="23" s="1"/>
  <c r="H41" i="23" s="1"/>
  <c r="G42" i="23" s="1"/>
  <c r="H42" i="23" s="1"/>
  <c r="G43" i="23" s="1"/>
  <c r="H43" i="23" s="1"/>
  <c r="G44" i="23" s="1"/>
  <c r="H44" i="23" s="1"/>
  <c r="G45" i="23" s="1"/>
  <c r="H45" i="23" s="1"/>
  <c r="G46" i="23" s="1"/>
  <c r="H46" i="23" s="1"/>
  <c r="G47" i="23" s="1"/>
  <c r="H47" i="23" s="1"/>
  <c r="G48" i="23" s="1"/>
  <c r="H48" i="23" s="1"/>
  <c r="G49" i="23" s="1"/>
  <c r="H49" i="23" s="1"/>
  <c r="G50" i="23" s="1"/>
  <c r="H50" i="23" s="1"/>
  <c r="G51" i="23" s="1"/>
  <c r="H51" i="23" s="1"/>
  <c r="G52" i="23" s="1"/>
  <c r="H52" i="23" s="1"/>
  <c r="G53" i="23" s="1"/>
  <c r="H53" i="23" s="1"/>
  <c r="G54" i="23" s="1"/>
  <c r="H54" i="23" s="1"/>
  <c r="G55" i="23" s="1"/>
  <c r="H55" i="23" s="1"/>
  <c r="G56" i="23" s="1"/>
  <c r="H56" i="23" s="1"/>
  <c r="G57" i="23" s="1"/>
  <c r="H57" i="23" s="1"/>
  <c r="G58" i="23" s="1"/>
  <c r="H58" i="23" s="1"/>
  <c r="G59" i="23" s="1"/>
  <c r="H59" i="23" s="1"/>
  <c r="G60" i="23" s="1"/>
  <c r="H60" i="23" s="1"/>
  <c r="G61" i="23" s="1"/>
  <c r="H61" i="23" s="1"/>
  <c r="G62" i="23" s="1"/>
  <c r="H62" i="23" s="1"/>
  <c r="G63" i="23" s="1"/>
  <c r="H63" i="23" s="1"/>
  <c r="G64" i="23" s="1"/>
  <c r="H64" i="23" s="1"/>
  <c r="G65" i="23" s="1"/>
  <c r="H65" i="23" s="1"/>
  <c r="G66" i="23" s="1"/>
  <c r="H66" i="23" s="1"/>
  <c r="G67" i="23" s="1"/>
  <c r="H67" i="23" s="1"/>
  <c r="G68" i="23" s="1"/>
  <c r="H68" i="23" s="1"/>
  <c r="G69" i="23" s="1"/>
  <c r="H69" i="23" s="1"/>
  <c r="G70" i="23" s="1"/>
  <c r="H70" i="23" s="1"/>
  <c r="G71" i="23" s="1"/>
  <c r="H71" i="23" s="1"/>
  <c r="G72" i="23" s="1"/>
  <c r="H72" i="23" s="1"/>
  <c r="G73" i="23" s="1"/>
  <c r="H73" i="23" s="1"/>
  <c r="G74" i="23" s="1"/>
  <c r="H74" i="23" s="1"/>
  <c r="G75" i="23" s="1"/>
  <c r="H75" i="23" s="1"/>
  <c r="G76" i="23" s="1"/>
  <c r="H76" i="23" s="1"/>
  <c r="G77" i="23" s="1"/>
  <c r="H77" i="23" s="1"/>
  <c r="G78" i="23" s="1"/>
  <c r="H78" i="23" s="1"/>
  <c r="G79" i="23" s="1"/>
  <c r="H79" i="23" s="1"/>
  <c r="G80" i="23" s="1"/>
  <c r="H80" i="23" s="1"/>
  <c r="G81" i="23" s="1"/>
  <c r="H81" i="23" s="1"/>
  <c r="G82" i="23" s="1"/>
  <c r="H82" i="23" s="1"/>
  <c r="G83" i="23" s="1"/>
  <c r="H83" i="23" s="1"/>
  <c r="G84" i="23" s="1"/>
  <c r="H84" i="23" s="1"/>
  <c r="G85" i="23" s="1"/>
  <c r="H85" i="23" s="1"/>
  <c r="G86" i="23" s="1"/>
  <c r="H86" i="23" s="1"/>
  <c r="G87" i="23" s="1"/>
  <c r="H87" i="23" s="1"/>
  <c r="G88" i="23" s="1"/>
  <c r="H88" i="23" s="1"/>
  <c r="G89" i="23" s="1"/>
  <c r="H89" i="23" s="1"/>
  <c r="G90" i="23" s="1"/>
  <c r="H90" i="23" s="1"/>
  <c r="G91" i="23" s="1"/>
  <c r="H91" i="23" s="1"/>
  <c r="G92" i="23" s="1"/>
  <c r="H92" i="23" s="1"/>
  <c r="G93" i="23" s="1"/>
  <c r="H93" i="23" s="1"/>
  <c r="G94" i="23" s="1"/>
  <c r="H94" i="23" s="1"/>
  <c r="G95" i="23" s="1"/>
  <c r="H95" i="23" s="1"/>
  <c r="G96" i="23" s="1"/>
  <c r="H96" i="23" s="1"/>
  <c r="G97" i="23" s="1"/>
  <c r="H97" i="23" s="1"/>
  <c r="G98" i="23" s="1"/>
  <c r="H98" i="23" s="1"/>
  <c r="G99" i="23" s="1"/>
  <c r="H99" i="23" s="1"/>
  <c r="G100" i="23" s="1"/>
  <c r="H100" i="23" s="1"/>
  <c r="G101" i="23" s="1"/>
  <c r="H101" i="23" s="1"/>
  <c r="G102" i="23" s="1"/>
  <c r="H102" i="23" s="1"/>
  <c r="G103" i="23" s="1"/>
  <c r="H103" i="23" s="1"/>
  <c r="G104" i="23" s="1"/>
  <c r="H104" i="23" s="1"/>
  <c r="G105" i="23" s="1"/>
  <c r="H105" i="23" s="1"/>
  <c r="G106" i="23" s="1"/>
  <c r="H106" i="23" s="1"/>
  <c r="G107" i="23" s="1"/>
  <c r="H107" i="23" s="1"/>
  <c r="G108" i="23" s="1"/>
  <c r="H108" i="23" s="1"/>
  <c r="G109" i="23" s="1"/>
  <c r="H109" i="23" s="1"/>
  <c r="G110" i="23" s="1"/>
  <c r="H110" i="23" s="1"/>
  <c r="G111" i="23" s="1"/>
  <c r="H111" i="23" s="1"/>
  <c r="G112" i="23" s="1"/>
  <c r="H112" i="23" s="1"/>
  <c r="G113" i="23" s="1"/>
  <c r="H113" i="23" s="1"/>
  <c r="G114" i="23" s="1"/>
  <c r="H114" i="23" s="1"/>
  <c r="G115" i="23" s="1"/>
  <c r="H115" i="23" s="1"/>
  <c r="G116" i="23" s="1"/>
  <c r="H116" i="23" s="1"/>
  <c r="G117" i="23" s="1"/>
  <c r="H117" i="23" s="1"/>
  <c r="G118" i="23" s="1"/>
  <c r="H118" i="23" s="1"/>
  <c r="G119" i="23" s="1"/>
  <c r="H119" i="23" s="1"/>
  <c r="G120" i="23" s="1"/>
  <c r="H120" i="23" s="1"/>
  <c r="G121" i="23" s="1"/>
  <c r="H121" i="23" s="1"/>
  <c r="G122" i="23" s="1"/>
  <c r="H122" i="23" s="1"/>
  <c r="G123" i="23" s="1"/>
  <c r="H123" i="23" s="1"/>
  <c r="G124" i="23" s="1"/>
  <c r="H124" i="23" s="1"/>
  <c r="G125" i="23" s="1"/>
  <c r="H125" i="23" s="1"/>
  <c r="G126" i="23" s="1"/>
  <c r="H126" i="23" s="1"/>
  <c r="G127" i="23" s="1"/>
  <c r="H127" i="23" s="1"/>
  <c r="G128" i="23" s="1"/>
  <c r="H128" i="23" s="1"/>
  <c r="G129" i="23" s="1"/>
  <c r="H129" i="23" s="1"/>
  <c r="G130" i="23" s="1"/>
  <c r="H130" i="23" s="1"/>
  <c r="G131" i="23" s="1"/>
  <c r="H131" i="23" s="1"/>
  <c r="G132" i="23" s="1"/>
  <c r="H132" i="23" s="1"/>
  <c r="G133" i="23" s="1"/>
  <c r="H133" i="23" s="1"/>
  <c r="G134" i="23" s="1"/>
  <c r="H134" i="23" s="1"/>
  <c r="G135" i="23" s="1"/>
  <c r="H135" i="23" s="1"/>
  <c r="G136" i="23" s="1"/>
  <c r="H136" i="23" s="1"/>
  <c r="G137" i="23" s="1"/>
  <c r="H137" i="23" s="1"/>
  <c r="G138" i="23" s="1"/>
  <c r="H138" i="23" s="1"/>
  <c r="G139" i="23" s="1"/>
  <c r="H139" i="23" s="1"/>
  <c r="G140" i="23" s="1"/>
  <c r="H140" i="23" s="1"/>
  <c r="G141" i="23" s="1"/>
  <c r="H141" i="23" s="1"/>
  <c r="G142" i="23" s="1"/>
  <c r="H142" i="23" s="1"/>
  <c r="G143" i="23" s="1"/>
  <c r="H143" i="23" s="1"/>
  <c r="G144" i="23" s="1"/>
  <c r="H144" i="23" s="1"/>
  <c r="G145" i="23" s="1"/>
  <c r="H145" i="23" s="1"/>
  <c r="G146" i="23" s="1"/>
  <c r="H146" i="23" s="1"/>
  <c r="G147" i="23" s="1"/>
  <c r="H147" i="23" s="1"/>
  <c r="G148" i="23" s="1"/>
  <c r="H148" i="23" s="1"/>
  <c r="G149" i="23" s="1"/>
  <c r="H149" i="23" s="1"/>
  <c r="G150" i="23" s="1"/>
  <c r="H150" i="23" s="1"/>
  <c r="G151" i="23" s="1"/>
  <c r="H151" i="23" s="1"/>
  <c r="G152" i="23" s="1"/>
  <c r="H152" i="23" s="1"/>
  <c r="G153" i="23" s="1"/>
  <c r="H153" i="23" s="1"/>
  <c r="G154" i="23" s="1"/>
  <c r="H154" i="23" s="1"/>
  <c r="G155" i="23" s="1"/>
  <c r="H155" i="23" s="1"/>
  <c r="G156" i="23" s="1"/>
  <c r="H156" i="23" s="1"/>
  <c r="G157" i="23" s="1"/>
  <c r="H157" i="23" s="1"/>
  <c r="G158" i="23" s="1"/>
  <c r="H158" i="23" s="1"/>
  <c r="G159" i="23" s="1"/>
  <c r="H159" i="23" s="1"/>
  <c r="G160" i="23" s="1"/>
  <c r="H160" i="23" s="1"/>
  <c r="G161" i="23" s="1"/>
  <c r="H161" i="23" s="1"/>
  <c r="G162" i="23" s="1"/>
  <c r="H162" i="23" s="1"/>
  <c r="G163" i="23" s="1"/>
  <c r="H163" i="23" s="1"/>
  <c r="G164" i="23" s="1"/>
  <c r="H164" i="23" s="1"/>
  <c r="G165" i="23" s="1"/>
  <c r="H165" i="23" s="1"/>
  <c r="G166" i="23" s="1"/>
  <c r="H166" i="23" s="1"/>
  <c r="G167" i="23" s="1"/>
  <c r="H167" i="23" s="1"/>
  <c r="G168" i="23" s="1"/>
  <c r="H168" i="23" s="1"/>
  <c r="G169" i="23" s="1"/>
  <c r="H169" i="23" s="1"/>
  <c r="G170" i="23" s="1"/>
  <c r="H170" i="23" s="1"/>
  <c r="G171" i="23" s="1"/>
  <c r="H171" i="23" s="1"/>
  <c r="G172" i="23" s="1"/>
  <c r="H172" i="23" s="1"/>
  <c r="G173" i="23" s="1"/>
  <c r="H173" i="23" s="1"/>
  <c r="G174" i="23" s="1"/>
  <c r="H174" i="23" s="1"/>
  <c r="G175" i="23" s="1"/>
  <c r="H175" i="23" s="1"/>
  <c r="G176" i="23" s="1"/>
  <c r="H176" i="23" s="1"/>
  <c r="G177" i="23" s="1"/>
  <c r="H177" i="23" s="1"/>
  <c r="G178" i="23" s="1"/>
  <c r="H178" i="23" s="1"/>
  <c r="G179" i="23" s="1"/>
  <c r="H179" i="23" s="1"/>
  <c r="G180" i="23" s="1"/>
  <c r="H180" i="23" s="1"/>
  <c r="G181" i="23" s="1"/>
  <c r="H181" i="23" s="1"/>
  <c r="G182" i="23" s="1"/>
  <c r="H182" i="23" s="1"/>
  <c r="G183" i="23" s="1"/>
  <c r="H183" i="23" s="1"/>
  <c r="G184" i="23" s="1"/>
  <c r="H184" i="23" s="1"/>
  <c r="G185" i="23" s="1"/>
  <c r="H185" i="23" s="1"/>
  <c r="G186" i="23" s="1"/>
  <c r="H186" i="23" s="1"/>
  <c r="G187" i="23" s="1"/>
  <c r="H187" i="23" s="1"/>
  <c r="G188" i="23" s="1"/>
  <c r="H188" i="23" s="1"/>
  <c r="G189" i="23" s="1"/>
  <c r="H189" i="23" s="1"/>
  <c r="G190" i="23" s="1"/>
  <c r="H190" i="23" s="1"/>
  <c r="G191" i="23" s="1"/>
  <c r="H191" i="23" s="1"/>
  <c r="G192" i="23" s="1"/>
  <c r="H192" i="23" s="1"/>
  <c r="G193" i="23" s="1"/>
  <c r="H193" i="23" s="1"/>
  <c r="G194" i="23" s="1"/>
  <c r="H194" i="23" s="1"/>
  <c r="G195" i="23" s="1"/>
  <c r="H195" i="23" s="1"/>
  <c r="G196" i="23" s="1"/>
  <c r="H196" i="23" s="1"/>
  <c r="G197" i="23" s="1"/>
  <c r="H197" i="23" s="1"/>
  <c r="G198" i="23" s="1"/>
  <c r="H198" i="23" s="1"/>
  <c r="G199" i="23" s="1"/>
  <c r="H199" i="23" s="1"/>
  <c r="G200" i="23" s="1"/>
  <c r="H200" i="23" s="1"/>
  <c r="G201" i="23" s="1"/>
  <c r="H201" i="23" s="1"/>
  <c r="G202" i="23" s="1"/>
  <c r="H202" i="23" s="1"/>
  <c r="G203" i="23" s="1"/>
  <c r="H203" i="23" s="1"/>
  <c r="G204" i="23" s="1"/>
  <c r="H204" i="23" s="1"/>
  <c r="G205" i="23" s="1"/>
  <c r="H205" i="23" s="1"/>
  <c r="G206" i="23" s="1"/>
  <c r="H206" i="23" s="1"/>
  <c r="G207" i="23" s="1"/>
  <c r="H207" i="23" s="1"/>
  <c r="G208" i="23" s="1"/>
  <c r="H208" i="23" s="1"/>
  <c r="G209" i="23" s="1"/>
  <c r="H209" i="23" s="1"/>
  <c r="G210" i="23" s="1"/>
  <c r="H210" i="23" s="1"/>
  <c r="G211" i="23" s="1"/>
  <c r="H211" i="23" s="1"/>
  <c r="G212" i="23" s="1"/>
  <c r="H212" i="23" s="1"/>
  <c r="G213" i="23" s="1"/>
  <c r="H213" i="23" s="1"/>
  <c r="G214" i="23" s="1"/>
  <c r="H214" i="23" s="1"/>
  <c r="G215" i="23" s="1"/>
  <c r="H215" i="23" s="1"/>
  <c r="G216" i="23" s="1"/>
  <c r="H216" i="23" s="1"/>
  <c r="G217" i="23" s="1"/>
  <c r="H217" i="23" s="1"/>
  <c r="G218" i="23" s="1"/>
  <c r="H218" i="23" s="1"/>
  <c r="G219" i="23" s="1"/>
  <c r="H219" i="23" s="1"/>
  <c r="G220" i="23" s="1"/>
  <c r="H220" i="23" s="1"/>
  <c r="G221" i="23" s="1"/>
  <c r="H221" i="23" s="1"/>
  <c r="G222" i="23" s="1"/>
  <c r="H222" i="23" s="1"/>
  <c r="G223" i="23" s="1"/>
  <c r="H223" i="23" s="1"/>
  <c r="G224" i="23" s="1"/>
  <c r="H224" i="23" s="1"/>
  <c r="G225" i="23" s="1"/>
  <c r="H225" i="23" s="1"/>
  <c r="G226" i="23" s="1"/>
  <c r="H226" i="23" s="1"/>
  <c r="G227" i="23" s="1"/>
  <c r="H227" i="23" s="1"/>
  <c r="G228" i="23" s="1"/>
  <c r="H228" i="23" s="1"/>
  <c r="G229" i="23" s="1"/>
  <c r="H229" i="23" s="1"/>
  <c r="G230" i="23" s="1"/>
  <c r="H230" i="23" s="1"/>
  <c r="G231" i="23" s="1"/>
  <c r="H231" i="23" s="1"/>
  <c r="G232" i="23" s="1"/>
  <c r="H232" i="23" s="1"/>
  <c r="G233" i="23" s="1"/>
  <c r="H233" i="23" s="1"/>
  <c r="G234" i="23" s="1"/>
  <c r="H234" i="23" s="1"/>
  <c r="G235" i="23" s="1"/>
  <c r="H235" i="23" s="1"/>
  <c r="G236" i="23" s="1"/>
  <c r="H236" i="23" s="1"/>
  <c r="G237" i="23" s="1"/>
  <c r="H237" i="23" s="1"/>
  <c r="G238" i="23" s="1"/>
  <c r="H238" i="23" s="1"/>
  <c r="G239" i="23" s="1"/>
  <c r="H239" i="23" s="1"/>
  <c r="G240" i="23" s="1"/>
  <c r="H240" i="23" s="1"/>
  <c r="G241" i="23" s="1"/>
  <c r="H241" i="23" s="1"/>
  <c r="G242" i="23" s="1"/>
  <c r="H242" i="23" s="1"/>
  <c r="G243" i="23" s="1"/>
  <c r="H243" i="23" s="1"/>
  <c r="G244" i="23" s="1"/>
  <c r="H244" i="23" s="1"/>
  <c r="G245" i="23" s="1"/>
  <c r="H245" i="23" s="1"/>
  <c r="G246" i="23" s="1"/>
  <c r="H246" i="23" s="1"/>
  <c r="G247" i="23" s="1"/>
  <c r="H247" i="23" s="1"/>
  <c r="G248" i="23" s="1"/>
  <c r="H248" i="23" s="1"/>
  <c r="G249" i="23" s="1"/>
  <c r="H249" i="23" s="1"/>
  <c r="G250" i="23" s="1"/>
  <c r="H250" i="23" s="1"/>
  <c r="G251" i="23" s="1"/>
  <c r="H251" i="23" s="1"/>
  <c r="G252" i="23" s="1"/>
  <c r="H252" i="23" s="1"/>
  <c r="G253" i="23" s="1"/>
  <c r="H253" i="23" s="1"/>
  <c r="G254" i="23" s="1"/>
  <c r="H254" i="23" s="1"/>
  <c r="G255" i="23" s="1"/>
  <c r="H255" i="23" s="1"/>
  <c r="G256" i="23" s="1"/>
  <c r="H256" i="23" s="1"/>
  <c r="G257" i="23" s="1"/>
  <c r="H257" i="23" s="1"/>
  <c r="G258" i="23" s="1"/>
  <c r="H258" i="23" s="1"/>
  <c r="G259" i="23" s="1"/>
  <c r="H259" i="23" s="1"/>
  <c r="G260" i="23" s="1"/>
  <c r="H260" i="23" s="1"/>
  <c r="G261" i="23" s="1"/>
  <c r="H261" i="23" s="1"/>
  <c r="G262" i="23" s="1"/>
  <c r="H262" i="23" s="1"/>
  <c r="G263" i="23" s="1"/>
  <c r="H263" i="23" s="1"/>
  <c r="G264" i="23" s="1"/>
  <c r="H264" i="23" s="1"/>
  <c r="G265" i="23" s="1"/>
  <c r="H265" i="23" s="1"/>
  <c r="G266" i="23" s="1"/>
  <c r="H266" i="23" s="1"/>
  <c r="G267" i="23" s="1"/>
  <c r="H267" i="23" s="1"/>
  <c r="G268" i="23" s="1"/>
  <c r="H268" i="23" s="1"/>
  <c r="G269" i="23" s="1"/>
  <c r="H269" i="23" s="1"/>
  <c r="G270" i="23" s="1"/>
  <c r="H270" i="23" s="1"/>
  <c r="G271" i="23" s="1"/>
  <c r="H271" i="23" s="1"/>
  <c r="G272" i="23" s="1"/>
  <c r="H272" i="23" s="1"/>
  <c r="G273" i="23" s="1"/>
  <c r="H273" i="23" s="1"/>
  <c r="G274" i="23" s="1"/>
  <c r="H274" i="23" s="1"/>
  <c r="G275" i="23" s="1"/>
  <c r="H275" i="23" s="1"/>
  <c r="G276" i="23" s="1"/>
  <c r="H276" i="23" s="1"/>
  <c r="G277" i="23" s="1"/>
  <c r="H277" i="23" s="1"/>
  <c r="G278" i="23" s="1"/>
  <c r="H278" i="23" s="1"/>
  <c r="G279" i="23" s="1"/>
  <c r="H279" i="23" s="1"/>
  <c r="G280" i="23" s="1"/>
  <c r="H280" i="23" s="1"/>
  <c r="G281" i="23" s="1"/>
  <c r="H281" i="23" s="1"/>
  <c r="G282" i="23" s="1"/>
  <c r="H282" i="23" s="1"/>
  <c r="G283" i="23" s="1"/>
  <c r="H283" i="23" s="1"/>
  <c r="G284" i="23" s="1"/>
  <c r="H284" i="23" s="1"/>
  <c r="G285" i="23" s="1"/>
  <c r="H285" i="23" s="1"/>
  <c r="G286" i="23" s="1"/>
  <c r="H286" i="23" s="1"/>
  <c r="G287" i="23" s="1"/>
  <c r="H287" i="23" s="1"/>
  <c r="G288" i="23" s="1"/>
  <c r="H288" i="23" s="1"/>
  <c r="G289" i="23" s="1"/>
  <c r="H289" i="23" s="1"/>
  <c r="G290" i="23" s="1"/>
  <c r="H290" i="23" s="1"/>
  <c r="G291" i="23" s="1"/>
  <c r="H291" i="23" s="1"/>
  <c r="G292" i="23" s="1"/>
  <c r="H292" i="23" s="1"/>
  <c r="G293" i="23" s="1"/>
  <c r="H293" i="23" s="1"/>
  <c r="G294" i="23" s="1"/>
  <c r="H294" i="23" s="1"/>
  <c r="G295" i="23" s="1"/>
  <c r="H295" i="23" s="1"/>
  <c r="G296" i="23" s="1"/>
  <c r="H296" i="23" s="1"/>
  <c r="G297" i="23" s="1"/>
  <c r="H297" i="23" s="1"/>
  <c r="G298" i="23" s="1"/>
  <c r="H298" i="23" s="1"/>
  <c r="G299" i="23" s="1"/>
  <c r="H299" i="23" s="1"/>
  <c r="G300" i="23" s="1"/>
  <c r="H300" i="23" s="1"/>
  <c r="G301" i="23" s="1"/>
  <c r="H301" i="23" s="1"/>
  <c r="G302" i="23" s="1"/>
  <c r="H302" i="23" s="1"/>
  <c r="G303" i="23" s="1"/>
  <c r="H303" i="23" s="1"/>
  <c r="G304" i="23" s="1"/>
  <c r="H304" i="23" s="1"/>
  <c r="G305" i="23" s="1"/>
  <c r="H305" i="23" s="1"/>
  <c r="G306" i="23" s="1"/>
  <c r="H306" i="23" s="1"/>
  <c r="G307" i="23" s="1"/>
  <c r="H307" i="23" s="1"/>
  <c r="G308" i="23" s="1"/>
  <c r="H308" i="23" s="1"/>
  <c r="G309" i="23" s="1"/>
  <c r="H309" i="23" s="1"/>
  <c r="G310" i="23" s="1"/>
  <c r="H310" i="23" s="1"/>
  <c r="G311" i="23" s="1"/>
  <c r="H311" i="23" s="1"/>
  <c r="G312" i="23" s="1"/>
  <c r="H312" i="23" s="1"/>
  <c r="G313" i="23" s="1"/>
  <c r="H313" i="23" s="1"/>
  <c r="G314" i="23" s="1"/>
  <c r="H314" i="23" s="1"/>
  <c r="G315" i="23" s="1"/>
  <c r="H315" i="23" s="1"/>
  <c r="G316" i="23" s="1"/>
  <c r="H316" i="23" s="1"/>
  <c r="G317" i="23" s="1"/>
  <c r="H317" i="23" s="1"/>
  <c r="G318" i="23" s="1"/>
  <c r="H318" i="23" s="1"/>
  <c r="G319" i="23" s="1"/>
  <c r="H319" i="23" s="1"/>
  <c r="G320" i="23" s="1"/>
  <c r="H320" i="23" s="1"/>
  <c r="G321" i="23" s="1"/>
  <c r="H321" i="23" s="1"/>
  <c r="G322" i="23" s="1"/>
  <c r="H322" i="23" s="1"/>
  <c r="G323" i="23" s="1"/>
  <c r="H323" i="23" s="1"/>
  <c r="G324" i="23" s="1"/>
  <c r="H324" i="23" s="1"/>
  <c r="G325" i="23" s="1"/>
  <c r="H325" i="23" s="1"/>
  <c r="G326" i="23" s="1"/>
  <c r="H326" i="23" s="1"/>
  <c r="G3" i="23"/>
  <c r="H3" i="23" s="1"/>
  <c r="E2" i="23"/>
  <c r="H2" i="23" s="1"/>
  <c r="C13" i="19"/>
  <c r="G12" i="19"/>
  <c r="H12" i="19" s="1"/>
  <c r="F12" i="19"/>
  <c r="C12" i="19"/>
  <c r="H118" i="22"/>
  <c r="G111" i="22"/>
  <c r="H111" i="22" s="1"/>
  <c r="G112" i="22" s="1"/>
  <c r="H112" i="22" s="1"/>
  <c r="D336" i="22"/>
  <c r="D337" i="22"/>
  <c r="D338" i="22"/>
  <c r="D339" i="22"/>
  <c r="D341" i="22"/>
  <c r="D343" i="22"/>
  <c r="D344" i="22"/>
  <c r="D345" i="22"/>
  <c r="D346" i="22"/>
  <c r="D347" i="22"/>
  <c r="D348" i="22"/>
  <c r="D335" i="22"/>
  <c r="E348" i="22"/>
  <c r="E347" i="22"/>
  <c r="E346" i="22"/>
  <c r="E345" i="22"/>
  <c r="E344" i="22"/>
  <c r="E343" i="22"/>
  <c r="E342" i="22"/>
  <c r="E341" i="22"/>
  <c r="E336" i="22"/>
  <c r="K13" i="1" s="1"/>
  <c r="I13" i="1" s="1"/>
  <c r="E337" i="22"/>
  <c r="K14" i="1" s="1"/>
  <c r="I14" i="1" s="1"/>
  <c r="E338" i="22"/>
  <c r="K15" i="1" s="1"/>
  <c r="I15" i="1" s="1"/>
  <c r="E339" i="22"/>
  <c r="K16" i="1" s="1"/>
  <c r="I16" i="1" s="1"/>
  <c r="E335" i="22"/>
  <c r="K12" i="1" s="1"/>
  <c r="I12" i="1" s="1"/>
  <c r="E324" i="22"/>
  <c r="E330" i="22" s="1"/>
  <c r="D324" i="22"/>
  <c r="D356" i="20"/>
  <c r="F349" i="20"/>
  <c r="D115" i="22"/>
  <c r="D342" i="22" s="1"/>
  <c r="E4" i="22"/>
  <c r="H4" i="22" s="1"/>
  <c r="G5" i="22" s="1"/>
  <c r="H5" i="22" s="1"/>
  <c r="G6" i="22" s="1"/>
  <c r="H6" i="22" s="1"/>
  <c r="G7" i="22" s="1"/>
  <c r="H7" i="22" s="1"/>
  <c r="G8" i="22" s="1"/>
  <c r="H8" i="22" s="1"/>
  <c r="G9" i="22" s="1"/>
  <c r="H9" i="22" s="1"/>
  <c r="G10" i="22" s="1"/>
  <c r="H10" i="22" s="1"/>
  <c r="G11" i="22" s="1"/>
  <c r="H11" i="22" s="1"/>
  <c r="G12" i="22" s="1"/>
  <c r="H12" i="22" s="1"/>
  <c r="G13" i="22" s="1"/>
  <c r="H13" i="22" s="1"/>
  <c r="G14" i="22" s="1"/>
  <c r="H14" i="22" s="1"/>
  <c r="G15" i="22" s="1"/>
  <c r="H15" i="22" s="1"/>
  <c r="G16" i="22" s="1"/>
  <c r="H16" i="22" s="1"/>
  <c r="G17" i="22" s="1"/>
  <c r="H17" i="22" s="1"/>
  <c r="G18" i="22" s="1"/>
  <c r="H18" i="22" s="1"/>
  <c r="G19" i="22" s="1"/>
  <c r="H19" i="22" s="1"/>
  <c r="G20" i="22" s="1"/>
  <c r="H20" i="22" s="1"/>
  <c r="G21" i="22" s="1"/>
  <c r="H21" i="22" s="1"/>
  <c r="G22" i="22" s="1"/>
  <c r="H22" i="22" s="1"/>
  <c r="G23" i="22" s="1"/>
  <c r="H23" i="22" s="1"/>
  <c r="G24" i="22" s="1"/>
  <c r="H24" i="22" s="1"/>
  <c r="G25" i="22" s="1"/>
  <c r="H25" i="22" s="1"/>
  <c r="G26" i="22" s="1"/>
  <c r="H26" i="22" s="1"/>
  <c r="G27" i="22" s="1"/>
  <c r="H27" i="22" s="1"/>
  <c r="G28" i="22" s="1"/>
  <c r="H28" i="22" s="1"/>
  <c r="G29" i="22" s="1"/>
  <c r="H29" i="22" s="1"/>
  <c r="G30" i="22" s="1"/>
  <c r="H30" i="22" s="1"/>
  <c r="G31" i="22" s="1"/>
  <c r="H31" i="22" s="1"/>
  <c r="G32" i="22" s="1"/>
  <c r="H32" i="22" s="1"/>
  <c r="G33" i="22" s="1"/>
  <c r="H33" i="22" s="1"/>
  <c r="G34" i="22" s="1"/>
  <c r="H34" i="22" s="1"/>
  <c r="G35" i="22" s="1"/>
  <c r="H35" i="22" s="1"/>
  <c r="G36" i="22" s="1"/>
  <c r="H36" i="22" s="1"/>
  <c r="G37" i="22" s="1"/>
  <c r="H37" i="22" s="1"/>
  <c r="G38" i="22" s="1"/>
  <c r="H38" i="22" s="1"/>
  <c r="G39" i="22" s="1"/>
  <c r="H39" i="22" s="1"/>
  <c r="G40" i="22" s="1"/>
  <c r="H40" i="22" s="1"/>
  <c r="G41" i="22" s="1"/>
  <c r="H41" i="22" s="1"/>
  <c r="G42" i="22" s="1"/>
  <c r="H42" i="22" s="1"/>
  <c r="G43" i="22" s="1"/>
  <c r="H43" i="22" s="1"/>
  <c r="G44" i="22" s="1"/>
  <c r="H44" i="22" s="1"/>
  <c r="G45" i="22" s="1"/>
  <c r="H45" i="22" s="1"/>
  <c r="G46" i="22" s="1"/>
  <c r="H46" i="22" s="1"/>
  <c r="G47" i="22" s="1"/>
  <c r="H47" i="22" s="1"/>
  <c r="G48" i="22" s="1"/>
  <c r="H48" i="22" s="1"/>
  <c r="G49" i="22" s="1"/>
  <c r="H49" i="22" s="1"/>
  <c r="G50" i="22" s="1"/>
  <c r="H50" i="22" s="1"/>
  <c r="G51" i="22" s="1"/>
  <c r="H51" i="22" s="1"/>
  <c r="G52" i="22" s="1"/>
  <c r="H52" i="22" s="1"/>
  <c r="G53" i="22" s="1"/>
  <c r="H53" i="22" s="1"/>
  <c r="G54" i="22" s="1"/>
  <c r="H54" i="22" s="1"/>
  <c r="G55" i="22" s="1"/>
  <c r="H55" i="22" s="1"/>
  <c r="G56" i="22" s="1"/>
  <c r="H56" i="22" s="1"/>
  <c r="G57" i="22" s="1"/>
  <c r="H57" i="22" s="1"/>
  <c r="G58" i="22" s="1"/>
  <c r="H58" i="22" s="1"/>
  <c r="G59" i="22" s="1"/>
  <c r="H59" i="22" s="1"/>
  <c r="G60" i="22" s="1"/>
  <c r="H60" i="22" s="1"/>
  <c r="G61" i="22" s="1"/>
  <c r="H61" i="22" s="1"/>
  <c r="G62" i="22" s="1"/>
  <c r="H62" i="22" s="1"/>
  <c r="G63" i="22" s="1"/>
  <c r="H63" i="22" s="1"/>
  <c r="G64" i="22" s="1"/>
  <c r="H64" i="22" s="1"/>
  <c r="G65" i="22" s="1"/>
  <c r="H65" i="22" s="1"/>
  <c r="G66" i="22" s="1"/>
  <c r="H66" i="22" s="1"/>
  <c r="G67" i="22" s="1"/>
  <c r="H67" i="22" s="1"/>
  <c r="G68" i="22" s="1"/>
  <c r="H68" i="22" s="1"/>
  <c r="G69" i="22" s="1"/>
  <c r="H69" i="22" s="1"/>
  <c r="G70" i="22" s="1"/>
  <c r="H70" i="22" s="1"/>
  <c r="G71" i="22" s="1"/>
  <c r="H71" i="22" s="1"/>
  <c r="G72" i="22" s="1"/>
  <c r="H72" i="22" s="1"/>
  <c r="G73" i="22" s="1"/>
  <c r="H73" i="22" s="1"/>
  <c r="G74" i="22" s="1"/>
  <c r="H74" i="22" s="1"/>
  <c r="G75" i="22" s="1"/>
  <c r="H75" i="22" s="1"/>
  <c r="G76" i="22" s="1"/>
  <c r="H76" i="22" s="1"/>
  <c r="G77" i="22" s="1"/>
  <c r="H77" i="22" s="1"/>
  <c r="G78" i="22" s="1"/>
  <c r="H78" i="22" s="1"/>
  <c r="G79" i="22" s="1"/>
  <c r="H79" i="22" s="1"/>
  <c r="G80" i="22" s="1"/>
  <c r="H80" i="22" s="1"/>
  <c r="G81" i="22" s="1"/>
  <c r="H81" i="22" s="1"/>
  <c r="G82" i="22" s="1"/>
  <c r="H82" i="22" s="1"/>
  <c r="G83" i="22" s="1"/>
  <c r="H83" i="22" s="1"/>
  <c r="G84" i="22" s="1"/>
  <c r="H84" i="22" s="1"/>
  <c r="G85" i="22" s="1"/>
  <c r="H85" i="22" s="1"/>
  <c r="G86" i="22" s="1"/>
  <c r="H86" i="22" s="1"/>
  <c r="G87" i="22" s="1"/>
  <c r="H87" i="22" s="1"/>
  <c r="G88" i="22" s="1"/>
  <c r="H88" i="22" s="1"/>
  <c r="G89" i="22" s="1"/>
  <c r="H89" i="22" s="1"/>
  <c r="G90" i="22" s="1"/>
  <c r="H90" i="22" s="1"/>
  <c r="G91" i="22" s="1"/>
  <c r="H91" i="22" s="1"/>
  <c r="G92" i="22" s="1"/>
  <c r="H92" i="22" s="1"/>
  <c r="G93" i="22" s="1"/>
  <c r="H93" i="22" s="1"/>
  <c r="G94" i="22" s="1"/>
  <c r="H94" i="22" s="1"/>
  <c r="G95" i="22" s="1"/>
  <c r="H95" i="22" s="1"/>
  <c r="G96" i="22" s="1"/>
  <c r="H96" i="22" s="1"/>
  <c r="G97" i="22" s="1"/>
  <c r="H97" i="22" s="1"/>
  <c r="G98" i="22" s="1"/>
  <c r="H98" i="22" s="1"/>
  <c r="G99" i="22" s="1"/>
  <c r="H99" i="22" s="1"/>
  <c r="G100" i="22" s="1"/>
  <c r="H100" i="22" s="1"/>
  <c r="G101" i="22" s="1"/>
  <c r="H101" i="22" s="1"/>
  <c r="G102" i="22" s="1"/>
  <c r="H102" i="22" s="1"/>
  <c r="G103" i="22" s="1"/>
  <c r="H103" i="22" s="1"/>
  <c r="G104" i="22" s="1"/>
  <c r="H104" i="22" s="1"/>
  <c r="G105" i="22" s="1"/>
  <c r="H105" i="22" s="1"/>
  <c r="G106" i="22" s="1"/>
  <c r="H106" i="22" s="1"/>
  <c r="G107" i="22" s="1"/>
  <c r="H107" i="22" s="1"/>
  <c r="G108" i="22" s="1"/>
  <c r="H108" i="22" s="1"/>
  <c r="G109" i="22" s="1"/>
  <c r="H109" i="22" s="1"/>
  <c r="G110" i="22" s="1"/>
  <c r="H110" i="22" s="1"/>
  <c r="L26" i="2"/>
  <c r="K25" i="2"/>
  <c r="K16" i="2"/>
  <c r="J9" i="2"/>
  <c r="J16" i="2" s="1"/>
  <c r="K36" i="1"/>
  <c r="I36" i="1" s="1"/>
  <c r="J32" i="1"/>
  <c r="I30" i="1"/>
  <c r="I29" i="1"/>
  <c r="J18" i="1"/>
  <c r="I17" i="1"/>
  <c r="F11" i="19"/>
  <c r="G11" i="19"/>
  <c r="H11" i="19" s="1"/>
  <c r="P26" i="2"/>
  <c r="O25" i="2"/>
  <c r="O16" i="2"/>
  <c r="M23" i="1"/>
  <c r="N32" i="1"/>
  <c r="M30" i="1"/>
  <c r="M29" i="1"/>
  <c r="M26" i="1"/>
  <c r="N18" i="1"/>
  <c r="M17" i="1"/>
  <c r="J137" i="20"/>
  <c r="K137" i="20" s="1"/>
  <c r="J138" i="20" s="1"/>
  <c r="K138" i="20" s="1"/>
  <c r="J139" i="20" s="1"/>
  <c r="K139" i="20" s="1"/>
  <c r="J140" i="20" s="1"/>
  <c r="K140" i="20" s="1"/>
  <c r="D136" i="20"/>
  <c r="F15" i="2" l="1"/>
  <c r="F350" i="23"/>
  <c r="G31" i="1" s="1"/>
  <c r="E31" i="1" s="1"/>
  <c r="F340" i="23"/>
  <c r="G14" i="1" s="1"/>
  <c r="E14" i="1" s="1"/>
  <c r="F341" i="23"/>
  <c r="G15" i="1" s="1"/>
  <c r="E15" i="1" s="1"/>
  <c r="F345" i="23"/>
  <c r="G25" i="1" s="1"/>
  <c r="E25" i="1" s="1"/>
  <c r="F339" i="23"/>
  <c r="G13" i="1" s="1"/>
  <c r="E13" i="1" s="1"/>
  <c r="F351" i="23"/>
  <c r="F348" i="23"/>
  <c r="G28" i="1" s="1"/>
  <c r="E28" i="1" s="1"/>
  <c r="F342" i="23"/>
  <c r="G16" i="1" s="1"/>
  <c r="E16" i="1" s="1"/>
  <c r="F344" i="23"/>
  <c r="G22" i="1" s="1"/>
  <c r="E22" i="1" s="1"/>
  <c r="F349" i="23"/>
  <c r="F346" i="23"/>
  <c r="F347" i="23"/>
  <c r="D353" i="23"/>
  <c r="D354" i="23" s="1"/>
  <c r="F338" i="23"/>
  <c r="G12" i="1" s="1"/>
  <c r="E12" i="1" s="1"/>
  <c r="E353" i="23"/>
  <c r="E354" i="23" s="1"/>
  <c r="L9" i="2"/>
  <c r="L16" i="2" s="1"/>
  <c r="J34" i="1"/>
  <c r="J38" i="1" s="1"/>
  <c r="J42" i="1" s="1"/>
  <c r="K18" i="2" s="1"/>
  <c r="G113" i="22"/>
  <c r="H113" i="22" s="1"/>
  <c r="G114" i="22" s="1"/>
  <c r="H114" i="22" s="1"/>
  <c r="G115" i="22" s="1"/>
  <c r="H115" i="22" s="1"/>
  <c r="G116" i="22" s="1"/>
  <c r="H116" i="22" s="1"/>
  <c r="G117" i="22" s="1"/>
  <c r="H117" i="22" s="1"/>
  <c r="G118" i="22" s="1"/>
  <c r="G119" i="22" s="1"/>
  <c r="H119" i="22" s="1"/>
  <c r="G120" i="22" s="1"/>
  <c r="H120" i="22" s="1"/>
  <c r="G121" i="22" s="1"/>
  <c r="H121" i="22" s="1"/>
  <c r="G122" i="22" s="1"/>
  <c r="H122" i="22" s="1"/>
  <c r="G123" i="22" s="1"/>
  <c r="H123" i="22" s="1"/>
  <c r="G124" i="22" s="1"/>
  <c r="H124" i="22" s="1"/>
  <c r="G125" i="22" s="1"/>
  <c r="H125" i="22" s="1"/>
  <c r="G126" i="22" s="1"/>
  <c r="H126" i="22" s="1"/>
  <c r="G127" i="22" s="1"/>
  <c r="H127" i="22" s="1"/>
  <c r="G128" i="22" s="1"/>
  <c r="H128" i="22" s="1"/>
  <c r="G129" i="22" s="1"/>
  <c r="H129" i="22" s="1"/>
  <c r="G130" i="22" s="1"/>
  <c r="H130" i="22" s="1"/>
  <c r="G131" i="22" s="1"/>
  <c r="H131" i="22" s="1"/>
  <c r="G132" i="22" s="1"/>
  <c r="H132" i="22" s="1"/>
  <c r="G133" i="22" s="1"/>
  <c r="H133" i="22" s="1"/>
  <c r="G134" i="22" s="1"/>
  <c r="H134" i="22" s="1"/>
  <c r="G135" i="22" s="1"/>
  <c r="H135" i="22" s="1"/>
  <c r="G136" i="22" s="1"/>
  <c r="H136" i="22" s="1"/>
  <c r="G137" i="22" s="1"/>
  <c r="H137" i="22" s="1"/>
  <c r="G138" i="22" s="1"/>
  <c r="H138" i="22" s="1"/>
  <c r="G139" i="22" s="1"/>
  <c r="H139" i="22" s="1"/>
  <c r="G140" i="22" s="1"/>
  <c r="H140" i="22" s="1"/>
  <c r="G141" i="22" s="1"/>
  <c r="H141" i="22" s="1"/>
  <c r="G142" i="22" s="1"/>
  <c r="H142" i="22" s="1"/>
  <c r="G143" i="22" s="1"/>
  <c r="H143" i="22" s="1"/>
  <c r="G144" i="22" s="1"/>
  <c r="H144" i="22" s="1"/>
  <c r="G145" i="22" s="1"/>
  <c r="H145" i="22" s="1"/>
  <c r="G146" i="22" s="1"/>
  <c r="H146" i="22" s="1"/>
  <c r="G147" i="22" s="1"/>
  <c r="H147" i="22" s="1"/>
  <c r="G148" i="22" s="1"/>
  <c r="H148" i="22" s="1"/>
  <c r="G149" i="22" s="1"/>
  <c r="H149" i="22" s="1"/>
  <c r="G150" i="22" s="1"/>
  <c r="H150" i="22" s="1"/>
  <c r="G151" i="22" s="1"/>
  <c r="H151" i="22" s="1"/>
  <c r="G152" i="22" s="1"/>
  <c r="H152" i="22" s="1"/>
  <c r="G153" i="22" s="1"/>
  <c r="H153" i="22" s="1"/>
  <c r="G154" i="22" s="1"/>
  <c r="H154" i="22" s="1"/>
  <c r="G155" i="22" s="1"/>
  <c r="H155" i="22" s="1"/>
  <c r="G156" i="22" s="1"/>
  <c r="H156" i="22" s="1"/>
  <c r="G157" i="22" s="1"/>
  <c r="H157" i="22" s="1"/>
  <c r="G158" i="22" s="1"/>
  <c r="H158" i="22" s="1"/>
  <c r="G159" i="22" s="1"/>
  <c r="H159" i="22" s="1"/>
  <c r="G160" i="22" s="1"/>
  <c r="H160" i="22" s="1"/>
  <c r="G161" i="22" s="1"/>
  <c r="H161" i="22" s="1"/>
  <c r="G162" i="22" s="1"/>
  <c r="H162" i="22" s="1"/>
  <c r="G163" i="22" s="1"/>
  <c r="H163" i="22" s="1"/>
  <c r="G164" i="22" s="1"/>
  <c r="H164" i="22" s="1"/>
  <c r="G165" i="22" s="1"/>
  <c r="H165" i="22" s="1"/>
  <c r="G166" i="22" s="1"/>
  <c r="H166" i="22" s="1"/>
  <c r="G167" i="22" s="1"/>
  <c r="H167" i="22" s="1"/>
  <c r="G168" i="22" s="1"/>
  <c r="H168" i="22" s="1"/>
  <c r="G169" i="22" s="1"/>
  <c r="H169" i="22" s="1"/>
  <c r="G170" i="22" s="1"/>
  <c r="H170" i="22" s="1"/>
  <c r="G171" i="22" s="1"/>
  <c r="H171" i="22" s="1"/>
  <c r="G172" i="22" s="1"/>
  <c r="H172" i="22" s="1"/>
  <c r="G173" i="22" s="1"/>
  <c r="H173" i="22" s="1"/>
  <c r="G174" i="22" s="1"/>
  <c r="H174" i="22" s="1"/>
  <c r="G175" i="22" s="1"/>
  <c r="H175" i="22" s="1"/>
  <c r="G176" i="22" s="1"/>
  <c r="H176" i="22" s="1"/>
  <c r="G177" i="22" s="1"/>
  <c r="H177" i="22" s="1"/>
  <c r="G178" i="22" s="1"/>
  <c r="H178" i="22" s="1"/>
  <c r="G179" i="22" s="1"/>
  <c r="H179" i="22" s="1"/>
  <c r="G180" i="22" s="1"/>
  <c r="H180" i="22" s="1"/>
  <c r="G181" i="22" s="1"/>
  <c r="H181" i="22" s="1"/>
  <c r="G182" i="22" s="1"/>
  <c r="H182" i="22" s="1"/>
  <c r="G183" i="22" s="1"/>
  <c r="H183" i="22" s="1"/>
  <c r="G184" i="22" s="1"/>
  <c r="H184" i="22" s="1"/>
  <c r="G185" i="22" s="1"/>
  <c r="H185" i="22" s="1"/>
  <c r="G186" i="22" s="1"/>
  <c r="H186" i="22" s="1"/>
  <c r="G187" i="22" s="1"/>
  <c r="H187" i="22" s="1"/>
  <c r="G188" i="22" s="1"/>
  <c r="H188" i="22" s="1"/>
  <c r="G189" i="22" s="1"/>
  <c r="H189" i="22" s="1"/>
  <c r="G190" i="22" s="1"/>
  <c r="H190" i="22" s="1"/>
  <c r="G191" i="22" s="1"/>
  <c r="H191" i="22" s="1"/>
  <c r="G192" i="22" s="1"/>
  <c r="H192" i="22" s="1"/>
  <c r="G193" i="22" s="1"/>
  <c r="H193" i="22" s="1"/>
  <c r="G194" i="22" s="1"/>
  <c r="H194" i="22" s="1"/>
  <c r="G195" i="22" s="1"/>
  <c r="H195" i="22" s="1"/>
  <c r="G196" i="22" s="1"/>
  <c r="H196" i="22" s="1"/>
  <c r="G197" i="22" s="1"/>
  <c r="H197" i="22" s="1"/>
  <c r="G198" i="22" s="1"/>
  <c r="H198" i="22" s="1"/>
  <c r="G199" i="22" s="1"/>
  <c r="H199" i="22" s="1"/>
  <c r="G200" i="22" s="1"/>
  <c r="H200" i="22" s="1"/>
  <c r="G201" i="22" s="1"/>
  <c r="H201" i="22" s="1"/>
  <c r="G202" i="22" s="1"/>
  <c r="H202" i="22" s="1"/>
  <c r="G203" i="22" s="1"/>
  <c r="H203" i="22" s="1"/>
  <c r="G204" i="22" s="1"/>
  <c r="H204" i="22" s="1"/>
  <c r="G205" i="22" s="1"/>
  <c r="H205" i="22" s="1"/>
  <c r="G206" i="22" s="1"/>
  <c r="H206" i="22" s="1"/>
  <c r="G207" i="22" s="1"/>
  <c r="H207" i="22" s="1"/>
  <c r="G208" i="22" s="1"/>
  <c r="H208" i="22" s="1"/>
  <c r="G209" i="22" s="1"/>
  <c r="H209" i="22" s="1"/>
  <c r="G210" i="22" s="1"/>
  <c r="H210" i="22" s="1"/>
  <c r="G211" i="22" s="1"/>
  <c r="H211" i="22" s="1"/>
  <c r="G212" i="22" s="1"/>
  <c r="H212" i="22" s="1"/>
  <c r="G213" i="22" s="1"/>
  <c r="H213" i="22" s="1"/>
  <c r="G214" i="22" s="1"/>
  <c r="H214" i="22" s="1"/>
  <c r="G215" i="22" s="1"/>
  <c r="H215" i="22" s="1"/>
  <c r="G216" i="22" s="1"/>
  <c r="H216" i="22" s="1"/>
  <c r="G217" i="22" s="1"/>
  <c r="H217" i="22" s="1"/>
  <c r="G218" i="22" s="1"/>
  <c r="H218" i="22" s="1"/>
  <c r="G219" i="22" s="1"/>
  <c r="H219" i="22" s="1"/>
  <c r="G220" i="22" s="1"/>
  <c r="H220" i="22" s="1"/>
  <c r="G221" i="22" s="1"/>
  <c r="H221" i="22" s="1"/>
  <c r="G222" i="22" s="1"/>
  <c r="H222" i="22" s="1"/>
  <c r="G223" i="22" s="1"/>
  <c r="H223" i="22" s="1"/>
  <c r="G224" i="22" s="1"/>
  <c r="H224" i="22" s="1"/>
  <c r="G225" i="22" s="1"/>
  <c r="H225" i="22" s="1"/>
  <c r="G226" i="22" s="1"/>
  <c r="H226" i="22" s="1"/>
  <c r="G227" i="22" s="1"/>
  <c r="H227" i="22" s="1"/>
  <c r="G228" i="22" s="1"/>
  <c r="H228" i="22" s="1"/>
  <c r="G229" i="22" s="1"/>
  <c r="H229" i="22" s="1"/>
  <c r="G230" i="22" s="1"/>
  <c r="H230" i="22" s="1"/>
  <c r="G231" i="22" s="1"/>
  <c r="H231" i="22" s="1"/>
  <c r="G232" i="22" s="1"/>
  <c r="H232" i="22" s="1"/>
  <c r="G233" i="22" s="1"/>
  <c r="H233" i="22" s="1"/>
  <c r="G234" i="22" s="1"/>
  <c r="H234" i="22" s="1"/>
  <c r="G235" i="22" s="1"/>
  <c r="H235" i="22" s="1"/>
  <c r="G236" i="22" s="1"/>
  <c r="H236" i="22" s="1"/>
  <c r="G237" i="22" s="1"/>
  <c r="H237" i="22" s="1"/>
  <c r="G238" i="22" s="1"/>
  <c r="H238" i="22" s="1"/>
  <c r="G239" i="22" s="1"/>
  <c r="H239" i="22" s="1"/>
  <c r="G240" i="22" s="1"/>
  <c r="H240" i="22" s="1"/>
  <c r="G241" i="22" s="1"/>
  <c r="H241" i="22" s="1"/>
  <c r="G242" i="22" s="1"/>
  <c r="H242" i="22" s="1"/>
  <c r="G243" i="22" s="1"/>
  <c r="H243" i="22" s="1"/>
  <c r="G244" i="22" s="1"/>
  <c r="H244" i="22" s="1"/>
  <c r="G245" i="22" s="1"/>
  <c r="H245" i="22" s="1"/>
  <c r="G246" i="22" s="1"/>
  <c r="H246" i="22" s="1"/>
  <c r="G247" i="22" s="1"/>
  <c r="H247" i="22" s="1"/>
  <c r="G248" i="22" s="1"/>
  <c r="H248" i="22" s="1"/>
  <c r="G249" i="22" s="1"/>
  <c r="H249" i="22" s="1"/>
  <c r="G250" i="22" s="1"/>
  <c r="H250" i="22" s="1"/>
  <c r="G251" i="22" s="1"/>
  <c r="H251" i="22" s="1"/>
  <c r="G252" i="22" s="1"/>
  <c r="H252" i="22" s="1"/>
  <c r="G253" i="22" s="1"/>
  <c r="H253" i="22" s="1"/>
  <c r="G254" i="22" s="1"/>
  <c r="H254" i="22" s="1"/>
  <c r="G255" i="22" s="1"/>
  <c r="H255" i="22" s="1"/>
  <c r="G256" i="22" s="1"/>
  <c r="H256" i="22" s="1"/>
  <c r="G257" i="22" s="1"/>
  <c r="H257" i="22" s="1"/>
  <c r="G258" i="22" s="1"/>
  <c r="H258" i="22" s="1"/>
  <c r="G259" i="22" s="1"/>
  <c r="H259" i="22" s="1"/>
  <c r="G260" i="22" s="1"/>
  <c r="H260" i="22" s="1"/>
  <c r="G261" i="22" s="1"/>
  <c r="H261" i="22" s="1"/>
  <c r="G262" i="22" s="1"/>
  <c r="H262" i="22" s="1"/>
  <c r="G263" i="22" s="1"/>
  <c r="H263" i="22" s="1"/>
  <c r="G264" i="22" s="1"/>
  <c r="H264" i="22" s="1"/>
  <c r="G265" i="22" s="1"/>
  <c r="H265" i="22" s="1"/>
  <c r="G266" i="22" s="1"/>
  <c r="H266" i="22" s="1"/>
  <c r="G267" i="22" s="1"/>
  <c r="H267" i="22" s="1"/>
  <c r="G268" i="22" s="1"/>
  <c r="H268" i="22" s="1"/>
  <c r="G269" i="22" s="1"/>
  <c r="H269" i="22" s="1"/>
  <c r="G270" i="22" s="1"/>
  <c r="H270" i="22" s="1"/>
  <c r="G271" i="22" s="1"/>
  <c r="H271" i="22" s="1"/>
  <c r="G272" i="22" s="1"/>
  <c r="H272" i="22" s="1"/>
  <c r="G273" i="22" s="1"/>
  <c r="H273" i="22" s="1"/>
  <c r="G274" i="22" s="1"/>
  <c r="H274" i="22" s="1"/>
  <c r="G275" i="22" s="1"/>
  <c r="H275" i="22" s="1"/>
  <c r="G276" i="22" s="1"/>
  <c r="H276" i="22" s="1"/>
  <c r="G277" i="22" s="1"/>
  <c r="H277" i="22" s="1"/>
  <c r="G278" i="22" s="1"/>
  <c r="H278" i="22" s="1"/>
  <c r="G279" i="22" s="1"/>
  <c r="H279" i="22" s="1"/>
  <c r="G280" i="22" s="1"/>
  <c r="H280" i="22" s="1"/>
  <c r="G281" i="22" s="1"/>
  <c r="H281" i="22" s="1"/>
  <c r="G282" i="22" s="1"/>
  <c r="H282" i="22" s="1"/>
  <c r="G283" i="22" s="1"/>
  <c r="H283" i="22" s="1"/>
  <c r="G284" i="22" s="1"/>
  <c r="H284" i="22" s="1"/>
  <c r="G285" i="22" s="1"/>
  <c r="H285" i="22" s="1"/>
  <c r="G286" i="22" s="1"/>
  <c r="H286" i="22" s="1"/>
  <c r="G287" i="22" s="1"/>
  <c r="H287" i="22" s="1"/>
  <c r="G288" i="22" s="1"/>
  <c r="H288" i="22" s="1"/>
  <c r="G289" i="22" s="1"/>
  <c r="H289" i="22" s="1"/>
  <c r="G290" i="22" s="1"/>
  <c r="H290" i="22" s="1"/>
  <c r="G291" i="22" s="1"/>
  <c r="H291" i="22" s="1"/>
  <c r="G292" i="22" s="1"/>
  <c r="H292" i="22" s="1"/>
  <c r="G293" i="22" s="1"/>
  <c r="H293" i="22" s="1"/>
  <c r="G294" i="22" s="1"/>
  <c r="H294" i="22" s="1"/>
  <c r="G295" i="22" s="1"/>
  <c r="H295" i="22" s="1"/>
  <c r="G296" i="22" s="1"/>
  <c r="H296" i="22" s="1"/>
  <c r="G297" i="22" s="1"/>
  <c r="H297" i="22" s="1"/>
  <c r="G298" i="22" s="1"/>
  <c r="H298" i="22" s="1"/>
  <c r="G299" i="22" s="1"/>
  <c r="H299" i="22" s="1"/>
  <c r="G300" i="22" s="1"/>
  <c r="H300" i="22" s="1"/>
  <c r="G301" i="22" s="1"/>
  <c r="H301" i="22" s="1"/>
  <c r="G302" i="22" s="1"/>
  <c r="H302" i="22" s="1"/>
  <c r="G303" i="22" s="1"/>
  <c r="H303" i="22" s="1"/>
  <c r="G304" i="22" s="1"/>
  <c r="H304" i="22" s="1"/>
  <c r="G305" i="22" s="1"/>
  <c r="H305" i="22" s="1"/>
  <c r="G306" i="22" s="1"/>
  <c r="H306" i="22" s="1"/>
  <c r="G307" i="22" s="1"/>
  <c r="H307" i="22" s="1"/>
  <c r="G308" i="22" s="1"/>
  <c r="H308" i="22" s="1"/>
  <c r="G309" i="22" s="1"/>
  <c r="H309" i="22" s="1"/>
  <c r="G310" i="22" s="1"/>
  <c r="H310" i="22" s="1"/>
  <c r="G311" i="22" s="1"/>
  <c r="H311" i="22" s="1"/>
  <c r="G312" i="22" s="1"/>
  <c r="H312" i="22" s="1"/>
  <c r="G313" i="22" s="1"/>
  <c r="H313" i="22" s="1"/>
  <c r="G314" i="22" s="1"/>
  <c r="H314" i="22" s="1"/>
  <c r="G315" i="22" s="1"/>
  <c r="H315" i="22" s="1"/>
  <c r="G316" i="22" s="1"/>
  <c r="H316" i="22" s="1"/>
  <c r="G317" i="22" s="1"/>
  <c r="H317" i="22" s="1"/>
  <c r="G318" i="22" s="1"/>
  <c r="H318" i="22" s="1"/>
  <c r="G319" i="22" s="1"/>
  <c r="H319" i="22" s="1"/>
  <c r="G320" i="22" s="1"/>
  <c r="H320" i="22" s="1"/>
  <c r="G321" i="22" s="1"/>
  <c r="H321" i="22" s="1"/>
  <c r="G322" i="22" s="1"/>
  <c r="H322" i="22" s="1"/>
  <c r="G323" i="22" s="1"/>
  <c r="H323" i="22" s="1"/>
  <c r="G325" i="22" s="1"/>
  <c r="H325" i="22" s="1"/>
  <c r="G326" i="22" s="1"/>
  <c r="H326" i="22" s="1"/>
  <c r="G327" i="22" s="1"/>
  <c r="H327" i="22" s="1"/>
  <c r="F335" i="22"/>
  <c r="F347" i="22"/>
  <c r="K31" i="1" s="1"/>
  <c r="I31" i="1" s="1"/>
  <c r="D332" i="22"/>
  <c r="E333" i="22"/>
  <c r="E350" i="22" s="1"/>
  <c r="F341" i="22"/>
  <c r="K22" i="1" s="1"/>
  <c r="F345" i="22"/>
  <c r="F337" i="22"/>
  <c r="F342" i="22"/>
  <c r="F346" i="22"/>
  <c r="K27" i="1" s="1"/>
  <c r="F338" i="22"/>
  <c r="F343" i="22"/>
  <c r="F339" i="22"/>
  <c r="F344" i="22"/>
  <c r="F348" i="22"/>
  <c r="D350" i="22"/>
  <c r="D351" i="22" s="1"/>
  <c r="F336" i="22"/>
  <c r="I18" i="1"/>
  <c r="K18" i="1"/>
  <c r="N34" i="1"/>
  <c r="N38" i="1" s="1"/>
  <c r="N42" i="1" s="1"/>
  <c r="O18" i="2" s="1"/>
  <c r="K15" i="2" s="1"/>
  <c r="K17" i="2" s="1"/>
  <c r="K27" i="2" s="1"/>
  <c r="E18" i="1" l="1"/>
  <c r="E32" i="1"/>
  <c r="G18" i="1"/>
  <c r="F9" i="2"/>
  <c r="G36" i="1"/>
  <c r="E36" i="1" s="1"/>
  <c r="G32" i="1"/>
  <c r="F353" i="23"/>
  <c r="K28" i="1"/>
  <c r="I28" i="1" s="1"/>
  <c r="I26" i="1"/>
  <c r="K25" i="1"/>
  <c r="I25" i="1" s="1"/>
  <c r="I22" i="1"/>
  <c r="F350" i="22"/>
  <c r="C11" i="19"/>
  <c r="D340" i="20"/>
  <c r="E353" i="20"/>
  <c r="D353" i="20"/>
  <c r="E352" i="20"/>
  <c r="D352" i="20"/>
  <c r="E351" i="20"/>
  <c r="D351" i="20"/>
  <c r="E350" i="20"/>
  <c r="D350" i="20"/>
  <c r="E349" i="20"/>
  <c r="D349" i="20"/>
  <c r="E348" i="20"/>
  <c r="D348" i="20"/>
  <c r="E347" i="20"/>
  <c r="D347" i="20"/>
  <c r="E346" i="20"/>
  <c r="D346" i="20"/>
  <c r="D341" i="20"/>
  <c r="E341" i="20"/>
  <c r="D342" i="20"/>
  <c r="E342" i="20"/>
  <c r="D343" i="20"/>
  <c r="E343" i="20"/>
  <c r="D344" i="20"/>
  <c r="E344" i="20"/>
  <c r="E340" i="20"/>
  <c r="D337" i="16"/>
  <c r="E338" i="20"/>
  <c r="D327" i="20"/>
  <c r="D337" i="20" s="1"/>
  <c r="E327" i="20"/>
  <c r="E335" i="20" s="1"/>
  <c r="K4" i="20"/>
  <c r="J5" i="20" s="1"/>
  <c r="K5" i="20" s="1"/>
  <c r="J6" i="20" s="1"/>
  <c r="K6" i="20" s="1"/>
  <c r="J7" i="20" s="1"/>
  <c r="K7" i="20" s="1"/>
  <c r="J8" i="20" s="1"/>
  <c r="K8" i="20" s="1"/>
  <c r="J9" i="20" s="1"/>
  <c r="K9" i="20" s="1"/>
  <c r="J10" i="20" s="1"/>
  <c r="K10" i="20" s="1"/>
  <c r="J11" i="20" s="1"/>
  <c r="K11" i="20" s="1"/>
  <c r="J12" i="20" s="1"/>
  <c r="K12" i="20" s="1"/>
  <c r="J13" i="20" s="1"/>
  <c r="K13" i="20" s="1"/>
  <c r="J14" i="20" s="1"/>
  <c r="K14" i="20" s="1"/>
  <c r="J15" i="20" s="1"/>
  <c r="K15" i="20" s="1"/>
  <c r="J16" i="20" s="1"/>
  <c r="K16" i="20" s="1"/>
  <c r="J17" i="20" s="1"/>
  <c r="K17" i="20" s="1"/>
  <c r="J18" i="20" s="1"/>
  <c r="K18" i="20" s="1"/>
  <c r="J19" i="20" s="1"/>
  <c r="K19" i="20" s="1"/>
  <c r="J20" i="20" s="1"/>
  <c r="K20" i="20" s="1"/>
  <c r="J21" i="20" s="1"/>
  <c r="K21" i="20" s="1"/>
  <c r="J22" i="20" s="1"/>
  <c r="K22" i="20" s="1"/>
  <c r="J23" i="20" s="1"/>
  <c r="K23" i="20" s="1"/>
  <c r="J24" i="20" s="1"/>
  <c r="K24" i="20" s="1"/>
  <c r="J25" i="20" s="1"/>
  <c r="K25" i="20" s="1"/>
  <c r="J26" i="20" s="1"/>
  <c r="K26" i="20" s="1"/>
  <c r="J27" i="20" s="1"/>
  <c r="K27" i="20" s="1"/>
  <c r="J28" i="20" s="1"/>
  <c r="K28" i="20" s="1"/>
  <c r="J29" i="20" s="1"/>
  <c r="K29" i="20" s="1"/>
  <c r="J30" i="20" s="1"/>
  <c r="K30" i="20" s="1"/>
  <c r="J31" i="20" s="1"/>
  <c r="K31" i="20" s="1"/>
  <c r="J32" i="20" s="1"/>
  <c r="K32" i="20" s="1"/>
  <c r="J33" i="20" s="1"/>
  <c r="K33" i="20" s="1"/>
  <c r="J34" i="20" s="1"/>
  <c r="K34" i="20" s="1"/>
  <c r="J35" i="20" s="1"/>
  <c r="K35" i="20" s="1"/>
  <c r="J36" i="20" s="1"/>
  <c r="K36" i="20" s="1"/>
  <c r="J37" i="20" s="1"/>
  <c r="K37" i="20" s="1"/>
  <c r="J38" i="20" s="1"/>
  <c r="K38" i="20" s="1"/>
  <c r="J39" i="20" s="1"/>
  <c r="K39" i="20" s="1"/>
  <c r="J40" i="20" s="1"/>
  <c r="K40" i="20" s="1"/>
  <c r="J41" i="20" s="1"/>
  <c r="K41" i="20" s="1"/>
  <c r="J42" i="20" s="1"/>
  <c r="K42" i="20" s="1"/>
  <c r="J43" i="20" s="1"/>
  <c r="K43" i="20" s="1"/>
  <c r="J44" i="20" s="1"/>
  <c r="K44" i="20" s="1"/>
  <c r="J45" i="20" s="1"/>
  <c r="K45" i="20" s="1"/>
  <c r="J46" i="20" s="1"/>
  <c r="K46" i="20" s="1"/>
  <c r="J47" i="20" s="1"/>
  <c r="K47" i="20" s="1"/>
  <c r="J48" i="20" s="1"/>
  <c r="K48" i="20" s="1"/>
  <c r="J49" i="20" s="1"/>
  <c r="K49" i="20" s="1"/>
  <c r="J50" i="20" s="1"/>
  <c r="K50" i="20" s="1"/>
  <c r="J51" i="20" s="1"/>
  <c r="K51" i="20" s="1"/>
  <c r="J52" i="20" s="1"/>
  <c r="K52" i="20" s="1"/>
  <c r="J53" i="20" s="1"/>
  <c r="K53" i="20" s="1"/>
  <c r="J54" i="20" s="1"/>
  <c r="K54" i="20" s="1"/>
  <c r="J55" i="20" s="1"/>
  <c r="K55" i="20" s="1"/>
  <c r="J56" i="20" s="1"/>
  <c r="K56" i="20" s="1"/>
  <c r="J57" i="20" s="1"/>
  <c r="K57" i="20" s="1"/>
  <c r="J58" i="20" s="1"/>
  <c r="K58" i="20" s="1"/>
  <c r="J59" i="20" s="1"/>
  <c r="K59" i="20" s="1"/>
  <c r="J60" i="20" s="1"/>
  <c r="K60" i="20" s="1"/>
  <c r="J61" i="20" s="1"/>
  <c r="K61" i="20" s="1"/>
  <c r="J62" i="20" s="1"/>
  <c r="K62" i="20" s="1"/>
  <c r="J63" i="20" s="1"/>
  <c r="K63" i="20" s="1"/>
  <c r="J64" i="20" s="1"/>
  <c r="K64" i="20" s="1"/>
  <c r="J65" i="20" s="1"/>
  <c r="K65" i="20" s="1"/>
  <c r="J66" i="20" s="1"/>
  <c r="K66" i="20" s="1"/>
  <c r="J67" i="20" s="1"/>
  <c r="K67" i="20" s="1"/>
  <c r="J68" i="20" s="1"/>
  <c r="K68" i="20" s="1"/>
  <c r="J69" i="20" s="1"/>
  <c r="K69" i="20" s="1"/>
  <c r="J70" i="20" s="1"/>
  <c r="K70" i="20" s="1"/>
  <c r="J71" i="20" s="1"/>
  <c r="K71" i="20" s="1"/>
  <c r="J72" i="20" s="1"/>
  <c r="K72" i="20" s="1"/>
  <c r="J73" i="20" s="1"/>
  <c r="K73" i="20" s="1"/>
  <c r="J74" i="20" s="1"/>
  <c r="K74" i="20" s="1"/>
  <c r="J75" i="20" s="1"/>
  <c r="K75" i="20" s="1"/>
  <c r="J76" i="20" s="1"/>
  <c r="K76" i="20" s="1"/>
  <c r="J77" i="20" s="1"/>
  <c r="K77" i="20" s="1"/>
  <c r="J78" i="20" s="1"/>
  <c r="K78" i="20" s="1"/>
  <c r="J79" i="20" s="1"/>
  <c r="K79" i="20" s="1"/>
  <c r="J80" i="20" s="1"/>
  <c r="K80" i="20" s="1"/>
  <c r="J81" i="20" s="1"/>
  <c r="K81" i="20" s="1"/>
  <c r="J82" i="20" s="1"/>
  <c r="K82" i="20" s="1"/>
  <c r="J83" i="20" s="1"/>
  <c r="K83" i="20" s="1"/>
  <c r="J84" i="20" s="1"/>
  <c r="K84" i="20" s="1"/>
  <c r="J85" i="20" s="1"/>
  <c r="K85" i="20" s="1"/>
  <c r="J86" i="20" s="1"/>
  <c r="K86" i="20" s="1"/>
  <c r="J87" i="20" s="1"/>
  <c r="K87" i="20" s="1"/>
  <c r="J88" i="20" s="1"/>
  <c r="K88" i="20" s="1"/>
  <c r="J89" i="20" s="1"/>
  <c r="K89" i="20" s="1"/>
  <c r="J90" i="20" s="1"/>
  <c r="K90" i="20" s="1"/>
  <c r="J91" i="20" s="1"/>
  <c r="K91" i="20" s="1"/>
  <c r="J92" i="20" s="1"/>
  <c r="K92" i="20" s="1"/>
  <c r="J93" i="20" s="1"/>
  <c r="K93" i="20" s="1"/>
  <c r="J94" i="20" s="1"/>
  <c r="K94" i="20" s="1"/>
  <c r="J95" i="20" s="1"/>
  <c r="K95" i="20" s="1"/>
  <c r="J96" i="20" s="1"/>
  <c r="K96" i="20" s="1"/>
  <c r="J97" i="20" s="1"/>
  <c r="K97" i="20" s="1"/>
  <c r="J98" i="20" s="1"/>
  <c r="K98" i="20" s="1"/>
  <c r="J99" i="20" s="1"/>
  <c r="K99" i="20" s="1"/>
  <c r="J100" i="20" s="1"/>
  <c r="K100" i="20" s="1"/>
  <c r="J101" i="20" s="1"/>
  <c r="K101" i="20" s="1"/>
  <c r="J102" i="20" s="1"/>
  <c r="K102" i="20" s="1"/>
  <c r="J103" i="20" s="1"/>
  <c r="K103" i="20" s="1"/>
  <c r="J104" i="20" s="1"/>
  <c r="K104" i="20" s="1"/>
  <c r="J105" i="20" s="1"/>
  <c r="K105" i="20" s="1"/>
  <c r="J106" i="20" s="1"/>
  <c r="K106" i="20" s="1"/>
  <c r="J107" i="20" s="1"/>
  <c r="K107" i="20" s="1"/>
  <c r="J108" i="20" s="1"/>
  <c r="K108" i="20" s="1"/>
  <c r="J109" i="20" s="1"/>
  <c r="K109" i="20" s="1"/>
  <c r="J110" i="20" s="1"/>
  <c r="K110" i="20" s="1"/>
  <c r="J111" i="20" s="1"/>
  <c r="K111" i="20" s="1"/>
  <c r="J112" i="20" s="1"/>
  <c r="K112" i="20" s="1"/>
  <c r="J113" i="20" s="1"/>
  <c r="K113" i="20" s="1"/>
  <c r="J114" i="20" s="1"/>
  <c r="K114" i="20" s="1"/>
  <c r="J115" i="20" s="1"/>
  <c r="K115" i="20" s="1"/>
  <c r="J116" i="20" s="1"/>
  <c r="K116" i="20" s="1"/>
  <c r="J117" i="20" s="1"/>
  <c r="K117" i="20" s="1"/>
  <c r="J118" i="20" s="1"/>
  <c r="K118" i="20" s="1"/>
  <c r="J119" i="20" s="1"/>
  <c r="K119" i="20" s="1"/>
  <c r="J120" i="20" s="1"/>
  <c r="K120" i="20" s="1"/>
  <c r="J121" i="20" s="1"/>
  <c r="K121" i="20" s="1"/>
  <c r="J122" i="20" s="1"/>
  <c r="K122" i="20" s="1"/>
  <c r="J123" i="20" s="1"/>
  <c r="K123" i="20" s="1"/>
  <c r="J124" i="20" s="1"/>
  <c r="K124" i="20" s="1"/>
  <c r="J125" i="20" s="1"/>
  <c r="K125" i="20" s="1"/>
  <c r="J126" i="20" s="1"/>
  <c r="K126" i="20" s="1"/>
  <c r="J127" i="20" s="1"/>
  <c r="K127" i="20" s="1"/>
  <c r="J128" i="20" s="1"/>
  <c r="K128" i="20" s="1"/>
  <c r="J129" i="20" s="1"/>
  <c r="K129" i="20" s="1"/>
  <c r="J130" i="20" s="1"/>
  <c r="K130" i="20" s="1"/>
  <c r="J131" i="20" s="1"/>
  <c r="K131" i="20" s="1"/>
  <c r="J132" i="20" s="1"/>
  <c r="K132" i="20" s="1"/>
  <c r="J133" i="20" s="1"/>
  <c r="K133" i="20" s="1"/>
  <c r="J134" i="20" s="1"/>
  <c r="K134" i="20" s="1"/>
  <c r="J135" i="20" s="1"/>
  <c r="K135" i="20" s="1"/>
  <c r="J136" i="20" s="1"/>
  <c r="K136" i="20" s="1"/>
  <c r="J141" i="20" s="1"/>
  <c r="K141" i="20" s="1"/>
  <c r="J142" i="20" s="1"/>
  <c r="K142" i="20" s="1"/>
  <c r="J143" i="20" s="1"/>
  <c r="K143" i="20" s="1"/>
  <c r="J144" i="20" s="1"/>
  <c r="K144" i="20" s="1"/>
  <c r="J145" i="20" s="1"/>
  <c r="K145" i="20" s="1"/>
  <c r="J146" i="20" s="1"/>
  <c r="K146" i="20" s="1"/>
  <c r="J147" i="20" s="1"/>
  <c r="K147" i="20" s="1"/>
  <c r="J148" i="20" s="1"/>
  <c r="K148" i="20" s="1"/>
  <c r="J149" i="20" s="1"/>
  <c r="K149" i="20" s="1"/>
  <c r="J150" i="20" s="1"/>
  <c r="K150" i="20" s="1"/>
  <c r="J151" i="20" s="1"/>
  <c r="K151" i="20" s="1"/>
  <c r="J152" i="20" s="1"/>
  <c r="K152" i="20" s="1"/>
  <c r="J153" i="20" s="1"/>
  <c r="K153" i="20" s="1"/>
  <c r="J154" i="20" s="1"/>
  <c r="K154" i="20" s="1"/>
  <c r="J155" i="20" s="1"/>
  <c r="K155" i="20" s="1"/>
  <c r="J156" i="20" s="1"/>
  <c r="K156" i="20" s="1"/>
  <c r="J157" i="20" s="1"/>
  <c r="K157" i="20" s="1"/>
  <c r="J158" i="20" s="1"/>
  <c r="K158" i="20" s="1"/>
  <c r="J159" i="20" s="1"/>
  <c r="K159" i="20" s="1"/>
  <c r="J160" i="20" s="1"/>
  <c r="K160" i="20" s="1"/>
  <c r="J161" i="20" s="1"/>
  <c r="K161" i="20" s="1"/>
  <c r="J162" i="20" s="1"/>
  <c r="K162" i="20" s="1"/>
  <c r="J163" i="20" s="1"/>
  <c r="K163" i="20" s="1"/>
  <c r="J164" i="20" s="1"/>
  <c r="K164" i="20" s="1"/>
  <c r="J165" i="20" s="1"/>
  <c r="K165" i="20" s="1"/>
  <c r="J166" i="20" s="1"/>
  <c r="K166" i="20" s="1"/>
  <c r="J167" i="20" s="1"/>
  <c r="K167" i="20" s="1"/>
  <c r="J168" i="20" s="1"/>
  <c r="K168" i="20" s="1"/>
  <c r="J169" i="20" s="1"/>
  <c r="K169" i="20" s="1"/>
  <c r="J170" i="20" s="1"/>
  <c r="K170" i="20" s="1"/>
  <c r="J171" i="20" s="1"/>
  <c r="K171" i="20" s="1"/>
  <c r="J172" i="20" s="1"/>
  <c r="K172" i="20" s="1"/>
  <c r="J173" i="20" s="1"/>
  <c r="K173" i="20" s="1"/>
  <c r="J174" i="20" s="1"/>
  <c r="K174" i="20" s="1"/>
  <c r="J175" i="20" s="1"/>
  <c r="K175" i="20" s="1"/>
  <c r="J176" i="20" s="1"/>
  <c r="K176" i="20" s="1"/>
  <c r="J177" i="20" s="1"/>
  <c r="K177" i="20" s="1"/>
  <c r="J178" i="20" s="1"/>
  <c r="K178" i="20" s="1"/>
  <c r="J179" i="20" s="1"/>
  <c r="K179" i="20" s="1"/>
  <c r="J180" i="20" s="1"/>
  <c r="K180" i="20" s="1"/>
  <c r="J181" i="20" s="1"/>
  <c r="K181" i="20" s="1"/>
  <c r="J182" i="20" s="1"/>
  <c r="K182" i="20" s="1"/>
  <c r="J183" i="20" s="1"/>
  <c r="K183" i="20" s="1"/>
  <c r="J184" i="20" s="1"/>
  <c r="K184" i="20" s="1"/>
  <c r="J185" i="20" s="1"/>
  <c r="K185" i="20" s="1"/>
  <c r="J186" i="20" s="1"/>
  <c r="K186" i="20" s="1"/>
  <c r="J187" i="20" s="1"/>
  <c r="K187" i="20" s="1"/>
  <c r="J188" i="20" s="1"/>
  <c r="K188" i="20" s="1"/>
  <c r="J189" i="20" s="1"/>
  <c r="K189" i="20" s="1"/>
  <c r="J190" i="20" s="1"/>
  <c r="K190" i="20" s="1"/>
  <c r="J191" i="20" s="1"/>
  <c r="K191" i="20" s="1"/>
  <c r="J192" i="20" s="1"/>
  <c r="K192" i="20" s="1"/>
  <c r="J193" i="20" s="1"/>
  <c r="K193" i="20" s="1"/>
  <c r="J194" i="20" s="1"/>
  <c r="K194" i="20" s="1"/>
  <c r="J195" i="20" s="1"/>
  <c r="K195" i="20" s="1"/>
  <c r="J196" i="20" s="1"/>
  <c r="K196" i="20" s="1"/>
  <c r="J197" i="20" s="1"/>
  <c r="K197" i="20" s="1"/>
  <c r="J198" i="20" s="1"/>
  <c r="K198" i="20" s="1"/>
  <c r="J199" i="20" s="1"/>
  <c r="K199" i="20" s="1"/>
  <c r="J200" i="20" s="1"/>
  <c r="K200" i="20" s="1"/>
  <c r="J201" i="20" s="1"/>
  <c r="K201" i="20" s="1"/>
  <c r="J202" i="20" s="1"/>
  <c r="K202" i="20" s="1"/>
  <c r="J203" i="20" s="1"/>
  <c r="K203" i="20" s="1"/>
  <c r="J204" i="20" s="1"/>
  <c r="K204" i="20" s="1"/>
  <c r="J205" i="20" s="1"/>
  <c r="K205" i="20" s="1"/>
  <c r="J206" i="20" s="1"/>
  <c r="K206" i="20" s="1"/>
  <c r="J207" i="20" s="1"/>
  <c r="K207" i="20" s="1"/>
  <c r="J208" i="20" s="1"/>
  <c r="K208" i="20" s="1"/>
  <c r="J209" i="20" s="1"/>
  <c r="K209" i="20" s="1"/>
  <c r="J210" i="20" s="1"/>
  <c r="K210" i="20" s="1"/>
  <c r="J211" i="20" s="1"/>
  <c r="K211" i="20" s="1"/>
  <c r="J212" i="20" s="1"/>
  <c r="K212" i="20" s="1"/>
  <c r="J213" i="20" s="1"/>
  <c r="K213" i="20" s="1"/>
  <c r="J214" i="20" s="1"/>
  <c r="K214" i="20" s="1"/>
  <c r="J215" i="20" s="1"/>
  <c r="K215" i="20" s="1"/>
  <c r="J216" i="20" s="1"/>
  <c r="K216" i="20" s="1"/>
  <c r="J217" i="20" s="1"/>
  <c r="K217" i="20" s="1"/>
  <c r="J218" i="20" s="1"/>
  <c r="K218" i="20" s="1"/>
  <c r="J219" i="20" s="1"/>
  <c r="K219" i="20" s="1"/>
  <c r="J220" i="20" s="1"/>
  <c r="K220" i="20" s="1"/>
  <c r="J221" i="20" s="1"/>
  <c r="K221" i="20" s="1"/>
  <c r="J222" i="20" s="1"/>
  <c r="K222" i="20" s="1"/>
  <c r="J223" i="20" s="1"/>
  <c r="K223" i="20" s="1"/>
  <c r="J224" i="20" s="1"/>
  <c r="K224" i="20" s="1"/>
  <c r="J225" i="20" s="1"/>
  <c r="K225" i="20" s="1"/>
  <c r="J226" i="20" s="1"/>
  <c r="K226" i="20" s="1"/>
  <c r="J227" i="20" s="1"/>
  <c r="K227" i="20" s="1"/>
  <c r="J228" i="20" s="1"/>
  <c r="K228" i="20" s="1"/>
  <c r="J229" i="20" s="1"/>
  <c r="K229" i="20" s="1"/>
  <c r="J230" i="20" s="1"/>
  <c r="K230" i="20" s="1"/>
  <c r="J231" i="20" s="1"/>
  <c r="K231" i="20" s="1"/>
  <c r="J232" i="20" s="1"/>
  <c r="K232" i="20" s="1"/>
  <c r="J233" i="20" s="1"/>
  <c r="K233" i="20" s="1"/>
  <c r="J234" i="20" s="1"/>
  <c r="K234" i="20" s="1"/>
  <c r="J235" i="20" s="1"/>
  <c r="K235" i="20" s="1"/>
  <c r="J236" i="20" s="1"/>
  <c r="K236" i="20" s="1"/>
  <c r="J237" i="20" s="1"/>
  <c r="K237" i="20" s="1"/>
  <c r="J238" i="20" s="1"/>
  <c r="K238" i="20" s="1"/>
  <c r="J239" i="20" s="1"/>
  <c r="K239" i="20" s="1"/>
  <c r="J240" i="20" s="1"/>
  <c r="K240" i="20" s="1"/>
  <c r="J241" i="20" s="1"/>
  <c r="K241" i="20" s="1"/>
  <c r="J242" i="20" s="1"/>
  <c r="K242" i="20" s="1"/>
  <c r="J243" i="20" s="1"/>
  <c r="K243" i="20" s="1"/>
  <c r="J244" i="20" s="1"/>
  <c r="K244" i="20" s="1"/>
  <c r="J245" i="20" s="1"/>
  <c r="K245" i="20" s="1"/>
  <c r="J246" i="20" s="1"/>
  <c r="K246" i="20" s="1"/>
  <c r="J247" i="20" s="1"/>
  <c r="K247" i="20" s="1"/>
  <c r="J248" i="20" s="1"/>
  <c r="K248" i="20" s="1"/>
  <c r="J249" i="20" s="1"/>
  <c r="K249" i="20" s="1"/>
  <c r="J250" i="20" s="1"/>
  <c r="K250" i="20" s="1"/>
  <c r="J251" i="20" s="1"/>
  <c r="K251" i="20" s="1"/>
  <c r="J252" i="20" s="1"/>
  <c r="K252" i="20" s="1"/>
  <c r="J253" i="20" s="1"/>
  <c r="K253" i="20" s="1"/>
  <c r="J254" i="20" s="1"/>
  <c r="K254" i="20" s="1"/>
  <c r="J255" i="20" s="1"/>
  <c r="K255" i="20" s="1"/>
  <c r="J256" i="20" s="1"/>
  <c r="K256" i="20" s="1"/>
  <c r="J257" i="20" s="1"/>
  <c r="K257" i="20" s="1"/>
  <c r="J258" i="20" s="1"/>
  <c r="K258" i="20" s="1"/>
  <c r="J259" i="20" s="1"/>
  <c r="K259" i="20" s="1"/>
  <c r="J260" i="20" s="1"/>
  <c r="K260" i="20" s="1"/>
  <c r="J261" i="20" s="1"/>
  <c r="K261" i="20" s="1"/>
  <c r="J262" i="20" s="1"/>
  <c r="K262" i="20" s="1"/>
  <c r="J263" i="20" s="1"/>
  <c r="K263" i="20" s="1"/>
  <c r="J264" i="20" s="1"/>
  <c r="K264" i="20" s="1"/>
  <c r="J265" i="20" s="1"/>
  <c r="K265" i="20" s="1"/>
  <c r="J266" i="20" s="1"/>
  <c r="K266" i="20" s="1"/>
  <c r="J267" i="20" s="1"/>
  <c r="K267" i="20" s="1"/>
  <c r="J268" i="20" s="1"/>
  <c r="K268" i="20" s="1"/>
  <c r="J269" i="20" s="1"/>
  <c r="K269" i="20" s="1"/>
  <c r="J270" i="20" s="1"/>
  <c r="K270" i="20" s="1"/>
  <c r="J271" i="20" s="1"/>
  <c r="K271" i="20" s="1"/>
  <c r="J272" i="20" s="1"/>
  <c r="K272" i="20" s="1"/>
  <c r="J273" i="20" s="1"/>
  <c r="K273" i="20" s="1"/>
  <c r="J274" i="20" s="1"/>
  <c r="K274" i="20" s="1"/>
  <c r="J275" i="20" s="1"/>
  <c r="K275" i="20" s="1"/>
  <c r="J276" i="20" s="1"/>
  <c r="K276" i="20" s="1"/>
  <c r="J277" i="20" s="1"/>
  <c r="K277" i="20" s="1"/>
  <c r="J278" i="20" s="1"/>
  <c r="K278" i="20" s="1"/>
  <c r="J279" i="20" s="1"/>
  <c r="K279" i="20" s="1"/>
  <c r="J280" i="20" s="1"/>
  <c r="K280" i="20" s="1"/>
  <c r="J281" i="20" s="1"/>
  <c r="K281" i="20" s="1"/>
  <c r="J282" i="20" s="1"/>
  <c r="K282" i="20" s="1"/>
  <c r="J283" i="20" s="1"/>
  <c r="K283" i="20" s="1"/>
  <c r="J284" i="20" s="1"/>
  <c r="K284" i="20" s="1"/>
  <c r="J285" i="20" s="1"/>
  <c r="K285" i="20" s="1"/>
  <c r="J286" i="20" s="1"/>
  <c r="K286" i="20" s="1"/>
  <c r="J287" i="20" s="1"/>
  <c r="K287" i="20" s="1"/>
  <c r="J288" i="20" s="1"/>
  <c r="K288" i="20" s="1"/>
  <c r="J289" i="20" s="1"/>
  <c r="K289" i="20" s="1"/>
  <c r="J290" i="20" s="1"/>
  <c r="K290" i="20" s="1"/>
  <c r="J291" i="20" s="1"/>
  <c r="K291" i="20" s="1"/>
  <c r="J292" i="20" s="1"/>
  <c r="K292" i="20" s="1"/>
  <c r="J293" i="20" s="1"/>
  <c r="K293" i="20" s="1"/>
  <c r="J294" i="20" s="1"/>
  <c r="K294" i="20" s="1"/>
  <c r="J295" i="20" s="1"/>
  <c r="K295" i="20" s="1"/>
  <c r="J296" i="20" s="1"/>
  <c r="K296" i="20" s="1"/>
  <c r="J297" i="20" s="1"/>
  <c r="K297" i="20" s="1"/>
  <c r="J298" i="20" s="1"/>
  <c r="K298" i="20" s="1"/>
  <c r="J299" i="20" s="1"/>
  <c r="K299" i="20" s="1"/>
  <c r="J300" i="20" s="1"/>
  <c r="K300" i="20" s="1"/>
  <c r="J301" i="20" s="1"/>
  <c r="K301" i="20" s="1"/>
  <c r="J302" i="20" s="1"/>
  <c r="K302" i="20" s="1"/>
  <c r="J303" i="20" s="1"/>
  <c r="K303" i="20" s="1"/>
  <c r="J304" i="20" s="1"/>
  <c r="K304" i="20" s="1"/>
  <c r="J305" i="20" s="1"/>
  <c r="K305" i="20" s="1"/>
  <c r="J306" i="20" s="1"/>
  <c r="K306" i="20" s="1"/>
  <c r="J307" i="20" s="1"/>
  <c r="K307" i="20" s="1"/>
  <c r="J308" i="20" s="1"/>
  <c r="K308" i="20" s="1"/>
  <c r="J309" i="20" s="1"/>
  <c r="K309" i="20" s="1"/>
  <c r="J310" i="20" s="1"/>
  <c r="K310" i="20" s="1"/>
  <c r="J311" i="20" s="1"/>
  <c r="K311" i="20" s="1"/>
  <c r="J312" i="20" s="1"/>
  <c r="K312" i="20" s="1"/>
  <c r="J313" i="20" s="1"/>
  <c r="K313" i="20" s="1"/>
  <c r="J314" i="20" s="1"/>
  <c r="K314" i="20" s="1"/>
  <c r="J315" i="20" s="1"/>
  <c r="K315" i="20" s="1"/>
  <c r="J316" i="20" s="1"/>
  <c r="K316" i="20" s="1"/>
  <c r="J317" i="20" s="1"/>
  <c r="K317" i="20" s="1"/>
  <c r="J318" i="20" s="1"/>
  <c r="K318" i="20" s="1"/>
  <c r="J319" i="20" s="1"/>
  <c r="K319" i="20" s="1"/>
  <c r="J320" i="20" s="1"/>
  <c r="K320" i="20" s="1"/>
  <c r="J321" i="20" s="1"/>
  <c r="K321" i="20" s="1"/>
  <c r="J322" i="20" s="1"/>
  <c r="K322" i="20" s="1"/>
  <c r="J323" i="20" s="1"/>
  <c r="K323" i="20" s="1"/>
  <c r="J324" i="20" s="1"/>
  <c r="K324" i="20" s="1"/>
  <c r="J325" i="20" s="1"/>
  <c r="K325" i="20" s="1"/>
  <c r="J326" i="20" s="1"/>
  <c r="K326" i="20" s="1"/>
  <c r="F10" i="19"/>
  <c r="F9" i="19"/>
  <c r="F8" i="19"/>
  <c r="G8" i="19" s="1"/>
  <c r="H8" i="19" s="1"/>
  <c r="C9" i="19" s="1"/>
  <c r="G9" i="19" s="1"/>
  <c r="H9" i="19" s="1"/>
  <c r="C10" i="19" s="1"/>
  <c r="C8" i="19"/>
  <c r="G7" i="19"/>
  <c r="H7" i="19" s="1"/>
  <c r="F7" i="19"/>
  <c r="C7" i="19"/>
  <c r="E34" i="1" l="1"/>
  <c r="E38" i="1" s="1"/>
  <c r="E42" i="1" s="1"/>
  <c r="F18" i="2" s="1"/>
  <c r="G34" i="1"/>
  <c r="H17" i="2" s="1"/>
  <c r="F10" i="2"/>
  <c r="F16" i="2"/>
  <c r="H9" i="2"/>
  <c r="H16" i="2" s="1"/>
  <c r="I32" i="1"/>
  <c r="K32" i="1"/>
  <c r="K34" i="1"/>
  <c r="K38" i="1" s="1"/>
  <c r="I34" i="1"/>
  <c r="I38" i="1" s="1"/>
  <c r="F342" i="20"/>
  <c r="O14" i="1" s="1"/>
  <c r="M14" i="1" s="1"/>
  <c r="F352" i="20"/>
  <c r="O31" i="1" s="1"/>
  <c r="M31" i="1" s="1"/>
  <c r="F348" i="20"/>
  <c r="O24" i="1" s="1"/>
  <c r="M24" i="1" s="1"/>
  <c r="F343" i="20"/>
  <c r="O15" i="1" s="1"/>
  <c r="M15" i="1" s="1"/>
  <c r="F347" i="20"/>
  <c r="O25" i="1" s="1"/>
  <c r="M25" i="1" s="1"/>
  <c r="F351" i="20"/>
  <c r="F344" i="20"/>
  <c r="O16" i="1" s="1"/>
  <c r="M16" i="1" s="1"/>
  <c r="F346" i="20"/>
  <c r="O22" i="1" s="1"/>
  <c r="F350" i="20"/>
  <c r="O28" i="1" s="1"/>
  <c r="M28" i="1" s="1"/>
  <c r="F341" i="20"/>
  <c r="O13" i="1" s="1"/>
  <c r="M13" i="1" s="1"/>
  <c r="F353" i="20"/>
  <c r="D355" i="20"/>
  <c r="E355" i="20"/>
  <c r="E356" i="20" s="1"/>
  <c r="F340" i="20"/>
  <c r="O12" i="1" s="1"/>
  <c r="G10" i="19"/>
  <c r="H10" i="19" s="1"/>
  <c r="G38" i="1" l="1"/>
  <c r="G42" i="1" s="1"/>
  <c r="F17" i="2"/>
  <c r="F27" i="2" s="1"/>
  <c r="F25" i="2"/>
  <c r="H10" i="2"/>
  <c r="F11" i="2"/>
  <c r="F20" i="2" s="1"/>
  <c r="H27" i="2"/>
  <c r="H18" i="2"/>
  <c r="L17" i="2"/>
  <c r="L27" i="2" s="1"/>
  <c r="N9" i="2"/>
  <c r="O36" i="1"/>
  <c r="M36" i="1" s="1"/>
  <c r="M22" i="1"/>
  <c r="M32" i="1" s="1"/>
  <c r="O32" i="1"/>
  <c r="M12" i="1"/>
  <c r="M18" i="1" s="1"/>
  <c r="O18" i="1"/>
  <c r="F355" i="20"/>
  <c r="F356" i="20" s="1"/>
  <c r="D315" i="16"/>
  <c r="D185" i="16"/>
  <c r="D147" i="16"/>
  <c r="F29" i="2" l="1"/>
  <c r="H25" i="2"/>
  <c r="H29" i="2" s="1"/>
  <c r="H11" i="2"/>
  <c r="H20" i="2" s="1"/>
  <c r="O34" i="1"/>
  <c r="M34" i="1"/>
  <c r="M38" i="1" s="1"/>
  <c r="P9" i="2"/>
  <c r="P16" i="2" s="1"/>
  <c r="N16" i="2"/>
  <c r="O38" i="1"/>
  <c r="P17" i="2"/>
  <c r="D14" i="18"/>
  <c r="D350" i="16" l="1"/>
  <c r="D349" i="16"/>
  <c r="D348" i="16"/>
  <c r="D347" i="16"/>
  <c r="D346" i="16"/>
  <c r="D345" i="16"/>
  <c r="D344" i="16"/>
  <c r="D343" i="16"/>
  <c r="D338" i="16"/>
  <c r="D339" i="16"/>
  <c r="D340" i="16"/>
  <c r="D341" i="16"/>
  <c r="E341" i="16"/>
  <c r="E340" i="16"/>
  <c r="E339" i="16"/>
  <c r="E338" i="16"/>
  <c r="E337" i="16"/>
  <c r="E350" i="16"/>
  <c r="E349" i="16"/>
  <c r="E348" i="16"/>
  <c r="E347" i="16"/>
  <c r="E346" i="16"/>
  <c r="E345" i="16"/>
  <c r="E344" i="16"/>
  <c r="E343" i="16"/>
  <c r="D330" i="16"/>
  <c r="D334" i="16" s="1"/>
  <c r="T26" i="2"/>
  <c r="S25" i="2"/>
  <c r="S16" i="2"/>
  <c r="R16" i="2"/>
  <c r="T9" i="2"/>
  <c r="T16" i="2" s="1"/>
  <c r="Q36" i="1"/>
  <c r="Q30" i="1"/>
  <c r="Q29" i="1"/>
  <c r="Q26" i="1"/>
  <c r="Q24" i="1"/>
  <c r="Q23" i="1"/>
  <c r="Q17" i="1"/>
  <c r="R32" i="1"/>
  <c r="R18" i="1"/>
  <c r="R34" i="1" s="1"/>
  <c r="R38" i="1" s="1"/>
  <c r="R42" i="1" s="1"/>
  <c r="S18" i="2" s="1"/>
  <c r="O15" i="2" s="1"/>
  <c r="O17" i="2" s="1"/>
  <c r="O27" i="2" s="1"/>
  <c r="AA16" i="2"/>
  <c r="Z16" i="2"/>
  <c r="W16" i="2"/>
  <c r="V16" i="2"/>
  <c r="Z32" i="1"/>
  <c r="V32" i="1"/>
  <c r="AB9" i="2"/>
  <c r="AB16" i="2" s="1"/>
  <c r="X9" i="2"/>
  <c r="X16" i="2" s="1"/>
  <c r="F340" i="16" l="1"/>
  <c r="S15" i="1" s="1"/>
  <c r="Q15" i="1" s="1"/>
  <c r="F349" i="16"/>
  <c r="S31" i="1" s="1"/>
  <c r="Q31" i="1" s="1"/>
  <c r="F350" i="16"/>
  <c r="F343" i="16"/>
  <c r="S22" i="1" s="1"/>
  <c r="Q22" i="1" s="1"/>
  <c r="F346" i="16"/>
  <c r="F337" i="16"/>
  <c r="S12" i="1" s="1"/>
  <c r="F338" i="16"/>
  <c r="S13" i="1" s="1"/>
  <c r="Q13" i="1" s="1"/>
  <c r="F345" i="16"/>
  <c r="F344" i="16"/>
  <c r="S25" i="1" s="1"/>
  <c r="Q25" i="1" s="1"/>
  <c r="F339" i="16"/>
  <c r="S14" i="1" s="1"/>
  <c r="Q14" i="1" s="1"/>
  <c r="F347" i="16"/>
  <c r="S28" i="1" s="1"/>
  <c r="Q28" i="1" s="1"/>
  <c r="F341" i="16"/>
  <c r="S16" i="1" s="1"/>
  <c r="Q16" i="1" s="1"/>
  <c r="F348" i="16"/>
  <c r="D352" i="16"/>
  <c r="D353" i="16" s="1"/>
  <c r="F292" i="14"/>
  <c r="E292" i="14"/>
  <c r="F291" i="14"/>
  <c r="E291" i="14"/>
  <c r="F290" i="14"/>
  <c r="E290" i="14"/>
  <c r="F289" i="14"/>
  <c r="E289" i="14"/>
  <c r="F288" i="14"/>
  <c r="E288" i="14"/>
  <c r="F287" i="14"/>
  <c r="E287" i="14"/>
  <c r="F286" i="14"/>
  <c r="E286" i="14"/>
  <c r="F285" i="14"/>
  <c r="E285" i="14"/>
  <c r="F283" i="14"/>
  <c r="E283" i="14"/>
  <c r="F282" i="14"/>
  <c r="E282" i="14"/>
  <c r="F281" i="14"/>
  <c r="E281" i="14"/>
  <c r="F280" i="14"/>
  <c r="E280" i="14"/>
  <c r="F279" i="14"/>
  <c r="E279" i="14"/>
  <c r="F277" i="14"/>
  <c r="F272" i="14"/>
  <c r="F276" i="14" s="1"/>
  <c r="X26" i="2"/>
  <c r="W25" i="2"/>
  <c r="U30" i="1"/>
  <c r="U29" i="1"/>
  <c r="U26" i="1"/>
  <c r="U24" i="1"/>
  <c r="U23" i="1"/>
  <c r="V18" i="1"/>
  <c r="U17" i="1"/>
  <c r="F119" i="12"/>
  <c r="F120" i="12" s="1"/>
  <c r="F53" i="12"/>
  <c r="F54" i="12" s="1"/>
  <c r="Q32" i="1" l="1"/>
  <c r="S18" i="1"/>
  <c r="Q12" i="1"/>
  <c r="Q18" i="1" s="1"/>
  <c r="S32" i="1"/>
  <c r="F352" i="16"/>
  <c r="F353" i="16" s="1"/>
  <c r="V34" i="1"/>
  <c r="V38" i="1" s="1"/>
  <c r="V42" i="1" s="1"/>
  <c r="G290" i="14"/>
  <c r="G280" i="14"/>
  <c r="W13" i="1" s="1"/>
  <c r="U13" i="1" s="1"/>
  <c r="G285" i="14"/>
  <c r="W22" i="1" s="1"/>
  <c r="G289" i="14"/>
  <c r="W28" i="1" s="1"/>
  <c r="U28" i="1" s="1"/>
  <c r="G282" i="14"/>
  <c r="W15" i="1" s="1"/>
  <c r="U15" i="1" s="1"/>
  <c r="G281" i="14"/>
  <c r="W14" i="1" s="1"/>
  <c r="U14" i="1" s="1"/>
  <c r="G286" i="14"/>
  <c r="W25" i="1" s="1"/>
  <c r="U25" i="1" s="1"/>
  <c r="G288" i="14"/>
  <c r="G292" i="14"/>
  <c r="W36" i="1" s="1"/>
  <c r="U36" i="1" s="1"/>
  <c r="G279" i="14"/>
  <c r="W12" i="1" s="1"/>
  <c r="G283" i="14"/>
  <c r="W16" i="1" s="1"/>
  <c r="U16" i="1" s="1"/>
  <c r="G287" i="14"/>
  <c r="G291" i="14"/>
  <c r="W31" i="1" s="1"/>
  <c r="U31" i="1" s="1"/>
  <c r="F294" i="14"/>
  <c r="F295" i="14" s="1"/>
  <c r="Y17" i="1"/>
  <c r="Y23" i="1"/>
  <c r="Y24" i="1"/>
  <c r="F170" i="12"/>
  <c r="M171" i="12" s="1"/>
  <c r="F137" i="12"/>
  <c r="M137" i="12" s="1"/>
  <c r="Q34" i="1" l="1"/>
  <c r="Q38" i="1" s="1"/>
  <c r="S34" i="1"/>
  <c r="S38" i="1" s="1"/>
  <c r="W18" i="2"/>
  <c r="S15" i="2" s="1"/>
  <c r="S17" i="2" s="1"/>
  <c r="S27" i="2" s="1"/>
  <c r="U22" i="1"/>
  <c r="U32" i="1" s="1"/>
  <c r="W32" i="1"/>
  <c r="W18" i="1"/>
  <c r="U12" i="1"/>
  <c r="U18" i="1" s="1"/>
  <c r="F223" i="12"/>
  <c r="E237" i="12"/>
  <c r="F237" i="12"/>
  <c r="F243" i="12"/>
  <c r="E243" i="12"/>
  <c r="F242" i="12"/>
  <c r="E242" i="12"/>
  <c r="F241" i="12"/>
  <c r="E241" i="12"/>
  <c r="F240" i="12"/>
  <c r="E240" i="12"/>
  <c r="F239" i="12"/>
  <c r="E239" i="12"/>
  <c r="F238" i="12"/>
  <c r="E238" i="12"/>
  <c r="F236" i="12"/>
  <c r="E236" i="12"/>
  <c r="F234" i="12"/>
  <c r="E234" i="12"/>
  <c r="F233" i="12"/>
  <c r="E233" i="12"/>
  <c r="F232" i="12"/>
  <c r="E232" i="12"/>
  <c r="F231" i="12"/>
  <c r="E231" i="12"/>
  <c r="F230" i="12"/>
  <c r="E230" i="12"/>
  <c r="F228" i="12"/>
  <c r="AB26" i="2"/>
  <c r="AA25" i="2"/>
  <c r="Y30" i="1"/>
  <c r="Y29" i="1"/>
  <c r="Y26" i="1"/>
  <c r="Z18" i="1"/>
  <c r="U34" i="1" l="1"/>
  <c r="U38" i="1" s="1"/>
  <c r="W34" i="1"/>
  <c r="W38" i="1" s="1"/>
  <c r="Z34" i="1"/>
  <c r="Z38" i="1" s="1"/>
  <c r="Z42" i="1" s="1"/>
  <c r="G237" i="12"/>
  <c r="AA25" i="1" s="1"/>
  <c r="Y25" i="1" s="1"/>
  <c r="AA18" i="2" l="1"/>
  <c r="W15" i="2" s="1"/>
  <c r="W17" i="2" s="1"/>
  <c r="W27" i="2" s="1"/>
  <c r="AE17" i="1"/>
  <c r="F256" i="11"/>
  <c r="F255" i="11"/>
  <c r="F254" i="11"/>
  <c r="F253" i="11"/>
  <c r="F252" i="11"/>
  <c r="F251" i="11"/>
  <c r="F250" i="11"/>
  <c r="F248" i="11"/>
  <c r="F247" i="11"/>
  <c r="F246" i="11"/>
  <c r="F245" i="11"/>
  <c r="F244" i="11"/>
  <c r="F242" i="11"/>
  <c r="E256" i="11"/>
  <c r="E255" i="11"/>
  <c r="E254" i="11"/>
  <c r="E253" i="11"/>
  <c r="E252" i="11"/>
  <c r="E251" i="11"/>
  <c r="E250" i="11"/>
  <c r="E248" i="11"/>
  <c r="E247" i="11"/>
  <c r="E246" i="11"/>
  <c r="E245" i="11"/>
  <c r="E244" i="11"/>
  <c r="F238" i="11"/>
  <c r="AC30" i="1"/>
  <c r="AC29" i="1"/>
  <c r="AC24" i="1"/>
  <c r="AC23" i="1"/>
  <c r="AC17" i="1"/>
  <c r="AD18" i="1"/>
  <c r="AF26" i="2"/>
  <c r="AE25" i="2"/>
  <c r="F225" i="9" l="1"/>
  <c r="E226" i="9" s="1"/>
  <c r="AG17" i="1" l="1"/>
  <c r="AG30" i="1"/>
  <c r="AG29" i="1"/>
  <c r="AG24" i="1"/>
  <c r="AG23" i="1"/>
  <c r="AH16" i="1"/>
  <c r="AH18" i="1" s="1"/>
  <c r="AI17" i="1"/>
  <c r="E237" i="9"/>
  <c r="F237" i="9"/>
  <c r="E245" i="9"/>
  <c r="F245" i="9"/>
  <c r="F250" i="9"/>
  <c r="E250" i="9"/>
  <c r="F249" i="9"/>
  <c r="E249" i="9"/>
  <c r="F248" i="9"/>
  <c r="E248" i="9"/>
  <c r="F247" i="9"/>
  <c r="E247" i="9"/>
  <c r="F246" i="9"/>
  <c r="E246" i="9"/>
  <c r="F244" i="9"/>
  <c r="E244" i="9"/>
  <c r="F243" i="9"/>
  <c r="E243" i="9"/>
  <c r="F242" i="9"/>
  <c r="E242" i="9"/>
  <c r="F240" i="9"/>
  <c r="E240" i="9"/>
  <c r="F239" i="9"/>
  <c r="E239" i="9"/>
  <c r="F238" i="9"/>
  <c r="E238" i="9"/>
  <c r="F236" i="9"/>
  <c r="E236" i="9"/>
  <c r="F234" i="9"/>
  <c r="AJ26" i="2"/>
  <c r="AI25" i="2"/>
  <c r="F230" i="9"/>
  <c r="G237" i="9" l="1"/>
  <c r="AI13" i="1" s="1"/>
  <c r="G245" i="9"/>
  <c r="AI27" i="1" s="1"/>
  <c r="AH27" i="1" s="1"/>
  <c r="G248" i="9"/>
  <c r="G250" i="9"/>
  <c r="G243" i="9"/>
  <c r="G246" i="9"/>
  <c r="AI28" i="1" s="1"/>
  <c r="AG28" i="1" s="1"/>
  <c r="G247" i="9"/>
  <c r="AI26" i="1" s="1"/>
  <c r="G244" i="9"/>
  <c r="G249" i="9"/>
  <c r="AI31" i="1" s="1"/>
  <c r="AG31" i="1" s="1"/>
  <c r="AL17" i="1"/>
  <c r="AK17" i="1" s="1"/>
  <c r="AM17" i="1" s="1"/>
  <c r="AL16" i="1" l="1"/>
  <c r="AL18" i="1" s="1"/>
  <c r="E249" i="7"/>
  <c r="F249" i="7"/>
  <c r="F132" i="7"/>
  <c r="G249" i="7" l="1"/>
  <c r="F254" i="7" l="1"/>
  <c r="F253" i="7"/>
  <c r="E253" i="7"/>
  <c r="F252" i="7"/>
  <c r="E252" i="7"/>
  <c r="F251" i="7"/>
  <c r="E251" i="7"/>
  <c r="F250" i="7"/>
  <c r="E250" i="7"/>
  <c r="F248" i="7"/>
  <c r="E248" i="7"/>
  <c r="F247" i="7"/>
  <c r="E247" i="7"/>
  <c r="F245" i="7"/>
  <c r="E245" i="7"/>
  <c r="F244" i="7"/>
  <c r="E244" i="7"/>
  <c r="F243" i="7"/>
  <c r="E243" i="7"/>
  <c r="F242" i="7"/>
  <c r="E242" i="7"/>
  <c r="F240" i="7"/>
  <c r="F268" i="7"/>
  <c r="E268" i="7"/>
  <c r="AK36" i="1"/>
  <c r="AM30" i="1"/>
  <c r="AK30" i="1" s="1"/>
  <c r="AM29" i="1"/>
  <c r="AK29" i="1" s="1"/>
  <c r="AM24" i="1"/>
  <c r="AK24" i="1" s="1"/>
  <c r="AL23" i="1"/>
  <c r="AM11" i="2"/>
  <c r="AI8" i="2" s="1"/>
  <c r="AI11" i="2" s="1"/>
  <c r="AE8" i="2" s="1"/>
  <c r="AE11" i="2" s="1"/>
  <c r="AA8" i="2" s="1"/>
  <c r="AA11" i="2" s="1"/>
  <c r="AN26" i="2"/>
  <c r="AM26" i="2"/>
  <c r="AL26" i="2"/>
  <c r="AM25" i="2"/>
  <c r="E230" i="7"/>
  <c r="E229" i="7"/>
  <c r="AA20" i="2" l="1"/>
  <c r="W8" i="2"/>
  <c r="E254" i="7"/>
  <c r="E269" i="7"/>
  <c r="F256" i="7"/>
  <c r="I227" i="7"/>
  <c r="H228" i="7" s="1"/>
  <c r="I228" i="7" s="1"/>
  <c r="H229" i="7" s="1"/>
  <c r="I229" i="7" s="1"/>
  <c r="H230" i="7" s="1"/>
  <c r="I230" i="7" s="1"/>
  <c r="H231" i="7" s="1"/>
  <c r="I231" i="7" s="1"/>
  <c r="H232" i="7" s="1"/>
  <c r="I232" i="7" s="1"/>
  <c r="W11" i="2" l="1"/>
  <c r="G252" i="7"/>
  <c r="G247" i="7"/>
  <c r="AM22" i="1" s="1"/>
  <c r="G250" i="7"/>
  <c r="AM28" i="1" s="1"/>
  <c r="AK28" i="1" s="1"/>
  <c r="G244" i="7"/>
  <c r="AM15" i="1" s="1"/>
  <c r="AK15" i="1" s="1"/>
  <c r="G242" i="7"/>
  <c r="G253" i="7"/>
  <c r="G251" i="7"/>
  <c r="G248" i="7"/>
  <c r="AM23" i="1" s="1"/>
  <c r="AK23" i="1" s="1"/>
  <c r="G245" i="7"/>
  <c r="AM16" i="1" s="1"/>
  <c r="AK16" i="1" s="1"/>
  <c r="G243" i="7"/>
  <c r="AM14" i="1" s="1"/>
  <c r="AK14" i="1" s="1"/>
  <c r="E238" i="7"/>
  <c r="W20" i="2" l="1"/>
  <c r="S8" i="2"/>
  <c r="S11" i="2" s="1"/>
  <c r="AM26" i="1"/>
  <c r="AL26" i="1"/>
  <c r="AL32" i="1" s="1"/>
  <c r="AL34" i="1" s="1"/>
  <c r="AL38" i="1" s="1"/>
  <c r="AM12" i="1"/>
  <c r="AK12" i="1" s="1"/>
  <c r="AK18" i="1" s="1"/>
  <c r="AM31" i="1"/>
  <c r="AK31" i="1" s="1"/>
  <c r="AK22" i="1"/>
  <c r="AQ23" i="2"/>
  <c r="AQ26" i="2"/>
  <c r="AP26" i="2"/>
  <c r="AQ25" i="2"/>
  <c r="AQ11" i="2"/>
  <c r="AO36" i="1"/>
  <c r="AO16" i="1"/>
  <c r="AP15" i="1"/>
  <c r="AP18" i="1" s="1"/>
  <c r="S20" i="2" l="1"/>
  <c r="O8" i="2"/>
  <c r="O11" i="2" s="1"/>
  <c r="AM17" i="2"/>
  <c r="AM27" i="2" s="1"/>
  <c r="AK26" i="1"/>
  <c r="AK32" i="1" s="1"/>
  <c r="AK34" i="1" s="1"/>
  <c r="AK38" i="1" s="1"/>
  <c r="AM18" i="1"/>
  <c r="AM32" i="1"/>
  <c r="E204" i="5"/>
  <c r="O20" i="2" l="1"/>
  <c r="K8" i="2"/>
  <c r="K11" i="2" s="1"/>
  <c r="K20" i="2" s="1"/>
  <c r="AM34" i="1"/>
  <c r="AM38" i="1" s="1"/>
  <c r="F208" i="5"/>
  <c r="AQ30" i="1" s="1"/>
  <c r="AO30" i="1" s="1"/>
  <c r="F207" i="5"/>
  <c r="AQ29" i="1" s="1"/>
  <c r="AO29" i="1" s="1"/>
  <c r="F198" i="5" l="1"/>
  <c r="F200" i="5"/>
  <c r="F204" i="5"/>
  <c r="F205" i="5"/>
  <c r="AQ24" i="1" s="1"/>
  <c r="AO24" i="1" s="1"/>
  <c r="F206" i="5"/>
  <c r="AQ28" i="1" s="1"/>
  <c r="AO28" i="1" s="1"/>
  <c r="F209" i="5"/>
  <c r="AQ31" i="1" s="1"/>
  <c r="AO31" i="1" s="1"/>
  <c r="F203" i="5"/>
  <c r="AQ22" i="1" s="1"/>
  <c r="E200" i="5"/>
  <c r="E199" i="5"/>
  <c r="AQ14" i="1" s="1"/>
  <c r="AO14" i="1" s="1"/>
  <c r="E201" i="5"/>
  <c r="E198" i="5"/>
  <c r="AQ12" i="1" s="1"/>
  <c r="AR26" i="2"/>
  <c r="F238" i="7" l="1"/>
  <c r="AP32" i="1"/>
  <c r="AP34" i="1" s="1"/>
  <c r="AP38" i="1" s="1"/>
  <c r="AQ32" i="1"/>
  <c r="AO22" i="1"/>
  <c r="AO12" i="1"/>
  <c r="AQ15" i="1"/>
  <c r="AO15" i="1" s="1"/>
  <c r="F211" i="5"/>
  <c r="AY18" i="1"/>
  <c r="E213" i="4"/>
  <c r="AS16" i="1" s="1"/>
  <c r="F216" i="4"/>
  <c r="AS24" i="1" s="1"/>
  <c r="F215" i="4"/>
  <c r="AS22" i="1" s="1"/>
  <c r="E211" i="4"/>
  <c r="AS14" i="1" s="1"/>
  <c r="E212" i="4"/>
  <c r="AS15" i="1" s="1"/>
  <c r="E210" i="4"/>
  <c r="F218" i="4"/>
  <c r="AS31" i="1" s="1"/>
  <c r="F217" i="4"/>
  <c r="AS28" i="1" s="1"/>
  <c r="AT26" i="2"/>
  <c r="AT15" i="2"/>
  <c r="H2" i="4" s="1"/>
  <c r="I2" i="4" s="1"/>
  <c r="H3" i="4" s="1"/>
  <c r="I3" i="4" s="1"/>
  <c r="H4" i="4" s="1"/>
  <c r="I4" i="4" s="1"/>
  <c r="H5" i="4" s="1"/>
  <c r="I5" i="4" s="1"/>
  <c r="H6" i="4" s="1"/>
  <c r="I6" i="4" s="1"/>
  <c r="H7" i="4" s="1"/>
  <c r="I7" i="4" s="1"/>
  <c r="H8" i="4" s="1"/>
  <c r="I8" i="4" s="1"/>
  <c r="H9" i="4" s="1"/>
  <c r="I9" i="4" s="1"/>
  <c r="H10" i="4" s="1"/>
  <c r="I10" i="4" s="1"/>
  <c r="H11" i="4" s="1"/>
  <c r="I11" i="4" s="1"/>
  <c r="H12" i="4" s="1"/>
  <c r="I12" i="4" s="1"/>
  <c r="H13" i="4" s="1"/>
  <c r="I13" i="4" s="1"/>
  <c r="H14" i="4" s="1"/>
  <c r="I14" i="4" s="1"/>
  <c r="H15" i="4" s="1"/>
  <c r="I15" i="4" s="1"/>
  <c r="H16" i="4" s="1"/>
  <c r="I16" i="4" s="1"/>
  <c r="H17" i="4" s="1"/>
  <c r="I17" i="4" s="1"/>
  <c r="H18" i="4" s="1"/>
  <c r="I18" i="4" s="1"/>
  <c r="H19" i="4" s="1"/>
  <c r="I19" i="4" s="1"/>
  <c r="H20" i="4" s="1"/>
  <c r="I20" i="4" s="1"/>
  <c r="H21" i="4" s="1"/>
  <c r="I21" i="4" s="1"/>
  <c r="H22" i="4" s="1"/>
  <c r="I22" i="4" s="1"/>
  <c r="H23" i="4" s="1"/>
  <c r="I23" i="4" s="1"/>
  <c r="H24" i="4" s="1"/>
  <c r="I24" i="4" s="1"/>
  <c r="H25" i="4" s="1"/>
  <c r="I25" i="4" s="1"/>
  <c r="H26" i="4" s="1"/>
  <c r="I26" i="4" s="1"/>
  <c r="H27" i="4" s="1"/>
  <c r="I27" i="4" s="1"/>
  <c r="H28" i="4" s="1"/>
  <c r="I28" i="4" s="1"/>
  <c r="H29" i="4" s="1"/>
  <c r="I29" i="4" s="1"/>
  <c r="H30" i="4" s="1"/>
  <c r="I30" i="4" s="1"/>
  <c r="H31" i="4" s="1"/>
  <c r="I31" i="4" s="1"/>
  <c r="H32" i="4" s="1"/>
  <c r="I32" i="4" s="1"/>
  <c r="H33" i="4" s="1"/>
  <c r="I33" i="4" s="1"/>
  <c r="H34" i="4" s="1"/>
  <c r="I34" i="4" s="1"/>
  <c r="H35" i="4" s="1"/>
  <c r="I35" i="4" s="1"/>
  <c r="H36" i="4" s="1"/>
  <c r="I36" i="4" s="1"/>
  <c r="H37" i="4" s="1"/>
  <c r="I37" i="4" s="1"/>
  <c r="H38" i="4" s="1"/>
  <c r="I38" i="4" s="1"/>
  <c r="H39" i="4" s="1"/>
  <c r="I39" i="4" s="1"/>
  <c r="H40" i="4" s="1"/>
  <c r="I40" i="4" s="1"/>
  <c r="H41" i="4" s="1"/>
  <c r="I41" i="4" s="1"/>
  <c r="H42" i="4" s="1"/>
  <c r="I42" i="4" s="1"/>
  <c r="H43" i="4" s="1"/>
  <c r="I43" i="4" s="1"/>
  <c r="H44" i="4" s="1"/>
  <c r="I44" i="4" s="1"/>
  <c r="H45" i="4" s="1"/>
  <c r="I45" i="4" s="1"/>
  <c r="H46" i="4" s="1"/>
  <c r="I46" i="4" s="1"/>
  <c r="H47" i="4" s="1"/>
  <c r="I47" i="4" s="1"/>
  <c r="H48" i="4" s="1"/>
  <c r="I48" i="4" s="1"/>
  <c r="H49" i="4" s="1"/>
  <c r="I49" i="4" s="1"/>
  <c r="H50" i="4" s="1"/>
  <c r="I50" i="4" s="1"/>
  <c r="H51" i="4" s="1"/>
  <c r="I51" i="4" s="1"/>
  <c r="H52" i="4" s="1"/>
  <c r="I52" i="4" s="1"/>
  <c r="H53" i="4" s="1"/>
  <c r="I53" i="4" s="1"/>
  <c r="H54" i="4" s="1"/>
  <c r="I54" i="4" s="1"/>
  <c r="H55" i="4" s="1"/>
  <c r="I55" i="4" s="1"/>
  <c r="H56" i="4" s="1"/>
  <c r="I56" i="4" s="1"/>
  <c r="H57" i="4" s="1"/>
  <c r="I57" i="4" s="1"/>
  <c r="H58" i="4" s="1"/>
  <c r="I58" i="4" s="1"/>
  <c r="H59" i="4" s="1"/>
  <c r="I59" i="4" s="1"/>
  <c r="H60" i="4" s="1"/>
  <c r="I60" i="4" s="1"/>
  <c r="H61" i="4" s="1"/>
  <c r="I61" i="4" s="1"/>
  <c r="H62" i="4" s="1"/>
  <c r="I62" i="4" s="1"/>
  <c r="H63" i="4" s="1"/>
  <c r="I63" i="4" s="1"/>
  <c r="H64" i="4" s="1"/>
  <c r="I64" i="4" s="1"/>
  <c r="H65" i="4" s="1"/>
  <c r="I65" i="4" s="1"/>
  <c r="H66" i="4" s="1"/>
  <c r="I66" i="4" s="1"/>
  <c r="H67" i="4" s="1"/>
  <c r="I67" i="4" s="1"/>
  <c r="H68" i="4" s="1"/>
  <c r="I68" i="4" s="1"/>
  <c r="H69" i="4" s="1"/>
  <c r="I69" i="4" s="1"/>
  <c r="H70" i="4" s="1"/>
  <c r="I70" i="4" s="1"/>
  <c r="H71" i="4" s="1"/>
  <c r="I71" i="4" s="1"/>
  <c r="H72" i="4" s="1"/>
  <c r="I72" i="4" s="1"/>
  <c r="H73" i="4" s="1"/>
  <c r="I73" i="4" s="1"/>
  <c r="H74" i="4" s="1"/>
  <c r="I74" i="4" s="1"/>
  <c r="H75" i="4" s="1"/>
  <c r="I75" i="4" s="1"/>
  <c r="H76" i="4" s="1"/>
  <c r="I76" i="4" s="1"/>
  <c r="H77" i="4" s="1"/>
  <c r="I77" i="4" s="1"/>
  <c r="H78" i="4" s="1"/>
  <c r="I78" i="4" s="1"/>
  <c r="H79" i="4" s="1"/>
  <c r="I79" i="4" s="1"/>
  <c r="H80" i="4" s="1"/>
  <c r="I80" i="4" s="1"/>
  <c r="H81" i="4" s="1"/>
  <c r="I81" i="4" s="1"/>
  <c r="H82" i="4" s="1"/>
  <c r="I82" i="4" s="1"/>
  <c r="H83" i="4" s="1"/>
  <c r="I83" i="4" s="1"/>
  <c r="H84" i="4" s="1"/>
  <c r="I84" i="4" s="1"/>
  <c r="H85" i="4" s="1"/>
  <c r="I85" i="4" s="1"/>
  <c r="H86" i="4" s="1"/>
  <c r="I86" i="4" s="1"/>
  <c r="H87" i="4" s="1"/>
  <c r="I87" i="4" s="1"/>
  <c r="H88" i="4" s="1"/>
  <c r="I88" i="4" s="1"/>
  <c r="H89" i="4" s="1"/>
  <c r="I89" i="4" s="1"/>
  <c r="H90" i="4" s="1"/>
  <c r="I90" i="4" s="1"/>
  <c r="H91" i="4" s="1"/>
  <c r="I91" i="4" s="1"/>
  <c r="H92" i="4" s="1"/>
  <c r="I92" i="4" s="1"/>
  <c r="H93" i="4" s="1"/>
  <c r="I93" i="4" s="1"/>
  <c r="H94" i="4" s="1"/>
  <c r="I94" i="4" s="1"/>
  <c r="H95" i="4" s="1"/>
  <c r="I95" i="4" s="1"/>
  <c r="H96" i="4" s="1"/>
  <c r="I96" i="4" s="1"/>
  <c r="H97" i="4" s="1"/>
  <c r="I97" i="4" s="1"/>
  <c r="H98" i="4" s="1"/>
  <c r="I98" i="4" s="1"/>
  <c r="H99" i="4" s="1"/>
  <c r="I99" i="4" s="1"/>
  <c r="H100" i="4" s="1"/>
  <c r="I100" i="4" s="1"/>
  <c r="H101" i="4" s="1"/>
  <c r="I101" i="4" s="1"/>
  <c r="H102" i="4" s="1"/>
  <c r="I102" i="4" s="1"/>
  <c r="H103" i="4" s="1"/>
  <c r="I103" i="4" s="1"/>
  <c r="H104" i="4" s="1"/>
  <c r="I104" i="4" s="1"/>
  <c r="H105" i="4" s="1"/>
  <c r="I105" i="4" s="1"/>
  <c r="H106" i="4" s="1"/>
  <c r="I106" i="4" s="1"/>
  <c r="H107" i="4" s="1"/>
  <c r="I107" i="4" s="1"/>
  <c r="H108" i="4" s="1"/>
  <c r="I108" i="4" s="1"/>
  <c r="H109" i="4" s="1"/>
  <c r="I109" i="4" s="1"/>
  <c r="H110" i="4" s="1"/>
  <c r="I110" i="4" s="1"/>
  <c r="H111" i="4" s="1"/>
  <c r="I111" i="4" s="1"/>
  <c r="H112" i="4" s="1"/>
  <c r="I112" i="4" s="1"/>
  <c r="H113" i="4" s="1"/>
  <c r="I113" i="4" s="1"/>
  <c r="H114" i="4" s="1"/>
  <c r="I114" i="4" s="1"/>
  <c r="H115" i="4" s="1"/>
  <c r="I115" i="4" s="1"/>
  <c r="H116" i="4" s="1"/>
  <c r="I116" i="4" s="1"/>
  <c r="H117" i="4" s="1"/>
  <c r="I117" i="4" s="1"/>
  <c r="H118" i="4" s="1"/>
  <c r="I118" i="4" s="1"/>
  <c r="H119" i="4" s="1"/>
  <c r="I119" i="4" s="1"/>
  <c r="H120" i="4" s="1"/>
  <c r="I120" i="4" s="1"/>
  <c r="H121" i="4" s="1"/>
  <c r="I121" i="4" s="1"/>
  <c r="H122" i="4" s="1"/>
  <c r="I122" i="4" s="1"/>
  <c r="H123" i="4" s="1"/>
  <c r="I123" i="4" s="1"/>
  <c r="H124" i="4" s="1"/>
  <c r="I124" i="4" s="1"/>
  <c r="H125" i="4" s="1"/>
  <c r="I125" i="4" s="1"/>
  <c r="H126" i="4" s="1"/>
  <c r="I126" i="4" s="1"/>
  <c r="H127" i="4" s="1"/>
  <c r="I127" i="4" s="1"/>
  <c r="H128" i="4" s="1"/>
  <c r="I128" i="4" s="1"/>
  <c r="H129" i="4" s="1"/>
  <c r="I129" i="4" s="1"/>
  <c r="H130" i="4" s="1"/>
  <c r="I130" i="4" s="1"/>
  <c r="H131" i="4" s="1"/>
  <c r="I131" i="4" s="1"/>
  <c r="H132" i="4" s="1"/>
  <c r="I132" i="4" s="1"/>
  <c r="H133" i="4" s="1"/>
  <c r="I133" i="4" s="1"/>
  <c r="H134" i="4" s="1"/>
  <c r="I134" i="4" s="1"/>
  <c r="H135" i="4" s="1"/>
  <c r="I135" i="4" s="1"/>
  <c r="H136" i="4" s="1"/>
  <c r="I136" i="4" s="1"/>
  <c r="H137" i="4" s="1"/>
  <c r="I137" i="4" s="1"/>
  <c r="H138" i="4" s="1"/>
  <c r="I138" i="4" s="1"/>
  <c r="H139" i="4" s="1"/>
  <c r="I139" i="4" s="1"/>
  <c r="H140" i="4" s="1"/>
  <c r="I140" i="4" s="1"/>
  <c r="H141" i="4" s="1"/>
  <c r="I141" i="4" s="1"/>
  <c r="H142" i="4" s="1"/>
  <c r="I142" i="4" s="1"/>
  <c r="H143" i="4" s="1"/>
  <c r="I143" i="4" s="1"/>
  <c r="H144" i="4" s="1"/>
  <c r="I144" i="4" s="1"/>
  <c r="H145" i="4" s="1"/>
  <c r="I145" i="4" s="1"/>
  <c r="H146" i="4" s="1"/>
  <c r="I146" i="4" s="1"/>
  <c r="H147" i="4" s="1"/>
  <c r="I147" i="4" s="1"/>
  <c r="H148" i="4" s="1"/>
  <c r="I148" i="4" s="1"/>
  <c r="H149" i="4" s="1"/>
  <c r="I149" i="4" s="1"/>
  <c r="H150" i="4" s="1"/>
  <c r="I150" i="4" s="1"/>
  <c r="H151" i="4" s="1"/>
  <c r="I151" i="4" s="1"/>
  <c r="H152" i="4" s="1"/>
  <c r="I152" i="4" s="1"/>
  <c r="H153" i="4" s="1"/>
  <c r="I153" i="4" s="1"/>
  <c r="H154" i="4" s="1"/>
  <c r="I154" i="4" s="1"/>
  <c r="H155" i="4" s="1"/>
  <c r="I155" i="4" s="1"/>
  <c r="H156" i="4" s="1"/>
  <c r="I156" i="4" s="1"/>
  <c r="H157" i="4" s="1"/>
  <c r="I157" i="4" s="1"/>
  <c r="H158" i="4" s="1"/>
  <c r="I158" i="4" s="1"/>
  <c r="H159" i="4" s="1"/>
  <c r="I159" i="4" s="1"/>
  <c r="H160" i="4" s="1"/>
  <c r="I160" i="4" s="1"/>
  <c r="H161" i="4" s="1"/>
  <c r="I161" i="4" s="1"/>
  <c r="H162" i="4" s="1"/>
  <c r="I162" i="4" s="1"/>
  <c r="H163" i="4" s="1"/>
  <c r="I163" i="4" s="1"/>
  <c r="H164" i="4" s="1"/>
  <c r="I164" i="4" s="1"/>
  <c r="H165" i="4" s="1"/>
  <c r="I165" i="4" s="1"/>
  <c r="H166" i="4" s="1"/>
  <c r="I166" i="4" s="1"/>
  <c r="H167" i="4" s="1"/>
  <c r="I167" i="4" s="1"/>
  <c r="H168" i="4" s="1"/>
  <c r="I168" i="4" s="1"/>
  <c r="H169" i="4" s="1"/>
  <c r="I169" i="4" s="1"/>
  <c r="H170" i="4" s="1"/>
  <c r="I170" i="4" s="1"/>
  <c r="H171" i="4" s="1"/>
  <c r="I171" i="4" s="1"/>
  <c r="H172" i="4" s="1"/>
  <c r="I172" i="4" s="1"/>
  <c r="H173" i="4" s="1"/>
  <c r="I173" i="4" s="1"/>
  <c r="H174" i="4" s="1"/>
  <c r="I174" i="4" s="1"/>
  <c r="H175" i="4" s="1"/>
  <c r="I175" i="4" s="1"/>
  <c r="H176" i="4" s="1"/>
  <c r="I176" i="4" s="1"/>
  <c r="H177" i="4" s="1"/>
  <c r="I177" i="4" s="1"/>
  <c r="H178" i="4" s="1"/>
  <c r="I178" i="4" s="1"/>
  <c r="H179" i="4" s="1"/>
  <c r="I179" i="4" s="1"/>
  <c r="H180" i="4" s="1"/>
  <c r="I180" i="4" s="1"/>
  <c r="H181" i="4" s="1"/>
  <c r="I181" i="4" s="1"/>
  <c r="H182" i="4" s="1"/>
  <c r="I182" i="4" s="1"/>
  <c r="H183" i="4" s="1"/>
  <c r="I183" i="4" s="1"/>
  <c r="H184" i="4" s="1"/>
  <c r="I184" i="4" s="1"/>
  <c r="H185" i="4" s="1"/>
  <c r="I185" i="4" s="1"/>
  <c r="H186" i="4" s="1"/>
  <c r="I186" i="4" s="1"/>
  <c r="H187" i="4" s="1"/>
  <c r="I187" i="4" s="1"/>
  <c r="H188" i="4" s="1"/>
  <c r="I188" i="4" s="1"/>
  <c r="H189" i="4" s="1"/>
  <c r="I189" i="4" s="1"/>
  <c r="H190" i="4" s="1"/>
  <c r="I190" i="4" s="1"/>
  <c r="H191" i="4" s="1"/>
  <c r="I191" i="4" s="1"/>
  <c r="H192" i="4" s="1"/>
  <c r="I192" i="4" s="1"/>
  <c r="H193" i="4" s="1"/>
  <c r="I193" i="4" s="1"/>
  <c r="H194" i="4" s="1"/>
  <c r="I194" i="4" s="1"/>
  <c r="H195" i="4" s="1"/>
  <c r="I195" i="4" s="1"/>
  <c r="H196" i="4" s="1"/>
  <c r="I196" i="4" s="1"/>
  <c r="H197" i="4" s="1"/>
  <c r="I197" i="4" s="1"/>
  <c r="H198" i="4" s="1"/>
  <c r="I198" i="4" s="1"/>
  <c r="H199" i="4" s="1"/>
  <c r="I199" i="4" s="1"/>
  <c r="H200" i="4" s="1"/>
  <c r="I200" i="4" s="1"/>
  <c r="H201" i="4" s="1"/>
  <c r="I201" i="4" s="1"/>
  <c r="H202" i="4" s="1"/>
  <c r="I202" i="4" s="1"/>
  <c r="H203" i="4" s="1"/>
  <c r="I203" i="4" s="1"/>
  <c r="H204" i="4" s="1"/>
  <c r="I204" i="4" s="1"/>
  <c r="H205" i="4" s="1"/>
  <c r="I205" i="4" s="1"/>
  <c r="H206" i="4" s="1"/>
  <c r="I206" i="4" s="1"/>
  <c r="H207" i="4" s="1"/>
  <c r="I207" i="4" s="1"/>
  <c r="AT8" i="2"/>
  <c r="AT10" i="2" s="1"/>
  <c r="AT25" i="2" s="1"/>
  <c r="F258" i="7" l="1"/>
  <c r="G254" i="7"/>
  <c r="AS12" i="1"/>
  <c r="AS18" i="1" s="1"/>
  <c r="E220" i="4"/>
  <c r="AO18" i="1"/>
  <c r="AP42" i="1"/>
  <c r="AL40" i="1" s="1"/>
  <c r="AL42" i="1" s="1"/>
  <c r="AQ17" i="2"/>
  <c r="AQ18" i="1"/>
  <c r="AQ34" i="1" s="1"/>
  <c r="AQ38" i="1" s="1"/>
  <c r="AO32" i="1"/>
  <c r="G222" i="4"/>
  <c r="AS32" i="1"/>
  <c r="F220" i="4"/>
  <c r="AT11" i="2"/>
  <c r="AR8" i="2" s="1"/>
  <c r="AT23" i="2"/>
  <c r="G204" i="3"/>
  <c r="F200" i="3"/>
  <c r="AU31" i="1" s="1"/>
  <c r="E196" i="3"/>
  <c r="F199" i="3"/>
  <c r="AU28" i="1" s="1"/>
  <c r="F198" i="3"/>
  <c r="E195" i="3"/>
  <c r="AU15" i="1" s="1"/>
  <c r="E194" i="3"/>
  <c r="AU14" i="1" s="1"/>
  <c r="E193" i="3"/>
  <c r="AU12" i="1" s="1"/>
  <c r="I2" i="3"/>
  <c r="H3" i="3" s="1"/>
  <c r="I3" i="3" s="1"/>
  <c r="H4" i="3" s="1"/>
  <c r="I4" i="3" s="1"/>
  <c r="H5" i="3" s="1"/>
  <c r="I5" i="3" s="1"/>
  <c r="H6" i="3" s="1"/>
  <c r="I6" i="3" s="1"/>
  <c r="H7" i="3" s="1"/>
  <c r="I7" i="3" s="1"/>
  <c r="H8" i="3" s="1"/>
  <c r="I8" i="3" s="1"/>
  <c r="H9" i="3" s="1"/>
  <c r="I9" i="3" s="1"/>
  <c r="H10" i="3" s="1"/>
  <c r="I10" i="3" s="1"/>
  <c r="H11" i="3" s="1"/>
  <c r="I11" i="3" s="1"/>
  <c r="H12" i="3" s="1"/>
  <c r="I12" i="3" s="1"/>
  <c r="H13" i="3" s="1"/>
  <c r="I13" i="3" s="1"/>
  <c r="H14" i="3" s="1"/>
  <c r="I14" i="3" s="1"/>
  <c r="H15" i="3" s="1"/>
  <c r="I15" i="3" s="1"/>
  <c r="H16" i="3" s="1"/>
  <c r="I16" i="3" s="1"/>
  <c r="H17" i="3" s="1"/>
  <c r="I17" i="3" s="1"/>
  <c r="H18" i="3" s="1"/>
  <c r="I18" i="3" s="1"/>
  <c r="H19" i="3" s="1"/>
  <c r="I19" i="3" s="1"/>
  <c r="H20" i="3" s="1"/>
  <c r="I20" i="3" s="1"/>
  <c r="H21" i="3" s="1"/>
  <c r="I21" i="3" s="1"/>
  <c r="H22" i="3" s="1"/>
  <c r="I22" i="3" s="1"/>
  <c r="H23" i="3" s="1"/>
  <c r="I23" i="3" s="1"/>
  <c r="H24" i="3" s="1"/>
  <c r="I24" i="3" s="1"/>
  <c r="H25" i="3" s="1"/>
  <c r="I25" i="3" s="1"/>
  <c r="H26" i="3" s="1"/>
  <c r="I26" i="3" s="1"/>
  <c r="H27" i="3" s="1"/>
  <c r="I27" i="3" s="1"/>
  <c r="H28" i="3" s="1"/>
  <c r="I28" i="3" s="1"/>
  <c r="H29" i="3" s="1"/>
  <c r="I29" i="3" s="1"/>
  <c r="H30" i="3" s="1"/>
  <c r="I30" i="3" s="1"/>
  <c r="H31" i="3" s="1"/>
  <c r="I31" i="3" s="1"/>
  <c r="H32" i="3" s="1"/>
  <c r="I32" i="3" s="1"/>
  <c r="H33" i="3" s="1"/>
  <c r="I33" i="3" s="1"/>
  <c r="H34" i="3" s="1"/>
  <c r="I34" i="3" s="1"/>
  <c r="H35" i="3" s="1"/>
  <c r="I35" i="3" s="1"/>
  <c r="H36" i="3" s="1"/>
  <c r="I36" i="3" s="1"/>
  <c r="H37" i="3" s="1"/>
  <c r="I37" i="3" s="1"/>
  <c r="H38" i="3" s="1"/>
  <c r="I38" i="3" s="1"/>
  <c r="H39" i="3" s="1"/>
  <c r="I39" i="3" s="1"/>
  <c r="H40" i="3" s="1"/>
  <c r="I40" i="3" s="1"/>
  <c r="H41" i="3" s="1"/>
  <c r="I41" i="3" s="1"/>
  <c r="H42" i="3" s="1"/>
  <c r="I42" i="3" s="1"/>
  <c r="H43" i="3" s="1"/>
  <c r="I43" i="3" s="1"/>
  <c r="H44" i="3" s="1"/>
  <c r="I44" i="3" s="1"/>
  <c r="H45" i="3" s="1"/>
  <c r="I45" i="3" s="1"/>
  <c r="H46" i="3" s="1"/>
  <c r="I46" i="3" s="1"/>
  <c r="H47" i="3" s="1"/>
  <c r="I47" i="3" s="1"/>
  <c r="H48" i="3" s="1"/>
  <c r="I48" i="3" s="1"/>
  <c r="H49" i="3" s="1"/>
  <c r="I49" i="3" s="1"/>
  <c r="H50" i="3" s="1"/>
  <c r="I50" i="3" s="1"/>
  <c r="H51" i="3" s="1"/>
  <c r="I51" i="3" s="1"/>
  <c r="H52" i="3" s="1"/>
  <c r="I52" i="3" s="1"/>
  <c r="H53" i="3" s="1"/>
  <c r="I53" i="3" s="1"/>
  <c r="H54" i="3" s="1"/>
  <c r="I54" i="3" s="1"/>
  <c r="H55" i="3" s="1"/>
  <c r="I55" i="3" s="1"/>
  <c r="H56" i="3" s="1"/>
  <c r="I56" i="3" s="1"/>
  <c r="H57" i="3" s="1"/>
  <c r="I57" i="3" s="1"/>
  <c r="H58" i="3" s="1"/>
  <c r="I58" i="3" s="1"/>
  <c r="H59" i="3" s="1"/>
  <c r="I59" i="3" s="1"/>
  <c r="H60" i="3" s="1"/>
  <c r="I60" i="3" s="1"/>
  <c r="H61" i="3" s="1"/>
  <c r="I61" i="3" s="1"/>
  <c r="H62" i="3" s="1"/>
  <c r="I62" i="3" s="1"/>
  <c r="H63" i="3" s="1"/>
  <c r="I63" i="3" s="1"/>
  <c r="H64" i="3" s="1"/>
  <c r="I64" i="3" s="1"/>
  <c r="H65" i="3" s="1"/>
  <c r="I65" i="3" s="1"/>
  <c r="H66" i="3" s="1"/>
  <c r="I66" i="3" s="1"/>
  <c r="H67" i="3" s="1"/>
  <c r="I67" i="3" s="1"/>
  <c r="H68" i="3" s="1"/>
  <c r="I68" i="3" s="1"/>
  <c r="H69" i="3" s="1"/>
  <c r="I69" i="3" s="1"/>
  <c r="H70" i="3" s="1"/>
  <c r="I70" i="3" s="1"/>
  <c r="H71" i="3" s="1"/>
  <c r="I71" i="3" s="1"/>
  <c r="H72" i="3" s="1"/>
  <c r="I72" i="3" s="1"/>
  <c r="H73" i="3" s="1"/>
  <c r="I73" i="3" s="1"/>
  <c r="H74" i="3" s="1"/>
  <c r="I74" i="3" s="1"/>
  <c r="H75" i="3" s="1"/>
  <c r="I75" i="3" s="1"/>
  <c r="H76" i="3" s="1"/>
  <c r="I76" i="3" s="1"/>
  <c r="H77" i="3" s="1"/>
  <c r="I77" i="3" s="1"/>
  <c r="H78" i="3" s="1"/>
  <c r="I78" i="3" s="1"/>
  <c r="H79" i="3" s="1"/>
  <c r="I79" i="3" s="1"/>
  <c r="H80" i="3" s="1"/>
  <c r="I80" i="3" s="1"/>
  <c r="H81" i="3" s="1"/>
  <c r="I81" i="3" s="1"/>
  <c r="H82" i="3" s="1"/>
  <c r="I82" i="3" s="1"/>
  <c r="H83" i="3" s="1"/>
  <c r="I83" i="3" s="1"/>
  <c r="H84" i="3" s="1"/>
  <c r="I84" i="3" s="1"/>
  <c r="H85" i="3" s="1"/>
  <c r="I85" i="3" s="1"/>
  <c r="H86" i="3" s="1"/>
  <c r="I86" i="3" s="1"/>
  <c r="H87" i="3" s="1"/>
  <c r="I87" i="3" s="1"/>
  <c r="H88" i="3" s="1"/>
  <c r="I88" i="3" s="1"/>
  <c r="H89" i="3" s="1"/>
  <c r="I89" i="3" s="1"/>
  <c r="H90" i="3" s="1"/>
  <c r="I90" i="3" s="1"/>
  <c r="H91" i="3" s="1"/>
  <c r="I91" i="3" s="1"/>
  <c r="H92" i="3" s="1"/>
  <c r="I92" i="3" s="1"/>
  <c r="H93" i="3" s="1"/>
  <c r="I93" i="3" s="1"/>
  <c r="H94" i="3" s="1"/>
  <c r="I94" i="3" s="1"/>
  <c r="H95" i="3" s="1"/>
  <c r="I95" i="3" s="1"/>
  <c r="H96" i="3" s="1"/>
  <c r="I96" i="3" s="1"/>
  <c r="H97" i="3" s="1"/>
  <c r="I97" i="3" s="1"/>
  <c r="H98" i="3" s="1"/>
  <c r="I98" i="3" s="1"/>
  <c r="H99" i="3" s="1"/>
  <c r="I99" i="3" s="1"/>
  <c r="H100" i="3" s="1"/>
  <c r="I100" i="3" s="1"/>
  <c r="H101" i="3" s="1"/>
  <c r="I101" i="3" s="1"/>
  <c r="H102" i="3" s="1"/>
  <c r="I102" i="3" s="1"/>
  <c r="H103" i="3" s="1"/>
  <c r="I103" i="3" s="1"/>
  <c r="H104" i="3" s="1"/>
  <c r="I104" i="3" s="1"/>
  <c r="H105" i="3" s="1"/>
  <c r="I105" i="3" s="1"/>
  <c r="H106" i="3" s="1"/>
  <c r="I106" i="3" s="1"/>
  <c r="H107" i="3" s="1"/>
  <c r="I107" i="3" s="1"/>
  <c r="H108" i="3" s="1"/>
  <c r="I108" i="3" s="1"/>
  <c r="H109" i="3" s="1"/>
  <c r="I109" i="3" s="1"/>
  <c r="H110" i="3" s="1"/>
  <c r="I110" i="3" s="1"/>
  <c r="H111" i="3" s="1"/>
  <c r="I111" i="3" s="1"/>
  <c r="H112" i="3" s="1"/>
  <c r="I112" i="3" s="1"/>
  <c r="H113" i="3" s="1"/>
  <c r="I113" i="3" s="1"/>
  <c r="H114" i="3" s="1"/>
  <c r="I114" i="3" s="1"/>
  <c r="H115" i="3" s="1"/>
  <c r="I115" i="3" s="1"/>
  <c r="H116" i="3" s="1"/>
  <c r="I116" i="3" s="1"/>
  <c r="H117" i="3" s="1"/>
  <c r="I117" i="3" s="1"/>
  <c r="H118" i="3" s="1"/>
  <c r="I118" i="3" s="1"/>
  <c r="H119" i="3" s="1"/>
  <c r="I119" i="3" s="1"/>
  <c r="H120" i="3" s="1"/>
  <c r="I120" i="3" s="1"/>
  <c r="H121" i="3" s="1"/>
  <c r="I121" i="3" s="1"/>
  <c r="H122" i="3" s="1"/>
  <c r="I122" i="3" s="1"/>
  <c r="H123" i="3" s="1"/>
  <c r="I123" i="3" s="1"/>
  <c r="H124" i="3" s="1"/>
  <c r="I124" i="3" s="1"/>
  <c r="AY32" i="1"/>
  <c r="AY34" i="1" s="1"/>
  <c r="AY38" i="1" s="1"/>
  <c r="AY42" i="1" s="1"/>
  <c r="AV40" i="1" s="1"/>
  <c r="AX27" i="2"/>
  <c r="AX25" i="2"/>
  <c r="AX18" i="2"/>
  <c r="AX11" i="2"/>
  <c r="AO34" i="1" l="1"/>
  <c r="AO38" i="1" s="1"/>
  <c r="AH40" i="1"/>
  <c r="AH26" i="1"/>
  <c r="AP8" i="2"/>
  <c r="AR10" i="2"/>
  <c r="F202" i="3"/>
  <c r="AX29" i="2"/>
  <c r="AQ18" i="2"/>
  <c r="AQ27" i="2"/>
  <c r="AQ29" i="2" s="1"/>
  <c r="AM23" i="2" s="1"/>
  <c r="AM29" i="2" s="1"/>
  <c r="AI23" i="2" s="1"/>
  <c r="AS34" i="1"/>
  <c r="AS38" i="1" s="1"/>
  <c r="AV18" i="1"/>
  <c r="G220" i="4"/>
  <c r="G223" i="4" s="1"/>
  <c r="AX20" i="2"/>
  <c r="E202" i="3"/>
  <c r="G202" i="3" s="1"/>
  <c r="G205" i="3" s="1"/>
  <c r="AU22" i="1"/>
  <c r="AV32" i="1" s="1"/>
  <c r="H125" i="3"/>
  <c r="I125" i="3" s="1"/>
  <c r="H126" i="3" s="1"/>
  <c r="I126" i="3" s="1"/>
  <c r="H127" i="3" s="1"/>
  <c r="I127" i="3" s="1"/>
  <c r="H128" i="3" s="1"/>
  <c r="I128" i="3" s="1"/>
  <c r="H129" i="3" s="1"/>
  <c r="I129" i="3" s="1"/>
  <c r="H130" i="3" s="1"/>
  <c r="I130" i="3" s="1"/>
  <c r="H131" i="3" s="1"/>
  <c r="I131" i="3" s="1"/>
  <c r="H132" i="3" s="1"/>
  <c r="I132" i="3" s="1"/>
  <c r="H133" i="3" s="1"/>
  <c r="I133" i="3" s="1"/>
  <c r="H134" i="3" s="1"/>
  <c r="I134" i="3" s="1"/>
  <c r="H135" i="3" s="1"/>
  <c r="I135" i="3" s="1"/>
  <c r="H136" i="3" s="1"/>
  <c r="I136" i="3" s="1"/>
  <c r="H137" i="3" s="1"/>
  <c r="I137" i="3" s="1"/>
  <c r="H138" i="3" s="1"/>
  <c r="I138" i="3" s="1"/>
  <c r="H139" i="3" s="1"/>
  <c r="I139" i="3" s="1"/>
  <c r="H140" i="3" s="1"/>
  <c r="I140" i="3" s="1"/>
  <c r="H141" i="3" s="1"/>
  <c r="I141" i="3" s="1"/>
  <c r="H142" i="3" s="1"/>
  <c r="I142" i="3" s="1"/>
  <c r="H143" i="3" s="1"/>
  <c r="I143" i="3" s="1"/>
  <c r="H144" i="3" s="1"/>
  <c r="I144" i="3" s="1"/>
  <c r="H145" i="3" s="1"/>
  <c r="I145" i="3" s="1"/>
  <c r="H146" i="3" s="1"/>
  <c r="I146" i="3" s="1"/>
  <c r="H147" i="3" s="1"/>
  <c r="I147" i="3" s="1"/>
  <c r="H148" i="3" s="1"/>
  <c r="I148" i="3" s="1"/>
  <c r="H149" i="3" s="1"/>
  <c r="I149" i="3" s="1"/>
  <c r="H150" i="3" s="1"/>
  <c r="I150" i="3" s="1"/>
  <c r="H151" i="3" s="1"/>
  <c r="I151" i="3" s="1"/>
  <c r="H152" i="3" s="1"/>
  <c r="I152" i="3" s="1"/>
  <c r="H153" i="3" s="1"/>
  <c r="I153" i="3" s="1"/>
  <c r="H154" i="3" s="1"/>
  <c r="I154" i="3" s="1"/>
  <c r="H155" i="3" s="1"/>
  <c r="I155" i="3" s="1"/>
  <c r="H156" i="3" s="1"/>
  <c r="I156" i="3" s="1"/>
  <c r="H157" i="3" s="1"/>
  <c r="I157" i="3" s="1"/>
  <c r="H158" i="3" s="1"/>
  <c r="I158" i="3" s="1"/>
  <c r="H159" i="3" s="1"/>
  <c r="I159" i="3" s="1"/>
  <c r="H160" i="3" s="1"/>
  <c r="I160" i="3" s="1"/>
  <c r="H161" i="3" s="1"/>
  <c r="I161" i="3" s="1"/>
  <c r="H162" i="3" s="1"/>
  <c r="I162" i="3" s="1"/>
  <c r="H163" i="3" s="1"/>
  <c r="I163" i="3" s="1"/>
  <c r="H164" i="3" s="1"/>
  <c r="I164" i="3" s="1"/>
  <c r="H165" i="3" s="1"/>
  <c r="I165" i="3" s="1"/>
  <c r="H166" i="3" s="1"/>
  <c r="I166" i="3" s="1"/>
  <c r="H167" i="3" s="1"/>
  <c r="I167" i="3" s="1"/>
  <c r="H168" i="3" s="1"/>
  <c r="I168" i="3" s="1"/>
  <c r="H169" i="3" s="1"/>
  <c r="I169" i="3" s="1"/>
  <c r="H170" i="3" s="1"/>
  <c r="I170" i="3" s="1"/>
  <c r="H171" i="3" s="1"/>
  <c r="I171" i="3" s="1"/>
  <c r="H172" i="3" s="1"/>
  <c r="I172" i="3" s="1"/>
  <c r="H173" i="3" s="1"/>
  <c r="I173" i="3" s="1"/>
  <c r="H174" i="3" s="1"/>
  <c r="I174" i="3" s="1"/>
  <c r="H175" i="3" s="1"/>
  <c r="I175" i="3" s="1"/>
  <c r="H176" i="3" s="1"/>
  <c r="I176" i="3" s="1"/>
  <c r="H177" i="3" s="1"/>
  <c r="I177" i="3" s="1"/>
  <c r="H178" i="3" s="1"/>
  <c r="I178" i="3" s="1"/>
  <c r="H179" i="3" s="1"/>
  <c r="I179" i="3" s="1"/>
  <c r="H180" i="3" s="1"/>
  <c r="I180" i="3" s="1"/>
  <c r="H181" i="3" s="1"/>
  <c r="I181" i="3" s="1"/>
  <c r="H182" i="3" s="1"/>
  <c r="I182" i="3" s="1"/>
  <c r="H183" i="3" s="1"/>
  <c r="I183" i="3" s="1"/>
  <c r="H184" i="3" s="1"/>
  <c r="I184" i="3" s="1"/>
  <c r="H185" i="3" s="1"/>
  <c r="I185" i="3" s="1"/>
  <c r="H186" i="3" s="1"/>
  <c r="I186" i="3" s="1"/>
  <c r="H187" i="3" s="1"/>
  <c r="I187" i="3" s="1"/>
  <c r="AH32" i="1" l="1"/>
  <c r="AH34" i="1" s="1"/>
  <c r="AH38" i="1" s="1"/>
  <c r="AI17" i="2" s="1"/>
  <c r="AI27" i="2" s="1"/>
  <c r="AI29" i="2" s="1"/>
  <c r="AG26" i="1"/>
  <c r="AQ20" i="2"/>
  <c r="AM15" i="2"/>
  <c r="AM18" i="2" s="1"/>
  <c r="AP10" i="2"/>
  <c r="AP25" i="2" s="1"/>
  <c r="AR25" i="2"/>
  <c r="AR11" i="2"/>
  <c r="AV34" i="1"/>
  <c r="AV38" i="1" s="1"/>
  <c r="AV42" i="1" s="1"/>
  <c r="AS40" i="1" s="1"/>
  <c r="AS42" i="1" s="1"/>
  <c r="AH42" i="1" l="1"/>
  <c r="AM20" i="2"/>
  <c r="AI15" i="2"/>
  <c r="AI18" i="2" s="1"/>
  <c r="AE15" i="2" s="1"/>
  <c r="AD15" i="2" s="1"/>
  <c r="AP11" i="2"/>
  <c r="AN8" i="2" s="1"/>
  <c r="AT17" i="2"/>
  <c r="AT27" i="2" s="1"/>
  <c r="AT29" i="2" s="1"/>
  <c r="AQ40" i="1"/>
  <c r="E211" i="5"/>
  <c r="AI20" i="2" l="1"/>
  <c r="AL8" i="2"/>
  <c r="AN10" i="2"/>
  <c r="AN11" i="2" s="1"/>
  <c r="AJ8" i="2" s="1"/>
  <c r="AR23" i="2"/>
  <c r="AP23" i="2"/>
  <c r="AQ42" i="1"/>
  <c r="AM40" i="1" s="1"/>
  <c r="AK40" i="1" s="1"/>
  <c r="AO40" i="1"/>
  <c r="AO42" i="1" s="1"/>
  <c r="AT18" i="2"/>
  <c r="AR15" i="2" s="1"/>
  <c r="AP15" i="2" s="1"/>
  <c r="G211" i="5"/>
  <c r="AD40" i="1" l="1"/>
  <c r="AN25" i="2"/>
  <c r="AL10" i="2"/>
  <c r="AL25" i="2" s="1"/>
  <c r="AK42" i="1"/>
  <c r="AG40" i="1" s="1"/>
  <c r="AM42" i="1"/>
  <c r="AR17" i="2"/>
  <c r="AR18" i="2" s="1"/>
  <c r="AN15" i="2" s="1"/>
  <c r="AL15" i="2" s="1"/>
  <c r="AT20" i="2"/>
  <c r="H2" i="5"/>
  <c r="AL11" i="2" l="1"/>
  <c r="AH8" i="2" s="1"/>
  <c r="AH10" i="2" s="1"/>
  <c r="AH25" i="2" s="1"/>
  <c r="AI40" i="1"/>
  <c r="AN17" i="2"/>
  <c r="AR20" i="2"/>
  <c r="E2" i="7"/>
  <c r="AR27" i="2"/>
  <c r="AR29" i="2" s="1"/>
  <c r="AN23" i="2" s="1"/>
  <c r="AP17" i="2"/>
  <c r="I2" i="5"/>
  <c r="H3" i="5" s="1"/>
  <c r="I3" i="5" s="1"/>
  <c r="H4" i="5" s="1"/>
  <c r="I4" i="5" s="1"/>
  <c r="H5" i="5" s="1"/>
  <c r="I5" i="5" s="1"/>
  <c r="H6" i="5" s="1"/>
  <c r="I6" i="5" s="1"/>
  <c r="H7" i="5" s="1"/>
  <c r="I7" i="5" s="1"/>
  <c r="H8" i="5" s="1"/>
  <c r="I8" i="5" s="1"/>
  <c r="H9" i="5" s="1"/>
  <c r="I9" i="5" s="1"/>
  <c r="H10" i="5" s="1"/>
  <c r="I10" i="5" s="1"/>
  <c r="H11" i="5" s="1"/>
  <c r="I11" i="5" s="1"/>
  <c r="H12" i="5" s="1"/>
  <c r="I12" i="5" s="1"/>
  <c r="H13" i="5" s="1"/>
  <c r="I13" i="5" s="1"/>
  <c r="H14" i="5" s="1"/>
  <c r="I14" i="5" s="1"/>
  <c r="H15" i="5" s="1"/>
  <c r="I15" i="5" s="1"/>
  <c r="H16" i="5" s="1"/>
  <c r="I16" i="5" s="1"/>
  <c r="H17" i="5" s="1"/>
  <c r="I17" i="5" s="1"/>
  <c r="H18" i="5" s="1"/>
  <c r="I18" i="5" s="1"/>
  <c r="H19" i="5" s="1"/>
  <c r="I19" i="5" s="1"/>
  <c r="H20" i="5" s="1"/>
  <c r="I20" i="5" s="1"/>
  <c r="H21" i="5" s="1"/>
  <c r="I21" i="5" s="1"/>
  <c r="H22" i="5" s="1"/>
  <c r="I22" i="5" s="1"/>
  <c r="H23" i="5" s="1"/>
  <c r="I23" i="5" s="1"/>
  <c r="H24" i="5" s="1"/>
  <c r="I24" i="5" s="1"/>
  <c r="H25" i="5" s="1"/>
  <c r="I25" i="5" s="1"/>
  <c r="H26" i="5" s="1"/>
  <c r="I26" i="5" s="1"/>
  <c r="H27" i="5" s="1"/>
  <c r="I27" i="5" s="1"/>
  <c r="H28" i="5" s="1"/>
  <c r="I28" i="5" s="1"/>
  <c r="H29" i="5" s="1"/>
  <c r="I29" i="5" s="1"/>
  <c r="H30" i="5" s="1"/>
  <c r="I30" i="5" s="1"/>
  <c r="H31" i="5" s="1"/>
  <c r="I31" i="5" s="1"/>
  <c r="H32" i="5" s="1"/>
  <c r="I32" i="5" s="1"/>
  <c r="H33" i="5" s="1"/>
  <c r="I33" i="5" s="1"/>
  <c r="H34" i="5" s="1"/>
  <c r="I34" i="5" s="1"/>
  <c r="H35" i="5" s="1"/>
  <c r="I35" i="5" s="1"/>
  <c r="H36" i="5" s="1"/>
  <c r="I36" i="5" s="1"/>
  <c r="H37" i="5" s="1"/>
  <c r="I37" i="5" s="1"/>
  <c r="H38" i="5" s="1"/>
  <c r="I38" i="5" s="1"/>
  <c r="H39" i="5" s="1"/>
  <c r="I39" i="5" s="1"/>
  <c r="H40" i="5" s="1"/>
  <c r="I40" i="5" s="1"/>
  <c r="H41" i="5" s="1"/>
  <c r="I41" i="5" s="1"/>
  <c r="H42" i="5" s="1"/>
  <c r="I42" i="5" s="1"/>
  <c r="H43" i="5" s="1"/>
  <c r="I43" i="5" s="1"/>
  <c r="H44" i="5" s="1"/>
  <c r="I44" i="5" s="1"/>
  <c r="H45" i="5" s="1"/>
  <c r="I45" i="5" s="1"/>
  <c r="H46" i="5" s="1"/>
  <c r="I46" i="5" s="1"/>
  <c r="H47" i="5" s="1"/>
  <c r="I47" i="5" s="1"/>
  <c r="H48" i="5" s="1"/>
  <c r="I48" i="5" s="1"/>
  <c r="H49" i="5" s="1"/>
  <c r="I49" i="5" s="1"/>
  <c r="H50" i="5" s="1"/>
  <c r="I50" i="5" s="1"/>
  <c r="H51" i="5" s="1"/>
  <c r="I51" i="5" s="1"/>
  <c r="H52" i="5" s="1"/>
  <c r="I52" i="5" s="1"/>
  <c r="H53" i="5" s="1"/>
  <c r="I53" i="5" s="1"/>
  <c r="H54" i="5" s="1"/>
  <c r="I54" i="5" s="1"/>
  <c r="H55" i="5" s="1"/>
  <c r="I55" i="5" s="1"/>
  <c r="H56" i="5" s="1"/>
  <c r="I56" i="5" s="1"/>
  <c r="H57" i="5" s="1"/>
  <c r="I57" i="5" s="1"/>
  <c r="H58" i="5" s="1"/>
  <c r="I58" i="5" s="1"/>
  <c r="H59" i="5" s="1"/>
  <c r="I59" i="5" s="1"/>
  <c r="H60" i="5" s="1"/>
  <c r="I60" i="5" s="1"/>
  <c r="H61" i="5" s="1"/>
  <c r="I61" i="5" s="1"/>
  <c r="H62" i="5" s="1"/>
  <c r="I62" i="5" s="1"/>
  <c r="H63" i="5" s="1"/>
  <c r="I63" i="5" s="1"/>
  <c r="H64" i="5" s="1"/>
  <c r="I64" i="5" s="1"/>
  <c r="H65" i="5" s="1"/>
  <c r="I65" i="5" s="1"/>
  <c r="H66" i="5" s="1"/>
  <c r="I66" i="5" s="1"/>
  <c r="H67" i="5" s="1"/>
  <c r="I67" i="5" s="1"/>
  <c r="H68" i="5" s="1"/>
  <c r="I68" i="5" s="1"/>
  <c r="H69" i="5" s="1"/>
  <c r="I69" i="5" s="1"/>
  <c r="H70" i="5" s="1"/>
  <c r="I70" i="5" s="1"/>
  <c r="H71" i="5" s="1"/>
  <c r="I71" i="5" s="1"/>
  <c r="H72" i="5" s="1"/>
  <c r="I72" i="5" s="1"/>
  <c r="H73" i="5" s="1"/>
  <c r="I73" i="5" s="1"/>
  <c r="H74" i="5" s="1"/>
  <c r="I74" i="5" s="1"/>
  <c r="H75" i="5" s="1"/>
  <c r="I75" i="5" s="1"/>
  <c r="H76" i="5" s="1"/>
  <c r="I76" i="5" s="1"/>
  <c r="H77" i="5" s="1"/>
  <c r="I77" i="5" s="1"/>
  <c r="H78" i="5" s="1"/>
  <c r="I78" i="5" s="1"/>
  <c r="H79" i="5" s="1"/>
  <c r="I79" i="5" s="1"/>
  <c r="H80" i="5" s="1"/>
  <c r="I80" i="5" s="1"/>
  <c r="H81" i="5" s="1"/>
  <c r="I81" i="5" s="1"/>
  <c r="H82" i="5" s="1"/>
  <c r="I82" i="5" s="1"/>
  <c r="H83" i="5" s="1"/>
  <c r="I83" i="5" s="1"/>
  <c r="H84" i="5" s="1"/>
  <c r="I84" i="5" s="1"/>
  <c r="H85" i="5" s="1"/>
  <c r="I85" i="5" s="1"/>
  <c r="H86" i="5" s="1"/>
  <c r="I86" i="5" s="1"/>
  <c r="H87" i="5" s="1"/>
  <c r="I87" i="5" s="1"/>
  <c r="H88" i="5" s="1"/>
  <c r="I88" i="5" s="1"/>
  <c r="H89" i="5" s="1"/>
  <c r="I89" i="5" s="1"/>
  <c r="H90" i="5" s="1"/>
  <c r="I90" i="5" s="1"/>
  <c r="H91" i="5" s="1"/>
  <c r="I91" i="5" s="1"/>
  <c r="H92" i="5" s="1"/>
  <c r="I92" i="5" s="1"/>
  <c r="H93" i="5" s="1"/>
  <c r="I93" i="5" s="1"/>
  <c r="H94" i="5" s="1"/>
  <c r="I94" i="5" s="1"/>
  <c r="H95" i="5" s="1"/>
  <c r="I95" i="5" s="1"/>
  <c r="H96" i="5" s="1"/>
  <c r="I96" i="5" s="1"/>
  <c r="H97" i="5" s="1"/>
  <c r="I97" i="5" s="1"/>
  <c r="H98" i="5" s="1"/>
  <c r="I98" i="5" s="1"/>
  <c r="H99" i="5" s="1"/>
  <c r="I99" i="5" s="1"/>
  <c r="H100" i="5" s="1"/>
  <c r="I100" i="5" s="1"/>
  <c r="H101" i="5" s="1"/>
  <c r="I101" i="5" s="1"/>
  <c r="H102" i="5" s="1"/>
  <c r="I102" i="5" s="1"/>
  <c r="H103" i="5" s="1"/>
  <c r="I103" i="5" s="1"/>
  <c r="H104" i="5" s="1"/>
  <c r="I104" i="5" s="1"/>
  <c r="H105" i="5" s="1"/>
  <c r="I105" i="5" s="1"/>
  <c r="H106" i="5" s="1"/>
  <c r="I106" i="5" s="1"/>
  <c r="H107" i="5" s="1"/>
  <c r="I107" i="5" s="1"/>
  <c r="H108" i="5" s="1"/>
  <c r="I108" i="5" s="1"/>
  <c r="H109" i="5" s="1"/>
  <c r="I109" i="5" s="1"/>
  <c r="H110" i="5" s="1"/>
  <c r="I110" i="5" s="1"/>
  <c r="H111" i="5" s="1"/>
  <c r="I111" i="5" s="1"/>
  <c r="H112" i="5" s="1"/>
  <c r="I112" i="5" s="1"/>
  <c r="H113" i="5" s="1"/>
  <c r="I113" i="5" s="1"/>
  <c r="H114" i="5" s="1"/>
  <c r="I114" i="5" s="1"/>
  <c r="H115" i="5" s="1"/>
  <c r="I115" i="5" s="1"/>
  <c r="H116" i="5" s="1"/>
  <c r="I116" i="5" s="1"/>
  <c r="H117" i="5" s="1"/>
  <c r="I117" i="5" s="1"/>
  <c r="H118" i="5" s="1"/>
  <c r="I118" i="5" s="1"/>
  <c r="H119" i="5" s="1"/>
  <c r="I119" i="5" s="1"/>
  <c r="H120" i="5" s="1"/>
  <c r="I120" i="5" s="1"/>
  <c r="H121" i="5" s="1"/>
  <c r="I121" i="5" s="1"/>
  <c r="H122" i="5" s="1"/>
  <c r="I122" i="5" s="1"/>
  <c r="H123" i="5" s="1"/>
  <c r="I123" i="5" s="1"/>
  <c r="H124" i="5" s="1"/>
  <c r="I124" i="5" s="1"/>
  <c r="H125" i="5" s="1"/>
  <c r="I125" i="5" s="1"/>
  <c r="H126" i="5" s="1"/>
  <c r="I126" i="5" s="1"/>
  <c r="H127" i="5" s="1"/>
  <c r="I127" i="5" s="1"/>
  <c r="H128" i="5" s="1"/>
  <c r="I128" i="5" s="1"/>
  <c r="H129" i="5" s="1"/>
  <c r="I129" i="5" s="1"/>
  <c r="H130" i="5" s="1"/>
  <c r="I130" i="5" s="1"/>
  <c r="H131" i="5" s="1"/>
  <c r="I131" i="5" s="1"/>
  <c r="H132" i="5" s="1"/>
  <c r="I132" i="5" s="1"/>
  <c r="H133" i="5" s="1"/>
  <c r="I133" i="5" s="1"/>
  <c r="H134" i="5" s="1"/>
  <c r="I134" i="5" s="1"/>
  <c r="H135" i="5" s="1"/>
  <c r="I135" i="5" s="1"/>
  <c r="H136" i="5" s="1"/>
  <c r="I136" i="5" s="1"/>
  <c r="H137" i="5" s="1"/>
  <c r="I137" i="5" s="1"/>
  <c r="H138" i="5" s="1"/>
  <c r="I138" i="5" s="1"/>
  <c r="H139" i="5" s="1"/>
  <c r="I139" i="5" s="1"/>
  <c r="H140" i="5" s="1"/>
  <c r="I140" i="5" s="1"/>
  <c r="H141" i="5" s="1"/>
  <c r="I141" i="5" s="1"/>
  <c r="H142" i="5" s="1"/>
  <c r="I142" i="5" s="1"/>
  <c r="H143" i="5" s="1"/>
  <c r="I143" i="5" s="1"/>
  <c r="H144" i="5" s="1"/>
  <c r="I144" i="5" s="1"/>
  <c r="G213" i="5"/>
  <c r="G214" i="5" s="1"/>
  <c r="AJ10" i="2" l="1"/>
  <c r="AJ25" i="2" s="1"/>
  <c r="AH11" i="2"/>
  <c r="AD8" i="2" s="1"/>
  <c r="AD10" i="2" s="1"/>
  <c r="E240" i="7"/>
  <c r="I2" i="7"/>
  <c r="H3" i="7" s="1"/>
  <c r="I3" i="7" s="1"/>
  <c r="H4" i="7" s="1"/>
  <c r="I4" i="7" s="1"/>
  <c r="H5" i="7" s="1"/>
  <c r="I5" i="7" s="1"/>
  <c r="H6" i="7" s="1"/>
  <c r="I6" i="7" s="1"/>
  <c r="H7" i="7" s="1"/>
  <c r="I7" i="7" s="1"/>
  <c r="H8" i="7" s="1"/>
  <c r="I8" i="7" s="1"/>
  <c r="H9" i="7" s="1"/>
  <c r="I9" i="7" s="1"/>
  <c r="H10" i="7" s="1"/>
  <c r="I10" i="7" s="1"/>
  <c r="H11" i="7" s="1"/>
  <c r="I11" i="7" s="1"/>
  <c r="H12" i="7" s="1"/>
  <c r="I12" i="7" s="1"/>
  <c r="H13" i="7" s="1"/>
  <c r="I13" i="7" s="1"/>
  <c r="H14" i="7" s="1"/>
  <c r="I14" i="7" s="1"/>
  <c r="H15" i="7" s="1"/>
  <c r="I15" i="7" s="1"/>
  <c r="H16" i="7" s="1"/>
  <c r="I16" i="7" s="1"/>
  <c r="H17" i="7" s="1"/>
  <c r="I17" i="7" s="1"/>
  <c r="H18" i="7" s="1"/>
  <c r="I18" i="7" s="1"/>
  <c r="H19" i="7" s="1"/>
  <c r="I19" i="7" s="1"/>
  <c r="H20" i="7" s="1"/>
  <c r="I20" i="7" s="1"/>
  <c r="H21" i="7" s="1"/>
  <c r="I21" i="7" s="1"/>
  <c r="H22" i="7" s="1"/>
  <c r="I22" i="7" s="1"/>
  <c r="H23" i="7" s="1"/>
  <c r="I23" i="7" s="1"/>
  <c r="H24" i="7" s="1"/>
  <c r="I24" i="7" s="1"/>
  <c r="H25" i="7" s="1"/>
  <c r="I25" i="7" s="1"/>
  <c r="H26" i="7" s="1"/>
  <c r="I26" i="7" s="1"/>
  <c r="H27" i="7" s="1"/>
  <c r="I27" i="7" s="1"/>
  <c r="H28" i="7" s="1"/>
  <c r="I28" i="7" s="1"/>
  <c r="H29" i="7" s="1"/>
  <c r="I29" i="7" s="1"/>
  <c r="H30" i="7" s="1"/>
  <c r="I30" i="7" s="1"/>
  <c r="H31" i="7" s="1"/>
  <c r="I31" i="7" s="1"/>
  <c r="H32" i="7" s="1"/>
  <c r="I32" i="7" s="1"/>
  <c r="H33" i="7" s="1"/>
  <c r="I33" i="7" s="1"/>
  <c r="H34" i="7" s="1"/>
  <c r="I34" i="7" s="1"/>
  <c r="H35" i="7" s="1"/>
  <c r="I35" i="7" s="1"/>
  <c r="H36" i="7" s="1"/>
  <c r="I36" i="7" s="1"/>
  <c r="H37" i="7" s="1"/>
  <c r="I37" i="7" s="1"/>
  <c r="H38" i="7" s="1"/>
  <c r="I38" i="7" s="1"/>
  <c r="H39" i="7" s="1"/>
  <c r="I39" i="7" s="1"/>
  <c r="H40" i="7" s="1"/>
  <c r="I40" i="7" s="1"/>
  <c r="H41" i="7" s="1"/>
  <c r="I41" i="7" s="1"/>
  <c r="H42" i="7" s="1"/>
  <c r="I42" i="7" s="1"/>
  <c r="H43" i="7" s="1"/>
  <c r="I43" i="7" s="1"/>
  <c r="H44" i="7" s="1"/>
  <c r="I44" i="7" s="1"/>
  <c r="H45" i="7" s="1"/>
  <c r="I45" i="7" s="1"/>
  <c r="H46" i="7" s="1"/>
  <c r="I46" i="7" s="1"/>
  <c r="H47" i="7" s="1"/>
  <c r="I47" i="7" s="1"/>
  <c r="H48" i="7" s="1"/>
  <c r="I48" i="7" s="1"/>
  <c r="H49" i="7" s="1"/>
  <c r="I49" i="7" s="1"/>
  <c r="H50" i="7" s="1"/>
  <c r="I50" i="7" s="1"/>
  <c r="H51" i="7" s="1"/>
  <c r="I51" i="7" s="1"/>
  <c r="H52" i="7" s="1"/>
  <c r="I52" i="7" s="1"/>
  <c r="H53" i="7" s="1"/>
  <c r="I53" i="7" s="1"/>
  <c r="H54" i="7" s="1"/>
  <c r="I54" i="7" s="1"/>
  <c r="H55" i="7" s="1"/>
  <c r="I55" i="7" s="1"/>
  <c r="H56" i="7" s="1"/>
  <c r="I56" i="7" s="1"/>
  <c r="H57" i="7" s="1"/>
  <c r="I57" i="7" s="1"/>
  <c r="H58" i="7" s="1"/>
  <c r="I58" i="7" s="1"/>
  <c r="H59" i="7" s="1"/>
  <c r="I59" i="7" s="1"/>
  <c r="H60" i="7" s="1"/>
  <c r="I60" i="7" s="1"/>
  <c r="H61" i="7" s="1"/>
  <c r="I61" i="7" s="1"/>
  <c r="H62" i="7" s="1"/>
  <c r="I62" i="7" s="1"/>
  <c r="H63" i="7" s="1"/>
  <c r="I63" i="7" s="1"/>
  <c r="H64" i="7" s="1"/>
  <c r="I64" i="7" s="1"/>
  <c r="H65" i="7" s="1"/>
  <c r="I65" i="7" s="1"/>
  <c r="H66" i="7" s="1"/>
  <c r="I66" i="7" s="1"/>
  <c r="H67" i="7" s="1"/>
  <c r="I67" i="7" s="1"/>
  <c r="H68" i="7" s="1"/>
  <c r="I68" i="7" s="1"/>
  <c r="H69" i="7" s="1"/>
  <c r="I69" i="7" s="1"/>
  <c r="H70" i="7" s="1"/>
  <c r="I70" i="7" s="1"/>
  <c r="H71" i="7" s="1"/>
  <c r="I71" i="7" s="1"/>
  <c r="H72" i="7" s="1"/>
  <c r="I72" i="7" s="1"/>
  <c r="H73" i="7" s="1"/>
  <c r="I73" i="7" s="1"/>
  <c r="H74" i="7" s="1"/>
  <c r="I74" i="7" s="1"/>
  <c r="H75" i="7" s="1"/>
  <c r="I75" i="7" s="1"/>
  <c r="H76" i="7" s="1"/>
  <c r="I76" i="7" s="1"/>
  <c r="H77" i="7" s="1"/>
  <c r="I77" i="7" s="1"/>
  <c r="H78" i="7" s="1"/>
  <c r="I78" i="7" s="1"/>
  <c r="H79" i="7" s="1"/>
  <c r="I79" i="7" s="1"/>
  <c r="H80" i="7" s="1"/>
  <c r="I80" i="7" s="1"/>
  <c r="H81" i="7" s="1"/>
  <c r="I81" i="7" s="1"/>
  <c r="H82" i="7" s="1"/>
  <c r="I82" i="7" s="1"/>
  <c r="H83" i="7" s="1"/>
  <c r="I83" i="7" s="1"/>
  <c r="H84" i="7" s="1"/>
  <c r="I84" i="7" s="1"/>
  <c r="H85" i="7" s="1"/>
  <c r="I85" i="7" s="1"/>
  <c r="H86" i="7" s="1"/>
  <c r="I86" i="7" s="1"/>
  <c r="H87" i="7" s="1"/>
  <c r="I87" i="7" s="1"/>
  <c r="H88" i="7" s="1"/>
  <c r="I88" i="7" s="1"/>
  <c r="H89" i="7" s="1"/>
  <c r="I89" i="7" s="1"/>
  <c r="H90" i="7" s="1"/>
  <c r="I90" i="7" s="1"/>
  <c r="H91" i="7" s="1"/>
  <c r="I91" i="7" s="1"/>
  <c r="H92" i="7" s="1"/>
  <c r="I92" i="7" s="1"/>
  <c r="H93" i="7" s="1"/>
  <c r="I93" i="7" s="1"/>
  <c r="H94" i="7" s="1"/>
  <c r="I94" i="7" s="1"/>
  <c r="H95" i="7" s="1"/>
  <c r="I95" i="7" s="1"/>
  <c r="H96" i="7" s="1"/>
  <c r="I96" i="7" s="1"/>
  <c r="H97" i="7" s="1"/>
  <c r="I97" i="7" s="1"/>
  <c r="H98" i="7" s="1"/>
  <c r="I98" i="7" s="1"/>
  <c r="H99" i="7" s="1"/>
  <c r="I99" i="7" s="1"/>
  <c r="H100" i="7" s="1"/>
  <c r="I100" i="7" s="1"/>
  <c r="H101" i="7" s="1"/>
  <c r="I101" i="7" s="1"/>
  <c r="H102" i="7" s="1"/>
  <c r="I102" i="7" s="1"/>
  <c r="H103" i="7" s="1"/>
  <c r="I103" i="7" s="1"/>
  <c r="H104" i="7" s="1"/>
  <c r="I104" i="7" s="1"/>
  <c r="H105" i="7" s="1"/>
  <c r="I105" i="7" s="1"/>
  <c r="H106" i="7" s="1"/>
  <c r="I106" i="7" s="1"/>
  <c r="H107" i="7" s="1"/>
  <c r="I107" i="7" s="1"/>
  <c r="H108" i="7" s="1"/>
  <c r="I108" i="7" s="1"/>
  <c r="H109" i="7" s="1"/>
  <c r="I109" i="7" s="1"/>
  <c r="H110" i="7" s="1"/>
  <c r="I110" i="7" s="1"/>
  <c r="H111" i="7" s="1"/>
  <c r="I111" i="7" s="1"/>
  <c r="H112" i="7" s="1"/>
  <c r="I112" i="7" s="1"/>
  <c r="H113" i="7" s="1"/>
  <c r="I113" i="7" s="1"/>
  <c r="H114" i="7" s="1"/>
  <c r="I114" i="7" s="1"/>
  <c r="H115" i="7" s="1"/>
  <c r="I115" i="7" s="1"/>
  <c r="H116" i="7" s="1"/>
  <c r="I116" i="7" s="1"/>
  <c r="H117" i="7" s="1"/>
  <c r="I117" i="7" s="1"/>
  <c r="H118" i="7" s="1"/>
  <c r="I118" i="7" s="1"/>
  <c r="H119" i="7" s="1"/>
  <c r="I119" i="7" s="1"/>
  <c r="H120" i="7" s="1"/>
  <c r="I120" i="7" s="1"/>
  <c r="H121" i="7" s="1"/>
  <c r="I121" i="7" s="1"/>
  <c r="H122" i="7" s="1"/>
  <c r="I122" i="7" s="1"/>
  <c r="H123" i="7" s="1"/>
  <c r="I123" i="7" s="1"/>
  <c r="H124" i="7" s="1"/>
  <c r="I124" i="7" s="1"/>
  <c r="H125" i="7" s="1"/>
  <c r="I125" i="7" s="1"/>
  <c r="H126" i="7" s="1"/>
  <c r="I126" i="7" s="1"/>
  <c r="H127" i="7" s="1"/>
  <c r="I127" i="7" s="1"/>
  <c r="H128" i="7" s="1"/>
  <c r="I128" i="7" s="1"/>
  <c r="H129" i="7" s="1"/>
  <c r="I129" i="7" s="1"/>
  <c r="H130" i="7" s="1"/>
  <c r="I130" i="7" s="1"/>
  <c r="AP27" i="2"/>
  <c r="AP29" i="2" s="1"/>
  <c r="AP18" i="2"/>
  <c r="H145" i="5"/>
  <c r="I145" i="5" s="1"/>
  <c r="H146" i="5" s="1"/>
  <c r="I146" i="5" s="1"/>
  <c r="H147" i="5" s="1"/>
  <c r="I147" i="5" s="1"/>
  <c r="H148" i="5" s="1"/>
  <c r="I148" i="5" s="1"/>
  <c r="H149" i="5" s="1"/>
  <c r="I149" i="5" s="1"/>
  <c r="H150" i="5" s="1"/>
  <c r="I150" i="5" s="1"/>
  <c r="H151" i="5" s="1"/>
  <c r="I151" i="5" s="1"/>
  <c r="H152" i="5" s="1"/>
  <c r="I152" i="5" s="1"/>
  <c r="H153" i="5" s="1"/>
  <c r="I153" i="5" s="1"/>
  <c r="H154" i="5" s="1"/>
  <c r="I154" i="5" s="1"/>
  <c r="H155" i="5" s="1"/>
  <c r="I155" i="5" s="1"/>
  <c r="H156" i="5" s="1"/>
  <c r="I156" i="5" s="1"/>
  <c r="H157" i="5" s="1"/>
  <c r="I157" i="5" s="1"/>
  <c r="H158" i="5" s="1"/>
  <c r="I158" i="5" s="1"/>
  <c r="H159" i="5" s="1"/>
  <c r="I159" i="5" s="1"/>
  <c r="H160" i="5" s="1"/>
  <c r="I160" i="5" s="1"/>
  <c r="H161" i="5" s="1"/>
  <c r="I161" i="5" s="1"/>
  <c r="H162" i="5" s="1"/>
  <c r="I162" i="5" s="1"/>
  <c r="H163" i="5" s="1"/>
  <c r="I163" i="5" s="1"/>
  <c r="H164" i="5" s="1"/>
  <c r="I164" i="5" s="1"/>
  <c r="H165" i="5" s="1"/>
  <c r="I165" i="5" s="1"/>
  <c r="H166" i="5" s="1"/>
  <c r="I166" i="5" s="1"/>
  <c r="H167" i="5" s="1"/>
  <c r="I167" i="5" s="1"/>
  <c r="H168" i="5" s="1"/>
  <c r="I168" i="5" s="1"/>
  <c r="H169" i="5" s="1"/>
  <c r="I169" i="5" s="1"/>
  <c r="H170" i="5" s="1"/>
  <c r="I170" i="5" s="1"/>
  <c r="H171" i="5" s="1"/>
  <c r="I171" i="5" s="1"/>
  <c r="H172" i="5" s="1"/>
  <c r="I172" i="5" s="1"/>
  <c r="H173" i="5" s="1"/>
  <c r="I173" i="5" s="1"/>
  <c r="H174" i="5" s="1"/>
  <c r="I174" i="5" s="1"/>
  <c r="H175" i="5" s="1"/>
  <c r="I175" i="5" s="1"/>
  <c r="H176" i="5" s="1"/>
  <c r="I176" i="5" s="1"/>
  <c r="H177" i="5" s="1"/>
  <c r="I177" i="5" s="1"/>
  <c r="H178" i="5" s="1"/>
  <c r="I178" i="5" s="1"/>
  <c r="H179" i="5" s="1"/>
  <c r="I179" i="5" s="1"/>
  <c r="H180" i="5" s="1"/>
  <c r="I180" i="5" s="1"/>
  <c r="H181" i="5" s="1"/>
  <c r="I181" i="5" s="1"/>
  <c r="H182" i="5" s="1"/>
  <c r="I182" i="5" s="1"/>
  <c r="H183" i="5" s="1"/>
  <c r="I183" i="5" s="1"/>
  <c r="H184" i="5" s="1"/>
  <c r="I184" i="5" s="1"/>
  <c r="H185" i="5" s="1"/>
  <c r="I185" i="5" s="1"/>
  <c r="H186" i="5" s="1"/>
  <c r="I186" i="5" s="1"/>
  <c r="H187" i="5" s="1"/>
  <c r="I187" i="5" s="1"/>
  <c r="H188" i="5" s="1"/>
  <c r="I188" i="5" s="1"/>
  <c r="H189" i="5" s="1"/>
  <c r="I189" i="5" s="1"/>
  <c r="H190" i="5" s="1"/>
  <c r="I190" i="5" s="1"/>
  <c r="H191" i="5" s="1"/>
  <c r="I191" i="5" s="1"/>
  <c r="H192" i="5" s="1"/>
  <c r="I192" i="5" s="1"/>
  <c r="H193" i="5" s="1"/>
  <c r="I193" i="5" s="1"/>
  <c r="H194" i="5" s="1"/>
  <c r="I194" i="5" s="1"/>
  <c r="H195" i="5" s="1"/>
  <c r="I195" i="5" s="1"/>
  <c r="G216" i="5" s="1"/>
  <c r="AJ11" i="2" l="1"/>
  <c r="AF8" i="2" s="1"/>
  <c r="H131" i="7"/>
  <c r="I131" i="7" s="1"/>
  <c r="H132" i="7" s="1"/>
  <c r="I132" i="7" s="1"/>
  <c r="H133" i="7" s="1"/>
  <c r="I133" i="7" s="1"/>
  <c r="H134" i="7" s="1"/>
  <c r="I134" i="7" s="1"/>
  <c r="H135" i="7" s="1"/>
  <c r="I135" i="7" s="1"/>
  <c r="H136" i="7" s="1"/>
  <c r="I136" i="7" s="1"/>
  <c r="H137" i="7" s="1"/>
  <c r="I137" i="7" s="1"/>
  <c r="H138" i="7" s="1"/>
  <c r="I138" i="7" s="1"/>
  <c r="H139" i="7" s="1"/>
  <c r="I139" i="7" s="1"/>
  <c r="H140" i="7" s="1"/>
  <c r="I140" i="7" s="1"/>
  <c r="H141" i="7" s="1"/>
  <c r="I141" i="7" s="1"/>
  <c r="H142" i="7" s="1"/>
  <c r="I142" i="7" s="1"/>
  <c r="H143" i="7" s="1"/>
  <c r="I143" i="7" s="1"/>
  <c r="H144" i="7" s="1"/>
  <c r="I144" i="7" s="1"/>
  <c r="H145" i="7" s="1"/>
  <c r="I145" i="7" s="1"/>
  <c r="H146" i="7" s="1"/>
  <c r="I146" i="7" s="1"/>
  <c r="H147" i="7" s="1"/>
  <c r="I147" i="7" s="1"/>
  <c r="H148" i="7" s="1"/>
  <c r="I148" i="7" s="1"/>
  <c r="H149" i="7" s="1"/>
  <c r="I149" i="7" s="1"/>
  <c r="H150" i="7" s="1"/>
  <c r="I150" i="7" s="1"/>
  <c r="H151" i="7" s="1"/>
  <c r="I151" i="7" s="1"/>
  <c r="H152" i="7" s="1"/>
  <c r="I152" i="7" s="1"/>
  <c r="H153" i="7" s="1"/>
  <c r="I153" i="7" s="1"/>
  <c r="H154" i="7" s="1"/>
  <c r="I154" i="7" s="1"/>
  <c r="H155" i="7" s="1"/>
  <c r="I155" i="7" s="1"/>
  <c r="H156" i="7" s="1"/>
  <c r="I156" i="7" s="1"/>
  <c r="H157" i="7" s="1"/>
  <c r="I157" i="7" s="1"/>
  <c r="H158" i="7" s="1"/>
  <c r="I158" i="7" s="1"/>
  <c r="H159" i="7" s="1"/>
  <c r="I159" i="7" s="1"/>
  <c r="H160" i="7" s="1"/>
  <c r="I160" i="7" s="1"/>
  <c r="H161" i="7" s="1"/>
  <c r="I161" i="7" s="1"/>
  <c r="H162" i="7" s="1"/>
  <c r="I162" i="7" s="1"/>
  <c r="H163" i="7" s="1"/>
  <c r="I163" i="7" s="1"/>
  <c r="H164" i="7" s="1"/>
  <c r="I164" i="7" s="1"/>
  <c r="H165" i="7" s="1"/>
  <c r="I165" i="7" s="1"/>
  <c r="H166" i="7" s="1"/>
  <c r="I166" i="7" s="1"/>
  <c r="H167" i="7" s="1"/>
  <c r="I167" i="7" s="1"/>
  <c r="H168" i="7" s="1"/>
  <c r="I168" i="7" s="1"/>
  <c r="H169" i="7" s="1"/>
  <c r="I169" i="7" s="1"/>
  <c r="H170" i="7" s="1"/>
  <c r="I170" i="7" s="1"/>
  <c r="H171" i="7" s="1"/>
  <c r="I171" i="7" s="1"/>
  <c r="H172" i="7" s="1"/>
  <c r="I172" i="7" s="1"/>
  <c r="H173" i="7" s="1"/>
  <c r="I173" i="7" s="1"/>
  <c r="H174" i="7" s="1"/>
  <c r="I174" i="7" s="1"/>
  <c r="H175" i="7" s="1"/>
  <c r="I175" i="7" s="1"/>
  <c r="H176" i="7" s="1"/>
  <c r="I176" i="7" s="1"/>
  <c r="H177" i="7" s="1"/>
  <c r="I177" i="7" s="1"/>
  <c r="H178" i="7" s="1"/>
  <c r="I178" i="7" s="1"/>
  <c r="H179" i="7" s="1"/>
  <c r="I179" i="7" s="1"/>
  <c r="H180" i="7" s="1"/>
  <c r="I180" i="7" s="1"/>
  <c r="H181" i="7" s="1"/>
  <c r="I181" i="7" s="1"/>
  <c r="H182" i="7" s="1"/>
  <c r="I182" i="7" s="1"/>
  <c r="H183" i="7" s="1"/>
  <c r="I183" i="7" s="1"/>
  <c r="H184" i="7" s="1"/>
  <c r="I184" i="7" s="1"/>
  <c r="H185" i="7" s="1"/>
  <c r="I185" i="7" s="1"/>
  <c r="H186" i="7" s="1"/>
  <c r="I186" i="7" s="1"/>
  <c r="H187" i="7" s="1"/>
  <c r="I187" i="7" s="1"/>
  <c r="H188" i="7" s="1"/>
  <c r="I188" i="7" s="1"/>
  <c r="H189" i="7" s="1"/>
  <c r="I189" i="7" s="1"/>
  <c r="H190" i="7" s="1"/>
  <c r="I190" i="7" s="1"/>
  <c r="H191" i="7" s="1"/>
  <c r="I191" i="7" s="1"/>
  <c r="H192" i="7" s="1"/>
  <c r="I192" i="7" s="1"/>
  <c r="H193" i="7" s="1"/>
  <c r="I193" i="7" s="1"/>
  <c r="H194" i="7" s="1"/>
  <c r="I194" i="7" s="1"/>
  <c r="H195" i="7" s="1"/>
  <c r="I195" i="7" s="1"/>
  <c r="H196" i="7" s="1"/>
  <c r="I196" i="7" s="1"/>
  <c r="H197" i="7" s="1"/>
  <c r="I197" i="7" s="1"/>
  <c r="H198" i="7" s="1"/>
  <c r="I198" i="7" s="1"/>
  <c r="H199" i="7" s="1"/>
  <c r="I199" i="7" s="1"/>
  <c r="H200" i="7" s="1"/>
  <c r="I200" i="7" s="1"/>
  <c r="H201" i="7" s="1"/>
  <c r="I201" i="7" s="1"/>
  <c r="H202" i="7" s="1"/>
  <c r="I202" i="7" s="1"/>
  <c r="H203" i="7" s="1"/>
  <c r="I203" i="7" s="1"/>
  <c r="H204" i="7" s="1"/>
  <c r="I204" i="7" s="1"/>
  <c r="H205" i="7" s="1"/>
  <c r="I205" i="7" s="1"/>
  <c r="H206" i="7" s="1"/>
  <c r="I206" i="7" s="1"/>
  <c r="H207" i="7" s="1"/>
  <c r="I207" i="7" s="1"/>
  <c r="H208" i="7" s="1"/>
  <c r="I208" i="7" s="1"/>
  <c r="H209" i="7" s="1"/>
  <c r="I209" i="7" s="1"/>
  <c r="H210" i="7" s="1"/>
  <c r="I210" i="7" s="1"/>
  <c r="H211" i="7" s="1"/>
  <c r="I211" i="7" s="1"/>
  <c r="H212" i="7" s="1"/>
  <c r="I212" i="7" s="1"/>
  <c r="H213" i="7" s="1"/>
  <c r="I213" i="7" s="1"/>
  <c r="H214" i="7" s="1"/>
  <c r="I214" i="7" s="1"/>
  <c r="H215" i="7" s="1"/>
  <c r="I215" i="7" s="1"/>
  <c r="H216" i="7" s="1"/>
  <c r="I216" i="7" s="1"/>
  <c r="H217" i="7" s="1"/>
  <c r="I217" i="7" s="1"/>
  <c r="H218" i="7" s="1"/>
  <c r="I218" i="7" s="1"/>
  <c r="H219" i="7" s="1"/>
  <c r="I219" i="7" s="1"/>
  <c r="H220" i="7" s="1"/>
  <c r="I220" i="7" s="1"/>
  <c r="H221" i="7" s="1"/>
  <c r="I221" i="7" s="1"/>
  <c r="H222" i="7" s="1"/>
  <c r="I222" i="7" s="1"/>
  <c r="H223" i="7" s="1"/>
  <c r="I223" i="7" s="1"/>
  <c r="H224" i="7" s="1"/>
  <c r="I224" i="7" s="1"/>
  <c r="H225" i="7" s="1"/>
  <c r="I225" i="7" s="1"/>
  <c r="G240" i="7"/>
  <c r="G256" i="7" s="1"/>
  <c r="AM43" i="1" s="1"/>
  <c r="E256" i="7"/>
  <c r="AP20" i="2"/>
  <c r="AL23" i="2"/>
  <c r="AF10" i="2" l="1"/>
  <c r="AD25" i="2"/>
  <c r="AD11" i="2"/>
  <c r="Z8" i="2" s="1"/>
  <c r="AL17" i="2"/>
  <c r="AL27" i="2" s="1"/>
  <c r="AL29" i="2" s="1"/>
  <c r="AH23" i="2" s="1"/>
  <c r="AN27" i="2"/>
  <c r="AN29" i="2" s="1"/>
  <c r="AJ23" i="2" s="1"/>
  <c r="AN18" i="2"/>
  <c r="AJ15" i="2" s="1"/>
  <c r="Z10" i="2" l="1"/>
  <c r="Z11" i="2" s="1"/>
  <c r="AF25" i="2"/>
  <c r="AF11" i="2"/>
  <c r="AB8" i="2" s="1"/>
  <c r="AH15" i="2"/>
  <c r="AN20" i="2"/>
  <c r="E4" i="9"/>
  <c r="E234" i="9" s="1"/>
  <c r="AL18" i="2"/>
  <c r="AL20" i="2" s="1"/>
  <c r="V8" i="2" l="1"/>
  <c r="V10" i="2" s="1"/>
  <c r="X10" i="2" s="1"/>
  <c r="AB10" i="2"/>
  <c r="Z25" i="2"/>
  <c r="H4" i="9"/>
  <c r="G5" i="9" s="1"/>
  <c r="H5" i="9" s="1"/>
  <c r="G6" i="9" s="1"/>
  <c r="H6" i="9" s="1"/>
  <c r="G7" i="9" s="1"/>
  <c r="H7" i="9" s="1"/>
  <c r="G8" i="9" s="1"/>
  <c r="H8" i="9" s="1"/>
  <c r="G9" i="9" s="1"/>
  <c r="H9" i="9" s="1"/>
  <c r="G10" i="9" s="1"/>
  <c r="H10" i="9" s="1"/>
  <c r="G11" i="9" s="1"/>
  <c r="H11" i="9" s="1"/>
  <c r="G12" i="9" s="1"/>
  <c r="H12" i="9" s="1"/>
  <c r="G13" i="9" s="1"/>
  <c r="H13" i="9" s="1"/>
  <c r="G14" i="9" s="1"/>
  <c r="H14" i="9" s="1"/>
  <c r="G15" i="9" s="1"/>
  <c r="H15" i="9" s="1"/>
  <c r="G16" i="9" s="1"/>
  <c r="H16" i="9" s="1"/>
  <c r="G17" i="9" s="1"/>
  <c r="H17" i="9" s="1"/>
  <c r="G18" i="9" s="1"/>
  <c r="H18" i="9" s="1"/>
  <c r="G19" i="9" s="1"/>
  <c r="H19" i="9" s="1"/>
  <c r="G20" i="9" s="1"/>
  <c r="H20" i="9" s="1"/>
  <c r="G21" i="9" s="1"/>
  <c r="H21" i="9" s="1"/>
  <c r="G22" i="9" s="1"/>
  <c r="H22" i="9" s="1"/>
  <c r="G23" i="9" s="1"/>
  <c r="H23" i="9" s="1"/>
  <c r="G24" i="9" s="1"/>
  <c r="H24" i="9" s="1"/>
  <c r="G25" i="9" s="1"/>
  <c r="H25" i="9" s="1"/>
  <c r="G26" i="9" s="1"/>
  <c r="H26" i="9" s="1"/>
  <c r="G27" i="9" s="1"/>
  <c r="H27" i="9" s="1"/>
  <c r="G28" i="9" s="1"/>
  <c r="H28" i="9" s="1"/>
  <c r="G29" i="9" s="1"/>
  <c r="H29" i="9" s="1"/>
  <c r="G30" i="9" s="1"/>
  <c r="H30" i="9" s="1"/>
  <c r="E230" i="9"/>
  <c r="H230" i="9" s="1"/>
  <c r="AB25" i="2" l="1"/>
  <c r="AB11" i="2"/>
  <c r="X8" i="2" s="1"/>
  <c r="X11" i="2" s="1"/>
  <c r="T8" i="2" s="1"/>
  <c r="V11" i="2"/>
  <c r="R8" i="2" s="1"/>
  <c r="V25" i="2"/>
  <c r="X25" i="2"/>
  <c r="G31" i="9"/>
  <c r="H31" i="9" s="1"/>
  <c r="G32" i="9" s="1"/>
  <c r="H32" i="9" s="1"/>
  <c r="G33" i="9" s="1"/>
  <c r="H33" i="9" s="1"/>
  <c r="G34" i="9" s="1"/>
  <c r="H34" i="9" s="1"/>
  <c r="G35" i="9" s="1"/>
  <c r="H35" i="9" s="1"/>
  <c r="G36" i="9" s="1"/>
  <c r="H36" i="9" s="1"/>
  <c r="G37" i="9" s="1"/>
  <c r="H37" i="9" s="1"/>
  <c r="G38" i="9" s="1"/>
  <c r="H38" i="9" s="1"/>
  <c r="G39" i="9" s="1"/>
  <c r="H39" i="9" s="1"/>
  <c r="G40" i="9" s="1"/>
  <c r="H40" i="9" s="1"/>
  <c r="G41" i="9" s="1"/>
  <c r="H41" i="9" s="1"/>
  <c r="G42" i="9" s="1"/>
  <c r="H42" i="9" s="1"/>
  <c r="G43" i="9" s="1"/>
  <c r="H43" i="9" s="1"/>
  <c r="G44" i="9" s="1"/>
  <c r="H44" i="9" s="1"/>
  <c r="G45" i="9" s="1"/>
  <c r="H45" i="9" s="1"/>
  <c r="G46" i="9" s="1"/>
  <c r="H46" i="9" s="1"/>
  <c r="G47" i="9" s="1"/>
  <c r="H47" i="9" s="1"/>
  <c r="G48" i="9" s="1"/>
  <c r="H48" i="9" s="1"/>
  <c r="G49" i="9" s="1"/>
  <c r="H49" i="9" s="1"/>
  <c r="G50" i="9" s="1"/>
  <c r="H50" i="9" s="1"/>
  <c r="G51" i="9" s="1"/>
  <c r="H51" i="9" s="1"/>
  <c r="G52" i="9" s="1"/>
  <c r="H52" i="9" s="1"/>
  <c r="G53" i="9" s="1"/>
  <c r="H53" i="9" s="1"/>
  <c r="G54" i="9" s="1"/>
  <c r="H54" i="9" s="1"/>
  <c r="G55" i="9" s="1"/>
  <c r="H55" i="9" s="1"/>
  <c r="G56" i="9" s="1"/>
  <c r="H56" i="9" s="1"/>
  <c r="G57" i="9" s="1"/>
  <c r="H57" i="9" s="1"/>
  <c r="G58" i="9" s="1"/>
  <c r="H58" i="9" s="1"/>
  <c r="G59" i="9" s="1"/>
  <c r="H59" i="9" s="1"/>
  <c r="G60" i="9" s="1"/>
  <c r="H60" i="9" s="1"/>
  <c r="G61" i="9" s="1"/>
  <c r="H61" i="9" s="1"/>
  <c r="G62" i="9" s="1"/>
  <c r="H62" i="9" s="1"/>
  <c r="G63" i="9" s="1"/>
  <c r="H63" i="9" s="1"/>
  <c r="G64" i="9" s="1"/>
  <c r="H64" i="9" s="1"/>
  <c r="G65" i="9" s="1"/>
  <c r="H65" i="9" s="1"/>
  <c r="G66" i="9" s="1"/>
  <c r="H66" i="9" s="1"/>
  <c r="G67" i="9" s="1"/>
  <c r="H67" i="9" s="1"/>
  <c r="G68" i="9" s="1"/>
  <c r="H68" i="9" s="1"/>
  <c r="G69" i="9" s="1"/>
  <c r="H69" i="9" s="1"/>
  <c r="G70" i="9" s="1"/>
  <c r="H70" i="9" s="1"/>
  <c r="G71" i="9" s="1"/>
  <c r="H71" i="9" s="1"/>
  <c r="G72" i="9" s="1"/>
  <c r="H72" i="9" s="1"/>
  <c r="G73" i="9" s="1"/>
  <c r="H73" i="9" s="1"/>
  <c r="G74" i="9" s="1"/>
  <c r="H74" i="9" s="1"/>
  <c r="G75" i="9" s="1"/>
  <c r="H75" i="9" s="1"/>
  <c r="G76" i="9" s="1"/>
  <c r="H76" i="9" s="1"/>
  <c r="G77" i="9" s="1"/>
  <c r="H77" i="9" s="1"/>
  <c r="G78" i="9" s="1"/>
  <c r="H78" i="9" s="1"/>
  <c r="G79" i="9" s="1"/>
  <c r="H79" i="9" s="1"/>
  <c r="G80" i="9" s="1"/>
  <c r="H80" i="9" s="1"/>
  <c r="G81" i="9" s="1"/>
  <c r="H81" i="9" s="1"/>
  <c r="G82" i="9" s="1"/>
  <c r="H82" i="9" s="1"/>
  <c r="G83" i="9" s="1"/>
  <c r="H83" i="9" s="1"/>
  <c r="G84" i="9" s="1"/>
  <c r="H84" i="9" s="1"/>
  <c r="G85" i="9" s="1"/>
  <c r="H85" i="9" s="1"/>
  <c r="G86" i="9" s="1"/>
  <c r="H86" i="9" s="1"/>
  <c r="G87" i="9" s="1"/>
  <c r="H87" i="9" s="1"/>
  <c r="G88" i="9" s="1"/>
  <c r="H88" i="9" s="1"/>
  <c r="G89" i="9" s="1"/>
  <c r="H89" i="9" s="1"/>
  <c r="G90" i="9" s="1"/>
  <c r="H90" i="9" s="1"/>
  <c r="G91" i="9" s="1"/>
  <c r="H91" i="9" s="1"/>
  <c r="G92" i="9" s="1"/>
  <c r="H92" i="9" s="1"/>
  <c r="G93" i="9" s="1"/>
  <c r="H93" i="9" s="1"/>
  <c r="G94" i="9" s="1"/>
  <c r="H94" i="9" s="1"/>
  <c r="G95" i="9" s="1"/>
  <c r="H95" i="9" s="1"/>
  <c r="G96" i="9" s="1"/>
  <c r="H96" i="9" s="1"/>
  <c r="G97" i="9" s="1"/>
  <c r="H97" i="9" s="1"/>
  <c r="G98" i="9" s="1"/>
  <c r="H98" i="9" s="1"/>
  <c r="G99" i="9" s="1"/>
  <c r="H99" i="9" s="1"/>
  <c r="G100" i="9" s="1"/>
  <c r="H100" i="9" s="1"/>
  <c r="G101" i="9" s="1"/>
  <c r="H101" i="9" s="1"/>
  <c r="G102" i="9" s="1"/>
  <c r="H102" i="9" s="1"/>
  <c r="G103" i="9" s="1"/>
  <c r="H103" i="9" s="1"/>
  <c r="G104" i="9" s="1"/>
  <c r="H104" i="9" s="1"/>
  <c r="G105" i="9" s="1"/>
  <c r="H105" i="9" s="1"/>
  <c r="G106" i="9" s="1"/>
  <c r="H106" i="9" s="1"/>
  <c r="G107" i="9" s="1"/>
  <c r="H107" i="9" s="1"/>
  <c r="G108" i="9" s="1"/>
  <c r="H108" i="9" s="1"/>
  <c r="G109" i="9" s="1"/>
  <c r="H109" i="9" s="1"/>
  <c r="G110" i="9" s="1"/>
  <c r="H110" i="9" s="1"/>
  <c r="G111" i="9" s="1"/>
  <c r="H111" i="9" s="1"/>
  <c r="G112" i="9" s="1"/>
  <c r="H112" i="9" s="1"/>
  <c r="G113" i="9" s="1"/>
  <c r="H113" i="9" s="1"/>
  <c r="G114" i="9" s="1"/>
  <c r="H114" i="9" s="1"/>
  <c r="G115" i="9" s="1"/>
  <c r="H115" i="9" s="1"/>
  <c r="G116" i="9" s="1"/>
  <c r="H116" i="9" s="1"/>
  <c r="G117" i="9" s="1"/>
  <c r="H117" i="9" s="1"/>
  <c r="G118" i="9" s="1"/>
  <c r="H118" i="9" s="1"/>
  <c r="G119" i="9" s="1"/>
  <c r="H119" i="9" s="1"/>
  <c r="G120" i="9" s="1"/>
  <c r="H120" i="9" s="1"/>
  <c r="G121" i="9" s="1"/>
  <c r="H121" i="9" s="1"/>
  <c r="G122" i="9" s="1"/>
  <c r="H122" i="9" s="1"/>
  <c r="G123" i="9" s="1"/>
  <c r="H123" i="9" s="1"/>
  <c r="G124" i="9" s="1"/>
  <c r="H124" i="9" s="1"/>
  <c r="G125" i="9" s="1"/>
  <c r="H125" i="9" s="1"/>
  <c r="G126" i="9" s="1"/>
  <c r="H126" i="9" s="1"/>
  <c r="G127" i="9" s="1"/>
  <c r="H127" i="9" s="1"/>
  <c r="G128" i="9" s="1"/>
  <c r="H128" i="9" s="1"/>
  <c r="G129" i="9" s="1"/>
  <c r="H129" i="9" s="1"/>
  <c r="G130" i="9" s="1"/>
  <c r="H130" i="9" s="1"/>
  <c r="G131" i="9" s="1"/>
  <c r="H131" i="9" s="1"/>
  <c r="G132" i="9" s="1"/>
  <c r="H132" i="9" s="1"/>
  <c r="G133" i="9" s="1"/>
  <c r="H133" i="9" s="1"/>
  <c r="G134" i="9" s="1"/>
  <c r="H134" i="9" s="1"/>
  <c r="G135" i="9" s="1"/>
  <c r="H135" i="9" s="1"/>
  <c r="G136" i="9" s="1"/>
  <c r="H136" i="9" s="1"/>
  <c r="G137" i="9" s="1"/>
  <c r="H137" i="9" s="1"/>
  <c r="G138" i="9" s="1"/>
  <c r="H138" i="9" s="1"/>
  <c r="G139" i="9" s="1"/>
  <c r="H139" i="9" s="1"/>
  <c r="G140" i="9" s="1"/>
  <c r="H140" i="9" s="1"/>
  <c r="G141" i="9" s="1"/>
  <c r="H141" i="9" s="1"/>
  <c r="G142" i="9" s="1"/>
  <c r="H142" i="9" s="1"/>
  <c r="G143" i="9" s="1"/>
  <c r="H143" i="9" s="1"/>
  <c r="G144" i="9" s="1"/>
  <c r="H144" i="9" s="1"/>
  <c r="G145" i="9" s="1"/>
  <c r="H145" i="9" s="1"/>
  <c r="G146" i="9" s="1"/>
  <c r="H146" i="9" s="1"/>
  <c r="G147" i="9" s="1"/>
  <c r="H147" i="9" s="1"/>
  <c r="G148" i="9" s="1"/>
  <c r="H148" i="9" s="1"/>
  <c r="G149" i="9" s="1"/>
  <c r="H149" i="9" s="1"/>
  <c r="G150" i="9" s="1"/>
  <c r="H150" i="9" s="1"/>
  <c r="G151" i="9" s="1"/>
  <c r="H151" i="9" s="1"/>
  <c r="G152" i="9" s="1"/>
  <c r="H152" i="9" s="1"/>
  <c r="G153" i="9" s="1"/>
  <c r="H153" i="9" s="1"/>
  <c r="G154" i="9" s="1"/>
  <c r="H154" i="9" s="1"/>
  <c r="G155" i="9" s="1"/>
  <c r="H155" i="9" s="1"/>
  <c r="G156" i="9" s="1"/>
  <c r="H156" i="9" s="1"/>
  <c r="G157" i="9" s="1"/>
  <c r="H157" i="9" s="1"/>
  <c r="G158" i="9" s="1"/>
  <c r="H158" i="9" s="1"/>
  <c r="G159" i="9" s="1"/>
  <c r="H159" i="9" s="1"/>
  <c r="G160" i="9" s="1"/>
  <c r="H160" i="9" s="1"/>
  <c r="G161" i="9" s="1"/>
  <c r="H161" i="9" s="1"/>
  <c r="G162" i="9" s="1"/>
  <c r="H162" i="9" s="1"/>
  <c r="G163" i="9" s="1"/>
  <c r="H163" i="9" s="1"/>
  <c r="G164" i="9" s="1"/>
  <c r="H164" i="9" s="1"/>
  <c r="G165" i="9" s="1"/>
  <c r="H165" i="9" s="1"/>
  <c r="G166" i="9" s="1"/>
  <c r="H166" i="9" s="1"/>
  <c r="G167" i="9" s="1"/>
  <c r="H167" i="9" s="1"/>
  <c r="G168" i="9" s="1"/>
  <c r="H168" i="9" s="1"/>
  <c r="G169" i="9" s="1"/>
  <c r="H169" i="9" s="1"/>
  <c r="G170" i="9" s="1"/>
  <c r="H170" i="9" s="1"/>
  <c r="G171" i="9" s="1"/>
  <c r="H171" i="9" s="1"/>
  <c r="G172" i="9" s="1"/>
  <c r="H172" i="9" s="1"/>
  <c r="G173" i="9" s="1"/>
  <c r="H173" i="9" s="1"/>
  <c r="G174" i="9" s="1"/>
  <c r="H174" i="9" s="1"/>
  <c r="G175" i="9" s="1"/>
  <c r="H175" i="9" s="1"/>
  <c r="G176" i="9" s="1"/>
  <c r="H176" i="9" s="1"/>
  <c r="G177" i="9" s="1"/>
  <c r="H177" i="9" s="1"/>
  <c r="G178" i="9" s="1"/>
  <c r="H178" i="9" s="1"/>
  <c r="G179" i="9" s="1"/>
  <c r="H179" i="9" s="1"/>
  <c r="G180" i="9" s="1"/>
  <c r="H180" i="9" s="1"/>
  <c r="G181" i="9" s="1"/>
  <c r="H181" i="9" s="1"/>
  <c r="G182" i="9" s="1"/>
  <c r="H182" i="9" s="1"/>
  <c r="G183" i="9" s="1"/>
  <c r="H183" i="9" s="1"/>
  <c r="G184" i="9" s="1"/>
  <c r="H184" i="9" s="1"/>
  <c r="G185" i="9" s="1"/>
  <c r="H185" i="9" s="1"/>
  <c r="G186" i="9" s="1"/>
  <c r="H186" i="9" s="1"/>
  <c r="G187" i="9" s="1"/>
  <c r="H187" i="9" s="1"/>
  <c r="G188" i="9" s="1"/>
  <c r="H188" i="9" s="1"/>
  <c r="G189" i="9" s="1"/>
  <c r="H189" i="9" s="1"/>
  <c r="G190" i="9" s="1"/>
  <c r="H190" i="9" s="1"/>
  <c r="G191" i="9" s="1"/>
  <c r="H191" i="9" s="1"/>
  <c r="G192" i="9" s="1"/>
  <c r="H192" i="9" s="1"/>
  <c r="G193" i="9" s="1"/>
  <c r="H193" i="9" s="1"/>
  <c r="G194" i="9" s="1"/>
  <c r="H194" i="9" s="1"/>
  <c r="G195" i="9" s="1"/>
  <c r="H195" i="9" s="1"/>
  <c r="G196" i="9" s="1"/>
  <c r="H196" i="9" s="1"/>
  <c r="G197" i="9" s="1"/>
  <c r="H197" i="9" s="1"/>
  <c r="G198" i="9" s="1"/>
  <c r="H198" i="9" s="1"/>
  <c r="G199" i="9" s="1"/>
  <c r="H199" i="9" s="1"/>
  <c r="G200" i="9" s="1"/>
  <c r="H200" i="9" s="1"/>
  <c r="G238" i="9"/>
  <c r="AI14" i="1" s="1"/>
  <c r="AG14" i="1" s="1"/>
  <c r="G240" i="9"/>
  <c r="AI16" i="1" s="1"/>
  <c r="AG16" i="1" s="1"/>
  <c r="F252" i="9"/>
  <c r="R10" i="2" l="1"/>
  <c r="R11" i="2" s="1"/>
  <c r="N8" i="2" s="1"/>
  <c r="N10" i="2" s="1"/>
  <c r="G201" i="9"/>
  <c r="H201" i="9" s="1"/>
  <c r="G202" i="9" s="1"/>
  <c r="H202" i="9" s="1"/>
  <c r="G203" i="9" s="1"/>
  <c r="H203" i="9" s="1"/>
  <c r="G204" i="9" s="1"/>
  <c r="H204" i="9" s="1"/>
  <c r="G205" i="9" s="1"/>
  <c r="H205" i="9" s="1"/>
  <c r="G206" i="9" s="1"/>
  <c r="H206" i="9" s="1"/>
  <c r="G207" i="9" s="1"/>
  <c r="H207" i="9" s="1"/>
  <c r="G208" i="9" s="1"/>
  <c r="H208" i="9" s="1"/>
  <c r="G209" i="9" s="1"/>
  <c r="H209" i="9" s="1"/>
  <c r="G210" i="9" s="1"/>
  <c r="H210" i="9" s="1"/>
  <c r="G211" i="9" s="1"/>
  <c r="H211" i="9" s="1"/>
  <c r="G212" i="9" s="1"/>
  <c r="H212" i="9" s="1"/>
  <c r="G213" i="9" s="1"/>
  <c r="H213" i="9" s="1"/>
  <c r="G214" i="9" s="1"/>
  <c r="H214" i="9" s="1"/>
  <c r="G215" i="9" s="1"/>
  <c r="H215" i="9" s="1"/>
  <c r="G216" i="9" s="1"/>
  <c r="H216" i="9" s="1"/>
  <c r="G217" i="9" s="1"/>
  <c r="H217" i="9" s="1"/>
  <c r="G218" i="9" s="1"/>
  <c r="H218" i="9" s="1"/>
  <c r="G219" i="9" s="1"/>
  <c r="H219" i="9" s="1"/>
  <c r="G220" i="9" s="1"/>
  <c r="H220" i="9" s="1"/>
  <c r="G221" i="9" s="1"/>
  <c r="H221" i="9" s="1"/>
  <c r="G222" i="9" s="1"/>
  <c r="H222" i="9" s="1"/>
  <c r="G223" i="9" s="1"/>
  <c r="H223" i="9" s="1"/>
  <c r="G224" i="9" s="1"/>
  <c r="H224" i="9" s="1"/>
  <c r="G225" i="9" s="1"/>
  <c r="H225" i="9" s="1"/>
  <c r="G226" i="9" s="1"/>
  <c r="H226" i="9" s="1"/>
  <c r="G227" i="9" s="1"/>
  <c r="H227" i="9" s="1"/>
  <c r="G228" i="9" s="1"/>
  <c r="H228" i="9" s="1"/>
  <c r="G242" i="9"/>
  <c r="AI22" i="1" s="1"/>
  <c r="G239" i="9"/>
  <c r="AI15" i="1" s="1"/>
  <c r="AG15" i="1" s="1"/>
  <c r="G236" i="9"/>
  <c r="AI12" i="1" s="1"/>
  <c r="E252" i="9"/>
  <c r="G234" i="9"/>
  <c r="T10" i="2" l="1"/>
  <c r="R25" i="2"/>
  <c r="AI32" i="1"/>
  <c r="AG22" i="1"/>
  <c r="AG32" i="1" s="1"/>
  <c r="AG12" i="1"/>
  <c r="AG18" i="1" s="1"/>
  <c r="AI18" i="1"/>
  <c r="G252" i="9"/>
  <c r="N25" i="2" l="1"/>
  <c r="P10" i="2"/>
  <c r="P25" i="2" s="1"/>
  <c r="N11" i="2"/>
  <c r="J8" i="2" s="1"/>
  <c r="T25" i="2"/>
  <c r="T11" i="2"/>
  <c r="P8" i="2" s="1"/>
  <c r="AI34" i="1"/>
  <c r="AI38" i="1" s="1"/>
  <c r="AI42" i="1" s="1"/>
  <c r="AJ17" i="2" s="1"/>
  <c r="AH17" i="2" s="1"/>
  <c r="AG34" i="1"/>
  <c r="AG38" i="1" s="1"/>
  <c r="AG42" i="1" s="1"/>
  <c r="J10" i="2" l="1"/>
  <c r="J11" i="2" s="1"/>
  <c r="P11" i="2"/>
  <c r="L8" i="2" s="1"/>
  <c r="AJ18" i="2"/>
  <c r="AJ20" i="2" s="1"/>
  <c r="AJ27" i="2"/>
  <c r="AJ29" i="2" s="1"/>
  <c r="AI43" i="1"/>
  <c r="AH27" i="2"/>
  <c r="AH29" i="2" s="1"/>
  <c r="AH18" i="2"/>
  <c r="AH20" i="2" s="1"/>
  <c r="L10" i="2" l="1"/>
  <c r="L25" i="2" s="1"/>
  <c r="J25" i="2"/>
  <c r="G244" i="11"/>
  <c r="AE12" i="1" s="1"/>
  <c r="G248" i="11"/>
  <c r="AE16" i="1" s="1"/>
  <c r="AC16" i="1" s="1"/>
  <c r="G247" i="11"/>
  <c r="AE15" i="1" s="1"/>
  <c r="AC15" i="1" s="1"/>
  <c r="G246" i="11"/>
  <c r="AE14" i="1" s="1"/>
  <c r="AC14" i="1" s="1"/>
  <c r="G245" i="11"/>
  <c r="AE13" i="1" s="1"/>
  <c r="G254" i="11"/>
  <c r="AE26" i="1" s="1"/>
  <c r="AC26" i="1" s="1"/>
  <c r="G250" i="11"/>
  <c r="AE22" i="1" s="1"/>
  <c r="AC22" i="1" s="1"/>
  <c r="G253" i="11"/>
  <c r="AE28" i="1" s="1"/>
  <c r="AC28" i="1" s="1"/>
  <c r="G252" i="11"/>
  <c r="AE27" i="1" s="1"/>
  <c r="G256" i="11"/>
  <c r="F258" i="11"/>
  <c r="F259" i="11" s="1"/>
  <c r="G255" i="11"/>
  <c r="AE31" i="1" s="1"/>
  <c r="AC31" i="1" s="1"/>
  <c r="G251" i="11"/>
  <c r="L11" i="2" l="1"/>
  <c r="AD27" i="1"/>
  <c r="AD32" i="1" s="1"/>
  <c r="AD34" i="1" s="1"/>
  <c r="AD38" i="1" s="1"/>
  <c r="AD42" i="1" s="1"/>
  <c r="AE18" i="2" s="1"/>
  <c r="AA15" i="2" s="1"/>
  <c r="AA17" i="2" s="1"/>
  <c r="AA27" i="2" s="1"/>
  <c r="AC32" i="1"/>
  <c r="AE32" i="1"/>
  <c r="AC12" i="1"/>
  <c r="AC18" i="1" s="1"/>
  <c r="AE18" i="1"/>
  <c r="E242" i="11"/>
  <c r="G242" i="11" s="1"/>
  <c r="G258" i="11" s="1"/>
  <c r="E4" i="11"/>
  <c r="H4" i="11" s="1"/>
  <c r="AC40" i="1"/>
  <c r="AE40" i="1" s="1"/>
  <c r="AE17" i="2" l="1"/>
  <c r="AE27" i="2" s="1"/>
  <c r="AE29" i="2" s="1"/>
  <c r="AA23" i="2" s="1"/>
  <c r="AA29" i="2" s="1"/>
  <c r="W23" i="2" s="1"/>
  <c r="W29" i="2" s="1"/>
  <c r="S23" i="2" s="1"/>
  <c r="S29" i="2" s="1"/>
  <c r="O23" i="2" s="1"/>
  <c r="O29" i="2" s="1"/>
  <c r="K23" i="2" s="1"/>
  <c r="K29" i="2" s="1"/>
  <c r="AE20" i="2"/>
  <c r="AC34" i="1"/>
  <c r="AC38" i="1" s="1"/>
  <c r="AC42" i="1" s="1"/>
  <c r="G5" i="11"/>
  <c r="H5" i="11" s="1"/>
  <c r="G6" i="11" s="1"/>
  <c r="H6" i="11" s="1"/>
  <c r="G7" i="11" s="1"/>
  <c r="H7" i="11" s="1"/>
  <c r="AE34" i="1"/>
  <c r="AE38" i="1" s="1"/>
  <c r="AE42" i="1" s="1"/>
  <c r="E238" i="11"/>
  <c r="H238" i="11" s="1"/>
  <c r="G259" i="11" s="1"/>
  <c r="E258" i="11"/>
  <c r="AE43" i="1" l="1"/>
  <c r="AD18" i="2"/>
  <c r="AD20" i="2" s="1"/>
  <c r="Y40" i="1"/>
  <c r="AF17" i="2"/>
  <c r="AF27" i="2" s="1"/>
  <c r="AF29" i="2" s="1"/>
  <c r="AB23" i="2" s="1"/>
  <c r="E259" i="11"/>
  <c r="G8" i="11"/>
  <c r="H8" i="11" s="1"/>
  <c r="AD17" i="2" l="1"/>
  <c r="AD27" i="2" s="1"/>
  <c r="AD29" i="2" s="1"/>
  <c r="Z23" i="2" s="1"/>
  <c r="AA40" i="1"/>
  <c r="AF18" i="2"/>
  <c r="G9" i="11"/>
  <c r="H9" i="11" s="1"/>
  <c r="G10" i="11" s="1"/>
  <c r="H10" i="11" s="1"/>
  <c r="G11" i="11" s="1"/>
  <c r="H11" i="11" s="1"/>
  <c r="G12" i="11" s="1"/>
  <c r="H12" i="11" s="1"/>
  <c r="G13" i="11" s="1"/>
  <c r="H13" i="11" s="1"/>
  <c r="G14" i="11" s="1"/>
  <c r="H14" i="11" s="1"/>
  <c r="G15" i="11" s="1"/>
  <c r="H15" i="11" s="1"/>
  <c r="G16" i="11" s="1"/>
  <c r="H16" i="11" s="1"/>
  <c r="G17" i="11" s="1"/>
  <c r="H17" i="11" s="1"/>
  <c r="G18" i="11" s="1"/>
  <c r="H18" i="11" s="1"/>
  <c r="G19" i="11" s="1"/>
  <c r="H19" i="11" s="1"/>
  <c r="G20" i="11" s="1"/>
  <c r="H20" i="11" s="1"/>
  <c r="G21" i="11" s="1"/>
  <c r="H21" i="11" s="1"/>
  <c r="G22" i="11" s="1"/>
  <c r="H22" i="11" s="1"/>
  <c r="G23" i="11" s="1"/>
  <c r="H23" i="11" s="1"/>
  <c r="G24" i="11" s="1"/>
  <c r="H24" i="11" s="1"/>
  <c r="G25" i="11" s="1"/>
  <c r="H25" i="11" s="1"/>
  <c r="G26" i="11" s="1"/>
  <c r="H26" i="11" s="1"/>
  <c r="G27" i="11" s="1"/>
  <c r="H27" i="11" s="1"/>
  <c r="G28" i="11" s="1"/>
  <c r="H28" i="11" s="1"/>
  <c r="G29" i="11" s="1"/>
  <c r="H29" i="11" s="1"/>
  <c r="G30" i="11" s="1"/>
  <c r="H30" i="11" s="1"/>
  <c r="G31" i="11" s="1"/>
  <c r="H31" i="11" s="1"/>
  <c r="G32" i="11" s="1"/>
  <c r="H32" i="11" s="1"/>
  <c r="G33" i="11" s="1"/>
  <c r="H33" i="11" s="1"/>
  <c r="G34" i="11" s="1"/>
  <c r="H34" i="11" s="1"/>
  <c r="G35" i="11" s="1"/>
  <c r="H35" i="11" s="1"/>
  <c r="G36" i="11" s="1"/>
  <c r="H36" i="11" s="1"/>
  <c r="G37" i="11" s="1"/>
  <c r="H37" i="11" s="1"/>
  <c r="G38" i="11" s="1"/>
  <c r="H38" i="11" s="1"/>
  <c r="G39" i="11" s="1"/>
  <c r="H39" i="11" s="1"/>
  <c r="G40" i="11" s="1"/>
  <c r="H40" i="11" s="1"/>
  <c r="G41" i="11" s="1"/>
  <c r="H41" i="11" s="1"/>
  <c r="G42" i="11" s="1"/>
  <c r="H42" i="11" s="1"/>
  <c r="G43" i="11" s="1"/>
  <c r="H43" i="11" s="1"/>
  <c r="G44" i="11" s="1"/>
  <c r="H44" i="11" s="1"/>
  <c r="G45" i="11" s="1"/>
  <c r="H45" i="11" s="1"/>
  <c r="G46" i="11" s="1"/>
  <c r="H46" i="11" s="1"/>
  <c r="G47" i="11" s="1"/>
  <c r="H47" i="11" s="1"/>
  <c r="G48" i="11" s="1"/>
  <c r="H48" i="11" s="1"/>
  <c r="G49" i="11" s="1"/>
  <c r="H49" i="11" s="1"/>
  <c r="G50" i="11" s="1"/>
  <c r="H50" i="11" s="1"/>
  <c r="G51" i="11" s="1"/>
  <c r="H51" i="11" s="1"/>
  <c r="G52" i="11" s="1"/>
  <c r="H52" i="11" s="1"/>
  <c r="G53" i="11" s="1"/>
  <c r="H53" i="11" s="1"/>
  <c r="G54" i="11" s="1"/>
  <c r="H54" i="11" s="1"/>
  <c r="G55" i="11" s="1"/>
  <c r="H55" i="11" s="1"/>
  <c r="G56" i="11" s="1"/>
  <c r="H56" i="11" s="1"/>
  <c r="G57" i="11" s="1"/>
  <c r="H57" i="11" s="1"/>
  <c r="G58" i="11" s="1"/>
  <c r="H58" i="11" s="1"/>
  <c r="G59" i="11" s="1"/>
  <c r="H59" i="11" s="1"/>
  <c r="G60" i="11" s="1"/>
  <c r="H60" i="11" s="1"/>
  <c r="G61" i="11" s="1"/>
  <c r="H61" i="11" s="1"/>
  <c r="G62" i="11" s="1"/>
  <c r="H62" i="11" s="1"/>
  <c r="G63" i="11" s="1"/>
  <c r="H63" i="11" s="1"/>
  <c r="G64" i="11" s="1"/>
  <c r="H64" i="11" s="1"/>
  <c r="G65" i="11" s="1"/>
  <c r="H65" i="11" s="1"/>
  <c r="G66" i="11" s="1"/>
  <c r="H66" i="11" s="1"/>
  <c r="G67" i="11" s="1"/>
  <c r="H67" i="11" s="1"/>
  <c r="G68" i="11" s="1"/>
  <c r="H68" i="11" s="1"/>
  <c r="G69" i="11" s="1"/>
  <c r="H69" i="11" s="1"/>
  <c r="G70" i="11" s="1"/>
  <c r="H70" i="11" s="1"/>
  <c r="G71" i="11" s="1"/>
  <c r="H71" i="11" s="1"/>
  <c r="G72" i="11" s="1"/>
  <c r="H72" i="11" s="1"/>
  <c r="G73" i="11" s="1"/>
  <c r="H73" i="11" s="1"/>
  <c r="G74" i="11" s="1"/>
  <c r="H74" i="11" s="1"/>
  <c r="G75" i="11" s="1"/>
  <c r="H75" i="11" s="1"/>
  <c r="G76" i="11" s="1"/>
  <c r="H76" i="11" s="1"/>
  <c r="G77" i="11" s="1"/>
  <c r="H77" i="11" s="1"/>
  <c r="G78" i="11" s="1"/>
  <c r="H78" i="11" s="1"/>
  <c r="G79" i="11" s="1"/>
  <c r="H79" i="11" s="1"/>
  <c r="G80" i="11" s="1"/>
  <c r="H80" i="11" s="1"/>
  <c r="G81" i="11" s="1"/>
  <c r="H81" i="11" s="1"/>
  <c r="G82" i="11" s="1"/>
  <c r="H82" i="11" s="1"/>
  <c r="G83" i="11" s="1"/>
  <c r="H83" i="11" s="1"/>
  <c r="G84" i="11" s="1"/>
  <c r="H84" i="11" s="1"/>
  <c r="G85" i="11" s="1"/>
  <c r="H85" i="11" s="1"/>
  <c r="G86" i="11" s="1"/>
  <c r="H86" i="11" s="1"/>
  <c r="G87" i="11" s="1"/>
  <c r="H87" i="11" s="1"/>
  <c r="G88" i="11" s="1"/>
  <c r="H88" i="11" s="1"/>
  <c r="G89" i="11" s="1"/>
  <c r="H89" i="11" s="1"/>
  <c r="G90" i="11" s="1"/>
  <c r="H90" i="11" s="1"/>
  <c r="G91" i="11" s="1"/>
  <c r="H91" i="11" s="1"/>
  <c r="G92" i="11" s="1"/>
  <c r="H92" i="11" s="1"/>
  <c r="G93" i="11" s="1"/>
  <c r="H93" i="11" s="1"/>
  <c r="G94" i="11" s="1"/>
  <c r="H94" i="11" s="1"/>
  <c r="G95" i="11" s="1"/>
  <c r="H95" i="11" s="1"/>
  <c r="G96" i="11" s="1"/>
  <c r="H96" i="11" s="1"/>
  <c r="G97" i="11" s="1"/>
  <c r="H97" i="11" s="1"/>
  <c r="G98" i="11" s="1"/>
  <c r="H98" i="11" s="1"/>
  <c r="G99" i="11" s="1"/>
  <c r="H99" i="11" s="1"/>
  <c r="G100" i="11" s="1"/>
  <c r="H100" i="11" s="1"/>
  <c r="G101" i="11" s="1"/>
  <c r="H101" i="11" s="1"/>
  <c r="G102" i="11" s="1"/>
  <c r="H102" i="11" s="1"/>
  <c r="G103" i="11" s="1"/>
  <c r="H103" i="11" s="1"/>
  <c r="G104" i="11" s="1"/>
  <c r="H104" i="11" s="1"/>
  <c r="G105" i="11" s="1"/>
  <c r="H105" i="11" s="1"/>
  <c r="G106" i="11" s="1"/>
  <c r="H106" i="11" s="1"/>
  <c r="G107" i="11" s="1"/>
  <c r="H107" i="11" s="1"/>
  <c r="G108" i="11" s="1"/>
  <c r="H108" i="11" s="1"/>
  <c r="G109" i="11" s="1"/>
  <c r="H109" i="11" s="1"/>
  <c r="G110" i="11" s="1"/>
  <c r="H110" i="11" s="1"/>
  <c r="G111" i="11" s="1"/>
  <c r="H111" i="11" s="1"/>
  <c r="G112" i="11" s="1"/>
  <c r="H112" i="11" s="1"/>
  <c r="G113" i="11" s="1"/>
  <c r="H113" i="11" s="1"/>
  <c r="G114" i="11" s="1"/>
  <c r="H114" i="11" s="1"/>
  <c r="G115" i="11" s="1"/>
  <c r="H115" i="11" s="1"/>
  <c r="G116" i="11" s="1"/>
  <c r="H116" i="11" s="1"/>
  <c r="G117" i="11" s="1"/>
  <c r="H117" i="11" s="1"/>
  <c r="G118" i="11" s="1"/>
  <c r="H118" i="11" s="1"/>
  <c r="G119" i="11" s="1"/>
  <c r="H119" i="11" s="1"/>
  <c r="G120" i="11" s="1"/>
  <c r="H120" i="11" s="1"/>
  <c r="G121" i="11" s="1"/>
  <c r="H121" i="11" s="1"/>
  <c r="G122" i="11" s="1"/>
  <c r="H122" i="11" s="1"/>
  <c r="G123" i="11" s="1"/>
  <c r="H123" i="11" s="1"/>
  <c r="G124" i="11" s="1"/>
  <c r="H124" i="11" s="1"/>
  <c r="G125" i="11" s="1"/>
  <c r="H125" i="11" s="1"/>
  <c r="G126" i="11" s="1"/>
  <c r="H126" i="11" s="1"/>
  <c r="G127" i="11" s="1"/>
  <c r="H127" i="11" s="1"/>
  <c r="G128" i="11" s="1"/>
  <c r="H128" i="11" s="1"/>
  <c r="G129" i="11" s="1"/>
  <c r="H129" i="11" s="1"/>
  <c r="G130" i="11" s="1"/>
  <c r="H130" i="11" s="1"/>
  <c r="AF20" i="2" l="1"/>
  <c r="AB15" i="2"/>
  <c r="G131" i="11"/>
  <c r="H131" i="11" s="1"/>
  <c r="G132" i="11" s="1"/>
  <c r="H132" i="11" s="1"/>
  <c r="G133" i="11" s="1"/>
  <c r="H133" i="11" s="1"/>
  <c r="G134" i="11" s="1"/>
  <c r="H134" i="11" s="1"/>
  <c r="G135" i="11" s="1"/>
  <c r="H135" i="11" s="1"/>
  <c r="G136" i="11" s="1"/>
  <c r="H136" i="11" s="1"/>
  <c r="G137" i="11" s="1"/>
  <c r="H137" i="11" s="1"/>
  <c r="G138" i="11" s="1"/>
  <c r="H138" i="11" s="1"/>
  <c r="G139" i="11" s="1"/>
  <c r="H139" i="11" s="1"/>
  <c r="Z15" i="2" l="1"/>
  <c r="G140" i="11"/>
  <c r="H140" i="11" s="1"/>
  <c r="G141" i="11" s="1"/>
  <c r="H141" i="11" s="1"/>
  <c r="G142" i="11" s="1"/>
  <c r="H142" i="11" s="1"/>
  <c r="G143" i="11" s="1"/>
  <c r="H143" i="11" s="1"/>
  <c r="G144" i="11" s="1"/>
  <c r="H144" i="11" s="1"/>
  <c r="G145" i="11" s="1"/>
  <c r="H145" i="11" s="1"/>
  <c r="G146" i="11" s="1"/>
  <c r="H146" i="11" s="1"/>
  <c r="G147" i="11" s="1"/>
  <c r="H147" i="11" s="1"/>
  <c r="G148" i="11" s="1"/>
  <c r="H148" i="11" s="1"/>
  <c r="G149" i="11" s="1"/>
  <c r="H149" i="11" s="1"/>
  <c r="G150" i="11" s="1"/>
  <c r="H150" i="11" s="1"/>
  <c r="G151" i="11" s="1"/>
  <c r="H151" i="11" s="1"/>
  <c r="G152" i="11" s="1"/>
  <c r="H152" i="11" s="1"/>
  <c r="G153" i="11" s="1"/>
  <c r="H153" i="11" s="1"/>
  <c r="G154" i="11" s="1"/>
  <c r="H154" i="11" s="1"/>
  <c r="G155" i="11" s="1"/>
  <c r="H155" i="11" s="1"/>
  <c r="G156" i="11" s="1"/>
  <c r="H156" i="11" s="1"/>
  <c r="G157" i="11" s="1"/>
  <c r="H157" i="11" s="1"/>
  <c r="G158" i="11" s="1"/>
  <c r="H158" i="11" s="1"/>
  <c r="G159" i="11" s="1"/>
  <c r="H159" i="11" s="1"/>
  <c r="G160" i="11" s="1"/>
  <c r="H160" i="11" s="1"/>
  <c r="G161" i="11" s="1"/>
  <c r="H161" i="11" s="1"/>
  <c r="G162" i="11" s="1"/>
  <c r="H162" i="11" s="1"/>
  <c r="G163" i="11" s="1"/>
  <c r="H163" i="11" s="1"/>
  <c r="G164" i="11" l="1"/>
  <c r="H164" i="11" s="1"/>
  <c r="G165" i="11" s="1"/>
  <c r="H165" i="11" s="1"/>
  <c r="G166" i="11" s="1"/>
  <c r="H166" i="11" s="1"/>
  <c r="G167" i="11" s="1"/>
  <c r="H167" i="11" s="1"/>
  <c r="G168" i="11" s="1"/>
  <c r="H168" i="11" s="1"/>
  <c r="G169" i="11" s="1"/>
  <c r="H169" i="11" s="1"/>
  <c r="G170" i="11" s="1"/>
  <c r="H170" i="11" s="1"/>
  <c r="G171" i="11" s="1"/>
  <c r="H171" i="11" s="1"/>
  <c r="G172" i="11" l="1"/>
  <c r="H172" i="11" s="1"/>
  <c r="G173" i="11" s="1"/>
  <c r="H173" i="11" s="1"/>
  <c r="G174" i="11" s="1"/>
  <c r="H174" i="11" s="1"/>
  <c r="G175" i="11" l="1"/>
  <c r="H175" i="11" s="1"/>
  <c r="G176" i="11" s="1"/>
  <c r="H176" i="11" s="1"/>
  <c r="G177" i="11" s="1"/>
  <c r="H177" i="11" s="1"/>
  <c r="G178" i="11" s="1"/>
  <c r="H178" i="11" s="1"/>
  <c r="G179" i="11" s="1"/>
  <c r="H179" i="11" s="1"/>
  <c r="G180" i="11" s="1"/>
  <c r="H180" i="11" s="1"/>
  <c r="G181" i="11" s="1"/>
  <c r="H181" i="11" s="1"/>
  <c r="G182" i="11" s="1"/>
  <c r="H182" i="11" s="1"/>
  <c r="G183" i="11" s="1"/>
  <c r="H183" i="11" s="1"/>
  <c r="G184" i="11" s="1"/>
  <c r="H184" i="11" s="1"/>
  <c r="G185" i="11" s="1"/>
  <c r="H185" i="11" s="1"/>
  <c r="G186" i="11" s="1"/>
  <c r="H186" i="11" s="1"/>
  <c r="G187" i="11" s="1"/>
  <c r="H187" i="11" s="1"/>
  <c r="G188" i="11" s="1"/>
  <c r="H188" i="11" s="1"/>
  <c r="G189" i="11" s="1"/>
  <c r="H189" i="11" s="1"/>
  <c r="G190" i="11" s="1"/>
  <c r="H190" i="11" s="1"/>
  <c r="G191" i="11" s="1"/>
  <c r="H191" i="11" s="1"/>
  <c r="G192" i="11" s="1"/>
  <c r="H192" i="11" s="1"/>
  <c r="G193" i="11" s="1"/>
  <c r="H193" i="11" s="1"/>
  <c r="G194" i="11" s="1"/>
  <c r="H194" i="11" s="1"/>
  <c r="G195" i="11" s="1"/>
  <c r="H195" i="11" s="1"/>
  <c r="G196" i="11" s="1"/>
  <c r="H196" i="11" s="1"/>
  <c r="G197" i="11" s="1"/>
  <c r="H197" i="11" s="1"/>
  <c r="G198" i="11" s="1"/>
  <c r="H198" i="11" s="1"/>
  <c r="G199" i="11" s="1"/>
  <c r="H199" i="11" s="1"/>
  <c r="G200" i="11" s="1"/>
  <c r="H200" i="11" s="1"/>
  <c r="G201" i="11" s="1"/>
  <c r="H201" i="11" s="1"/>
  <c r="G202" i="11" s="1"/>
  <c r="H202" i="11" s="1"/>
  <c r="G203" i="11" s="1"/>
  <c r="H203" i="11" s="1"/>
  <c r="G204" i="11" s="1"/>
  <c r="H204" i="11" s="1"/>
  <c r="G205" i="11" s="1"/>
  <c r="H205" i="11" s="1"/>
  <c r="G206" i="11" s="1"/>
  <c r="H206" i="11" s="1"/>
  <c r="G207" i="11" s="1"/>
  <c r="H207" i="11" s="1"/>
  <c r="G208" i="11" s="1"/>
  <c r="H208" i="11" s="1"/>
  <c r="G209" i="11" s="1"/>
  <c r="H209" i="11" s="1"/>
  <c r="G210" i="11" s="1"/>
  <c r="H210" i="11" s="1"/>
  <c r="G211" i="11" s="1"/>
  <c r="H211" i="11" s="1"/>
  <c r="G212" i="11" s="1"/>
  <c r="H212" i="11" s="1"/>
  <c r="G213" i="11" s="1"/>
  <c r="H213" i="11" s="1"/>
  <c r="G214" i="11" s="1"/>
  <c r="H214" i="11" s="1"/>
  <c r="G215" i="11" s="1"/>
  <c r="H215" i="11" s="1"/>
  <c r="G216" i="11" s="1"/>
  <c r="H216" i="11" s="1"/>
  <c r="G217" i="11" s="1"/>
  <c r="H217" i="11" s="1"/>
  <c r="G218" i="11" s="1"/>
  <c r="H218" i="11" s="1"/>
  <c r="G219" i="11" s="1"/>
  <c r="H219" i="11" s="1"/>
  <c r="G220" i="11" s="1"/>
  <c r="H220" i="11" s="1"/>
  <c r="G221" i="11" s="1"/>
  <c r="H221" i="11" s="1"/>
  <c r="G222" i="11" s="1"/>
  <c r="H222" i="11" s="1"/>
  <c r="G223" i="11" s="1"/>
  <c r="H223" i="11" s="1"/>
  <c r="G224" i="11" s="1"/>
  <c r="H224" i="11" s="1"/>
  <c r="G225" i="11" s="1"/>
  <c r="H225" i="11" s="1"/>
  <c r="G226" i="11" s="1"/>
  <c r="H226" i="11" s="1"/>
  <c r="G227" i="11" s="1"/>
  <c r="H227" i="11" s="1"/>
  <c r="G228" i="11" s="1"/>
  <c r="H228" i="11" s="1"/>
  <c r="G229" i="11" s="1"/>
  <c r="H229" i="11" s="1"/>
  <c r="G230" i="11" s="1"/>
  <c r="H230" i="11" s="1"/>
  <c r="G231" i="11" s="1"/>
  <c r="H231" i="11" s="1"/>
  <c r="G232" i="11" s="1"/>
  <c r="H232" i="11" s="1"/>
  <c r="G233" i="11" s="1"/>
  <c r="H233" i="11" s="1"/>
  <c r="G234" i="11" s="1"/>
  <c r="H234" i="11" s="1"/>
  <c r="G235" i="11" s="1"/>
  <c r="H235" i="11" s="1"/>
  <c r="G236" i="11" s="1"/>
  <c r="H236" i="11" s="1"/>
  <c r="E4" i="12" s="1"/>
  <c r="E223" i="12" l="1"/>
  <c r="G227" i="12"/>
  <c r="J4" i="12"/>
  <c r="I5" i="12" s="1"/>
  <c r="J5" i="12" s="1"/>
  <c r="I6" i="12" s="1"/>
  <c r="J6" i="12" s="1"/>
  <c r="I7" i="12" s="1"/>
  <c r="J7" i="12" s="1"/>
  <c r="I8" i="12" s="1"/>
  <c r="J8" i="12" s="1"/>
  <c r="E228" i="12"/>
  <c r="E245" i="12" s="1"/>
  <c r="E246" i="12" s="1"/>
  <c r="F245" i="12"/>
  <c r="F246" i="12" s="1"/>
  <c r="G230" i="12"/>
  <c r="AA12" i="1" s="1"/>
  <c r="G232" i="12"/>
  <c r="AA14" i="1" s="1"/>
  <c r="Y14" i="1" s="1"/>
  <c r="G231" i="12"/>
  <c r="AA13" i="1" s="1"/>
  <c r="Y13" i="1" s="1"/>
  <c r="G233" i="12"/>
  <c r="AA15" i="1" s="1"/>
  <c r="Y15" i="1" s="1"/>
  <c r="G234" i="12"/>
  <c r="AA16" i="1" s="1"/>
  <c r="Y16" i="1" s="1"/>
  <c r="G243" i="12"/>
  <c r="G236" i="12"/>
  <c r="AA22" i="1" s="1"/>
  <c r="G242" i="12"/>
  <c r="AA31" i="1" s="1"/>
  <c r="Y31" i="1" s="1"/>
  <c r="G241" i="12"/>
  <c r="G240" i="12"/>
  <c r="AA28" i="1" s="1"/>
  <c r="Y28" i="1" s="1"/>
  <c r="G238" i="12"/>
  <c r="G239" i="12"/>
  <c r="AA32" i="1" l="1"/>
  <c r="I9" i="12"/>
  <c r="J9" i="12" s="1"/>
  <c r="AA18" i="1"/>
  <c r="Y12" i="1"/>
  <c r="Y18" i="1" s="1"/>
  <c r="Y22" i="1"/>
  <c r="Y32" i="1" s="1"/>
  <c r="G228" i="12"/>
  <c r="G245" i="12" s="1"/>
  <c r="I10" i="12" l="1"/>
  <c r="J10" i="12" s="1"/>
  <c r="Y34" i="1"/>
  <c r="Y38" i="1" s="1"/>
  <c r="Y42" i="1" s="1"/>
  <c r="Z17" i="2" s="1"/>
  <c r="Z27" i="2" s="1"/>
  <c r="AA34" i="1"/>
  <c r="AA38" i="1" s="1"/>
  <c r="AA42" i="1" s="1"/>
  <c r="AB17" i="2" s="1"/>
  <c r="AB27" i="2" s="1"/>
  <c r="Z18" i="2" l="1"/>
  <c r="Z29" i="2" s="1"/>
  <c r="V23" i="2" s="1"/>
  <c r="U40" i="1"/>
  <c r="U42" i="1" s="1"/>
  <c r="Q40" i="1" s="1"/>
  <c r="I11" i="12"/>
  <c r="J11" i="12" s="1"/>
  <c r="I12" i="12" s="1"/>
  <c r="J12" i="12" s="1"/>
  <c r="I13" i="12" s="1"/>
  <c r="J13" i="12" s="1"/>
  <c r="I14" i="12" s="1"/>
  <c r="J14" i="12" s="1"/>
  <c r="I15" i="12" s="1"/>
  <c r="J15" i="12" s="1"/>
  <c r="I16" i="12" s="1"/>
  <c r="J16" i="12" s="1"/>
  <c r="I17" i="12" s="1"/>
  <c r="J17" i="12" s="1"/>
  <c r="I18" i="12" s="1"/>
  <c r="J18" i="12" s="1"/>
  <c r="I19" i="12" s="1"/>
  <c r="J19" i="12" s="1"/>
  <c r="I20" i="12" s="1"/>
  <c r="J20" i="12" s="1"/>
  <c r="I21" i="12" s="1"/>
  <c r="J21" i="12" s="1"/>
  <c r="I22" i="12" s="1"/>
  <c r="J22" i="12" s="1"/>
  <c r="I23" i="12" s="1"/>
  <c r="J23" i="12" s="1"/>
  <c r="I24" i="12" s="1"/>
  <c r="J24" i="12" s="1"/>
  <c r="I25" i="12" s="1"/>
  <c r="J25" i="12" s="1"/>
  <c r="I26" i="12" s="1"/>
  <c r="J26" i="12" s="1"/>
  <c r="I27" i="12" s="1"/>
  <c r="J27" i="12" s="1"/>
  <c r="I28" i="12" s="1"/>
  <c r="J28" i="12" s="1"/>
  <c r="I29" i="12" s="1"/>
  <c r="J29" i="12" s="1"/>
  <c r="I30" i="12" s="1"/>
  <c r="J30" i="12" s="1"/>
  <c r="I31" i="12" s="1"/>
  <c r="J31" i="12" s="1"/>
  <c r="I32" i="12" s="1"/>
  <c r="J32" i="12" s="1"/>
  <c r="I33" i="12" s="1"/>
  <c r="J33" i="12" s="1"/>
  <c r="AB18" i="2"/>
  <c r="AB29" i="2"/>
  <c r="X23" i="2" s="1"/>
  <c r="S40" i="1" l="1"/>
  <c r="S42" i="1" s="1"/>
  <c r="E5" i="16"/>
  <c r="Q42" i="1"/>
  <c r="M40" i="1" s="1"/>
  <c r="Z20" i="2"/>
  <c r="AB20" i="2"/>
  <c r="X15" i="2"/>
  <c r="V18" i="2"/>
  <c r="W40" i="1"/>
  <c r="W42" i="1" s="1"/>
  <c r="I34" i="12"/>
  <c r="J34" i="12" s="1"/>
  <c r="I35" i="12" s="1"/>
  <c r="J35" i="12" s="1"/>
  <c r="I36" i="12" s="1"/>
  <c r="J36" i="12" s="1"/>
  <c r="I37" i="12" s="1"/>
  <c r="J37" i="12" s="1"/>
  <c r="I38" i="12" s="1"/>
  <c r="J38" i="12" s="1"/>
  <c r="I39" i="12" s="1"/>
  <c r="J39" i="12" s="1"/>
  <c r="I40" i="12" s="1"/>
  <c r="J40" i="12" s="1"/>
  <c r="I41" i="12" s="1"/>
  <c r="J41" i="12" s="1"/>
  <c r="I42" i="12" s="1"/>
  <c r="J42" i="12" s="1"/>
  <c r="I43" i="12" s="1"/>
  <c r="J43" i="12" s="1"/>
  <c r="I44" i="12" s="1"/>
  <c r="J44" i="12" s="1"/>
  <c r="I45" i="12" s="1"/>
  <c r="J45" i="12" s="1"/>
  <c r="I46" i="12" s="1"/>
  <c r="J46" i="12" s="1"/>
  <c r="I47" i="12" s="1"/>
  <c r="J47" i="12" s="1"/>
  <c r="I48" i="12" s="1"/>
  <c r="J48" i="12" s="1"/>
  <c r="I49" i="12" s="1"/>
  <c r="J49" i="12" s="1"/>
  <c r="I50" i="12" s="1"/>
  <c r="J50" i="12" s="1"/>
  <c r="O40" i="1" l="1"/>
  <c r="O42" i="1" s="1"/>
  <c r="M42" i="1"/>
  <c r="R18" i="2"/>
  <c r="R20" i="2" s="1"/>
  <c r="E335" i="16"/>
  <c r="E352" i="16" s="1"/>
  <c r="E353" i="16" s="1"/>
  <c r="E330" i="16"/>
  <c r="E332" i="16" s="1"/>
  <c r="K5" i="16"/>
  <c r="J6" i="16" s="1"/>
  <c r="K6" i="16" s="1"/>
  <c r="J7" i="16" s="1"/>
  <c r="K7" i="16" s="1"/>
  <c r="J8" i="16" s="1"/>
  <c r="K8" i="16" s="1"/>
  <c r="J9" i="16" s="1"/>
  <c r="K9" i="16" s="1"/>
  <c r="J10" i="16" s="1"/>
  <c r="K10" i="16" s="1"/>
  <c r="J11" i="16" s="1"/>
  <c r="K11" i="16" s="1"/>
  <c r="J12" i="16" s="1"/>
  <c r="K12" i="16" s="1"/>
  <c r="J13" i="16" s="1"/>
  <c r="K13" i="16" s="1"/>
  <c r="J14" i="16" s="1"/>
  <c r="K14" i="16" s="1"/>
  <c r="J15" i="16" s="1"/>
  <c r="K15" i="16" s="1"/>
  <c r="J16" i="16" s="1"/>
  <c r="K16" i="16" s="1"/>
  <c r="J17" i="16" s="1"/>
  <c r="K17" i="16" s="1"/>
  <c r="J18" i="16" s="1"/>
  <c r="K18" i="16" s="1"/>
  <c r="J19" i="16" s="1"/>
  <c r="K19" i="16" s="1"/>
  <c r="J20" i="16" s="1"/>
  <c r="K20" i="16" s="1"/>
  <c r="J21" i="16" s="1"/>
  <c r="K21" i="16" s="1"/>
  <c r="J22" i="16" s="1"/>
  <c r="K22" i="16" s="1"/>
  <c r="J23" i="16" s="1"/>
  <c r="K23" i="16" s="1"/>
  <c r="J24" i="16" s="1"/>
  <c r="K24" i="16" s="1"/>
  <c r="J25" i="16" s="1"/>
  <c r="K25" i="16" s="1"/>
  <c r="J26" i="16" s="1"/>
  <c r="K26" i="16" s="1"/>
  <c r="J27" i="16" s="1"/>
  <c r="K27" i="16" s="1"/>
  <c r="J28" i="16" s="1"/>
  <c r="K28" i="16" s="1"/>
  <c r="J29" i="16" s="1"/>
  <c r="K29" i="16" s="1"/>
  <c r="J30" i="16" s="1"/>
  <c r="K30" i="16" s="1"/>
  <c r="J31" i="16" s="1"/>
  <c r="K31" i="16" s="1"/>
  <c r="J32" i="16" s="1"/>
  <c r="K32" i="16" s="1"/>
  <c r="J33" i="16" s="1"/>
  <c r="K33" i="16" s="1"/>
  <c r="J34" i="16" s="1"/>
  <c r="K34" i="16" s="1"/>
  <c r="J35" i="16" s="1"/>
  <c r="K35" i="16" s="1"/>
  <c r="J36" i="16" s="1"/>
  <c r="K36" i="16" s="1"/>
  <c r="J37" i="16" s="1"/>
  <c r="K37" i="16" s="1"/>
  <c r="J38" i="16" s="1"/>
  <c r="K38" i="16" s="1"/>
  <c r="J39" i="16" s="1"/>
  <c r="K39" i="16" s="1"/>
  <c r="J40" i="16" s="1"/>
  <c r="K40" i="16" s="1"/>
  <c r="J41" i="16" s="1"/>
  <c r="K41" i="16" s="1"/>
  <c r="J42" i="16" s="1"/>
  <c r="K42" i="16" s="1"/>
  <c r="J43" i="16" s="1"/>
  <c r="K43" i="16" s="1"/>
  <c r="J44" i="16" s="1"/>
  <c r="K44" i="16" s="1"/>
  <c r="J45" i="16" s="1"/>
  <c r="K45" i="16" s="1"/>
  <c r="J46" i="16" s="1"/>
  <c r="K46" i="16" s="1"/>
  <c r="J47" i="16" s="1"/>
  <c r="K47" i="16" s="1"/>
  <c r="J48" i="16" s="1"/>
  <c r="K48" i="16" s="1"/>
  <c r="J49" i="16" s="1"/>
  <c r="K49" i="16" s="1"/>
  <c r="J50" i="16" s="1"/>
  <c r="K50" i="16" s="1"/>
  <c r="J51" i="16" s="1"/>
  <c r="K51" i="16" s="1"/>
  <c r="J52" i="16" s="1"/>
  <c r="K52" i="16" s="1"/>
  <c r="J53" i="16" s="1"/>
  <c r="K53" i="16" s="1"/>
  <c r="J54" i="16" s="1"/>
  <c r="K54" i="16" s="1"/>
  <c r="J55" i="16" s="1"/>
  <c r="K55" i="16" s="1"/>
  <c r="J56" i="16" s="1"/>
  <c r="K56" i="16" s="1"/>
  <c r="J57" i="16" s="1"/>
  <c r="K57" i="16" s="1"/>
  <c r="J58" i="16" s="1"/>
  <c r="K58" i="16" s="1"/>
  <c r="J59" i="16" s="1"/>
  <c r="K59" i="16" s="1"/>
  <c r="J60" i="16" s="1"/>
  <c r="K60" i="16" s="1"/>
  <c r="J61" i="16" s="1"/>
  <c r="K61" i="16" s="1"/>
  <c r="J62" i="16" s="1"/>
  <c r="K62" i="16" s="1"/>
  <c r="J63" i="16" s="1"/>
  <c r="K63" i="16" s="1"/>
  <c r="J64" i="16" s="1"/>
  <c r="K64" i="16" s="1"/>
  <c r="J65" i="16" s="1"/>
  <c r="K65" i="16" s="1"/>
  <c r="J66" i="16" s="1"/>
  <c r="K66" i="16" s="1"/>
  <c r="J67" i="16" s="1"/>
  <c r="K67" i="16" s="1"/>
  <c r="J68" i="16" s="1"/>
  <c r="K68" i="16" s="1"/>
  <c r="J69" i="16" s="1"/>
  <c r="K69" i="16" s="1"/>
  <c r="J70" i="16" s="1"/>
  <c r="K70" i="16" s="1"/>
  <c r="J71" i="16" s="1"/>
  <c r="K71" i="16" s="1"/>
  <c r="J72" i="16" s="1"/>
  <c r="K72" i="16" s="1"/>
  <c r="J73" i="16" s="1"/>
  <c r="K73" i="16" s="1"/>
  <c r="J74" i="16" s="1"/>
  <c r="K74" i="16" s="1"/>
  <c r="J75" i="16" s="1"/>
  <c r="K75" i="16" s="1"/>
  <c r="J76" i="16" s="1"/>
  <c r="K76" i="16" s="1"/>
  <c r="J77" i="16" s="1"/>
  <c r="K77" i="16" s="1"/>
  <c r="J78" i="16" s="1"/>
  <c r="K78" i="16" s="1"/>
  <c r="J79" i="16" s="1"/>
  <c r="K79" i="16" s="1"/>
  <c r="J80" i="16" s="1"/>
  <c r="K80" i="16" s="1"/>
  <c r="J81" i="16" s="1"/>
  <c r="K81" i="16" s="1"/>
  <c r="J82" i="16" s="1"/>
  <c r="K82" i="16" s="1"/>
  <c r="J83" i="16" s="1"/>
  <c r="K83" i="16" s="1"/>
  <c r="J84" i="16" s="1"/>
  <c r="K84" i="16" s="1"/>
  <c r="J85" i="16" s="1"/>
  <c r="K85" i="16" s="1"/>
  <c r="J86" i="16" s="1"/>
  <c r="K86" i="16" s="1"/>
  <c r="J87" i="16" s="1"/>
  <c r="K87" i="16" s="1"/>
  <c r="J88" i="16" s="1"/>
  <c r="K88" i="16" s="1"/>
  <c r="J89" i="16" s="1"/>
  <c r="K89" i="16" s="1"/>
  <c r="J90" i="16" s="1"/>
  <c r="K90" i="16" s="1"/>
  <c r="J91" i="16" s="1"/>
  <c r="K91" i="16" s="1"/>
  <c r="J92" i="16" s="1"/>
  <c r="K92" i="16" s="1"/>
  <c r="J93" i="16" s="1"/>
  <c r="K93" i="16" s="1"/>
  <c r="J94" i="16" s="1"/>
  <c r="K94" i="16" s="1"/>
  <c r="J95" i="16" s="1"/>
  <c r="K95" i="16" s="1"/>
  <c r="J96" i="16" s="1"/>
  <c r="K96" i="16" s="1"/>
  <c r="J97" i="16" s="1"/>
  <c r="K97" i="16" s="1"/>
  <c r="J98" i="16" s="1"/>
  <c r="K98" i="16" s="1"/>
  <c r="J99" i="16" s="1"/>
  <c r="K99" i="16" s="1"/>
  <c r="J100" i="16" s="1"/>
  <c r="K100" i="16" s="1"/>
  <c r="J101" i="16" s="1"/>
  <c r="K101" i="16" s="1"/>
  <c r="J102" i="16" s="1"/>
  <c r="K102" i="16" s="1"/>
  <c r="J103" i="16" s="1"/>
  <c r="K103" i="16" s="1"/>
  <c r="J104" i="16" s="1"/>
  <c r="K104" i="16" s="1"/>
  <c r="J105" i="16" s="1"/>
  <c r="K105" i="16" s="1"/>
  <c r="J106" i="16" s="1"/>
  <c r="K106" i="16" s="1"/>
  <c r="J107" i="16" s="1"/>
  <c r="K107" i="16" s="1"/>
  <c r="J108" i="16" s="1"/>
  <c r="K108" i="16" s="1"/>
  <c r="J109" i="16" s="1"/>
  <c r="K109" i="16" s="1"/>
  <c r="J110" i="16" s="1"/>
  <c r="K110" i="16" s="1"/>
  <c r="J111" i="16" s="1"/>
  <c r="K111" i="16" s="1"/>
  <c r="J112" i="16" s="1"/>
  <c r="K112" i="16" s="1"/>
  <c r="J113" i="16" s="1"/>
  <c r="K113" i="16" s="1"/>
  <c r="J114" i="16" s="1"/>
  <c r="K114" i="16" s="1"/>
  <c r="J115" i="16" s="1"/>
  <c r="K115" i="16" s="1"/>
  <c r="J116" i="16" s="1"/>
  <c r="K116" i="16" s="1"/>
  <c r="J117" i="16" s="1"/>
  <c r="K117" i="16" s="1"/>
  <c r="J118" i="16" s="1"/>
  <c r="K118" i="16" s="1"/>
  <c r="J119" i="16" s="1"/>
  <c r="K119" i="16" s="1"/>
  <c r="J120" i="16" s="1"/>
  <c r="K120" i="16" s="1"/>
  <c r="J121" i="16" s="1"/>
  <c r="K121" i="16" s="1"/>
  <c r="J122" i="16" s="1"/>
  <c r="K122" i="16" s="1"/>
  <c r="J123" i="16" s="1"/>
  <c r="K123" i="16" s="1"/>
  <c r="J124" i="16" s="1"/>
  <c r="K124" i="16" s="1"/>
  <c r="J125" i="16" s="1"/>
  <c r="K125" i="16" s="1"/>
  <c r="J126" i="16" s="1"/>
  <c r="K126" i="16" s="1"/>
  <c r="J127" i="16" s="1"/>
  <c r="K127" i="16" s="1"/>
  <c r="J128" i="16" s="1"/>
  <c r="K128" i="16" s="1"/>
  <c r="J129" i="16" s="1"/>
  <c r="K129" i="16" s="1"/>
  <c r="J130" i="16" s="1"/>
  <c r="K130" i="16" s="1"/>
  <c r="J131" i="16" s="1"/>
  <c r="K131" i="16" s="1"/>
  <c r="J132" i="16" s="1"/>
  <c r="K132" i="16" s="1"/>
  <c r="J133" i="16" s="1"/>
  <c r="K133" i="16" s="1"/>
  <c r="J134" i="16" s="1"/>
  <c r="K134" i="16" s="1"/>
  <c r="J135" i="16" s="1"/>
  <c r="K135" i="16" s="1"/>
  <c r="J136" i="16" s="1"/>
  <c r="K136" i="16" s="1"/>
  <c r="J137" i="16" s="1"/>
  <c r="K137" i="16" s="1"/>
  <c r="J138" i="16" s="1"/>
  <c r="K138" i="16" s="1"/>
  <c r="J139" i="16" s="1"/>
  <c r="K139" i="16" s="1"/>
  <c r="J140" i="16" s="1"/>
  <c r="K140" i="16" s="1"/>
  <c r="J141" i="16" s="1"/>
  <c r="K141" i="16" s="1"/>
  <c r="J142" i="16" s="1"/>
  <c r="K142" i="16" s="1"/>
  <c r="J143" i="16" s="1"/>
  <c r="K143" i="16" s="1"/>
  <c r="J144" i="16" s="1"/>
  <c r="K144" i="16" s="1"/>
  <c r="J145" i="16" s="1"/>
  <c r="K145" i="16" s="1"/>
  <c r="J146" i="16" s="1"/>
  <c r="K146" i="16" s="1"/>
  <c r="J147" i="16" s="1"/>
  <c r="K147" i="16" s="1"/>
  <c r="J148" i="16" s="1"/>
  <c r="K148" i="16" s="1"/>
  <c r="J149" i="16" s="1"/>
  <c r="K149" i="16" s="1"/>
  <c r="J150" i="16" s="1"/>
  <c r="K150" i="16" s="1"/>
  <c r="J151" i="16" s="1"/>
  <c r="K151" i="16" s="1"/>
  <c r="J152" i="16" s="1"/>
  <c r="K152" i="16" s="1"/>
  <c r="J153" i="16" s="1"/>
  <c r="K153" i="16" s="1"/>
  <c r="J154" i="16" s="1"/>
  <c r="K154" i="16" s="1"/>
  <c r="J155" i="16" s="1"/>
  <c r="K155" i="16" s="1"/>
  <c r="J156" i="16" s="1"/>
  <c r="K156" i="16" s="1"/>
  <c r="J157" i="16" s="1"/>
  <c r="K157" i="16" s="1"/>
  <c r="J158" i="16" s="1"/>
  <c r="K158" i="16" s="1"/>
  <c r="J159" i="16" s="1"/>
  <c r="K159" i="16" s="1"/>
  <c r="J160" i="16" s="1"/>
  <c r="K160" i="16" s="1"/>
  <c r="J161" i="16" s="1"/>
  <c r="K161" i="16" s="1"/>
  <c r="J162" i="16" s="1"/>
  <c r="K162" i="16" s="1"/>
  <c r="J163" i="16" s="1"/>
  <c r="K163" i="16" s="1"/>
  <c r="J164" i="16" s="1"/>
  <c r="K164" i="16" s="1"/>
  <c r="J165" i="16" s="1"/>
  <c r="K165" i="16" s="1"/>
  <c r="J166" i="16" s="1"/>
  <c r="K166" i="16" s="1"/>
  <c r="J167" i="16" s="1"/>
  <c r="K167" i="16" s="1"/>
  <c r="J168" i="16" s="1"/>
  <c r="K168" i="16" s="1"/>
  <c r="J169" i="16" s="1"/>
  <c r="K169" i="16" s="1"/>
  <c r="J170" i="16" s="1"/>
  <c r="K170" i="16" s="1"/>
  <c r="J171" i="16" s="1"/>
  <c r="K171" i="16" s="1"/>
  <c r="J172" i="16" s="1"/>
  <c r="K172" i="16" s="1"/>
  <c r="J173" i="16" s="1"/>
  <c r="K173" i="16" s="1"/>
  <c r="J174" i="16" s="1"/>
  <c r="K174" i="16" s="1"/>
  <c r="J175" i="16" s="1"/>
  <c r="K175" i="16" s="1"/>
  <c r="J176" i="16" s="1"/>
  <c r="K176" i="16" s="1"/>
  <c r="J177" i="16" s="1"/>
  <c r="K177" i="16" s="1"/>
  <c r="J178" i="16" s="1"/>
  <c r="K178" i="16" s="1"/>
  <c r="J179" i="16" s="1"/>
  <c r="K179" i="16" s="1"/>
  <c r="J180" i="16" s="1"/>
  <c r="K180" i="16" s="1"/>
  <c r="J181" i="16" s="1"/>
  <c r="K181" i="16" s="1"/>
  <c r="J182" i="16" s="1"/>
  <c r="K182" i="16" s="1"/>
  <c r="J183" i="16" s="1"/>
  <c r="K183" i="16" s="1"/>
  <c r="J184" i="16" s="1"/>
  <c r="K184" i="16" s="1"/>
  <c r="J185" i="16" s="1"/>
  <c r="K185" i="16" s="1"/>
  <c r="J186" i="16" s="1"/>
  <c r="K186" i="16" s="1"/>
  <c r="J187" i="16" s="1"/>
  <c r="K187" i="16" s="1"/>
  <c r="J188" i="16" s="1"/>
  <c r="K188" i="16" s="1"/>
  <c r="J189" i="16" s="1"/>
  <c r="K189" i="16" s="1"/>
  <c r="J190" i="16" s="1"/>
  <c r="K190" i="16" s="1"/>
  <c r="J191" i="16" s="1"/>
  <c r="K191" i="16" s="1"/>
  <c r="J192" i="16" s="1"/>
  <c r="K192" i="16" s="1"/>
  <c r="J193" i="16" s="1"/>
  <c r="K193" i="16" s="1"/>
  <c r="J194" i="16" s="1"/>
  <c r="K194" i="16" s="1"/>
  <c r="J195" i="16" s="1"/>
  <c r="K195" i="16" s="1"/>
  <c r="J196" i="16" s="1"/>
  <c r="K196" i="16" s="1"/>
  <c r="J197" i="16" s="1"/>
  <c r="K197" i="16" s="1"/>
  <c r="J198" i="16" s="1"/>
  <c r="K198" i="16" s="1"/>
  <c r="J199" i="16" s="1"/>
  <c r="K199" i="16" s="1"/>
  <c r="J200" i="16" s="1"/>
  <c r="K200" i="16" s="1"/>
  <c r="J201" i="16" s="1"/>
  <c r="K201" i="16" s="1"/>
  <c r="J202" i="16" s="1"/>
  <c r="K202" i="16" s="1"/>
  <c r="J203" i="16" s="1"/>
  <c r="K203" i="16" s="1"/>
  <c r="J204" i="16" s="1"/>
  <c r="K204" i="16" s="1"/>
  <c r="J205" i="16" s="1"/>
  <c r="K205" i="16" s="1"/>
  <c r="J206" i="16" s="1"/>
  <c r="K206" i="16" s="1"/>
  <c r="J207" i="16" s="1"/>
  <c r="K207" i="16" s="1"/>
  <c r="J208" i="16" s="1"/>
  <c r="K208" i="16" s="1"/>
  <c r="J209" i="16" s="1"/>
  <c r="K209" i="16" s="1"/>
  <c r="J210" i="16" s="1"/>
  <c r="K210" i="16" s="1"/>
  <c r="J211" i="16" s="1"/>
  <c r="K211" i="16" s="1"/>
  <c r="J212" i="16" s="1"/>
  <c r="K212" i="16" s="1"/>
  <c r="J213" i="16" s="1"/>
  <c r="K213" i="16" s="1"/>
  <c r="J214" i="16" s="1"/>
  <c r="K214" i="16" s="1"/>
  <c r="J215" i="16" s="1"/>
  <c r="K215" i="16" s="1"/>
  <c r="J216" i="16" s="1"/>
  <c r="K216" i="16" s="1"/>
  <c r="J217" i="16" s="1"/>
  <c r="K217" i="16" s="1"/>
  <c r="J218" i="16" s="1"/>
  <c r="K218" i="16" s="1"/>
  <c r="J219" i="16" s="1"/>
  <c r="K219" i="16" s="1"/>
  <c r="J220" i="16" s="1"/>
  <c r="K220" i="16" s="1"/>
  <c r="J221" i="16" s="1"/>
  <c r="K221" i="16" s="1"/>
  <c r="J222" i="16" s="1"/>
  <c r="K222" i="16" s="1"/>
  <c r="J223" i="16" s="1"/>
  <c r="K223" i="16" s="1"/>
  <c r="J224" i="16" s="1"/>
  <c r="K224" i="16" s="1"/>
  <c r="J225" i="16" s="1"/>
  <c r="K225" i="16" s="1"/>
  <c r="J226" i="16" s="1"/>
  <c r="K226" i="16" s="1"/>
  <c r="J227" i="16" s="1"/>
  <c r="K227" i="16" s="1"/>
  <c r="J228" i="16" s="1"/>
  <c r="K228" i="16" s="1"/>
  <c r="J229" i="16" s="1"/>
  <c r="K229" i="16" s="1"/>
  <c r="J230" i="16" s="1"/>
  <c r="K230" i="16" s="1"/>
  <c r="J231" i="16" s="1"/>
  <c r="K231" i="16" s="1"/>
  <c r="J232" i="16" s="1"/>
  <c r="K232" i="16" s="1"/>
  <c r="J233" i="16" s="1"/>
  <c r="K233" i="16" s="1"/>
  <c r="J234" i="16" s="1"/>
  <c r="K234" i="16" s="1"/>
  <c r="J235" i="16" s="1"/>
  <c r="K235" i="16" s="1"/>
  <c r="J236" i="16" s="1"/>
  <c r="K236" i="16" s="1"/>
  <c r="J237" i="16" s="1"/>
  <c r="K237" i="16" s="1"/>
  <c r="J238" i="16" s="1"/>
  <c r="K238" i="16" s="1"/>
  <c r="J239" i="16" s="1"/>
  <c r="K239" i="16" s="1"/>
  <c r="J240" i="16" s="1"/>
  <c r="K240" i="16" s="1"/>
  <c r="J241" i="16" s="1"/>
  <c r="K241" i="16" s="1"/>
  <c r="J242" i="16" s="1"/>
  <c r="K242" i="16" s="1"/>
  <c r="J243" i="16" s="1"/>
  <c r="K243" i="16" s="1"/>
  <c r="J244" i="16" s="1"/>
  <c r="K244" i="16" s="1"/>
  <c r="J245" i="16" s="1"/>
  <c r="K245" i="16" s="1"/>
  <c r="J246" i="16" s="1"/>
  <c r="K246" i="16" s="1"/>
  <c r="J247" i="16" s="1"/>
  <c r="K247" i="16" s="1"/>
  <c r="J248" i="16" s="1"/>
  <c r="K248" i="16" s="1"/>
  <c r="J249" i="16" s="1"/>
  <c r="K249" i="16" s="1"/>
  <c r="J250" i="16" s="1"/>
  <c r="K250" i="16" s="1"/>
  <c r="J251" i="16" s="1"/>
  <c r="K251" i="16" s="1"/>
  <c r="J252" i="16" s="1"/>
  <c r="K252" i="16" s="1"/>
  <c r="J253" i="16" s="1"/>
  <c r="K253" i="16" s="1"/>
  <c r="J254" i="16" s="1"/>
  <c r="K254" i="16" s="1"/>
  <c r="J255" i="16" s="1"/>
  <c r="K255" i="16" s="1"/>
  <c r="J256" i="16" s="1"/>
  <c r="K256" i="16" s="1"/>
  <c r="J257" i="16" s="1"/>
  <c r="K257" i="16" s="1"/>
  <c r="J258" i="16" s="1"/>
  <c r="K258" i="16" s="1"/>
  <c r="J259" i="16" s="1"/>
  <c r="K259" i="16" s="1"/>
  <c r="J260" i="16" s="1"/>
  <c r="K260" i="16" s="1"/>
  <c r="J261" i="16" s="1"/>
  <c r="K261" i="16" s="1"/>
  <c r="J262" i="16" s="1"/>
  <c r="K262" i="16" s="1"/>
  <c r="J263" i="16" s="1"/>
  <c r="K263" i="16" s="1"/>
  <c r="J264" i="16" s="1"/>
  <c r="K264" i="16" s="1"/>
  <c r="J265" i="16" s="1"/>
  <c r="K265" i="16" s="1"/>
  <c r="J266" i="16" s="1"/>
  <c r="K266" i="16" s="1"/>
  <c r="J267" i="16" s="1"/>
  <c r="K267" i="16" s="1"/>
  <c r="J268" i="16" s="1"/>
  <c r="K268" i="16" s="1"/>
  <c r="J269" i="16" s="1"/>
  <c r="K269" i="16" s="1"/>
  <c r="J270" i="16" s="1"/>
  <c r="K270" i="16" s="1"/>
  <c r="J271" i="16" s="1"/>
  <c r="K271" i="16" s="1"/>
  <c r="J272" i="16" s="1"/>
  <c r="K272" i="16" s="1"/>
  <c r="J273" i="16" s="1"/>
  <c r="K273" i="16" s="1"/>
  <c r="J274" i="16" s="1"/>
  <c r="K274" i="16" s="1"/>
  <c r="J275" i="16" s="1"/>
  <c r="K275" i="16" s="1"/>
  <c r="J276" i="16" s="1"/>
  <c r="K276" i="16" s="1"/>
  <c r="J277" i="16" s="1"/>
  <c r="K277" i="16" s="1"/>
  <c r="J278" i="16" s="1"/>
  <c r="K278" i="16" s="1"/>
  <c r="J279" i="16" s="1"/>
  <c r="K279" i="16" s="1"/>
  <c r="J280" i="16" s="1"/>
  <c r="K280" i="16" s="1"/>
  <c r="J281" i="16" s="1"/>
  <c r="K281" i="16" s="1"/>
  <c r="J282" i="16" s="1"/>
  <c r="K282" i="16" s="1"/>
  <c r="J283" i="16" s="1"/>
  <c r="K283" i="16" s="1"/>
  <c r="J284" i="16" s="1"/>
  <c r="K284" i="16" s="1"/>
  <c r="J285" i="16" s="1"/>
  <c r="K285" i="16" s="1"/>
  <c r="J286" i="16" s="1"/>
  <c r="K286" i="16" s="1"/>
  <c r="J287" i="16" s="1"/>
  <c r="K287" i="16" s="1"/>
  <c r="J288" i="16" s="1"/>
  <c r="K288" i="16" s="1"/>
  <c r="J289" i="16" s="1"/>
  <c r="K289" i="16" s="1"/>
  <c r="J290" i="16" s="1"/>
  <c r="K290" i="16" s="1"/>
  <c r="J291" i="16" s="1"/>
  <c r="K291" i="16" s="1"/>
  <c r="J292" i="16" s="1"/>
  <c r="K292" i="16" s="1"/>
  <c r="J293" i="16" s="1"/>
  <c r="K293" i="16" s="1"/>
  <c r="J294" i="16" s="1"/>
  <c r="K294" i="16" s="1"/>
  <c r="J295" i="16" s="1"/>
  <c r="K295" i="16" s="1"/>
  <c r="J296" i="16" s="1"/>
  <c r="K296" i="16" s="1"/>
  <c r="J297" i="16" s="1"/>
  <c r="K297" i="16" s="1"/>
  <c r="J298" i="16" s="1"/>
  <c r="K298" i="16" s="1"/>
  <c r="J299" i="16" s="1"/>
  <c r="K299" i="16" s="1"/>
  <c r="J300" i="16" s="1"/>
  <c r="K300" i="16" s="1"/>
  <c r="J301" i="16" s="1"/>
  <c r="K301" i="16" s="1"/>
  <c r="J302" i="16" s="1"/>
  <c r="K302" i="16" s="1"/>
  <c r="J303" i="16" s="1"/>
  <c r="K303" i="16" s="1"/>
  <c r="J304" i="16" s="1"/>
  <c r="K304" i="16" s="1"/>
  <c r="J305" i="16" s="1"/>
  <c r="K305" i="16" s="1"/>
  <c r="J306" i="16" s="1"/>
  <c r="K306" i="16" s="1"/>
  <c r="J307" i="16" s="1"/>
  <c r="K307" i="16" s="1"/>
  <c r="J308" i="16" s="1"/>
  <c r="K308" i="16" s="1"/>
  <c r="J309" i="16" s="1"/>
  <c r="K309" i="16" s="1"/>
  <c r="J310" i="16" s="1"/>
  <c r="K310" i="16" s="1"/>
  <c r="J311" i="16" s="1"/>
  <c r="K311" i="16" s="1"/>
  <c r="J312" i="16" s="1"/>
  <c r="K312" i="16" s="1"/>
  <c r="J313" i="16" s="1"/>
  <c r="K313" i="16" s="1"/>
  <c r="J314" i="16" s="1"/>
  <c r="K314" i="16" s="1"/>
  <c r="J315" i="16" s="1"/>
  <c r="K315" i="16" s="1"/>
  <c r="V15" i="2"/>
  <c r="V17" i="2" s="1"/>
  <c r="V27" i="2" s="1"/>
  <c r="X17" i="2"/>
  <c r="X18" i="2" s="1"/>
  <c r="T15" i="2" s="1"/>
  <c r="V20" i="2"/>
  <c r="I51" i="12"/>
  <c r="J51" i="12" s="1"/>
  <c r="I52" i="12" s="1"/>
  <c r="J52" i="12" s="1"/>
  <c r="I53" i="12" s="1"/>
  <c r="J53" i="12" s="1"/>
  <c r="I54" i="12" s="1"/>
  <c r="J54" i="12" s="1"/>
  <c r="I55" i="12" s="1"/>
  <c r="J55" i="12" s="1"/>
  <c r="I56" i="12" s="1"/>
  <c r="J56" i="12" s="1"/>
  <c r="I57" i="12" s="1"/>
  <c r="J57" i="12" s="1"/>
  <c r="I58" i="12" s="1"/>
  <c r="J58" i="12" s="1"/>
  <c r="I59" i="12" s="1"/>
  <c r="J59" i="12" s="1"/>
  <c r="I60" i="12" s="1"/>
  <c r="J60" i="12" s="1"/>
  <c r="I61" i="12" s="1"/>
  <c r="J61" i="12" s="1"/>
  <c r="I62" i="12" s="1"/>
  <c r="J62" i="12" s="1"/>
  <c r="I63" i="12" s="1"/>
  <c r="J63" i="12" s="1"/>
  <c r="I64" i="12" s="1"/>
  <c r="J64" i="12" s="1"/>
  <c r="I65" i="12" s="1"/>
  <c r="J65" i="12" s="1"/>
  <c r="I66" i="12" s="1"/>
  <c r="J66" i="12" s="1"/>
  <c r="I67" i="12" s="1"/>
  <c r="J67" i="12" s="1"/>
  <c r="I68" i="12" s="1"/>
  <c r="J68" i="12" s="1"/>
  <c r="I69" i="12" s="1"/>
  <c r="J69" i="12" s="1"/>
  <c r="I70" i="12" s="1"/>
  <c r="J70" i="12" s="1"/>
  <c r="I71" i="12" s="1"/>
  <c r="J71" i="12" s="1"/>
  <c r="I72" i="12" s="1"/>
  <c r="J72" i="12" s="1"/>
  <c r="I73" i="12" s="1"/>
  <c r="J73" i="12" s="1"/>
  <c r="I74" i="12" s="1"/>
  <c r="J74" i="12" s="1"/>
  <c r="I75" i="12" s="1"/>
  <c r="J75" i="12" s="1"/>
  <c r="I76" i="12" s="1"/>
  <c r="J76" i="12" s="1"/>
  <c r="I77" i="12" s="1"/>
  <c r="J77" i="12" s="1"/>
  <c r="I78" i="12" s="1"/>
  <c r="J78" i="12" s="1"/>
  <c r="I79" i="12" s="1"/>
  <c r="J79" i="12" s="1"/>
  <c r="I80" i="12" s="1"/>
  <c r="J80" i="12" s="1"/>
  <c r="I81" i="12" s="1"/>
  <c r="J81" i="12" s="1"/>
  <c r="I82" i="12" s="1"/>
  <c r="J82" i="12" s="1"/>
  <c r="I83" i="12" s="1"/>
  <c r="J83" i="12" s="1"/>
  <c r="I84" i="12" s="1"/>
  <c r="J84" i="12" s="1"/>
  <c r="I85" i="12" s="1"/>
  <c r="J85" i="12" s="1"/>
  <c r="I86" i="12" s="1"/>
  <c r="J86" i="12" s="1"/>
  <c r="I87" i="12" s="1"/>
  <c r="J87" i="12" s="1"/>
  <c r="I88" i="12" s="1"/>
  <c r="J88" i="12" s="1"/>
  <c r="I89" i="12" s="1"/>
  <c r="J89" i="12" s="1"/>
  <c r="I90" i="12" s="1"/>
  <c r="J90" i="12" s="1"/>
  <c r="I91" i="12" s="1"/>
  <c r="J91" i="12" s="1"/>
  <c r="I92" i="12" s="1"/>
  <c r="J92" i="12" s="1"/>
  <c r="I93" i="12" s="1"/>
  <c r="J93" i="12" s="1"/>
  <c r="I94" i="12" s="1"/>
  <c r="J94" i="12" s="1"/>
  <c r="I95" i="12" s="1"/>
  <c r="J95" i="12" s="1"/>
  <c r="I96" i="12" s="1"/>
  <c r="J96" i="12" s="1"/>
  <c r="I97" i="12" s="1"/>
  <c r="J97" i="12" s="1"/>
  <c r="I98" i="12" s="1"/>
  <c r="J98" i="12" s="1"/>
  <c r="I99" i="12" s="1"/>
  <c r="J99" i="12" s="1"/>
  <c r="I100" i="12" s="1"/>
  <c r="J100" i="12" s="1"/>
  <c r="I101" i="12" s="1"/>
  <c r="J101" i="12" s="1"/>
  <c r="I102" i="12" s="1"/>
  <c r="J102" i="12" s="1"/>
  <c r="I103" i="12" s="1"/>
  <c r="J103" i="12" s="1"/>
  <c r="I104" i="12" s="1"/>
  <c r="J104" i="12" s="1"/>
  <c r="I105" i="12" s="1"/>
  <c r="J105" i="12" s="1"/>
  <c r="I106" i="12" s="1"/>
  <c r="J106" i="12" s="1"/>
  <c r="I107" i="12" s="1"/>
  <c r="J107" i="12" s="1"/>
  <c r="I108" i="12" s="1"/>
  <c r="J108" i="12" s="1"/>
  <c r="I109" i="12" s="1"/>
  <c r="J109" i="12" s="1"/>
  <c r="I110" i="12" s="1"/>
  <c r="J110" i="12" s="1"/>
  <c r="I111" i="12" s="1"/>
  <c r="J111" i="12" s="1"/>
  <c r="I112" i="12" s="1"/>
  <c r="J112" i="12" s="1"/>
  <c r="I113" i="12" s="1"/>
  <c r="J113" i="12" s="1"/>
  <c r="I114" i="12" s="1"/>
  <c r="J114" i="12" s="1"/>
  <c r="I115" i="12" s="1"/>
  <c r="J115" i="12" s="1"/>
  <c r="N18" i="2" l="1"/>
  <c r="N20" i="2" s="1"/>
  <c r="I40" i="1"/>
  <c r="R15" i="2"/>
  <c r="R17" i="2" s="1"/>
  <c r="R27" i="2" s="1"/>
  <c r="T17" i="2"/>
  <c r="T27" i="2" s="1"/>
  <c r="J316" i="16"/>
  <c r="K316" i="16" s="1"/>
  <c r="J317" i="16" s="1"/>
  <c r="K317" i="16" s="1"/>
  <c r="J318" i="16" s="1"/>
  <c r="K318" i="16" s="1"/>
  <c r="J319" i="16" s="1"/>
  <c r="K319" i="16" s="1"/>
  <c r="J320" i="16" s="1"/>
  <c r="K320" i="16" s="1"/>
  <c r="J321" i="16" s="1"/>
  <c r="K321" i="16" s="1"/>
  <c r="J322" i="16" s="1"/>
  <c r="K322" i="16" s="1"/>
  <c r="J323" i="16" s="1"/>
  <c r="K323" i="16" s="1"/>
  <c r="J324" i="16" s="1"/>
  <c r="K324" i="16" s="1"/>
  <c r="J325" i="16" s="1"/>
  <c r="K325" i="16" s="1"/>
  <c r="J326" i="16" s="1"/>
  <c r="K326" i="16" s="1"/>
  <c r="J327" i="16" s="1"/>
  <c r="K327" i="16" s="1"/>
  <c r="J328" i="16" s="1"/>
  <c r="K328" i="16" s="1"/>
  <c r="J329" i="16" s="1"/>
  <c r="K329" i="16" s="1"/>
  <c r="X27" i="2"/>
  <c r="X29" i="2" s="1"/>
  <c r="T23" i="2" s="1"/>
  <c r="X20" i="2"/>
  <c r="V29" i="2"/>
  <c r="R23" i="2" s="1"/>
  <c r="I116" i="12"/>
  <c r="J116" i="12" s="1"/>
  <c r="I117" i="12" s="1"/>
  <c r="J117" i="12" s="1"/>
  <c r="I118" i="12" s="1"/>
  <c r="J118" i="12" s="1"/>
  <c r="I119" i="12" s="1"/>
  <c r="J119" i="12" s="1"/>
  <c r="I120" i="12" s="1"/>
  <c r="J120" i="12" s="1"/>
  <c r="I121" i="12" s="1"/>
  <c r="J121" i="12" s="1"/>
  <c r="I122" i="12" s="1"/>
  <c r="J122" i="12" s="1"/>
  <c r="I123" i="12" s="1"/>
  <c r="J123" i="12" s="1"/>
  <c r="I124" i="12" s="1"/>
  <c r="J124" i="12" s="1"/>
  <c r="I125" i="12" s="1"/>
  <c r="J125" i="12" s="1"/>
  <c r="I126" i="12" s="1"/>
  <c r="J126" i="12" s="1"/>
  <c r="I127" i="12" s="1"/>
  <c r="J127" i="12" s="1"/>
  <c r="I128" i="12" s="1"/>
  <c r="J128" i="12" s="1"/>
  <c r="I129" i="12" s="1"/>
  <c r="J129" i="12" s="1"/>
  <c r="I130" i="12" s="1"/>
  <c r="J130" i="12" s="1"/>
  <c r="I131" i="12" s="1"/>
  <c r="J131" i="12" s="1"/>
  <c r="I132" i="12" s="1"/>
  <c r="J132" i="12" s="1"/>
  <c r="I133" i="12" s="1"/>
  <c r="J133" i="12" s="1"/>
  <c r="I134" i="12" s="1"/>
  <c r="J134" i="12" s="1"/>
  <c r="I135" i="12" s="1"/>
  <c r="J135" i="12" s="1"/>
  <c r="I136" i="12" s="1"/>
  <c r="J136" i="12" s="1"/>
  <c r="I137" i="12" s="1"/>
  <c r="J137" i="12" s="1"/>
  <c r="I138" i="12" s="1"/>
  <c r="J138" i="12" s="1"/>
  <c r="I139" i="12" s="1"/>
  <c r="J139" i="12" s="1"/>
  <c r="I140" i="12" s="1"/>
  <c r="J140" i="12" s="1"/>
  <c r="I141" i="12" s="1"/>
  <c r="J141" i="12" s="1"/>
  <c r="I142" i="12" s="1"/>
  <c r="J142" i="12" s="1"/>
  <c r="I143" i="12" s="1"/>
  <c r="J143" i="12" s="1"/>
  <c r="I144" i="12" s="1"/>
  <c r="J144" i="12" s="1"/>
  <c r="I145" i="12" s="1"/>
  <c r="J145" i="12" s="1"/>
  <c r="I146" i="12" s="1"/>
  <c r="J146" i="12" s="1"/>
  <c r="I147" i="12" s="1"/>
  <c r="J147" i="12" s="1"/>
  <c r="I148" i="12" s="1"/>
  <c r="J148" i="12" s="1"/>
  <c r="I149" i="12" s="1"/>
  <c r="J149" i="12" s="1"/>
  <c r="I150" i="12" s="1"/>
  <c r="J150" i="12" s="1"/>
  <c r="I151" i="12" s="1"/>
  <c r="J151" i="12" s="1"/>
  <c r="I152" i="12" s="1"/>
  <c r="J152" i="12" s="1"/>
  <c r="I153" i="12" s="1"/>
  <c r="J153" i="12" s="1"/>
  <c r="I154" i="12" s="1"/>
  <c r="J154" i="12" s="1"/>
  <c r="I155" i="12" s="1"/>
  <c r="J155" i="12" s="1"/>
  <c r="I156" i="12" s="1"/>
  <c r="J156" i="12" s="1"/>
  <c r="I157" i="12" s="1"/>
  <c r="J157" i="12" s="1"/>
  <c r="I158" i="12" s="1"/>
  <c r="J158" i="12" s="1"/>
  <c r="I159" i="12" s="1"/>
  <c r="J159" i="12" s="1"/>
  <c r="I160" i="12" s="1"/>
  <c r="J160" i="12" s="1"/>
  <c r="I161" i="12" s="1"/>
  <c r="J161" i="12" s="1"/>
  <c r="I162" i="12" s="1"/>
  <c r="J162" i="12" s="1"/>
  <c r="I163" i="12" s="1"/>
  <c r="J163" i="12" s="1"/>
  <c r="I164" i="12" s="1"/>
  <c r="J164" i="12" s="1"/>
  <c r="I165" i="12" s="1"/>
  <c r="J165" i="12" s="1"/>
  <c r="I166" i="12" s="1"/>
  <c r="J166" i="12" s="1"/>
  <c r="I167" i="12" s="1"/>
  <c r="J167" i="12" s="1"/>
  <c r="I168" i="12" s="1"/>
  <c r="J168" i="12" s="1"/>
  <c r="I169" i="12" s="1"/>
  <c r="J169" i="12" s="1"/>
  <c r="I170" i="12" s="1"/>
  <c r="J170" i="12" s="1"/>
  <c r="I171" i="12" s="1"/>
  <c r="J171" i="12" s="1"/>
  <c r="I172" i="12" s="1"/>
  <c r="J172" i="12" s="1"/>
  <c r="I173" i="12" s="1"/>
  <c r="J173" i="12" s="1"/>
  <c r="I174" i="12" s="1"/>
  <c r="J174" i="12" s="1"/>
  <c r="I175" i="12" s="1"/>
  <c r="J175" i="12" s="1"/>
  <c r="I176" i="12" s="1"/>
  <c r="J176" i="12" s="1"/>
  <c r="I177" i="12" s="1"/>
  <c r="J177" i="12" s="1"/>
  <c r="I178" i="12" s="1"/>
  <c r="J178" i="12" s="1"/>
  <c r="I179" i="12" s="1"/>
  <c r="J179" i="12" s="1"/>
  <c r="I180" i="12" s="1"/>
  <c r="J180" i="12" s="1"/>
  <c r="I181" i="12" s="1"/>
  <c r="J181" i="12" s="1"/>
  <c r="I182" i="12" s="1"/>
  <c r="J182" i="12" s="1"/>
  <c r="I183" i="12" s="1"/>
  <c r="J183" i="12" s="1"/>
  <c r="I184" i="12" s="1"/>
  <c r="J184" i="12" s="1"/>
  <c r="I185" i="12" s="1"/>
  <c r="J185" i="12" s="1"/>
  <c r="I186" i="12" s="1"/>
  <c r="J186" i="12" s="1"/>
  <c r="I187" i="12" s="1"/>
  <c r="J187" i="12" s="1"/>
  <c r="I188" i="12" s="1"/>
  <c r="J188" i="12" s="1"/>
  <c r="I189" i="12" s="1"/>
  <c r="J189" i="12" s="1"/>
  <c r="I190" i="12" s="1"/>
  <c r="J190" i="12" s="1"/>
  <c r="I191" i="12" s="1"/>
  <c r="J191" i="12" s="1"/>
  <c r="I192" i="12" s="1"/>
  <c r="J192" i="12" s="1"/>
  <c r="I193" i="12" s="1"/>
  <c r="J193" i="12" s="1"/>
  <c r="I194" i="12" s="1"/>
  <c r="J194" i="12" s="1"/>
  <c r="I195" i="12" s="1"/>
  <c r="J195" i="12" s="1"/>
  <c r="I196" i="12" s="1"/>
  <c r="J196" i="12" s="1"/>
  <c r="I197" i="12" s="1"/>
  <c r="J197" i="12" s="1"/>
  <c r="I198" i="12" s="1"/>
  <c r="J198" i="12" s="1"/>
  <c r="I199" i="12" s="1"/>
  <c r="J199" i="12" s="1"/>
  <c r="I200" i="12" s="1"/>
  <c r="J200" i="12" s="1"/>
  <c r="I201" i="12" s="1"/>
  <c r="J201" i="12" s="1"/>
  <c r="I202" i="12" s="1"/>
  <c r="J202" i="12" s="1"/>
  <c r="I203" i="12" s="1"/>
  <c r="J203" i="12" s="1"/>
  <c r="I204" i="12" s="1"/>
  <c r="J204" i="12" s="1"/>
  <c r="I205" i="12" s="1"/>
  <c r="J205" i="12" s="1"/>
  <c r="I206" i="12" s="1"/>
  <c r="J206" i="12" s="1"/>
  <c r="I207" i="12" s="1"/>
  <c r="J207" i="12" s="1"/>
  <c r="I208" i="12" s="1"/>
  <c r="J208" i="12" s="1"/>
  <c r="I209" i="12" s="1"/>
  <c r="J209" i="12" s="1"/>
  <c r="I210" i="12" s="1"/>
  <c r="J210" i="12" s="1"/>
  <c r="I211" i="12" s="1"/>
  <c r="J211" i="12" s="1"/>
  <c r="I212" i="12" s="1"/>
  <c r="J212" i="12" s="1"/>
  <c r="I213" i="12" s="1"/>
  <c r="J213" i="12" s="1"/>
  <c r="I214" i="12" s="1"/>
  <c r="J214" i="12" s="1"/>
  <c r="I215" i="12" s="1"/>
  <c r="J215" i="12" s="1"/>
  <c r="I216" i="12" s="1"/>
  <c r="J216" i="12" s="1"/>
  <c r="I217" i="12" s="1"/>
  <c r="J217" i="12" s="1"/>
  <c r="I218" i="12" s="1"/>
  <c r="J218" i="12" s="1"/>
  <c r="I219" i="12" s="1"/>
  <c r="J219" i="12" s="1"/>
  <c r="I220" i="12" s="1"/>
  <c r="J220" i="12" s="1"/>
  <c r="I221" i="12" s="1"/>
  <c r="J221" i="12" s="1"/>
  <c r="I222" i="12" s="1"/>
  <c r="J222" i="12" s="1"/>
  <c r="K40" i="1" l="1"/>
  <c r="K42" i="1" s="1"/>
  <c r="I42" i="1"/>
  <c r="J18" i="2" s="1"/>
  <c r="J20" i="2" s="1"/>
  <c r="T29" i="2"/>
  <c r="P23" i="2" s="1"/>
  <c r="T18" i="2"/>
  <c r="R29" i="2"/>
  <c r="N23" i="2" s="1"/>
  <c r="G246" i="12"/>
  <c r="E4" i="14"/>
  <c r="T20" i="2" l="1"/>
  <c r="P15" i="2"/>
  <c r="P18" i="2" s="1"/>
  <c r="J4" i="14"/>
  <c r="I5" i="14" s="1"/>
  <c r="J5" i="14" s="1"/>
  <c r="I6" i="14" s="1"/>
  <c r="J6" i="14" s="1"/>
  <c r="I7" i="14" s="1"/>
  <c r="J7" i="14" s="1"/>
  <c r="E272" i="14"/>
  <c r="E274" i="14" s="1"/>
  <c r="G276" i="14" s="1"/>
  <c r="E277" i="14"/>
  <c r="P20" i="2" l="1"/>
  <c r="L15" i="2"/>
  <c r="P27" i="2"/>
  <c r="P29" i="2" s="1"/>
  <c r="L23" i="2" s="1"/>
  <c r="L29" i="2" s="1"/>
  <c r="N15" i="2"/>
  <c r="N17" i="2" s="1"/>
  <c r="N27" i="2" s="1"/>
  <c r="N29" i="2" s="1"/>
  <c r="J23" i="2" s="1"/>
  <c r="G277" i="14"/>
  <c r="G294" i="14" s="1"/>
  <c r="E294" i="14"/>
  <c r="E295" i="14" s="1"/>
  <c r="I8" i="14"/>
  <c r="J8" i="14" s="1"/>
  <c r="I9" i="14" s="1"/>
  <c r="J9" i="14" s="1"/>
  <c r="I10" i="14" s="1"/>
  <c r="J10" i="14" s="1"/>
  <c r="I11" i="14" s="1"/>
  <c r="J11" i="14" s="1"/>
  <c r="I12" i="14" s="1"/>
  <c r="J12" i="14" s="1"/>
  <c r="I13" i="14" s="1"/>
  <c r="J13" i="14" s="1"/>
  <c r="I14" i="14" s="1"/>
  <c r="J14" i="14" s="1"/>
  <c r="I15" i="14" s="1"/>
  <c r="J15" i="14" s="1"/>
  <c r="I16" i="14" s="1"/>
  <c r="J16" i="14" s="1"/>
  <c r="I17" i="14" s="1"/>
  <c r="J17" i="14" s="1"/>
  <c r="I18" i="14" s="1"/>
  <c r="J18" i="14" s="1"/>
  <c r="I19" i="14" s="1"/>
  <c r="J19" i="14" s="1"/>
  <c r="I20" i="14" s="1"/>
  <c r="J20" i="14" s="1"/>
  <c r="I21" i="14" s="1"/>
  <c r="J21" i="14" s="1"/>
  <c r="I22" i="14" s="1"/>
  <c r="J22" i="14" s="1"/>
  <c r="I23" i="14" s="1"/>
  <c r="J23" i="14" s="1"/>
  <c r="I24" i="14" s="1"/>
  <c r="J24" i="14" s="1"/>
  <c r="I25" i="14" s="1"/>
  <c r="J25" i="14" s="1"/>
  <c r="I26" i="14" s="1"/>
  <c r="J26" i="14" s="1"/>
  <c r="I27" i="14" s="1"/>
  <c r="J27" i="14" s="1"/>
  <c r="I28" i="14" s="1"/>
  <c r="J28" i="14" s="1"/>
  <c r="I29" i="14" s="1"/>
  <c r="J29" i="14" s="1"/>
  <c r="I30" i="14" s="1"/>
  <c r="J30" i="14" s="1"/>
  <c r="I31" i="14" s="1"/>
  <c r="J31" i="14" s="1"/>
  <c r="I32" i="14" s="1"/>
  <c r="J32" i="14" s="1"/>
  <c r="M7" i="14"/>
  <c r="J15" i="2" l="1"/>
  <c r="J17" i="2" s="1"/>
  <c r="J27" i="2" s="1"/>
  <c r="J29" i="2" s="1"/>
  <c r="L18" i="2"/>
  <c r="L20" i="2" s="1"/>
  <c r="I33" i="14"/>
  <c r="J33" i="14" s="1"/>
  <c r="I34" i="14" s="1"/>
  <c r="J34" i="14" s="1"/>
  <c r="I35" i="14" s="1"/>
  <c r="J35" i="14" s="1"/>
  <c r="I36" i="14" s="1"/>
  <c r="J36" i="14" s="1"/>
  <c r="I37" i="14" s="1"/>
  <c r="J37" i="14" s="1"/>
  <c r="I38" i="14" s="1"/>
  <c r="J38" i="14" s="1"/>
  <c r="I39" i="14" s="1"/>
  <c r="J39" i="14" s="1"/>
  <c r="I40" i="14" s="1"/>
  <c r="J40" i="14" s="1"/>
  <c r="I41" i="14" s="1"/>
  <c r="J41" i="14" s="1"/>
  <c r="I42" i="14" s="1"/>
  <c r="J42" i="14" s="1"/>
  <c r="I43" i="14" s="1"/>
  <c r="J43" i="14" s="1"/>
  <c r="I44" i="14" s="1"/>
  <c r="J44" i="14" s="1"/>
  <c r="I45" i="14" s="1"/>
  <c r="J45" i="14" s="1"/>
  <c r="I46" i="14" s="1"/>
  <c r="J46" i="14" s="1"/>
  <c r="I47" i="14" s="1"/>
  <c r="J47" i="14" s="1"/>
  <c r="I48" i="14" s="1"/>
  <c r="J48" i="14" s="1"/>
  <c r="I49" i="14" s="1"/>
  <c r="J49" i="14" s="1"/>
  <c r="I50" i="14" s="1"/>
  <c r="J50" i="14" s="1"/>
  <c r="I51" i="14" s="1"/>
  <c r="J51" i="14" s="1"/>
  <c r="I52" i="14" s="1"/>
  <c r="J52" i="14" s="1"/>
  <c r="I53" i="14" s="1"/>
  <c r="J53" i="14" s="1"/>
  <c r="I54" i="14" s="1"/>
  <c r="J54" i="14" s="1"/>
  <c r="I55" i="14" s="1"/>
  <c r="J55" i="14" s="1"/>
  <c r="I56" i="14" s="1"/>
  <c r="J56" i="14" s="1"/>
  <c r="I57" i="14" s="1"/>
  <c r="J57" i="14" s="1"/>
  <c r="I58" i="14" s="1"/>
  <c r="J58" i="14" s="1"/>
  <c r="M32" i="14"/>
  <c r="I59" i="14" l="1"/>
  <c r="J59" i="14" s="1"/>
  <c r="I60" i="14" s="1"/>
  <c r="J60" i="14" s="1"/>
  <c r="I61" i="14" s="1"/>
  <c r="J61" i="14" s="1"/>
  <c r="I62" i="14" s="1"/>
  <c r="J62" i="14" s="1"/>
  <c r="I63" i="14" s="1"/>
  <c r="J63" i="14" s="1"/>
  <c r="I64" i="14" s="1"/>
  <c r="J64" i="14" s="1"/>
  <c r="I65" i="14" s="1"/>
  <c r="J65" i="14" s="1"/>
  <c r="I66" i="14" s="1"/>
  <c r="J66" i="14" s="1"/>
  <c r="I67" i="14" s="1"/>
  <c r="J67" i="14" s="1"/>
  <c r="I68" i="14" s="1"/>
  <c r="J68" i="14" s="1"/>
  <c r="I69" i="14" s="1"/>
  <c r="J69" i="14" s="1"/>
  <c r="I70" i="14" s="1"/>
  <c r="J70" i="14" s="1"/>
  <c r="I71" i="14" s="1"/>
  <c r="J71" i="14" s="1"/>
  <c r="I72" i="14" s="1"/>
  <c r="J72" i="14" s="1"/>
  <c r="I73" i="14" s="1"/>
  <c r="J73" i="14" s="1"/>
  <c r="I74" i="14" s="1"/>
  <c r="J74" i="14" s="1"/>
  <c r="I75" i="14" s="1"/>
  <c r="J75" i="14" s="1"/>
  <c r="I76" i="14" s="1"/>
  <c r="J76" i="14" s="1"/>
  <c r="I77" i="14" s="1"/>
  <c r="J77" i="14" s="1"/>
  <c r="I78" i="14" s="1"/>
  <c r="J78" i="14" s="1"/>
  <c r="I79" i="14" s="1"/>
  <c r="J79" i="14" s="1"/>
  <c r="I80" i="14" s="1"/>
  <c r="J80" i="14" s="1"/>
  <c r="I81" i="14" s="1"/>
  <c r="J81" i="14" s="1"/>
  <c r="I82" i="14" s="1"/>
  <c r="J82" i="14" s="1"/>
  <c r="I83" i="14" s="1"/>
  <c r="J83" i="14" s="1"/>
  <c r="M58" i="14"/>
  <c r="I84" i="14" l="1"/>
  <c r="J84" i="14" s="1"/>
  <c r="I85" i="14" s="1"/>
  <c r="J85" i="14" s="1"/>
  <c r="I86" i="14" s="1"/>
  <c r="J86" i="14" s="1"/>
  <c r="I87" i="14" s="1"/>
  <c r="J87" i="14" s="1"/>
  <c r="I88" i="14" s="1"/>
  <c r="J88" i="14" s="1"/>
  <c r="I89" i="14" s="1"/>
  <c r="J89" i="14" s="1"/>
  <c r="I90" i="14" s="1"/>
  <c r="J90" i="14" s="1"/>
  <c r="I91" i="14" s="1"/>
  <c r="J91" i="14" s="1"/>
  <c r="I92" i="14" s="1"/>
  <c r="J92" i="14" s="1"/>
  <c r="I93" i="14" s="1"/>
  <c r="J93" i="14" s="1"/>
  <c r="I94" i="14" s="1"/>
  <c r="J94" i="14" s="1"/>
  <c r="I95" i="14" s="1"/>
  <c r="J95" i="14" s="1"/>
  <c r="I96" i="14" s="1"/>
  <c r="J96" i="14" s="1"/>
  <c r="I97" i="14" s="1"/>
  <c r="J97" i="14" s="1"/>
  <c r="I98" i="14" s="1"/>
  <c r="J98" i="14" s="1"/>
  <c r="I99" i="14" s="1"/>
  <c r="J99" i="14" s="1"/>
  <c r="I100" i="14" s="1"/>
  <c r="J100" i="14" s="1"/>
  <c r="I101" i="14" s="1"/>
  <c r="J101" i="14" s="1"/>
  <c r="I102" i="14" s="1"/>
  <c r="J102" i="14" s="1"/>
  <c r="I103" i="14" s="1"/>
  <c r="J103" i="14" s="1"/>
  <c r="I104" i="14" s="1"/>
  <c r="J104" i="14" s="1"/>
  <c r="I105" i="14" s="1"/>
  <c r="J105" i="14" s="1"/>
  <c r="I106" i="14" s="1"/>
  <c r="J106" i="14" s="1"/>
  <c r="I107" i="14" s="1"/>
  <c r="J107" i="14" s="1"/>
  <c r="I108" i="14" s="1"/>
  <c r="J108" i="14" s="1"/>
  <c r="M83" i="14"/>
  <c r="M108" i="14" l="1"/>
  <c r="I109" i="14"/>
  <c r="J109" i="14" s="1"/>
  <c r="I110" i="14" s="1"/>
  <c r="J110" i="14" s="1"/>
  <c r="I111" i="14" s="1"/>
  <c r="J111" i="14" s="1"/>
  <c r="I112" i="14" s="1"/>
  <c r="J112" i="14" s="1"/>
  <c r="I113" i="14" s="1"/>
  <c r="J113" i="14" s="1"/>
  <c r="I114" i="14" s="1"/>
  <c r="J114" i="14" s="1"/>
  <c r="I115" i="14" s="1"/>
  <c r="J115" i="14" s="1"/>
  <c r="I116" i="14" s="1"/>
  <c r="J116" i="14" s="1"/>
  <c r="I117" i="14" s="1"/>
  <c r="J117" i="14" s="1"/>
  <c r="I118" i="14" s="1"/>
  <c r="J118" i="14" s="1"/>
  <c r="I119" i="14" s="1"/>
  <c r="J119" i="14" s="1"/>
  <c r="I120" i="14" s="1"/>
  <c r="J120" i="14" s="1"/>
  <c r="I121" i="14" s="1"/>
  <c r="J121" i="14" s="1"/>
  <c r="I122" i="14" s="1"/>
  <c r="J122" i="14" s="1"/>
  <c r="M122" i="14" l="1"/>
  <c r="I123" i="14"/>
  <c r="J123" i="14" s="1"/>
  <c r="I124" i="14" s="1"/>
  <c r="J124" i="14" s="1"/>
  <c r="I125" i="14" l="1"/>
  <c r="J125" i="14" s="1"/>
  <c r="I126" i="14" s="1"/>
  <c r="J126" i="14" s="1"/>
  <c r="I127" i="14" s="1"/>
  <c r="J127" i="14" s="1"/>
  <c r="I128" i="14" s="1"/>
  <c r="J128" i="14" s="1"/>
  <c r="I129" i="14" s="1"/>
  <c r="J129" i="14" s="1"/>
  <c r="I130" i="14" s="1"/>
  <c r="J130" i="14" s="1"/>
  <c r="I131" i="14" s="1"/>
  <c r="J131" i="14" s="1"/>
  <c r="I132" i="14" s="1"/>
  <c r="J132" i="14" s="1"/>
  <c r="I133" i="14" s="1"/>
  <c r="J133" i="14" s="1"/>
  <c r="I134" i="14" s="1"/>
  <c r="J134" i="14" s="1"/>
  <c r="I135" i="14" s="1"/>
  <c r="J135" i="14" s="1"/>
  <c r="I136" i="14" s="1"/>
  <c r="J136" i="14" s="1"/>
  <c r="I137" i="14" s="1"/>
  <c r="J137" i="14" s="1"/>
  <c r="I138" i="14" s="1"/>
  <c r="J138" i="14" s="1"/>
  <c r="I139" i="14" s="1"/>
  <c r="J139" i="14" s="1"/>
  <c r="I140" i="14" s="1"/>
  <c r="J140" i="14" s="1"/>
  <c r="I141" i="14" s="1"/>
  <c r="J141" i="14" s="1"/>
  <c r="I142" i="14" s="1"/>
  <c r="J142" i="14" s="1"/>
  <c r="I143" i="14" s="1"/>
  <c r="J143" i="14" s="1"/>
  <c r="I144" i="14" s="1"/>
  <c r="J144" i="14" s="1"/>
  <c r="I145" i="14" l="1"/>
  <c r="J145" i="14" s="1"/>
  <c r="I146" i="14" s="1"/>
  <c r="J146" i="14" s="1"/>
  <c r="I147" i="14" s="1"/>
  <c r="J147" i="14" s="1"/>
  <c r="I148" i="14" s="1"/>
  <c r="J148" i="14" s="1"/>
  <c r="I149" i="14" s="1"/>
  <c r="J149" i="14" s="1"/>
  <c r="I150" i="14" s="1"/>
  <c r="J150" i="14" s="1"/>
  <c r="I151" i="14" s="1"/>
  <c r="J151" i="14" s="1"/>
  <c r="I152" i="14" s="1"/>
  <c r="J152" i="14" s="1"/>
  <c r="I153" i="14" s="1"/>
  <c r="J153" i="14" s="1"/>
  <c r="I154" i="14" s="1"/>
  <c r="J154" i="14" s="1"/>
  <c r="I155" i="14" s="1"/>
  <c r="J155" i="14" s="1"/>
  <c r="I156" i="14" s="1"/>
  <c r="J156" i="14" s="1"/>
  <c r="I157" i="14" s="1"/>
  <c r="J157" i="14" s="1"/>
  <c r="I158" i="14" s="1"/>
  <c r="J158" i="14" s="1"/>
  <c r="I159" i="14" s="1"/>
  <c r="J159" i="14" s="1"/>
  <c r="I160" i="14" s="1"/>
  <c r="J160" i="14" s="1"/>
  <c r="I161" i="14" s="1"/>
  <c r="J161" i="14" s="1"/>
  <c r="I162" i="14" s="1"/>
  <c r="J162" i="14" s="1"/>
  <c r="I163" i="14" s="1"/>
  <c r="J163" i="14" s="1"/>
  <c r="I164" i="14" s="1"/>
  <c r="J164" i="14" s="1"/>
  <c r="I165" i="14" s="1"/>
  <c r="J165" i="14" s="1"/>
  <c r="I166" i="14" s="1"/>
  <c r="J166" i="14" s="1"/>
  <c r="I167" i="14" s="1"/>
  <c r="J167" i="14" s="1"/>
  <c r="I168" i="14" s="1"/>
  <c r="J168" i="14" s="1"/>
  <c r="I169" i="14" s="1"/>
  <c r="J169" i="14" s="1"/>
  <c r="M144" i="14"/>
  <c r="M169" i="14" l="1"/>
  <c r="I170" i="14"/>
  <c r="J170" i="14" s="1"/>
  <c r="I171" i="14" s="1"/>
  <c r="J171" i="14" s="1"/>
  <c r="I172" i="14" s="1"/>
  <c r="J172" i="14" s="1"/>
  <c r="I173" i="14" s="1"/>
  <c r="J173" i="14" s="1"/>
  <c r="I174" i="14" s="1"/>
  <c r="J174" i="14" s="1"/>
  <c r="I175" i="14" s="1"/>
  <c r="J175" i="14" s="1"/>
  <c r="I176" i="14" s="1"/>
  <c r="J176" i="14" s="1"/>
  <c r="I177" i="14" s="1"/>
  <c r="J177" i="14" s="1"/>
  <c r="I178" i="14" s="1"/>
  <c r="J178" i="14" s="1"/>
  <c r="I179" i="14" s="1"/>
  <c r="J179" i="14" s="1"/>
  <c r="I180" i="14" s="1"/>
  <c r="J180" i="14" s="1"/>
  <c r="I181" i="14" s="1"/>
  <c r="J181" i="14" s="1"/>
  <c r="I182" i="14" s="1"/>
  <c r="J182" i="14" s="1"/>
  <c r="I183" i="14" s="1"/>
  <c r="J183" i="14" s="1"/>
  <c r="I184" i="14" s="1"/>
  <c r="J184" i="14" s="1"/>
  <c r="I185" i="14" s="1"/>
  <c r="J185" i="14" s="1"/>
  <c r="I186" i="14" s="1"/>
  <c r="J186" i="14" s="1"/>
  <c r="I187" i="14" s="1"/>
  <c r="J187" i="14" s="1"/>
  <c r="I188" i="14" s="1"/>
  <c r="J188" i="14" s="1"/>
  <c r="I189" i="14" s="1"/>
  <c r="J189" i="14" s="1"/>
  <c r="I190" i="14" s="1"/>
  <c r="J190" i="14" s="1"/>
  <c r="I191" i="14" s="1"/>
  <c r="J191" i="14" s="1"/>
  <c r="I192" i="14" s="1"/>
  <c r="J192" i="14" s="1"/>
  <c r="I193" i="14" s="1"/>
  <c r="J193" i="14" s="1"/>
  <c r="I194" i="14" s="1"/>
  <c r="J194" i="14" s="1"/>
  <c r="I195" i="14" l="1"/>
  <c r="J195" i="14" s="1"/>
  <c r="I196" i="14" s="1"/>
  <c r="J196" i="14" s="1"/>
  <c r="I197" i="14" s="1"/>
  <c r="J197" i="14" s="1"/>
  <c r="I198" i="14" s="1"/>
  <c r="J198" i="14" s="1"/>
  <c r="I199" i="14" s="1"/>
  <c r="J199" i="14" s="1"/>
  <c r="I200" i="14" s="1"/>
  <c r="J200" i="14" s="1"/>
  <c r="I201" i="14" s="1"/>
  <c r="J201" i="14" s="1"/>
  <c r="I202" i="14" s="1"/>
  <c r="J202" i="14" s="1"/>
  <c r="I203" i="14" s="1"/>
  <c r="J203" i="14" s="1"/>
  <c r="I204" i="14" s="1"/>
  <c r="J204" i="14" s="1"/>
  <c r="I205" i="14" s="1"/>
  <c r="J205" i="14" s="1"/>
  <c r="I206" i="14" s="1"/>
  <c r="J206" i="14" s="1"/>
  <c r="I207" i="14" s="1"/>
  <c r="J207" i="14" s="1"/>
  <c r="I208" i="14" s="1"/>
  <c r="J208" i="14" s="1"/>
  <c r="I209" i="14" s="1"/>
  <c r="J209" i="14" s="1"/>
  <c r="I210" i="14" s="1"/>
  <c r="J210" i="14" s="1"/>
  <c r="I211" i="14" s="1"/>
  <c r="J211" i="14" s="1"/>
  <c r="I212" i="14" s="1"/>
  <c r="J212" i="14" s="1"/>
  <c r="I213" i="14" s="1"/>
  <c r="J213" i="14" s="1"/>
  <c r="I214" i="14" s="1"/>
  <c r="J214" i="14" s="1"/>
  <c r="I215" i="14" s="1"/>
  <c r="J215" i="14" s="1"/>
  <c r="I216" i="14" s="1"/>
  <c r="J216" i="14" s="1"/>
  <c r="I217" i="14" s="1"/>
  <c r="J217" i="14" s="1"/>
  <c r="I218" i="14" s="1"/>
  <c r="J218" i="14" s="1"/>
  <c r="I219" i="14" s="1"/>
  <c r="J219" i="14" s="1"/>
  <c r="M194" i="14"/>
  <c r="I220" i="14" l="1"/>
  <c r="J220" i="14" s="1"/>
  <c r="I221" i="14" s="1"/>
  <c r="J221" i="14" s="1"/>
  <c r="I222" i="14" s="1"/>
  <c r="J222" i="14" s="1"/>
  <c r="I223" i="14" s="1"/>
  <c r="J223" i="14" s="1"/>
  <c r="I224" i="14" s="1"/>
  <c r="J224" i="14" s="1"/>
  <c r="I225" i="14" s="1"/>
  <c r="J225" i="14" s="1"/>
  <c r="I226" i="14" s="1"/>
  <c r="J226" i="14" s="1"/>
  <c r="I227" i="14" s="1"/>
  <c r="J227" i="14" s="1"/>
  <c r="I228" i="14" s="1"/>
  <c r="J228" i="14" s="1"/>
  <c r="I229" i="14" s="1"/>
  <c r="J229" i="14" s="1"/>
  <c r="I230" i="14" s="1"/>
  <c r="J230" i="14" s="1"/>
  <c r="I231" i="14" s="1"/>
  <c r="J231" i="14" s="1"/>
  <c r="I232" i="14" s="1"/>
  <c r="J232" i="14" s="1"/>
  <c r="I233" i="14" s="1"/>
  <c r="J233" i="14" s="1"/>
  <c r="I234" i="14" s="1"/>
  <c r="J234" i="14" s="1"/>
  <c r="I235" i="14" s="1"/>
  <c r="J235" i="14" s="1"/>
  <c r="I236" i="14" s="1"/>
  <c r="J236" i="14" s="1"/>
  <c r="I237" i="14" s="1"/>
  <c r="J237" i="14" s="1"/>
  <c r="I238" i="14" s="1"/>
  <c r="J238" i="14" s="1"/>
  <c r="I239" i="14" s="1"/>
  <c r="J239" i="14" s="1"/>
  <c r="I240" i="14" s="1"/>
  <c r="J240" i="14" s="1"/>
  <c r="I241" i="14" s="1"/>
  <c r="J241" i="14" s="1"/>
  <c r="I242" i="14" s="1"/>
  <c r="J242" i="14" s="1"/>
  <c r="I243" i="14" s="1"/>
  <c r="J243" i="14" s="1"/>
  <c r="I244" i="14" s="1"/>
  <c r="J244" i="14" s="1"/>
  <c r="M219" i="14"/>
  <c r="I245" i="14" l="1"/>
  <c r="J245" i="14" s="1"/>
  <c r="I246" i="14" s="1"/>
  <c r="J246" i="14" s="1"/>
  <c r="I247" i="14" s="1"/>
  <c r="J247" i="14" s="1"/>
  <c r="I248" i="14" s="1"/>
  <c r="J248" i="14" s="1"/>
  <c r="I249" i="14" s="1"/>
  <c r="J249" i="14" s="1"/>
  <c r="I250" i="14" s="1"/>
  <c r="J250" i="14" s="1"/>
  <c r="I251" i="14" s="1"/>
  <c r="J251" i="14" s="1"/>
  <c r="I252" i="14" s="1"/>
  <c r="J252" i="14" s="1"/>
  <c r="I253" i="14" s="1"/>
  <c r="J253" i="14" s="1"/>
  <c r="I254" i="14" s="1"/>
  <c r="J254" i="14" s="1"/>
  <c r="I255" i="14" s="1"/>
  <c r="J255" i="14" s="1"/>
  <c r="I256" i="14" s="1"/>
  <c r="J256" i="14" s="1"/>
  <c r="I257" i="14" s="1"/>
  <c r="J257" i="14" s="1"/>
  <c r="I258" i="14" s="1"/>
  <c r="J258" i="14" s="1"/>
  <c r="I259" i="14" s="1"/>
  <c r="J259" i="14" s="1"/>
  <c r="I260" i="14" s="1"/>
  <c r="J260" i="14" s="1"/>
  <c r="I261" i="14" s="1"/>
  <c r="J261" i="14" s="1"/>
  <c r="I262" i="14" s="1"/>
  <c r="J262" i="14" s="1"/>
  <c r="I263" i="14" s="1"/>
  <c r="J263" i="14" s="1"/>
  <c r="I264" i="14" s="1"/>
  <c r="J264" i="14" s="1"/>
  <c r="I265" i="14" s="1"/>
  <c r="J265" i="14" s="1"/>
  <c r="I266" i="14" s="1"/>
  <c r="J266" i="14" s="1"/>
  <c r="I267" i="14" s="1"/>
  <c r="J267" i="14" s="1"/>
  <c r="I268" i="14" s="1"/>
  <c r="J268" i="14" s="1"/>
  <c r="I269" i="14" s="1"/>
  <c r="J269" i="14" s="1"/>
  <c r="M244" i="14"/>
  <c r="I270" i="14" l="1"/>
  <c r="J270" i="14" s="1"/>
  <c r="I271" i="14" s="1"/>
  <c r="J271" i="14" s="1"/>
  <c r="G295" i="14" s="1"/>
  <c r="M269" i="14"/>
  <c r="M271" i="14" l="1"/>
</calcChain>
</file>

<file path=xl/sharedStrings.xml><?xml version="1.0" encoding="utf-8"?>
<sst xmlns="http://schemas.openxmlformats.org/spreadsheetml/2006/main" count="7538" uniqueCount="1448">
  <si>
    <t>THE SOKO FUND</t>
  </si>
  <si>
    <t>Assets</t>
  </si>
  <si>
    <t>Investments</t>
  </si>
  <si>
    <t>Opening Balance</t>
  </si>
  <si>
    <t xml:space="preserve">As at </t>
  </si>
  <si>
    <t>30th September 2014</t>
  </si>
  <si>
    <t>30th September 2013</t>
  </si>
  <si>
    <t>Change in value of investments</t>
  </si>
  <si>
    <t>Closing Balance</t>
  </si>
  <si>
    <t>£</t>
  </si>
  <si>
    <t>Cash at Bank</t>
  </si>
  <si>
    <t>Total Assets</t>
  </si>
  <si>
    <t>Reconciliation</t>
  </si>
  <si>
    <t>Total assets brought forward</t>
  </si>
  <si>
    <t>Total assets carried forward</t>
  </si>
  <si>
    <t>Signed by :</t>
  </si>
  <si>
    <t>Charity Trustee</t>
  </si>
  <si>
    <t>Date :</t>
  </si>
  <si>
    <t>Income</t>
  </si>
  <si>
    <t>Donations received</t>
  </si>
  <si>
    <t>Fundraising activities</t>
  </si>
  <si>
    <t>Total income</t>
  </si>
  <si>
    <t>Expenditure</t>
  </si>
  <si>
    <t>Donations and disbursements</t>
  </si>
  <si>
    <t>Subscriptions paid</t>
  </si>
  <si>
    <t>Sundry expenses</t>
  </si>
  <si>
    <t>Total expenditure</t>
  </si>
  <si>
    <t>Net cash income/(expenditure for the year</t>
  </si>
  <si>
    <t>Income from/(purchase of) investments</t>
  </si>
  <si>
    <t>Net movement in cash balance in the year</t>
  </si>
  <si>
    <t>Opening cash balance</t>
  </si>
  <si>
    <t>Closing cash balance</t>
  </si>
  <si>
    <t>Year to 30th</t>
  </si>
  <si>
    <t>September 2014</t>
  </si>
  <si>
    <t>September 2013</t>
  </si>
  <si>
    <t>Statement No</t>
  </si>
  <si>
    <t>Date</t>
  </si>
  <si>
    <t>Description</t>
  </si>
  <si>
    <t>Detail</t>
  </si>
  <si>
    <t>M Fergusson</t>
  </si>
  <si>
    <t>b/f</t>
  </si>
  <si>
    <t>c/f</t>
  </si>
  <si>
    <t>White PR&amp;B</t>
  </si>
  <si>
    <t>Sowden PC</t>
  </si>
  <si>
    <t>Mr Daly Mason</t>
  </si>
  <si>
    <t>Clunie James Clunie</t>
  </si>
  <si>
    <t>Interest tax paid</t>
  </si>
  <si>
    <t>Ms Graham &amp; Mr Lon Soko Fund</t>
  </si>
  <si>
    <t>6122 Assoc of Busi</t>
  </si>
  <si>
    <t>Price JW Stuart Mason Schol</t>
  </si>
  <si>
    <t>B + D Kerr</t>
  </si>
  <si>
    <t>Murtagh Margaret Mrs M Murtagh</t>
  </si>
  <si>
    <t>Credit</t>
  </si>
  <si>
    <t>Williams P+ZK Stuart mason</t>
  </si>
  <si>
    <t>Bremner</t>
  </si>
  <si>
    <t>D</t>
  </si>
  <si>
    <t>EXP</t>
  </si>
  <si>
    <t>I</t>
  </si>
  <si>
    <t>6122 J2 EFAX PLUS</t>
  </si>
  <si>
    <t>Mrs MacGregor 1011</t>
  </si>
  <si>
    <t>John Bishop Quiz night share</t>
  </si>
  <si>
    <t>FR</t>
  </si>
  <si>
    <t>Uni of Southampton</t>
  </si>
  <si>
    <t>Overseas Payment MZUZU COLLECTION</t>
  </si>
  <si>
    <t>Overseas Payment BUNDA FEES</t>
  </si>
  <si>
    <t>DIS</t>
  </si>
  <si>
    <t>Reverend Allberry Soko Fund</t>
  </si>
  <si>
    <t>Overseas Payment UNIVERSITY OF MALA</t>
  </si>
  <si>
    <t>TFR 92861142140300</t>
  </si>
  <si>
    <t>PayPal PAYPAL WITHDRAWAL</t>
  </si>
  <si>
    <t>Overseas Payment LA KAMWANJA</t>
  </si>
  <si>
    <t>Mrs &amp; Mr Flynn SophiaScholarship</t>
  </si>
  <si>
    <t>D Noel Debi Noel</t>
  </si>
  <si>
    <t xml:space="preserve">CAF 14081918728CF </t>
  </si>
  <si>
    <t xml:space="preserve"> Chq 50046</t>
  </si>
  <si>
    <t>HMRC Charities CR56528</t>
  </si>
  <si>
    <t>Charities Trust CT4983</t>
  </si>
  <si>
    <t>CAF 14092220578CF</t>
  </si>
  <si>
    <t>Univ of Edinburgh P01 2105370</t>
  </si>
  <si>
    <t>Scotland Malawi PA EP1418118714071</t>
  </si>
  <si>
    <t>Malumbo Soko</t>
  </si>
  <si>
    <t>cards and G Graham royalties cheque</t>
  </si>
  <si>
    <t>Quiz night</t>
  </si>
  <si>
    <t>Quiz night additional donations</t>
  </si>
  <si>
    <t>christmas card money</t>
  </si>
  <si>
    <t>johann horsburgh &amp; gill brittle</t>
  </si>
  <si>
    <t>Scotland Malawi Partnership subscription</t>
  </si>
  <si>
    <t>SUB</t>
  </si>
  <si>
    <t>NIDOS Subscription</t>
  </si>
  <si>
    <t>CAF cheque - Andrew Finlayson</t>
  </si>
  <si>
    <t>Elspeth Graham</t>
  </si>
  <si>
    <t>Bank interest received</t>
  </si>
  <si>
    <t>Disbursements and donations</t>
  </si>
  <si>
    <t>Subscriptions</t>
  </si>
  <si>
    <t>Query</t>
  </si>
  <si>
    <t>Miscellaneous expenses</t>
  </si>
  <si>
    <t>UNK</t>
  </si>
  <si>
    <t>Op</t>
  </si>
  <si>
    <t>Cl</t>
  </si>
  <si>
    <t>Debtors</t>
  </si>
  <si>
    <t>Paypal donations not taken into bank account</t>
  </si>
  <si>
    <t>Increase/(decrease) in debtors</t>
  </si>
  <si>
    <t>30th September 2015</t>
  </si>
  <si>
    <t>Fergusson M</t>
  </si>
  <si>
    <t>White PR &amp; B</t>
  </si>
  <si>
    <t xml:space="preserve">Daly </t>
  </si>
  <si>
    <t>Clunie J</t>
  </si>
  <si>
    <t>Interest</t>
  </si>
  <si>
    <t>Noel D</t>
  </si>
  <si>
    <t>Graham &amp; Longkumer</t>
  </si>
  <si>
    <t>Flynn, S</t>
  </si>
  <si>
    <t>Price JW</t>
  </si>
  <si>
    <t>Kerr B&amp;D</t>
  </si>
  <si>
    <t>Murtagh M</t>
  </si>
  <si>
    <t>Bremner J</t>
  </si>
  <si>
    <t>Williams &amp; Koc</t>
  </si>
  <si>
    <t>Macgregor C</t>
  </si>
  <si>
    <t>Paypal</t>
  </si>
  <si>
    <t>Big Give fundraising week</t>
  </si>
  <si>
    <t>credit</t>
  </si>
  <si>
    <t>TFR 11421403</t>
  </si>
  <si>
    <t>Big Give fundraising collection</t>
  </si>
  <si>
    <t>Hope Trust (2000), Glenalmond (897.48), M Catty (20)</t>
  </si>
  <si>
    <t>CAF cheque - Deborah Hamilton</t>
  </si>
  <si>
    <t>CAF 15012111092CF</t>
  </si>
  <si>
    <t>American Friends donation?</t>
  </si>
  <si>
    <t>Bunda college</t>
  </si>
  <si>
    <t>Dorothy Bremner</t>
  </si>
  <si>
    <t>SMP subscription</t>
  </si>
  <si>
    <t>Allberry Rev</t>
  </si>
  <si>
    <t>HMRC</t>
  </si>
  <si>
    <t>University of Malawi payment</t>
  </si>
  <si>
    <t>Mzuzu University</t>
  </si>
  <si>
    <t>Leonard Kamwanja</t>
  </si>
  <si>
    <t>honorarium and expenses</t>
  </si>
  <si>
    <t>Fife college donation</t>
  </si>
  <si>
    <t>Charities trust</t>
  </si>
  <si>
    <t xml:space="preserve">paypal payment </t>
  </si>
  <si>
    <t>American Friends donation</t>
  </si>
  <si>
    <t>Copymade</t>
  </si>
  <si>
    <t>SF postcards</t>
  </si>
  <si>
    <t xml:space="preserve">KPMG </t>
  </si>
  <si>
    <t>Donation for James Clunie</t>
  </si>
  <si>
    <t>repayment from HMRC</t>
  </si>
  <si>
    <t>Mydonate</t>
  </si>
  <si>
    <t>Soko Cycle fundraising</t>
  </si>
  <si>
    <t>Chifundo bags</t>
  </si>
  <si>
    <t>Mary Catty (Soko Cycle)</t>
  </si>
  <si>
    <t>Chris Himsworth (Soko Cycle)</t>
  </si>
  <si>
    <t>CAF cheque</t>
  </si>
  <si>
    <t>HON</t>
  </si>
  <si>
    <t>Honorarium and expenses</t>
  </si>
  <si>
    <t>September 2015</t>
  </si>
  <si>
    <t>For the year to 30th September 2016</t>
  </si>
  <si>
    <t>September 2016</t>
  </si>
  <si>
    <t>30th September 2016</t>
  </si>
  <si>
    <t>Statement</t>
  </si>
  <si>
    <t>Fergusson, M</t>
  </si>
  <si>
    <t>Sowden P C</t>
  </si>
  <si>
    <t>Daly</t>
  </si>
  <si>
    <t>MacGregor C</t>
  </si>
  <si>
    <t>Graham and Longkumer</t>
  </si>
  <si>
    <t>Postcards</t>
  </si>
  <si>
    <t>Christ Church Morningside</t>
  </si>
  <si>
    <t>Christ Church repayment</t>
  </si>
  <si>
    <t>Price jw</t>
  </si>
  <si>
    <t>Kerr B &amp; D</t>
  </si>
  <si>
    <t>Remaining soko cycle fundraising</t>
  </si>
  <si>
    <t>Williams Z &amp; P</t>
  </si>
  <si>
    <t>Susan and Tony Flynn</t>
  </si>
  <si>
    <t>Soroptimists/Chifundo</t>
  </si>
  <si>
    <t>CAF cheque 1511301332CF</t>
  </si>
  <si>
    <t>Deborah Hamilton</t>
  </si>
  <si>
    <t>small one-off donations</t>
  </si>
  <si>
    <t>???</t>
  </si>
  <si>
    <t>Hope Trust Grant</t>
  </si>
  <si>
    <t>American Friends fundraising</t>
  </si>
  <si>
    <t>Bunda college payment (LUANAR)</t>
  </si>
  <si>
    <t>Mzuzu university payment</t>
  </si>
  <si>
    <t>Allberry W</t>
  </si>
  <si>
    <t>key travel</t>
  </si>
  <si>
    <t>Flight to Malawi</t>
  </si>
  <si>
    <t>Amazon</t>
  </si>
  <si>
    <t>Reources for trip</t>
  </si>
  <si>
    <t>remaining</t>
  </si>
  <si>
    <t>CAF GYE41000703924</t>
  </si>
  <si>
    <t>Money supermarket</t>
  </si>
  <si>
    <t>Travel insurance</t>
  </si>
  <si>
    <t>Travelex Sainsbury</t>
  </si>
  <si>
    <t>Funds for Malawi (taken in $)</t>
  </si>
  <si>
    <t>Post office exchange</t>
  </si>
  <si>
    <t>copystop</t>
  </si>
  <si>
    <t>printing for leaflets</t>
  </si>
  <si>
    <t>Gavin Bryce</t>
  </si>
  <si>
    <t>Soko Fund film</t>
  </si>
  <si>
    <t>Scotland Malawi subscription</t>
  </si>
  <si>
    <t>Mamie martin fund grant</t>
  </si>
  <si>
    <t>TRF 92861142140300</t>
  </si>
  <si>
    <t>CAF 1608304111CF</t>
  </si>
  <si>
    <t>Andrew Finlayson</t>
  </si>
  <si>
    <t>transfer from American Friends</t>
  </si>
  <si>
    <t>Withdrawal</t>
  </si>
  <si>
    <t>cash to send to Malawi via MMF</t>
  </si>
  <si>
    <t>Multicolour</t>
  </si>
  <si>
    <t>printing flyers Come and Sing</t>
  </si>
  <si>
    <t>GR</t>
  </si>
  <si>
    <t>Grants</t>
  </si>
  <si>
    <t>Overseas visit</t>
  </si>
  <si>
    <t>OS</t>
  </si>
  <si>
    <t>Donation error by Chrsit Church</t>
  </si>
  <si>
    <t>Correction - repayment</t>
  </si>
  <si>
    <t>Concert</t>
  </si>
  <si>
    <t>For Soko Graduate Launch</t>
  </si>
  <si>
    <t>Overseas visits</t>
  </si>
  <si>
    <t>CHI</t>
  </si>
  <si>
    <t>FILM</t>
  </si>
  <si>
    <t>Soko Fund Film</t>
  </si>
  <si>
    <t>Tynecastle High Fund raising</t>
  </si>
  <si>
    <t>Mamie martin launch</t>
  </si>
  <si>
    <t>Unrestricted</t>
  </si>
  <si>
    <t>Funds</t>
  </si>
  <si>
    <t>Restricted</t>
  </si>
  <si>
    <t>Restricted for Research</t>
  </si>
  <si>
    <t>Restricted Funds Research</t>
  </si>
  <si>
    <t>Total</t>
  </si>
  <si>
    <t>Note 1.</t>
  </si>
  <si>
    <t>Notes to the Accounts</t>
  </si>
  <si>
    <t>Nature and purpose of funds</t>
  </si>
  <si>
    <t>During the year, the charity received donations of £8,594 from the American Friends of the Soko Fund towards the cost of a research project in Malawi.</t>
  </si>
  <si>
    <t>Unrestricted funds are those which may be used at the discretion of the trustees in furtherance of the objects of the charity.</t>
  </si>
  <si>
    <t>Restricted funds may only be used for specific purposes.  Restrictions arise when specified by the donor or when  funds are raised for specific purposes.</t>
  </si>
  <si>
    <t>The expenditure in the year to 30th September 2016 was £2,115, covering overseas travel expenses for a trustee to set the project up in Malawi</t>
  </si>
  <si>
    <t>The balance of unspent project funds, required for future costs, was £6,479 at the year end.</t>
  </si>
  <si>
    <t>30th September 2017</t>
  </si>
  <si>
    <t>September 2017</t>
  </si>
  <si>
    <t>Sowden P</t>
  </si>
  <si>
    <t>White P&amp; R</t>
  </si>
  <si>
    <t>Daly M</t>
  </si>
  <si>
    <t>Williams Z</t>
  </si>
  <si>
    <t>bank interest</t>
  </si>
  <si>
    <t>amazon</t>
  </si>
  <si>
    <t>come and sing expenses</t>
  </si>
  <si>
    <t>multicolour printing</t>
  </si>
  <si>
    <t>leaflets</t>
  </si>
  <si>
    <t>CAF cheque 1611301126CF</t>
  </si>
  <si>
    <t>mistake</t>
  </si>
  <si>
    <t>Azimo transfer</t>
  </si>
  <si>
    <t>expenses to winnie</t>
  </si>
  <si>
    <t>Waverley care</t>
  </si>
  <si>
    <t>donations from concert</t>
  </si>
  <si>
    <t xml:space="preserve"> Bremner J</t>
  </si>
  <si>
    <t>Scottish chamber choir</t>
  </si>
  <si>
    <t>St Cuthberts church</t>
  </si>
  <si>
    <t>deposit for hall hire</t>
  </si>
  <si>
    <t>Lindsay Graham</t>
  </si>
  <si>
    <t>repayment for printing</t>
  </si>
  <si>
    <t>come &amp; sing fundraising</t>
  </si>
  <si>
    <t>John Kitchen</t>
  </si>
  <si>
    <t>expenses for scores</t>
  </si>
  <si>
    <t>remainder for hall hire</t>
  </si>
  <si>
    <t>Hope Trust grant</t>
  </si>
  <si>
    <t>Bunda university</t>
  </si>
  <si>
    <t>CAF cheque 17012638010CF</t>
  </si>
  <si>
    <t>Eventbrite</t>
  </si>
  <si>
    <t>paypal</t>
  </si>
  <si>
    <t xml:space="preserve">KLM </t>
  </si>
  <si>
    <t>flight to malawi</t>
  </si>
  <si>
    <t>Expenses</t>
  </si>
  <si>
    <t>expenses for set up</t>
  </si>
  <si>
    <t>repayment</t>
  </si>
  <si>
    <t>University of Malawi</t>
  </si>
  <si>
    <t>Johnson &amp; Johnson Trust</t>
  </si>
  <si>
    <t>SGA grant</t>
  </si>
  <si>
    <t>donation</t>
  </si>
  <si>
    <t>miles for malawi</t>
  </si>
  <si>
    <t>Rock Insurance</t>
  </si>
  <si>
    <t>travel insurance to malawi</t>
  </si>
  <si>
    <t>expenses for trip</t>
  </si>
  <si>
    <t>Sainsburys Travelex</t>
  </si>
  <si>
    <t>Malawi trip expenses</t>
  </si>
  <si>
    <t>healthcare project</t>
  </si>
  <si>
    <t>NIDOS subscription</t>
  </si>
  <si>
    <t>remaining money from trip</t>
  </si>
  <si>
    <t>Pedal for Scotland fundraiser</t>
  </si>
  <si>
    <t>Benbow M</t>
  </si>
  <si>
    <t>expenses</t>
  </si>
  <si>
    <t>payment for SGA coordinator</t>
  </si>
  <si>
    <t>petty cash expenses</t>
  </si>
  <si>
    <t>mydonate</t>
  </si>
  <si>
    <t>Kerr Dianne</t>
  </si>
  <si>
    <t>Repayment for mistake donation</t>
  </si>
  <si>
    <t>consultancy for SGA grant</t>
  </si>
  <si>
    <t>Amazon Mistake</t>
  </si>
  <si>
    <t>AMA</t>
  </si>
  <si>
    <t>Statement No.</t>
  </si>
  <si>
    <t>Item</t>
  </si>
  <si>
    <t>Notes</t>
  </si>
  <si>
    <t>Mcleods Ascent Trust</t>
  </si>
  <si>
    <t>stewardship transfer</t>
  </si>
  <si>
    <t>Transfer from old account</t>
  </si>
  <si>
    <t>cash withdrawal</t>
  </si>
  <si>
    <t>Payment for healthcare project</t>
  </si>
  <si>
    <t>TFR</t>
  </si>
  <si>
    <t>Transfer Out</t>
  </si>
  <si>
    <t>Transfer</t>
  </si>
  <si>
    <t>HEA</t>
  </si>
  <si>
    <t>Healthcare Project</t>
  </si>
  <si>
    <t>B+D Kerr</t>
  </si>
  <si>
    <t>Price JW Stuart mason</t>
  </si>
  <si>
    <t>OPEN</t>
  </si>
  <si>
    <t>Opening</t>
  </si>
  <si>
    <t>FEA</t>
  </si>
  <si>
    <t>For feasibility project per LG 5/6</t>
  </si>
  <si>
    <t>Feasibility Project</t>
  </si>
  <si>
    <t>RESTRICTED</t>
  </si>
  <si>
    <t>RESTRICTED HEALTHCARE</t>
  </si>
  <si>
    <t>During the prior year, the charity received donations of £8,594 from the American Friends of the Soko Fund towards the cost of a research project in Malawi.</t>
  </si>
  <si>
    <t xml:space="preserve">The balance of unspent restricted project funds was £2,868.  The providers of the funds, the American Friends of the Soko Fund, </t>
  </si>
  <si>
    <t>donated the unspent funds to the charity as unrestricted funds to be spent at the discretion of the trustees. At the year end there</t>
  </si>
  <si>
    <t>The expenditure in the year to 30th September 2017 was £4,037 covering overseas travel expenses, consultancy and other costs.</t>
  </si>
  <si>
    <t>The expenditure in the year to 30th September 2017 was £3,611, covering the remaining costs of setting up the project.</t>
  </si>
  <si>
    <t>Note 2.</t>
  </si>
  <si>
    <t>were no restricted funds associated with this project, which had been completed before the  year end.</t>
  </si>
  <si>
    <t>On 9th February 2016, the charity was reclassified by OSCR as a Scottish Charitable Incorporated Organisation (SCIO).</t>
  </si>
  <si>
    <t>In accordance with the requirements of being an SCIO, the charity transferred it's funds into a bank account approved for SCIOs.</t>
  </si>
  <si>
    <t xml:space="preserve">The transfer occurred on 18th September 2017, within the charity's financial year ended 30th September 2017, and inaccordance </t>
  </si>
  <si>
    <t>Income and Expenditure Statement : Merged Accounts following incorporation of the charity as a Scottish Charitable Incorporated Organisation.</t>
  </si>
  <si>
    <t>Unspent restricted funds donated by grant awarder</t>
  </si>
  <si>
    <t>September 2018</t>
  </si>
  <si>
    <t>Soko Account Oct 2017-Sept 2018</t>
  </si>
  <si>
    <t xml:space="preserve">Income </t>
  </si>
  <si>
    <t>donations transferred from paypal account</t>
  </si>
  <si>
    <t>My donate</t>
  </si>
  <si>
    <t>sponsorship from Soko Cycle 17</t>
  </si>
  <si>
    <t>Azimo</t>
  </si>
  <si>
    <t>payment for SGA workshop in Malawi</t>
  </si>
  <si>
    <t>Graham L</t>
  </si>
  <si>
    <t>workshop repayment</t>
  </si>
  <si>
    <t>Multicolour printing</t>
  </si>
  <si>
    <t>Come and Sing flyers</t>
  </si>
  <si>
    <t>repayment for failed transfer</t>
  </si>
  <si>
    <t>transfer to Leonard Kamwanja</t>
  </si>
  <si>
    <t>Foreign payments</t>
  </si>
  <si>
    <t>Donation from Elspeth Graham lecture</t>
  </si>
  <si>
    <t>Grant from St Andrews and St George's</t>
  </si>
  <si>
    <t>Susan Flynn (900) David Gibson (50)</t>
  </si>
  <si>
    <t>MUST payment</t>
  </si>
  <si>
    <t>Malawi University of Science and Technology</t>
  </si>
  <si>
    <t>St Cuthbert's Church</t>
  </si>
  <si>
    <t>deposit for Come and Sing hire</t>
  </si>
  <si>
    <t>Mamie Martin Fund</t>
  </si>
  <si>
    <t>repayment of share of sponsorship</t>
  </si>
  <si>
    <t xml:space="preserve">Azimo </t>
  </si>
  <si>
    <t>transfer to Winnie Mkandawire</t>
  </si>
  <si>
    <t>Hope Trust</t>
  </si>
  <si>
    <t>Mamie Martin Cameron Scholarships</t>
  </si>
  <si>
    <t>Johann Horsburgh</t>
  </si>
  <si>
    <t>Sinclair Bremner</t>
  </si>
  <si>
    <t>CAF Cheque</t>
  </si>
  <si>
    <t>anonymous donation</t>
  </si>
  <si>
    <t>Instant print</t>
  </si>
  <si>
    <t>Printing Come and Sing programme</t>
  </si>
  <si>
    <t>Soko cycle publicity repayment</t>
  </si>
  <si>
    <t>remainder of payment for venue hire</t>
  </si>
  <si>
    <t>Donations from Come and sing</t>
  </si>
  <si>
    <t>Funds for Winnie Mkandawire</t>
  </si>
  <si>
    <t>sowden P</t>
  </si>
  <si>
    <t>Bunda College</t>
  </si>
  <si>
    <t>Cash payment in</t>
  </si>
  <si>
    <t>Cash collection from Come and Sing</t>
  </si>
  <si>
    <t>Hiddleston collection</t>
  </si>
  <si>
    <t>remaining Come and Sing donations</t>
  </si>
  <si>
    <t>Transfer to Winnie Mkandawire</t>
  </si>
  <si>
    <t>Payment on J&amp;J consultancy</t>
  </si>
  <si>
    <t>Price J</t>
  </si>
  <si>
    <t>Corra Foundation</t>
  </si>
  <si>
    <t>Capacity grant from Scottish government</t>
  </si>
  <si>
    <t>R.V. Key - Hiddleston collection</t>
  </si>
  <si>
    <t>M Matthews - Hiddleston Collection</t>
  </si>
  <si>
    <t>STEM workshop for SGA</t>
  </si>
  <si>
    <t>my donate</t>
  </si>
  <si>
    <t>International Development</t>
  </si>
  <si>
    <t>Alliance Subscription</t>
  </si>
  <si>
    <t>Helen Harvey</t>
  </si>
  <si>
    <t>consultant for Capacity grant</t>
  </si>
  <si>
    <t>see separate breakdown</t>
  </si>
  <si>
    <t>Post office</t>
  </si>
  <si>
    <t>Petty cash - stamps</t>
  </si>
  <si>
    <t>Ceris Jones</t>
  </si>
  <si>
    <t>final payment for J&amp;J consultancy</t>
  </si>
  <si>
    <t>Easyfundraising</t>
  </si>
  <si>
    <t>online transaction fundraising</t>
  </si>
  <si>
    <t xml:space="preserve">HMRC </t>
  </si>
  <si>
    <t>Gift aid payment</t>
  </si>
  <si>
    <t>Kamwanja L</t>
  </si>
  <si>
    <t>allowances for interns</t>
  </si>
  <si>
    <t>Scotland Malawi Partnership</t>
  </si>
  <si>
    <t>Subscription</t>
  </si>
  <si>
    <t>Marion Macrae</t>
  </si>
  <si>
    <t>Stewardship</t>
  </si>
  <si>
    <t>McLeod Ascent Trust</t>
  </si>
  <si>
    <t>Mkandawire W</t>
  </si>
  <si>
    <t>Capacity grant (300), SGA (660) Fees (16)</t>
  </si>
  <si>
    <t>Wee jaunt cycle - Miles for Malawi</t>
  </si>
  <si>
    <t>Social Bite</t>
  </si>
  <si>
    <t>Catering for Capacity grant meeting</t>
  </si>
  <si>
    <t>Funds for SGA work - W Mkandawire</t>
  </si>
  <si>
    <t>Willams Stuart Legacy</t>
  </si>
  <si>
    <t>Category</t>
  </si>
  <si>
    <t>30th September 2018</t>
  </si>
  <si>
    <t>CAP</t>
  </si>
  <si>
    <t>GIFT</t>
  </si>
  <si>
    <t>Capacity Project</t>
  </si>
  <si>
    <t>Gift Aid - HMRC</t>
  </si>
  <si>
    <t>LG1</t>
  </si>
  <si>
    <t>LG2</t>
  </si>
  <si>
    <t>LG3</t>
  </si>
  <si>
    <t>LG4</t>
  </si>
  <si>
    <t>LG5</t>
  </si>
  <si>
    <t>Reclassification</t>
  </si>
  <si>
    <t>For the year to 30th September 2018</t>
  </si>
  <si>
    <t>Capacity project</t>
  </si>
  <si>
    <t>During the prior year, the charity received a grant of £15,000 from Johnson &amp; Johnson towards the cost of a healthcare project in Malawi.</t>
  </si>
  <si>
    <t>The balance of unspent restricted project funds at 1 October 2017 year end was £10,963.  During the current year the project was completed and</t>
  </si>
  <si>
    <t>with the rules of the OSCR, the charity chose to prepare merged accounts for the  financial year ended 30th September 2017.</t>
  </si>
  <si>
    <t>all remaining funds were expended on the project.</t>
  </si>
  <si>
    <t>During the year £1,850 has been spent on consultancy fees and £8,150 remains unspent at the end of the year.</t>
  </si>
  <si>
    <t xml:space="preserve">During the year, the charity received a grant of £10,000 from Corra Foundation Small Grants  towards capacity building for the organisation. </t>
  </si>
  <si>
    <t>This work involves a review of communications and fundraising, developing a monitoring and evaluation strategy, and redesign of the website.</t>
  </si>
  <si>
    <t>For the year to 30th September 2019</t>
  </si>
  <si>
    <t>30th September 2019</t>
  </si>
  <si>
    <t>Soko Account Oct 2018-Sept 2019</t>
  </si>
  <si>
    <t>Bremner JB</t>
  </si>
  <si>
    <t>Joint MMF fundraiser</t>
  </si>
  <si>
    <t>White B</t>
  </si>
  <si>
    <t>Horsburgh A</t>
  </si>
  <si>
    <t>Friends of the Soko Fund US</t>
  </si>
  <si>
    <t>??</t>
  </si>
  <si>
    <t>September 2019</t>
  </si>
  <si>
    <t>White PR &amp; B Bessiewhite</t>
  </si>
  <si>
    <t>Alison Horsburgh</t>
  </si>
  <si>
    <t>Soko website</t>
  </si>
  <si>
    <t>L Graham</t>
  </si>
  <si>
    <t>Report Sep 15</t>
  </si>
  <si>
    <t>7262 Multicolo</t>
  </si>
  <si>
    <t>Must collections</t>
  </si>
  <si>
    <t>Overseas Payment</t>
  </si>
  <si>
    <t>Winnie Mkandwire</t>
  </si>
  <si>
    <t>GOCARDLESS LTD</t>
  </si>
  <si>
    <t>CREDIT</t>
  </si>
  <si>
    <t>7262 WU</t>
  </si>
  <si>
    <t>Donation</t>
  </si>
  <si>
    <t>MZUNI FEE COLLECT</t>
  </si>
  <si>
    <t>WWW INSTANTPR</t>
  </si>
  <si>
    <t>LINK13:11FEB19</t>
  </si>
  <si>
    <t>LINK13:12FEB19</t>
  </si>
  <si>
    <t>PO14:11FEB20</t>
  </si>
  <si>
    <t>LINK13:27FEB21</t>
  </si>
  <si>
    <t>LINK15:56FEB23</t>
  </si>
  <si>
    <t>100002 0002650 181870000</t>
  </si>
  <si>
    <t>PO17:30FEB25</t>
  </si>
  <si>
    <t>100003</t>
  </si>
  <si>
    <t>Edinburgh Royal CH Soko Fund</t>
  </si>
  <si>
    <t>100004 000266 1234780000</t>
  </si>
  <si>
    <t>100005 0002648 624870000</t>
  </si>
  <si>
    <t>100001 0002734 108870000</t>
  </si>
  <si>
    <t>MyDonate</t>
  </si>
  <si>
    <t>Rev Allberry</t>
  </si>
  <si>
    <t>100006 0002801 094870000</t>
  </si>
  <si>
    <t>Eventbrite Inc</t>
  </si>
  <si>
    <t>GC C1 SOKOFUND</t>
  </si>
  <si>
    <t>The Parish Church</t>
  </si>
  <si>
    <t>Bunda Fees</t>
  </si>
  <si>
    <t>Amazon Europe Core</t>
  </si>
  <si>
    <t>International Deve 17449</t>
  </si>
  <si>
    <t>Easy fundraising</t>
  </si>
  <si>
    <t>LINK14:47JUN11</t>
  </si>
  <si>
    <t>Kerr Transfer Test</t>
  </si>
  <si>
    <t>CAF190626711CF</t>
  </si>
  <si>
    <t>Harmonise</t>
  </si>
  <si>
    <t>Mr Kerr Harmonisedonations</t>
  </si>
  <si>
    <t>Stockbridge Parish</t>
  </si>
  <si>
    <t>Kerr B&amp;D update</t>
  </si>
  <si>
    <t>M Leivers</t>
  </si>
  <si>
    <t>GOCARDLESS SCOTLAND</t>
  </si>
  <si>
    <t>KEY TRAVEL</t>
  </si>
  <si>
    <t>STWDSHPI</t>
  </si>
  <si>
    <t>Currys Online</t>
  </si>
  <si>
    <t>SB Travel Mon</t>
  </si>
  <si>
    <t>Moneysupermar</t>
  </si>
  <si>
    <t>Statement Balance as at 30 Sep 19</t>
  </si>
  <si>
    <t>cash donations from cycle</t>
  </si>
  <si>
    <t>set up test cost</t>
  </si>
  <si>
    <t>Payment to Winnie Mkandawire</t>
  </si>
  <si>
    <t>internship programme allowances</t>
  </si>
  <si>
    <t>Post office deposit</t>
  </si>
  <si>
    <t>MacDonald S - Soko cycle donation</t>
  </si>
  <si>
    <t>Flynn s - 800; MMF Cameron scholarships - 1500; Hope Trust 2000; Goodman D - 20</t>
  </si>
  <si>
    <t>Grant from STAGW</t>
  </si>
  <si>
    <t>Transfer of donations from paypal account</t>
  </si>
  <si>
    <t>float for fundraising event</t>
  </si>
  <si>
    <t>Soloist payment - fundraising</t>
  </si>
  <si>
    <t>Donations from Come &amp; Sing</t>
  </si>
  <si>
    <t>Fundraising expenses - scores</t>
  </si>
  <si>
    <t>Soko cycle donations</t>
  </si>
  <si>
    <t>Insley M</t>
  </si>
  <si>
    <t>Come &amp;Sing donations</t>
  </si>
  <si>
    <t>inv 032/19 - venue hire</t>
  </si>
  <si>
    <t>smile fundraising scheme</t>
  </si>
  <si>
    <t>Gift for speakers at Friend event</t>
  </si>
  <si>
    <t>Hamilton D</t>
  </si>
  <si>
    <t>Cash donations from concert</t>
  </si>
  <si>
    <t>Venue hire for friends event</t>
  </si>
  <si>
    <t>Fight to Malawi</t>
  </si>
  <si>
    <t>Ascent trust donation</t>
  </si>
  <si>
    <t>Sweet A - 500; Insley M - 150</t>
  </si>
  <si>
    <t>Laptop for SF Malawi Manager</t>
  </si>
  <si>
    <t>Leonard Kamwanja - preparation for trip</t>
  </si>
  <si>
    <t>Funds for trip</t>
  </si>
  <si>
    <t>Miscellaneous</t>
  </si>
  <si>
    <t>who for</t>
  </si>
  <si>
    <t>During the year ended 30 September 2017, the charity received a grant of £15,000 from Johnson &amp; Johnson towards the cost of a healthcare project in Malawi.</t>
  </si>
  <si>
    <t>The balance of unspent restricted project funds at 1 October 2017 year end was £10,963.  During the year ended 30 September 2018 the project was completed and</t>
  </si>
  <si>
    <t xml:space="preserve">During the prior year ended 30 September 2018, the charity received a grant of £10,000 from Corra Foundation Small Grants  towards capacity building for the organisation. </t>
  </si>
  <si>
    <t>During the year ended 30 September 2018, £1,850 was spent on consultancy fees and £8,150 remained unspent at the end of that year.</t>
  </si>
  <si>
    <t>Per LG email 4/11/20</t>
  </si>
  <si>
    <t>During the year ended 30 September 2019, £8,150 has been spent, on consultancy fees and other costs,  covered by the grant and £181 of project expediture</t>
  </si>
  <si>
    <t>was funded by the charity.  There were no remaining restricted grant funds at the end of the year.</t>
  </si>
  <si>
    <t>This work involved a review of communications and fundraising, developing a monitoring and evaluation strategy, and redesign of the website.</t>
  </si>
  <si>
    <t>September 2020</t>
  </si>
  <si>
    <t>For the year to 30th September 2020</t>
  </si>
  <si>
    <t>30th September 2020</t>
  </si>
  <si>
    <t>Soko Accounts - Oct 2019-September 2020</t>
  </si>
  <si>
    <t>GC The Soko Fund JCVSTZ</t>
  </si>
  <si>
    <t>Jonathan Price</t>
  </si>
  <si>
    <t>Cameron scholarships - MMF</t>
  </si>
  <si>
    <t>Wiliams Z</t>
  </si>
  <si>
    <t>honorarium</t>
  </si>
  <si>
    <t xml:space="preserve">Sowden PC </t>
  </si>
  <si>
    <t>GC The Soko Fund M5RRXZ</t>
  </si>
  <si>
    <t>Come and Sing donation</t>
  </si>
  <si>
    <t>Total credit</t>
  </si>
  <si>
    <t>Molly Millar - Insley scholarship</t>
  </si>
  <si>
    <t>Malawi Polytechnic</t>
  </si>
  <si>
    <t>murtagh M</t>
  </si>
  <si>
    <t>macGregor C</t>
  </si>
  <si>
    <t>GC The Soko Fund C7BT6N</t>
  </si>
  <si>
    <t>daly M</t>
  </si>
  <si>
    <t>London Stock Exchange charge</t>
  </si>
  <si>
    <t>SGA Activity</t>
  </si>
  <si>
    <t>bremner J</t>
  </si>
  <si>
    <t>fergusson M</t>
  </si>
  <si>
    <t xml:space="preserve">sowden PC </t>
  </si>
  <si>
    <t>noel D</t>
  </si>
  <si>
    <t>gc The Soko Fund VGGE7C</t>
  </si>
  <si>
    <t>MMF joint fundraising</t>
  </si>
  <si>
    <t>kerr B &amp; D</t>
  </si>
  <si>
    <t>STAGW grant</t>
  </si>
  <si>
    <t>St Cuthbert Parish Church</t>
  </si>
  <si>
    <t>CAF20012228277CF</t>
  </si>
  <si>
    <t>Kamuzu College of Nursing</t>
  </si>
  <si>
    <t>WIliams Z</t>
  </si>
  <si>
    <t>College of Medicine</t>
  </si>
  <si>
    <t>white PR &amp; B</t>
  </si>
  <si>
    <t>graham &amp; Longkumer</t>
  </si>
  <si>
    <t>GC The Soko Fund 73T8ZB</t>
  </si>
  <si>
    <t>horsburgh A</t>
  </si>
  <si>
    <t>Instaprint</t>
  </si>
  <si>
    <t>AMAZON Smile</t>
  </si>
  <si>
    <t>Insley scholarship donation</t>
  </si>
  <si>
    <t>withdrawal</t>
  </si>
  <si>
    <t>Float for come and Sing</t>
  </si>
  <si>
    <t>wiliams Z</t>
  </si>
  <si>
    <t>clunie J</t>
  </si>
  <si>
    <t>allberry w</t>
  </si>
  <si>
    <t>organist for come and sing</t>
  </si>
  <si>
    <t>st Cuthbert Parish Church</t>
  </si>
  <si>
    <t>soko come and sing</t>
  </si>
  <si>
    <t>GC The Soko Fund 3MPRNY</t>
  </si>
  <si>
    <t>jonathan Price</t>
  </si>
  <si>
    <t>eventbrite</t>
  </si>
  <si>
    <t>come and sing donations</t>
  </si>
  <si>
    <t>transfer</t>
  </si>
  <si>
    <t>leonard kamwanja</t>
  </si>
  <si>
    <t>GC The Soko Fund 65A4H9</t>
  </si>
  <si>
    <t>virtual quiz</t>
  </si>
  <si>
    <t>yesaya chakana</t>
  </si>
  <si>
    <t>SGA Activity - see transfer 1</t>
  </si>
  <si>
    <t xml:space="preserve">hmrc </t>
  </si>
  <si>
    <t>GC The Soko Fund GQ6PNE</t>
  </si>
  <si>
    <t>international development alliance</t>
  </si>
  <si>
    <t>subscription</t>
  </si>
  <si>
    <t>easyfundraising</t>
  </si>
  <si>
    <t>GC The Soko Fund W7AG5Y</t>
  </si>
  <si>
    <t>nancy dent</t>
  </si>
  <si>
    <t>Manager and office - see transfer 2</t>
  </si>
  <si>
    <t>GC The Soko Fund T3TKVQ</t>
  </si>
  <si>
    <t>scotland malawi partnership</t>
  </si>
  <si>
    <t>GC The Soko Fund 54828X</t>
  </si>
  <si>
    <t>stewardship</t>
  </si>
  <si>
    <t>ascent trust</t>
  </si>
  <si>
    <t>GC The Soko Fund 539JG2</t>
  </si>
  <si>
    <t>internship - see transfer 3</t>
  </si>
  <si>
    <t>Manager and office - see transfer 4</t>
  </si>
  <si>
    <t>Bunda college fees</t>
  </si>
  <si>
    <t>williams Z</t>
  </si>
  <si>
    <t>the kiltwalk 2020</t>
  </si>
  <si>
    <t>Malawi office costs</t>
  </si>
  <si>
    <t>MAL</t>
  </si>
  <si>
    <t>Balance per Bank Statement as at 30 Sept 2020</t>
  </si>
  <si>
    <t>Transfer 2 v2</t>
  </si>
  <si>
    <t>TFr 3 v2</t>
  </si>
  <si>
    <t>TFR4 v2</t>
  </si>
  <si>
    <t>Tfr1 v1</t>
  </si>
  <si>
    <t>Tfr2 v1</t>
  </si>
  <si>
    <t>TFR3 v1</t>
  </si>
  <si>
    <t>Tfr4 v1</t>
  </si>
  <si>
    <t xml:space="preserve">During the  year ended 30 September 2018, the charity received a grant of £10,000 from Corra Foundation Small Grants  towards capacity building for the organisation. </t>
  </si>
  <si>
    <t>During the year ended 30 September 2019, £8,150 was spent, on consultancy fees and other costs,  covered by the grant and £181 of project expediture</t>
  </si>
  <si>
    <t>For the year to 30th September 2021</t>
  </si>
  <si>
    <t>September 2021</t>
  </si>
  <si>
    <t>30th September 2021</t>
  </si>
  <si>
    <t>Soko Accounts - 1 Oct 2020- 30 September 2021</t>
  </si>
  <si>
    <t>J Clunie</t>
  </si>
  <si>
    <t>D Noel</t>
  </si>
  <si>
    <t>White PR</t>
  </si>
  <si>
    <t>M Murtagh</t>
  </si>
  <si>
    <t>Graham&amp;Longkumer</t>
  </si>
  <si>
    <t>Thesokofund-DRBSTA</t>
  </si>
  <si>
    <t>A Horsburgh</t>
  </si>
  <si>
    <t>M Daly</t>
  </si>
  <si>
    <t>B Kerr</t>
  </si>
  <si>
    <t>Martha Dickson £15; Charities trust cheque £47.50</t>
  </si>
  <si>
    <t>7262 PO</t>
  </si>
  <si>
    <t>Deborah Hamilton cheque</t>
  </si>
  <si>
    <t>J Bremner</t>
  </si>
  <si>
    <t>Scholarships</t>
  </si>
  <si>
    <t>Chancellor Sundry</t>
  </si>
  <si>
    <t>thesokofund-N5NCP6</t>
  </si>
  <si>
    <t>N Fortune Dent</t>
  </si>
  <si>
    <t>Coordinator remuneration; expenses - transfer 9</t>
  </si>
  <si>
    <t>Easy Fundraising</t>
  </si>
  <si>
    <t>London Stockexchange ID</t>
  </si>
  <si>
    <t>thesokofund-SBN3PY</t>
  </si>
  <si>
    <t>London Review of Books</t>
  </si>
  <si>
    <t>Publicity</t>
  </si>
  <si>
    <t>M Brown</t>
  </si>
  <si>
    <t>fundraising from cards</t>
  </si>
  <si>
    <t>STAGW grant £1000; Morag Insley £200</t>
  </si>
  <si>
    <t>thesokofund-Q8Y7HR</t>
  </si>
  <si>
    <t>Tamsin Lillie</t>
  </si>
  <si>
    <t>transfer  - donation</t>
  </si>
  <si>
    <t>Thesokofund-YB266T</t>
  </si>
  <si>
    <t>CAF2101</t>
  </si>
  <si>
    <t>various donations</t>
  </si>
  <si>
    <t>Thesokofund-QWH77C</t>
  </si>
  <si>
    <t>Thomas Probert £29.64</t>
  </si>
  <si>
    <t>Thesokofund-6BANAK</t>
  </si>
  <si>
    <t>Colin Darroch £49.40 Tamsin Lillie £4.76</t>
  </si>
  <si>
    <t>C Gouzouli</t>
  </si>
  <si>
    <t>Brevio donor</t>
  </si>
  <si>
    <t>Thesokofund-F4WMK5</t>
  </si>
  <si>
    <t>amazon europe core</t>
  </si>
  <si>
    <t>Smile donation scheme</t>
  </si>
  <si>
    <t>Thesokofund-3FFX8E</t>
  </si>
  <si>
    <t>reverend Allberry</t>
  </si>
  <si>
    <t>foundation Scotland</t>
  </si>
  <si>
    <t>Baillie Gifford grant</t>
  </si>
  <si>
    <t>Thesokofund-NKTCZ5</t>
  </si>
  <si>
    <t>K D Singh £49.40 Jonathan Price £19.76</t>
  </si>
  <si>
    <t>Thesokofund-CVMYWX</t>
  </si>
  <si>
    <t>Penelope Humpage</t>
  </si>
  <si>
    <t>Thesokofund-4KB482</t>
  </si>
  <si>
    <t>Thesokofund-CNESC9</t>
  </si>
  <si>
    <t>Francis Spufford</t>
  </si>
  <si>
    <t>Pignatelli Trust</t>
  </si>
  <si>
    <t>Grant</t>
  </si>
  <si>
    <t>The parish church</t>
  </si>
  <si>
    <t>Deposit for come and sing event</t>
  </si>
  <si>
    <t>SGA activities - transfer 11</t>
  </si>
  <si>
    <t>Thesokofund-TZ79BE</t>
  </si>
  <si>
    <t>William Hamilton £49.40</t>
  </si>
  <si>
    <t>Thesokofund-6HBCTR</t>
  </si>
  <si>
    <t>Hope Trust £2500; Insley £200</t>
  </si>
  <si>
    <t>Thesokofund-V49HPD</t>
  </si>
  <si>
    <t xml:space="preserve">K D Singh </t>
  </si>
  <si>
    <t>Thesokofund-Q95HXK</t>
  </si>
  <si>
    <t>College of Medicine (COM)</t>
  </si>
  <si>
    <t>Thesokofund-5AMN9K</t>
  </si>
  <si>
    <t>Thesokofund-JA3T38</t>
  </si>
  <si>
    <t>refund for newsletter printing</t>
  </si>
  <si>
    <t>International Alliance</t>
  </si>
  <si>
    <t>Thesokofund-TKQ5YD</t>
  </si>
  <si>
    <t>The kiltwalk 2021</t>
  </si>
  <si>
    <t>Fundraising from sponsored event</t>
  </si>
  <si>
    <t>Kamuzu College</t>
  </si>
  <si>
    <t>Thesokofund-M8MVYD</t>
  </si>
  <si>
    <t>Thesokofund-386D7D</t>
  </si>
  <si>
    <t>Thesokofund-ABHTWG</t>
  </si>
  <si>
    <t>Thesokofund-7ZHG79</t>
  </si>
  <si>
    <t>Thesokofund-MAZYQC</t>
  </si>
  <si>
    <t>Thesokofund-783DDQ</t>
  </si>
  <si>
    <t>MUST</t>
  </si>
  <si>
    <t>Thesokofund-9RRZZH</t>
  </si>
  <si>
    <t>Thesokofund-TP6FB6</t>
  </si>
  <si>
    <t>interactive investor</t>
  </si>
  <si>
    <t>Transfer to restricted reserves</t>
  </si>
  <si>
    <t>Thesokofund-XQXAAS</t>
  </si>
  <si>
    <t>Richard Keatinge</t>
  </si>
  <si>
    <t>remuneration and expenses - transfer 16</t>
  </si>
  <si>
    <t>Thesokofund-WXHSG2</t>
  </si>
  <si>
    <t>Thesokofund-F2SXW8</t>
  </si>
  <si>
    <t>Richard Keatinge £49.40 Francis Spufford £49.40</t>
  </si>
  <si>
    <t>Peter Stebbings</t>
  </si>
  <si>
    <t>Barley</t>
  </si>
  <si>
    <t>grant to SGA</t>
  </si>
  <si>
    <t>Thesokofund-YDRBH5</t>
  </si>
  <si>
    <t>Thesokofund-SEBDSV</t>
  </si>
  <si>
    <t>Thesokofund-K6FP55</t>
  </si>
  <si>
    <t>Thesokofund-7SZPXJ</t>
  </si>
  <si>
    <t>Susan Aitken £19.76</t>
  </si>
  <si>
    <t>Thesokofund-PMY2BS</t>
  </si>
  <si>
    <t>Thomas Probert</t>
  </si>
  <si>
    <t>Thesokofund-BNCKDA</t>
  </si>
  <si>
    <t>Thesokofund-SXHC85</t>
  </si>
  <si>
    <t>Thesokofund-XH5DH7</t>
  </si>
  <si>
    <t>SF activities - transfer 20</t>
  </si>
  <si>
    <t>F K Ewer</t>
  </si>
  <si>
    <t>Donation for Paddy Ewer scholarship</t>
  </si>
  <si>
    <t>Thesokofund-JZPQ43</t>
  </si>
  <si>
    <t>Mzuni Fee</t>
  </si>
  <si>
    <t>Thesokofund-8NTDWX</t>
  </si>
  <si>
    <t>Susan Aitken £19.76 K D Singh 49.40</t>
  </si>
  <si>
    <t>Ascent trust grant</t>
  </si>
  <si>
    <t>Thesokofund-VRE3XZ</t>
  </si>
  <si>
    <t>Thesokofund-TPTPP3</t>
  </si>
  <si>
    <t>HMRC Charities</t>
  </si>
  <si>
    <t>Gift aid</t>
  </si>
  <si>
    <t>Thesokofund-94D8EK</t>
  </si>
  <si>
    <t>Barbara Luckhurst £79.04 William Hamilton £49.40</t>
  </si>
  <si>
    <t>Thesokofund-KRYPA9</t>
  </si>
  <si>
    <t>Thesokofund-A6MP6Z</t>
  </si>
  <si>
    <t>F Latimer</t>
  </si>
  <si>
    <t>Craiglockhart school donation</t>
  </si>
  <si>
    <t>Thesokofund-PH29P3</t>
  </si>
  <si>
    <t>Penelope Humpage £9.76</t>
  </si>
  <si>
    <t>Thesokofund-74H86K</t>
  </si>
  <si>
    <t>Gordon Gresswell</t>
  </si>
  <si>
    <t>Thesokofund-SY7RZJ</t>
  </si>
  <si>
    <t>Cameron Scholarships</t>
  </si>
  <si>
    <t>Thesokofund-5YCV3Z</t>
  </si>
  <si>
    <t>D Mason</t>
  </si>
  <si>
    <t>Mamie Martin fund C</t>
  </si>
  <si>
    <t>Mamie Martin fund B</t>
  </si>
  <si>
    <t>Mamie Martin fund A</t>
  </si>
  <si>
    <t>Thesokofund-3KDBPJ</t>
  </si>
  <si>
    <t>TFR 9</t>
  </si>
  <si>
    <t>SF Transfers 2021</t>
  </si>
  <si>
    <t>SF activities - transfer 10   (£1,233 TOTAL)</t>
  </si>
  <si>
    <t>Transfer 17 - SF Transfers 2021</t>
  </si>
  <si>
    <t>Transfer 12</t>
  </si>
  <si>
    <t>Transfer 13</t>
  </si>
  <si>
    <t>Transfer 14</t>
  </si>
  <si>
    <t>SGA activities - transfer 11 (total 2,848)</t>
  </si>
  <si>
    <t>Transfer 19</t>
  </si>
  <si>
    <t>Transfer 18</t>
  </si>
  <si>
    <t>per LG email 7/2/22 - not trf 20</t>
  </si>
  <si>
    <t>To investment account per KG email 7/2/22</t>
  </si>
  <si>
    <t xml:space="preserve">per LG email 7/2/22 </t>
  </si>
  <si>
    <t>During the year no funds were raised for specific purposes (2020 : Nil), and no restricted funds remained unspent at the year end (2020: Nil).</t>
  </si>
  <si>
    <t>Net cash income/(expenditure)</t>
  </si>
  <si>
    <t>Restricted donation</t>
  </si>
  <si>
    <t>September 2022</t>
  </si>
  <si>
    <t>For the year to 30th September 2022</t>
  </si>
  <si>
    <t>30th September 2022</t>
  </si>
  <si>
    <t>Statment number</t>
  </si>
  <si>
    <t>Name</t>
  </si>
  <si>
    <t>Money out</t>
  </si>
  <si>
    <t>Money in</t>
  </si>
  <si>
    <t>Mrs Campbell</t>
  </si>
  <si>
    <t>Dr J Clunie</t>
  </si>
  <si>
    <t>Mr &amp; Mrs Barley</t>
  </si>
  <si>
    <t>Go cardless donation Y3QJEA</t>
  </si>
  <si>
    <t>Nancy Fortune Dent</t>
  </si>
  <si>
    <t>Go cardless donation CNEA7G</t>
  </si>
  <si>
    <t>Go cardless donation 23VDB4</t>
  </si>
  <si>
    <t>Go cardless donation PFT5F7</t>
  </si>
  <si>
    <t>Bunda fees</t>
  </si>
  <si>
    <t>Mr Daly</t>
  </si>
  <si>
    <t>Brian Kerr</t>
  </si>
  <si>
    <t>Go cardless donation 7MCBJ7</t>
  </si>
  <si>
    <t>Go cardless donation GWJ872</t>
  </si>
  <si>
    <t>Go cardless donation XA7C5R</t>
  </si>
  <si>
    <t>Go cardless donation YMGK3M</t>
  </si>
  <si>
    <t>Mr and Mrs Barley</t>
  </si>
  <si>
    <t>Go cardless donation EZQP9V</t>
  </si>
  <si>
    <t>Margaret Murtagh</t>
  </si>
  <si>
    <t>London Stock Exchange fee</t>
  </si>
  <si>
    <t>Go cardless donation 686WRN</t>
  </si>
  <si>
    <t>Go cardless donation YPGQFV</t>
  </si>
  <si>
    <t>Go cardless donation 5NE353</t>
  </si>
  <si>
    <t>Go cardless donation 7WYWZ3</t>
  </si>
  <si>
    <t>Imogen Gibson - social media contract</t>
  </si>
  <si>
    <t>Go cardless donation WJHHVX</t>
  </si>
  <si>
    <t>Go cardless donation TTT3BS</t>
  </si>
  <si>
    <t>Go cardless donation GHEN2F</t>
  </si>
  <si>
    <t>Amazon smile</t>
  </si>
  <si>
    <t>Go cardless donation 22J8X9</t>
  </si>
  <si>
    <t>Go cardless donation PSCRFM</t>
  </si>
  <si>
    <t>St Andrews &amp; St George grant</t>
  </si>
  <si>
    <t>Hope trust grant</t>
  </si>
  <si>
    <t>Go cardless donation AENBPD</t>
  </si>
  <si>
    <t>LRB advert</t>
  </si>
  <si>
    <t>Go cardless donation ADTM8N</t>
  </si>
  <si>
    <t>Go cardless donation 7ZM3Q5</t>
  </si>
  <si>
    <t xml:space="preserve"> Go cardless donation 7MDF34</t>
  </si>
  <si>
    <t xml:space="preserve">Christmas calander donation </t>
  </si>
  <si>
    <t>Go cardless donation 5R8KM5</t>
  </si>
  <si>
    <t>C&amp;S flyers reimburse</t>
  </si>
  <si>
    <t>Go cardless donation 3S2AVY</t>
  </si>
  <si>
    <t>Paypal transfer</t>
  </si>
  <si>
    <t>Go cardless donation EGY4ZA</t>
  </si>
  <si>
    <t>Go cardless donation DMFB99</t>
  </si>
  <si>
    <t>Go cardless donation DYMYRQ</t>
  </si>
  <si>
    <t>Go cardless donation VYK3VE</t>
  </si>
  <si>
    <t>Go cardless donation KNWVG8</t>
  </si>
  <si>
    <t>Go cardless donation S27RBW</t>
  </si>
  <si>
    <t>Go cardless donation YRB8FR</t>
  </si>
  <si>
    <t>Go cardless donation S5CRGK</t>
  </si>
  <si>
    <t>Go cardless donation 5BA7CY</t>
  </si>
  <si>
    <t>CAF220210877</t>
  </si>
  <si>
    <t>Go cardless donation B46265</t>
  </si>
  <si>
    <t>Go cardless donation 2K7ET6</t>
  </si>
  <si>
    <t>Go cardless donation G9MQ8V</t>
  </si>
  <si>
    <t>Go cardless donation 4GA7SF</t>
  </si>
  <si>
    <t>Reverend Allberry</t>
  </si>
  <si>
    <t>Go cardless donation VSTDX5</t>
  </si>
  <si>
    <t xml:space="preserve">Chimwemwe CPD </t>
  </si>
  <si>
    <t xml:space="preserve">Go cardless donation B5FB3Z </t>
  </si>
  <si>
    <t>Go cardless donation ACAQJF</t>
  </si>
  <si>
    <t>Go cardless donation JR8TFH</t>
  </si>
  <si>
    <t>Go cardless donation 4XK6G9</t>
  </si>
  <si>
    <t>London review of books</t>
  </si>
  <si>
    <t>Go cardless donation 7A2QRR</t>
  </si>
  <si>
    <t>Go cardless donation AF6T5R</t>
  </si>
  <si>
    <t>Go cardless donation FYMZ75</t>
  </si>
  <si>
    <t>Go cardless donation 4Q7ERD</t>
  </si>
  <si>
    <t>Go cardless donation 7CX3B3</t>
  </si>
  <si>
    <t>Scotland Malawi partnership subscription</t>
  </si>
  <si>
    <t>Kuhes fees</t>
  </si>
  <si>
    <t>Go cardless donation XWNF9W</t>
  </si>
  <si>
    <t>Go cardless donation RVFP8M</t>
  </si>
  <si>
    <t>Go cardless donation F6HYYH</t>
  </si>
  <si>
    <t>Go cardless donation NF2JXH</t>
  </si>
  <si>
    <t>Go cardless donation Q8XT3T</t>
  </si>
  <si>
    <t>Go cardless donation HBKTE4</t>
  </si>
  <si>
    <t>Go cardless donation H7BM43</t>
  </si>
  <si>
    <t>International dev Alliance subscription</t>
  </si>
  <si>
    <t>Go cardless donation ZBTKTN</t>
  </si>
  <si>
    <t>Go cardless donation VYGJNR</t>
  </si>
  <si>
    <t>Go cardless donation XXNYJR</t>
  </si>
  <si>
    <t>Go cardless donation FG79VR</t>
  </si>
  <si>
    <t>Go cardless donation G2BYZW</t>
  </si>
  <si>
    <t>Go cardless donation DSXMHV</t>
  </si>
  <si>
    <t>Go cardless donation 5GRE8D</t>
  </si>
  <si>
    <t>Go cardless donation ZMKFB4</t>
  </si>
  <si>
    <t>Go cardless donation V6JFV6</t>
  </si>
  <si>
    <t>Go cardless donation ENXY5H</t>
  </si>
  <si>
    <t>Go cardless donation H5C2AZ</t>
  </si>
  <si>
    <t>Go cardless donation WYNFBZ</t>
  </si>
  <si>
    <t>Go cardless donation FMRG4V</t>
  </si>
  <si>
    <t>Go cardless donation 5WGJ5S</t>
  </si>
  <si>
    <t>Go cardless donation 8MFKZA</t>
  </si>
  <si>
    <t>Go cardless donation RYVS6M</t>
  </si>
  <si>
    <t>Go cardless donation 2FD93W</t>
  </si>
  <si>
    <t>Go cardless donation QHZX9C</t>
  </si>
  <si>
    <t>Go cardless donation WJPA2R</t>
  </si>
  <si>
    <t>Mzuni fees</t>
  </si>
  <si>
    <t>Go cardless donation S45WAF</t>
  </si>
  <si>
    <t>Go cardless donation WEVYJ5</t>
  </si>
  <si>
    <t>Go cardless donation EPHME9</t>
  </si>
  <si>
    <t>Finlayson cheque</t>
  </si>
  <si>
    <t>Go cardless donation 6FSRMT</t>
  </si>
  <si>
    <t>Go cardless donation HWV2XB</t>
  </si>
  <si>
    <t>Go cardless donation J3XT9V</t>
  </si>
  <si>
    <t>Go cardless donation HKDZDD</t>
  </si>
  <si>
    <t>Go cardless donation 95BYNT</t>
  </si>
  <si>
    <t>Flyers/Cannon gate kirk</t>
  </si>
  <si>
    <t>Go cardless donation P73QWC</t>
  </si>
  <si>
    <t>Must fees</t>
  </si>
  <si>
    <t>Go cardless donation KHXQTX</t>
  </si>
  <si>
    <t>Go cardless donation Q2R4DZ</t>
  </si>
  <si>
    <t>Go cardless donation KHNNRW</t>
  </si>
  <si>
    <t>Go cardless donation 2QJ27K</t>
  </si>
  <si>
    <t>Go cardless donation 7ARYYB</t>
  </si>
  <si>
    <t>L Graham via SumUp</t>
  </si>
  <si>
    <t>Go cardless donation BVPJE6</t>
  </si>
  <si>
    <t>Go cardless donation XAND75</t>
  </si>
  <si>
    <t>Go cardless donation C5ZRMQ</t>
  </si>
  <si>
    <t>Go cardless donation 6BW9SX</t>
  </si>
  <si>
    <t>Go cardless donation SK5ZZB</t>
  </si>
  <si>
    <t>Go cardless donation SXPEAG</t>
  </si>
  <si>
    <t>Go cardless donation HVM4G2</t>
  </si>
  <si>
    <t>Go cardless dontation G33NV7</t>
  </si>
  <si>
    <t>Donations via sum up</t>
  </si>
  <si>
    <t>Go cardless donation GWSJ6D</t>
  </si>
  <si>
    <t>Cheque for organist</t>
  </si>
  <si>
    <t>OPENING BALANCE</t>
  </si>
  <si>
    <t>2021 Fund raising from cards</t>
  </si>
  <si>
    <t>Donation in 2021</t>
  </si>
  <si>
    <t xml:space="preserve">Donation in 2021  </t>
  </si>
  <si>
    <t>Shown as Donation in 2021 accs</t>
  </si>
  <si>
    <t>Tfr 20</t>
  </si>
  <si>
    <t>Tfr 23</t>
  </si>
  <si>
    <t>Payments to Nancy Fortune Dent - Sept 2021 to June 2022</t>
  </si>
  <si>
    <t>Details</t>
  </si>
  <si>
    <t>Tfr22 Oct21 File</t>
  </si>
  <si>
    <t>TFR23</t>
  </si>
  <si>
    <t>TFR24</t>
  </si>
  <si>
    <t>TFR 25</t>
  </si>
  <si>
    <t>TFR26</t>
  </si>
  <si>
    <t>TFR27</t>
  </si>
  <si>
    <t>TFR28</t>
  </si>
  <si>
    <t>TFR 27</t>
  </si>
  <si>
    <t>TFR22</t>
  </si>
  <si>
    <t>TFR29</t>
  </si>
  <si>
    <t>TFR29 7188</t>
  </si>
  <si>
    <t>TFR30</t>
  </si>
  <si>
    <t>TFR31</t>
  </si>
  <si>
    <t>TFR32</t>
  </si>
  <si>
    <t>TFR33</t>
  </si>
  <si>
    <t>TFR34</t>
  </si>
  <si>
    <t>TFR34 4673</t>
  </si>
  <si>
    <t>Adv on salary per LG email 6/6/23</t>
  </si>
  <si>
    <t>SOKO Fund Investments</t>
  </si>
  <si>
    <t>Balance b/f</t>
  </si>
  <si>
    <t>Fees</t>
  </si>
  <si>
    <t>Movement</t>
  </si>
  <si>
    <t>Balance c/f</t>
  </si>
  <si>
    <t>Per statement</t>
  </si>
  <si>
    <t>Transfer In</t>
  </si>
  <si>
    <t>Trransfer Out</t>
  </si>
  <si>
    <t>During the year no funds were raised for specific purposes (2021 : Nil), and no restricted funds remained unspent at the year end (2021: Nil).</t>
  </si>
  <si>
    <t>Soko Fund accounts Oct 2022-September 2023</t>
  </si>
  <si>
    <t xml:space="preserve">Money out </t>
  </si>
  <si>
    <t xml:space="preserve">Money in </t>
  </si>
  <si>
    <t>GSUITE</t>
  </si>
  <si>
    <t xml:space="preserve">D NOEL </t>
  </si>
  <si>
    <t>SOWDEN PC</t>
  </si>
  <si>
    <t>M FERGUSSON</t>
  </si>
  <si>
    <t>MRS CAMPBELL</t>
  </si>
  <si>
    <t xml:space="preserve">DR J CLUNIE </t>
  </si>
  <si>
    <t>MR &amp; MRS BARLEY</t>
  </si>
  <si>
    <t>EVENTBRITE - donations from come &amp; sing</t>
  </si>
  <si>
    <t>MURTAGH MARGARET</t>
  </si>
  <si>
    <t>WHITE PR &amp; B</t>
  </si>
  <si>
    <t>GRAHAM &amp; LONGKUMER</t>
  </si>
  <si>
    <t>GC 76RRX7</t>
  </si>
  <si>
    <t>EDINBURGH ROYAL Choir scores - C&amp;S expense</t>
  </si>
  <si>
    <t>BUNDA FEES</t>
  </si>
  <si>
    <t>CANONGATE KIRK - C&amp;S expense</t>
  </si>
  <si>
    <t>CATRIONA MACGREGOR</t>
  </si>
  <si>
    <t>GC C6R5F8</t>
  </si>
  <si>
    <t>CHANCELLOR SUNDRY</t>
  </si>
  <si>
    <t>GC 8XTAZ6</t>
  </si>
  <si>
    <t>ALISON HORSBURGH</t>
  </si>
  <si>
    <t>MR DALY MASON</t>
  </si>
  <si>
    <t xml:space="preserve">KERR BRIAN </t>
  </si>
  <si>
    <t>PAYPAL</t>
  </si>
  <si>
    <t>SOKO FUND  ACCOUNT MALAWI</t>
  </si>
  <si>
    <t>GC D8XKM7</t>
  </si>
  <si>
    <t>OLD SAINT PAUL'S DONATION</t>
  </si>
  <si>
    <t>GC CWYY93</t>
  </si>
  <si>
    <t xml:space="preserve">GC DA2ARM </t>
  </si>
  <si>
    <t>GC 9HG4TW</t>
  </si>
  <si>
    <t>GC 2MEH7R</t>
  </si>
  <si>
    <t xml:space="preserve">J BREMNER </t>
  </si>
  <si>
    <t xml:space="preserve">OLD SAINT PAUL'S </t>
  </si>
  <si>
    <t>7262 GSUITE</t>
  </si>
  <si>
    <t>7262 PO DEPOSIT - C&amp;S CASH DONATIONS</t>
  </si>
  <si>
    <t>GC W8R9VJ</t>
  </si>
  <si>
    <t>THE PARISH CHURCH - C&amp;S VENUE HIRE</t>
  </si>
  <si>
    <t>MARGARET MURTAGH</t>
  </si>
  <si>
    <t>MS GRAHAM &amp; MR LONGKUMER</t>
  </si>
  <si>
    <t>GC KE8T4W</t>
  </si>
  <si>
    <t>GC 2BB42Q</t>
  </si>
  <si>
    <t>GC GNE7XC</t>
  </si>
  <si>
    <t>MS GRAHAM</t>
  </si>
  <si>
    <t>AMAZON</t>
  </si>
  <si>
    <t>OLD SAINT PAUL'S REIMBURSEMENT</t>
  </si>
  <si>
    <t xml:space="preserve">EASY FUNDRAISING </t>
  </si>
  <si>
    <t>GC X3VRZ9</t>
  </si>
  <si>
    <t>GC WZHMAZ</t>
  </si>
  <si>
    <t>SHAREGIFT DONATION</t>
  </si>
  <si>
    <t>GC 24WP5P</t>
  </si>
  <si>
    <t>GC 58JEKG</t>
  </si>
  <si>
    <t>OVERSEAS PAYMENT</t>
  </si>
  <si>
    <t>TRANSFER - DONATION L GRAHAM</t>
  </si>
  <si>
    <t>GC E8GDKB</t>
  </si>
  <si>
    <t xml:space="preserve"> MAMIE MARTIN FUND</t>
  </si>
  <si>
    <t>GC S8XDS8</t>
  </si>
  <si>
    <t>GC 9H5Q6B</t>
  </si>
  <si>
    <t>ST ANDREWS &amp; ST G</t>
  </si>
  <si>
    <t>BELLMAN J JOEL BELLMAN</t>
  </si>
  <si>
    <t>GC 34NE5Q</t>
  </si>
  <si>
    <t xml:space="preserve">GC 6XPHQV </t>
  </si>
  <si>
    <t>GC TSQME4</t>
  </si>
  <si>
    <t xml:space="preserve">HOPE TRUST </t>
  </si>
  <si>
    <t>GC AS3GTD</t>
  </si>
  <si>
    <t>GC B4QF3G</t>
  </si>
  <si>
    <t>GC 7P7KWC</t>
  </si>
  <si>
    <t>GC GR9TW6</t>
  </si>
  <si>
    <t>GC HMXB5K</t>
  </si>
  <si>
    <t>GC D3XS9A</t>
  </si>
  <si>
    <t>GC BDPZDQ</t>
  </si>
  <si>
    <t>MS GRAHAM &amp; MR LON</t>
  </si>
  <si>
    <t>PAYPAL DONATIONS</t>
  </si>
  <si>
    <t>GC X2CME4</t>
  </si>
  <si>
    <t>GC 9ZCQX8</t>
  </si>
  <si>
    <t>GC 98WHSZ</t>
  </si>
  <si>
    <t xml:space="preserve"> GC W2K8B7</t>
  </si>
  <si>
    <t>GC N389YQ</t>
  </si>
  <si>
    <t>W ALLBERRY</t>
  </si>
  <si>
    <t>GC N448RX</t>
  </si>
  <si>
    <t>GC 8HRJYZ</t>
  </si>
  <si>
    <t>CAF2303065082CF 2303065082CF</t>
  </si>
  <si>
    <t>GC SVZ5VQ</t>
  </si>
  <si>
    <t>GC ZCDQV6</t>
  </si>
  <si>
    <t>GC QZ6PFS</t>
  </si>
  <si>
    <t xml:space="preserve">GC 8QT8DC </t>
  </si>
  <si>
    <t>CAF2303204935CF 2303204935CF</t>
  </si>
  <si>
    <t xml:space="preserve">GC M735GQ </t>
  </si>
  <si>
    <t>LONDON REVIEW OF BOOKS ADVERT</t>
  </si>
  <si>
    <t>GC X3FYKN</t>
  </si>
  <si>
    <t>SCOTLAND MALAWI SUBSCRIPTION</t>
  </si>
  <si>
    <t>GC R2E35P</t>
  </si>
  <si>
    <t>GC 96DCNG</t>
  </si>
  <si>
    <t xml:space="preserve"> NANCY FORTUNE DENT </t>
  </si>
  <si>
    <t xml:space="preserve">GC CJ74ZE </t>
  </si>
  <si>
    <t>GC C98SCR</t>
  </si>
  <si>
    <t>AMAZON FUNDRAISING</t>
  </si>
  <si>
    <t>GC HX5EYY</t>
  </si>
  <si>
    <t>GC FSEQYJ</t>
  </si>
  <si>
    <t>GC BJZD5K</t>
  </si>
  <si>
    <t>GC QXQJPB</t>
  </si>
  <si>
    <t>GC F5GDCV</t>
  </si>
  <si>
    <t>INTERNATIONAL DEV ALLIANCE 0291</t>
  </si>
  <si>
    <t xml:space="preserve"> OVERSEAS SOKO FUND </t>
  </si>
  <si>
    <t xml:space="preserve">GC PTWJ9C </t>
  </si>
  <si>
    <t>GC SGAR2H</t>
  </si>
  <si>
    <t xml:space="preserve">GC 9P88SB </t>
  </si>
  <si>
    <t>GC QC8KG5</t>
  </si>
  <si>
    <t>HMRC - GIFT AID</t>
  </si>
  <si>
    <t>GC 64GN3X</t>
  </si>
  <si>
    <t xml:space="preserve">GC CH6V83 </t>
  </si>
  <si>
    <t xml:space="preserve">GC 4XV7HB </t>
  </si>
  <si>
    <t>GC KE8QT4</t>
  </si>
  <si>
    <t>CADENZA - VENUE HIRE EXPENSE</t>
  </si>
  <si>
    <t xml:space="preserve">CHARITIES TRUST </t>
  </si>
  <si>
    <t>GC 3VKY6R</t>
  </si>
  <si>
    <t>GC HFXQ98</t>
  </si>
  <si>
    <t>GC ZNMWMZ</t>
  </si>
  <si>
    <t>GC PVRAAW</t>
  </si>
  <si>
    <t xml:space="preserve">GC FQH5DW </t>
  </si>
  <si>
    <t>GC C3PP6Z</t>
  </si>
  <si>
    <t xml:space="preserve"> GC FJR5P4</t>
  </si>
  <si>
    <t>GC VEPGTG</t>
  </si>
  <si>
    <t>GC 597WP7</t>
  </si>
  <si>
    <t xml:space="preserve"> GC 97TK5H</t>
  </si>
  <si>
    <t>CAF Donation</t>
  </si>
  <si>
    <t>GC SWJ88G</t>
  </si>
  <si>
    <t>CAF donation</t>
  </si>
  <si>
    <t>GC G3NAYP</t>
  </si>
  <si>
    <t>GC PF7ME5</t>
  </si>
  <si>
    <t xml:space="preserve">GC XQ6V2Y </t>
  </si>
  <si>
    <t>GC MJ47GJ</t>
  </si>
  <si>
    <t>GC 3WYVQJ</t>
  </si>
  <si>
    <t>GC 3F4YKD</t>
  </si>
  <si>
    <t>STEWARDSHIP - DONATION FROM ASCENT TRUST</t>
  </si>
  <si>
    <t>GC EZSRQG</t>
  </si>
  <si>
    <t>GC Y6C9K4</t>
  </si>
  <si>
    <t>CAF2308213623CF 2308213623CF</t>
  </si>
  <si>
    <t>GC TE9X2S</t>
  </si>
  <si>
    <t>GC NNV4FJ</t>
  </si>
  <si>
    <t>OVERSEAS PAYMENT MALAWI</t>
  </si>
  <si>
    <t>OVERSEAS PAYMENT MUST COLLECTION</t>
  </si>
  <si>
    <t>GC R8NPXH</t>
  </si>
  <si>
    <t>SOKO FUND ACCOUNT MALAWI</t>
  </si>
  <si>
    <t>GC MKGQHP</t>
  </si>
  <si>
    <t>GC TEQ4Q9</t>
  </si>
  <si>
    <t>GC S329HK</t>
  </si>
  <si>
    <t>GC 5ZJKB3</t>
  </si>
  <si>
    <t>CADENZA - CONCERT DONATIONS</t>
  </si>
  <si>
    <t>GC NNDD6R</t>
  </si>
  <si>
    <t>CAF230920704CF 230920704CF</t>
  </si>
  <si>
    <t>GC T8QB3Z</t>
  </si>
  <si>
    <t>GC GDKK5G</t>
  </si>
  <si>
    <t>Gsuite</t>
  </si>
  <si>
    <t>Cost of soko fund email addresses</t>
  </si>
  <si>
    <t>GC</t>
  </si>
  <si>
    <t>Donations beginnig GC are from Go cardless on website</t>
  </si>
  <si>
    <t>Regular donors through paypal and transfer lump sums periodically</t>
  </si>
  <si>
    <t xml:space="preserve">LRB </t>
  </si>
  <si>
    <t>Series of adverts in London Review of Books to attract donors</t>
  </si>
  <si>
    <t>see LG note</t>
  </si>
  <si>
    <t>CONTRA ROW 60</t>
  </si>
  <si>
    <t>CONTRA ROW 37</t>
  </si>
  <si>
    <t>TFR 37</t>
  </si>
  <si>
    <t>TFR38</t>
  </si>
  <si>
    <t>TFR 39</t>
  </si>
  <si>
    <t>TFR40</t>
  </si>
  <si>
    <t>TFR41</t>
  </si>
  <si>
    <t>TFR42</t>
  </si>
  <si>
    <t>TFR43</t>
  </si>
  <si>
    <t>TFR44</t>
  </si>
  <si>
    <t>TFR45</t>
  </si>
  <si>
    <t>September 2023</t>
  </si>
  <si>
    <t>30th September 2023</t>
  </si>
  <si>
    <t>Transfer from/to Current Account</t>
  </si>
  <si>
    <t>Purchase/sale of investments</t>
  </si>
  <si>
    <t>DONATION LG EMAIL 14/6</t>
  </si>
  <si>
    <t>FROM INVESTMENTS LG email 14/6</t>
  </si>
  <si>
    <t>September 2024</t>
  </si>
  <si>
    <t>30th September 2024</t>
  </si>
  <si>
    <t>Soko Fund accounts - Oct 2023 - September 2024</t>
  </si>
  <si>
    <t>7262GSUITE</t>
  </si>
  <si>
    <t xml:space="preserve"> SOWDEN PC </t>
  </si>
  <si>
    <t>J BREMNER JB</t>
  </si>
  <si>
    <t>Go cardless C1 5XH8AQ</t>
  </si>
  <si>
    <t xml:space="preserve">WHITE PR &amp; B </t>
  </si>
  <si>
    <t xml:space="preserve">MARGARET MURTAGH </t>
  </si>
  <si>
    <t>GO CARDLESS VB5BSR</t>
  </si>
  <si>
    <t>GO CARDLESS DDF79Q</t>
  </si>
  <si>
    <t>PAYMENT - BUNDA COLLEGE (transfer 46)</t>
  </si>
  <si>
    <t>scholarships</t>
  </si>
  <si>
    <t xml:space="preserve">MR DALY MASON </t>
  </si>
  <si>
    <t>GO CARDLESS KCJBB2</t>
  </si>
  <si>
    <t>GO CARDLESS 657T4K</t>
  </si>
  <si>
    <t>WITHDRAWAL - FLOAT FOR C&amp;S</t>
  </si>
  <si>
    <t>CAF Cheque donation 23102032946</t>
  </si>
  <si>
    <t>GO CARDLESS YA5NQ5</t>
  </si>
  <si>
    <t xml:space="preserve">GO CARDLESS AYNQXN </t>
  </si>
  <si>
    <t>SUMUP - donations from Come &amp; Sing</t>
  </si>
  <si>
    <t xml:space="preserve">SOWDEN PC </t>
  </si>
  <si>
    <t>GO CARDLESS J2B355</t>
  </si>
  <si>
    <t>GO CARDLESS YZNMS3</t>
  </si>
  <si>
    <t>EVENTBRITE COME AND SING DONATIONS</t>
  </si>
  <si>
    <t>GO CARDLESS  W23ZZ2</t>
  </si>
  <si>
    <t>ALISON HORSBURGH (transfer 47)</t>
  </si>
  <si>
    <t>Reimbursement for publicity for C&amp;S</t>
  </si>
  <si>
    <t xml:space="preserve">GO CARDLESS JJ37GX </t>
  </si>
  <si>
    <t>7262 INTERACTIVE INVESTMENT</t>
  </si>
  <si>
    <t>GO CARDLESS TBRAHY</t>
  </si>
  <si>
    <t>GO CARDLESS 2QRWYH</t>
  </si>
  <si>
    <t>CAF2311205886CF</t>
  </si>
  <si>
    <t>GO CARDLESS 292PAB</t>
  </si>
  <si>
    <t>GO CARDLESS YQ8FM3</t>
  </si>
  <si>
    <t>GO CARDLESS CYWYP</t>
  </si>
  <si>
    <t>GOOGLE GSUITE</t>
  </si>
  <si>
    <t>GO CARDLESS  3FRTQV</t>
  </si>
  <si>
    <t>PAYMENT - NANCY DENT (transfer 48)</t>
  </si>
  <si>
    <t>manager remuneration - 3 months</t>
  </si>
  <si>
    <t>GO CARDLESS E9HKM7</t>
  </si>
  <si>
    <t>GO CARDLESS SNCW42</t>
  </si>
  <si>
    <t>GO CARDLESS GGQBAG</t>
  </si>
  <si>
    <t xml:space="preserve">PO DEPOSIT COME AND SING </t>
  </si>
  <si>
    <t xml:space="preserve">LONDON STOCK EXCHANGE FEE </t>
  </si>
  <si>
    <t>Fee for being able to trade</t>
  </si>
  <si>
    <t>PAYMENT - Chancellor, Uni of Malawi (transfer 49)</t>
  </si>
  <si>
    <t xml:space="preserve">scholarships </t>
  </si>
  <si>
    <t>GRANT FROM ST ANDREWS &amp; ST GEORGE</t>
  </si>
  <si>
    <t>PAYMENT - Mzuzu University (transfer 50)</t>
  </si>
  <si>
    <t>GO CARDLESS K64H2E</t>
  </si>
  <si>
    <t>GO CARDLESS FT6DZJ</t>
  </si>
  <si>
    <t xml:space="preserve">CAF2312203548CF </t>
  </si>
  <si>
    <t>GO CARDLESS 7XTBCD</t>
  </si>
  <si>
    <t>GO CARDLESS YNW9WK</t>
  </si>
  <si>
    <t>GO CARDLESS T6S8JV</t>
  </si>
  <si>
    <t>GO CARDLESS 5Z4KYV</t>
  </si>
  <si>
    <t>GO CARDLESS WBK6W6</t>
  </si>
  <si>
    <t xml:space="preserve">TAYLOR + FRANCIS G </t>
  </si>
  <si>
    <t xml:space="preserve">book royalities </t>
  </si>
  <si>
    <t>GO CARDLESS 73W6FM</t>
  </si>
  <si>
    <t>PAY PAL - various donors</t>
  </si>
  <si>
    <t>GO CARDLESS 6KZD6K</t>
  </si>
  <si>
    <t>GO CARDLESS C7DNFG</t>
  </si>
  <si>
    <t>CAF cheque donation 24012237845CF</t>
  </si>
  <si>
    <t>GO CARDLESS QKX6GP</t>
  </si>
  <si>
    <t>PAYMENT - Nancy Dent (transfer 51)</t>
  </si>
  <si>
    <t>student allowances &amp; office costs</t>
  </si>
  <si>
    <t>GO CARDLESS GKSNA6</t>
  </si>
  <si>
    <t>GO CARDLESS C1 GFMA3S</t>
  </si>
  <si>
    <t>GO CARDLESS C1 T5F3ZA</t>
  </si>
  <si>
    <t>GO CARDLESS C1 CJRQWC</t>
  </si>
  <si>
    <t>GO CARDLESS ZVRQ4A</t>
  </si>
  <si>
    <t>GO CARDLESS A2XVD2</t>
  </si>
  <si>
    <t>GO CARDLESS MX7RE2</t>
  </si>
  <si>
    <t>CAF2402202689CF</t>
  </si>
  <si>
    <t>GO CARDLESS KAC9MB</t>
  </si>
  <si>
    <t>GO CARDLESS 3MAY6S</t>
  </si>
  <si>
    <t>GO CARDLESS M3V5S8</t>
  </si>
  <si>
    <t>GO CARDLESS QYRHF4</t>
  </si>
  <si>
    <t>REVEREND ALLBERRY</t>
  </si>
  <si>
    <t>GO CARDLESS HKZQ73</t>
  </si>
  <si>
    <t>GO CARDLESS J2HBW8</t>
  </si>
  <si>
    <t>GO CARDLESS 9NGR5D</t>
  </si>
  <si>
    <t>PAYMENT - Nancy Dent (transfer 52)</t>
  </si>
  <si>
    <t>manager remuneration - 8 months</t>
  </si>
  <si>
    <t>GOCARDLESS QHJ7K9</t>
  </si>
  <si>
    <t>GO CARDLESS AACAH7</t>
  </si>
  <si>
    <t xml:space="preserve">CAF CHEQUE </t>
  </si>
  <si>
    <t>GO CARDLESS B35KDS</t>
  </si>
  <si>
    <t>GO CARDLESS CYEB2X</t>
  </si>
  <si>
    <t xml:space="preserve">SCOTLAND MALAWI PARTNERSHIP </t>
  </si>
  <si>
    <t>GO CARDLESS AE4N2W</t>
  </si>
  <si>
    <t>GO CARDLESS 7FT526</t>
  </si>
  <si>
    <t>GO CARDLESS A6RARW</t>
  </si>
  <si>
    <t>GO CARDLESS NQFD6Y</t>
  </si>
  <si>
    <t>PAYMENT - KuHES (Health Sciences) transfer 53</t>
  </si>
  <si>
    <t>GO CARDLESS JP83B7</t>
  </si>
  <si>
    <t>GO CARDLESS ZWM2A4</t>
  </si>
  <si>
    <t>GO CARDLESS HEDRH3</t>
  </si>
  <si>
    <t>CAF CHEQUE</t>
  </si>
  <si>
    <t>GO CARDLESS ZYTCGQ</t>
  </si>
  <si>
    <t>GO CARDLESS 6VSW2S</t>
  </si>
  <si>
    <t>GO CARDLESS FK3Q9A</t>
  </si>
  <si>
    <t>GO CARDLESS XX9PZ5</t>
  </si>
  <si>
    <t>GO CARDLESS FNWYRD</t>
  </si>
  <si>
    <t>GO CARDLESS  5YZ8XG</t>
  </si>
  <si>
    <t>GO CARDLESS CPY7P7</t>
  </si>
  <si>
    <t>PAYMENT - Mzuzu University (transfer 54)</t>
  </si>
  <si>
    <t>GO CARDLESS DBYPMP</t>
  </si>
  <si>
    <t>GO CARDLESS  7EQ8QT</t>
  </si>
  <si>
    <t>GO CARDLESS X3FJX5</t>
  </si>
  <si>
    <t>INTERNATIONAL DEV ALLIANCE</t>
  </si>
  <si>
    <t>GO CARDLESS 3WEVQB</t>
  </si>
  <si>
    <t>GO CARDLESS QSTQ8C</t>
  </si>
  <si>
    <t>PAYMENT - Nancy Dent (transfer 55)</t>
  </si>
  <si>
    <t>allowances &amp; registration costs</t>
  </si>
  <si>
    <t>PAYMENT - Polytechnic (transfer 56)</t>
  </si>
  <si>
    <t>GO CARDLESS CHW3A3</t>
  </si>
  <si>
    <t>GO CARDLESS TRNYDX</t>
  </si>
  <si>
    <t>PAYMENT - Nancy Dent (transfer 57)</t>
  </si>
  <si>
    <t>remuneration</t>
  </si>
  <si>
    <t>GO CARDLESS ZJRBAC</t>
  </si>
  <si>
    <t>GO CARDLESS Q93Y3T</t>
  </si>
  <si>
    <t>GO CARDLESS DPT5JQ</t>
  </si>
  <si>
    <t>GO CARDLESS 57CDB8</t>
  </si>
  <si>
    <t>GO CARDLESS SKYAK6</t>
  </si>
  <si>
    <t>GO CARDLESS 6454FK</t>
  </si>
  <si>
    <t>GO CARDLESS XDJX65</t>
  </si>
  <si>
    <t>GOCARDLESS J7H7NW</t>
  </si>
  <si>
    <t>GO CARDLESS 8SEVWJ</t>
  </si>
  <si>
    <t>PAYMENT - Nancy Dent (transfer 58)</t>
  </si>
  <si>
    <t>GO CARDLESS  ED3VWS</t>
  </si>
  <si>
    <t>GO CARDLESS 34BA9F</t>
  </si>
  <si>
    <t>GO CARDLESS 2KW3QW</t>
  </si>
  <si>
    <t>GO CARDLESS S2ZSCC</t>
  </si>
  <si>
    <t>GO CARDLESS FBRGF2</t>
  </si>
  <si>
    <t>M BROWN</t>
  </si>
  <si>
    <t>GO CARDLESS 77PSYN</t>
  </si>
  <si>
    <t xml:space="preserve">GO CARDLESS XSTAKM </t>
  </si>
  <si>
    <t>STEWARDSHIP - Ascent trust grant</t>
  </si>
  <si>
    <t>GO CARDLESS TD6FJ7</t>
  </si>
  <si>
    <t>GO CARDLESS 9DCX94</t>
  </si>
  <si>
    <t>GO CARDLESS HSW39A</t>
  </si>
  <si>
    <t>GO CARDLESS NGGBMB</t>
  </si>
  <si>
    <t>GO CARDLESS CV9D7D</t>
  </si>
  <si>
    <t>GO CARDLESS XEBTKE</t>
  </si>
  <si>
    <t>GO CARDLESS KRWMCE</t>
  </si>
  <si>
    <t>GO CARDLESS PHYF9G</t>
  </si>
  <si>
    <t>GO CARDLESS 9CMHNM</t>
  </si>
  <si>
    <t>GO CARDLESS HK7HK9</t>
  </si>
  <si>
    <t>GO CARDLESS RSQMXP</t>
  </si>
  <si>
    <t>GO CARDLESS 8SCWPC</t>
  </si>
  <si>
    <t>PAYMENT - Bunda College (transfer 59)</t>
  </si>
  <si>
    <t>GO CARDLESS YNY8V3</t>
  </si>
  <si>
    <t>GO CARDLESS M4WC66</t>
  </si>
  <si>
    <t>GO CARDLESS T57G5X</t>
  </si>
  <si>
    <t>Restricted?</t>
  </si>
  <si>
    <t>Donations?</t>
  </si>
  <si>
    <t>split</t>
  </si>
  <si>
    <t>GO CARDLESS 2N2SEB</t>
  </si>
  <si>
    <t>September 2025</t>
  </si>
  <si>
    <t>30th September 2025</t>
  </si>
  <si>
    <t>No.</t>
  </si>
  <si>
    <t>Transfer No:</t>
  </si>
  <si>
    <t xml:space="preserve">M FERGUSSON </t>
  </si>
  <si>
    <t>DR J CLUNIE</t>
  </si>
  <si>
    <t>GMAIL</t>
  </si>
  <si>
    <t>J BREMNER</t>
  </si>
  <si>
    <t>GO CARDLESS WE9NMK</t>
  </si>
  <si>
    <t xml:space="preserve">OVERSEAS PAYMENT NANCY DENT </t>
  </si>
  <si>
    <t>GO CARDLESS 3WV56D</t>
  </si>
  <si>
    <t xml:space="preserve">WHITE PR &amp; B BESSIEWHITE </t>
  </si>
  <si>
    <t xml:space="preserve">MS GRAHAM &amp; MR LON </t>
  </si>
  <si>
    <t xml:space="preserve">CATRIONA MACGREGOR </t>
  </si>
  <si>
    <t>GO CARDLESS 6R7SXX</t>
  </si>
  <si>
    <t xml:space="preserve">TRANSFER IN FROM RESERVES </t>
  </si>
  <si>
    <t xml:space="preserve">GO CARDLESS NARY3F </t>
  </si>
  <si>
    <t>GO CARDLESS 97VXSF</t>
  </si>
  <si>
    <t xml:space="preserve">ALISON HORSBURGH </t>
  </si>
  <si>
    <t xml:space="preserve">OVERSEAS PAYMENT MUST STUDENT COLLE </t>
  </si>
  <si>
    <t xml:space="preserve">KERR BRIAN UPDATE </t>
  </si>
  <si>
    <t>GO CARDLESS KZ6J42</t>
  </si>
  <si>
    <t xml:space="preserve">GO CARDLESS QEPNPS </t>
  </si>
  <si>
    <t xml:space="preserve">CAF CHEQUE 2410211793CF </t>
  </si>
  <si>
    <t>GO CARDLESS QX3R92</t>
  </si>
  <si>
    <t>GO CARDLESS Q2Q72S</t>
  </si>
  <si>
    <t xml:space="preserve">GO CARDLESS NKKWDS </t>
  </si>
  <si>
    <t xml:space="preserve">SUMUP COME AND SING </t>
  </si>
  <si>
    <t xml:space="preserve">EVENTBRITE COME AND SING </t>
  </si>
  <si>
    <t xml:space="preserve">M A WHITEHEAD </t>
  </si>
  <si>
    <t>GO CARDLESS XHFVAS</t>
  </si>
  <si>
    <t>GO CARDLESS W2FV74</t>
  </si>
  <si>
    <t xml:space="preserve">PAYMENT IN COME AND SING </t>
  </si>
  <si>
    <t>GO CARDLESS AJMZTX</t>
  </si>
  <si>
    <t>GO CARDLESS TGQ6V5</t>
  </si>
  <si>
    <t>GO CARDLESS 28CSG7</t>
  </si>
  <si>
    <t>GO CARDLESS E5JZ3Y</t>
  </si>
  <si>
    <t>GO CARDLESS M9WJJP</t>
  </si>
  <si>
    <t>CAF CHEQUE 2411202290CF</t>
  </si>
  <si>
    <t>GO CARDLESS VD5BYC</t>
  </si>
  <si>
    <t xml:space="preserve"> GO CARDLESS JRTGZT</t>
  </si>
  <si>
    <t>GO CARDLESS AEG2A3</t>
  </si>
  <si>
    <t>GO CARDLESS 2A8YD4</t>
  </si>
  <si>
    <t xml:space="preserve">GO CARDLESS NXJJBJ </t>
  </si>
  <si>
    <t>GO CARDLESS X5VP6Y</t>
  </si>
  <si>
    <t>LONDON STOCKEXCHANGE FEE</t>
  </si>
  <si>
    <t>GO CARDLESS 7C5FDH</t>
  </si>
  <si>
    <t>GO CARDLESS VRTSFM</t>
  </si>
  <si>
    <t>CAF CHEQUE 241220325</t>
  </si>
  <si>
    <t>GO CARDLESS DT57R3</t>
  </si>
  <si>
    <t>GO CARDLESS NPP23Z</t>
  </si>
  <si>
    <t>GO CARDLESS 37YNFM</t>
  </si>
  <si>
    <t>GO CARDLESS ZYM4XT</t>
  </si>
  <si>
    <t>GO CARDLESS QKJZVY</t>
  </si>
  <si>
    <t>GO CARDLESS TPDFFP</t>
  </si>
  <si>
    <t>GO CARDLESS 3CRW52</t>
  </si>
  <si>
    <t xml:space="preserve">OVERSEAS PAYMENT CHANCELLOR SUNDRY </t>
  </si>
  <si>
    <t>GO CARDLESS AB4EDN</t>
  </si>
  <si>
    <t>GO CARDLESS HH6TF8</t>
  </si>
  <si>
    <t>PAYPAL PAY IN - VARIOUS DONORS</t>
  </si>
  <si>
    <t>CAF CHEQUE 2501201561CF</t>
  </si>
  <si>
    <t>GO CARDLESS FWKQQJ</t>
  </si>
  <si>
    <t>GO CARDLESS W2E2K9</t>
  </si>
  <si>
    <t xml:space="preserve">GO CARDLESS EZ3NCV </t>
  </si>
  <si>
    <t>GO CARDLESS BQHS44</t>
  </si>
  <si>
    <t>GO CARDLESS JX5QZR</t>
  </si>
  <si>
    <t>GO CARDLESS GFYTR7</t>
  </si>
  <si>
    <t xml:space="preserve">GO CARDLESS G79F5N </t>
  </si>
  <si>
    <t>GO CARDLESS K3FXR9</t>
  </si>
  <si>
    <t>GO CARDLESS 9ND5F5</t>
  </si>
  <si>
    <t xml:space="preserve">CAF CHEQUE 250220472CF </t>
  </si>
  <si>
    <t>GO CARDLESS J5GDD8</t>
  </si>
  <si>
    <t xml:space="preserve">GO CARDLESS ZNZGAR </t>
  </si>
  <si>
    <t xml:space="preserve">REVEREND ALLBERRY </t>
  </si>
  <si>
    <t>GO CARDLESS FAXCP4</t>
  </si>
  <si>
    <t>GO CARDLESS RWKW6Y</t>
  </si>
  <si>
    <t>GO CARDLESS 7KGP7X</t>
  </si>
  <si>
    <t>GO CARDLESS SVC3HY</t>
  </si>
  <si>
    <t>GO CARDLESS PKXR7Q</t>
  </si>
  <si>
    <t>GO CARDLESS 3BP93D</t>
  </si>
  <si>
    <t>CAF CHEQUE 250320540CF</t>
  </si>
  <si>
    <t xml:space="preserve">OVERSEAS PAYMENT MALAWI POLYTECHNIC </t>
  </si>
  <si>
    <t>GO CARDLESS T8RQMV</t>
  </si>
  <si>
    <t>TAYLOR + FRANCIS ROYALTIES</t>
  </si>
  <si>
    <t>GO CARDLESS 97Q2BD</t>
  </si>
  <si>
    <t>SCOTLAND MALAWI PARTNERSHIP SUBSCRIPTION</t>
  </si>
  <si>
    <t>GO CARDLESS YP4E33</t>
  </si>
  <si>
    <t>CAF CHEQUE 2503314826CF</t>
  </si>
  <si>
    <t>GO CARDLESS HZCDQA</t>
  </si>
  <si>
    <t>GO CARDLESS XM5GQH</t>
  </si>
  <si>
    <t>GO CARDLESS 87H4K9</t>
  </si>
  <si>
    <t>PAYPAL PAY IN - VARIOUS DONATIONS</t>
  </si>
  <si>
    <t xml:space="preserve">GO CARDLESS WEJGRW </t>
  </si>
  <si>
    <t xml:space="preserve">OVERSEAS PAYMENT MZUZU UNIVERSITY </t>
  </si>
  <si>
    <t>GO CARDLESS 28PYPE</t>
  </si>
  <si>
    <t>GO CARDLESS HQG8ZT</t>
  </si>
  <si>
    <t>CAF CHEQUE 2504229419CF</t>
  </si>
  <si>
    <t>GO CARDLESS  3FGCQ8</t>
  </si>
  <si>
    <t xml:space="preserve">GMAIL </t>
  </si>
  <si>
    <t>INTERNATIONAL DEVELOPMENT SUBSCRIPTION</t>
  </si>
  <si>
    <t xml:space="preserve">OVERSEAS PAYMENT KUHES FEES </t>
  </si>
  <si>
    <t>GO CARDLESS 3D274K</t>
  </si>
  <si>
    <t>GO CARDLESS VDEASG</t>
  </si>
  <si>
    <t>GO CARDLESS 2J4JAF</t>
  </si>
  <si>
    <t>GO CARDLESS 37QBPV</t>
  </si>
  <si>
    <t>GO CARDLESS 6YYMQK</t>
  </si>
  <si>
    <t>GO CARDLESS A8GT3F</t>
  </si>
  <si>
    <t>GO CARDLESS DRFJYT</t>
  </si>
  <si>
    <t xml:space="preserve">OVERSEASE PAYMENT BUNDA FEES </t>
  </si>
  <si>
    <t>CAF CHEQUE 2505203374CF</t>
  </si>
  <si>
    <t>GO CARDLESS 5SP2FS</t>
  </si>
  <si>
    <t>GO CARDLESS 9MJCYW</t>
  </si>
  <si>
    <t>GO CARDLESS JW5E77</t>
  </si>
  <si>
    <t>GO CARDLESS ZYZJ6Y</t>
  </si>
  <si>
    <t>GO CARDLESS EDXEE5</t>
  </si>
  <si>
    <t>GO CARDLESS  KVYEX2</t>
  </si>
  <si>
    <t>GO CARDLESS D5JMWX</t>
  </si>
  <si>
    <t xml:space="preserve">HMRC CHARITIES GIFT AID </t>
  </si>
  <si>
    <t>GO CARDLESS EJGRP6</t>
  </si>
  <si>
    <t>GO CARDLESS QN4Y6B</t>
  </si>
  <si>
    <t>GO CARDLESS 3B2YJS</t>
  </si>
  <si>
    <t>CAF CHEQUE 25062031</t>
  </si>
  <si>
    <t>GO CARDLESS F7NKPN</t>
  </si>
  <si>
    <t>GO CARDLESS CSGWJJ</t>
  </si>
  <si>
    <t>GO CARDLESS BMRSMT</t>
  </si>
  <si>
    <t>GO CARDLESS 56EF8W</t>
  </si>
  <si>
    <t>GO CARDLESS Z599K2</t>
  </si>
  <si>
    <t>GO CARDLESS 3PYBWA</t>
  </si>
  <si>
    <t xml:space="preserve">GO CARDLESS 8QGFKR </t>
  </si>
  <si>
    <t>GO CARDLESS 5ZZNS8</t>
  </si>
  <si>
    <t xml:space="preserve">GO CARDLESS  JSPEQX </t>
  </si>
  <si>
    <t>GO CARDLESS XVGVTF</t>
  </si>
  <si>
    <t>GO CARDLESS TNFWFC</t>
  </si>
  <si>
    <t>CAF CHEQUE 2507213274CF</t>
  </si>
  <si>
    <t xml:space="preserve">GO CARDLESS GRFZQJ </t>
  </si>
  <si>
    <t>GO CARDLESS  4GFKGR</t>
  </si>
  <si>
    <t xml:space="preserve">LAWRENCE GRAHAM </t>
  </si>
  <si>
    <t>GO CARDLESS P63ZGZ</t>
  </si>
  <si>
    <t>GO CARDLESS BHDM58</t>
  </si>
  <si>
    <t>GO CARDLESS JCCM5Z</t>
  </si>
  <si>
    <t>GO CARDLESS FFKFDV</t>
  </si>
  <si>
    <t>GO CARDLESS JJRBQ</t>
  </si>
  <si>
    <t>GO CARDLESS C9C2SH</t>
  </si>
  <si>
    <t xml:space="preserve">STEWARDSHIP-ASCENT TRUST </t>
  </si>
  <si>
    <t>GO CARDLESS AZRNYY</t>
  </si>
  <si>
    <t>GO CARDLESS KEE928</t>
  </si>
  <si>
    <t>OVERSEAS PAYMENT SOKO FUND ACCOUNT</t>
  </si>
  <si>
    <t>CAF CHEQUE 250820465CF</t>
  </si>
  <si>
    <t>GO CARDLESS E3C22V</t>
  </si>
  <si>
    <t>GO CARDLESS 66JCGB</t>
  </si>
  <si>
    <t>GO CARDLESS KKH4XR</t>
  </si>
  <si>
    <t>GO CARDLESS G9VKG7</t>
  </si>
  <si>
    <t>GO CARDLESS A2P42J</t>
  </si>
  <si>
    <t>GO CARDLESS C67R2E</t>
  </si>
  <si>
    <t>GO CARDLESS 3VX9NH</t>
  </si>
  <si>
    <t>GO CARDLESS SGCQ47</t>
  </si>
  <si>
    <t>GO CARDLESS 8WZ2YR</t>
  </si>
  <si>
    <t xml:space="preserve">SOUTHHALL FLIGHTS TO MALAWI </t>
  </si>
  <si>
    <t>GO CARDLESS XZ26Z2</t>
  </si>
  <si>
    <t>CAF CHEQUE 25092237696CF</t>
  </si>
  <si>
    <t>GO CARDLESS ASGEFX</t>
  </si>
  <si>
    <t>`</t>
  </si>
  <si>
    <t>For the year to 30th September 2025</t>
  </si>
  <si>
    <t>During the year no funds were raised for specific purposes (2024 : Nil), and no restricted funds remained unspent at the year end (2024: Nil).</t>
  </si>
  <si>
    <t>Statement of Assets and Liabilities as at 30th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</si>
</sst>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1" fillId="0" borderId="0" xfId="0" applyFont="1"/>
    <xf numFmtId="164" fontId="0" fillId="0" borderId="4" xfId="0" applyNumberFormat="1" applyBorder="1"/>
    <xf numFmtId="164" fontId="0" fillId="0" borderId="5" xfId="0" applyNumberFormat="1" applyBorder="1"/>
    <xf numFmtId="17" fontId="0" fillId="0" borderId="0" xfId="0" quotePrefix="1" applyNumberFormat="1" applyAlignment="1">
      <alignment horizontal="center"/>
    </xf>
    <xf numFmtId="0" fontId="2" fillId="0" borderId="0" xfId="1"/>
    <xf numFmtId="14" fontId="0" fillId="0" borderId="0" xfId="0" applyNumberFormat="1"/>
    <xf numFmtId="164" fontId="0" fillId="2" borderId="0" xfId="0" applyNumberFormat="1" applyFill="1"/>
    <xf numFmtId="164" fontId="0" fillId="0" borderId="0" xfId="0" applyNumberFormat="1" applyAlignment="1">
      <alignment horizontal="center"/>
    </xf>
    <xf numFmtId="164" fontId="0" fillId="3" borderId="0" xfId="0" applyNumberFormat="1" applyFill="1"/>
    <xf numFmtId="0" fontId="0" fillId="3" borderId="0" xfId="0" applyFill="1"/>
    <xf numFmtId="14" fontId="0" fillId="3" borderId="0" xfId="0" applyNumberFormat="1" applyFill="1"/>
    <xf numFmtId="43" fontId="2" fillId="0" borderId="0" xfId="2" applyFont="1"/>
    <xf numFmtId="43" fontId="0" fillId="0" borderId="0" xfId="2" applyFont="1"/>
    <xf numFmtId="43" fontId="2" fillId="0" borderId="0" xfId="2" applyFont="1" applyFill="1"/>
    <xf numFmtId="43" fontId="0" fillId="2" borderId="0" xfId="2" applyFont="1" applyFill="1"/>
    <xf numFmtId="164" fontId="4" fillId="0" borderId="0" xfId="0" applyNumberFormat="1" applyFont="1"/>
    <xf numFmtId="15" fontId="0" fillId="0" borderId="0" xfId="0" applyNumberFormat="1"/>
    <xf numFmtId="4" fontId="0" fillId="0" borderId="0" xfId="0" applyNumberFormat="1"/>
    <xf numFmtId="0" fontId="0" fillId="2" borderId="0" xfId="0" applyFill="1"/>
    <xf numFmtId="43" fontId="0" fillId="4" borderId="0" xfId="2" applyFont="1" applyFill="1"/>
    <xf numFmtId="0" fontId="0" fillId="4" borderId="0" xfId="0" applyFill="1"/>
    <xf numFmtId="43" fontId="0" fillId="0" borderId="0" xfId="0" applyNumberFormat="1"/>
    <xf numFmtId="164" fontId="0" fillId="4" borderId="0" xfId="0" applyNumberFormat="1" applyFill="1"/>
    <xf numFmtId="0" fontId="1" fillId="0" borderId="0" xfId="0" applyFont="1" applyAlignment="1">
      <alignment horizontal="center"/>
    </xf>
    <xf numFmtId="17" fontId="1" fillId="0" borderId="0" xfId="0" quotePrefix="1" applyNumberFormat="1" applyFont="1" applyAlignment="1">
      <alignment horizontal="center"/>
    </xf>
    <xf numFmtId="164" fontId="1" fillId="0" borderId="0" xfId="0" applyNumberFormat="1" applyFont="1"/>
    <xf numFmtId="164" fontId="1" fillId="0" borderId="4" xfId="0" applyNumberFormat="1" applyFont="1" applyBorder="1"/>
    <xf numFmtId="164" fontId="1" fillId="0" borderId="5" xfId="0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0" borderId="1" xfId="0" applyBorder="1"/>
    <xf numFmtId="164" fontId="0" fillId="5" borderId="0" xfId="0" applyNumberFormat="1" applyFill="1"/>
    <xf numFmtId="164" fontId="0" fillId="2" borderId="0" xfId="0" applyNumberFormat="1" applyFill="1" applyAlignment="1">
      <alignment horizontal="center"/>
    </xf>
    <xf numFmtId="0" fontId="5" fillId="0" borderId="0" xfId="0" applyFont="1"/>
    <xf numFmtId="0" fontId="1" fillId="2" borderId="0" xfId="0" applyFont="1" applyFill="1"/>
    <xf numFmtId="14" fontId="0" fillId="2" borderId="0" xfId="0" applyNumberFormat="1" applyFill="1"/>
    <xf numFmtId="0" fontId="0" fillId="0" borderId="4" xfId="0" applyBorder="1"/>
    <xf numFmtId="43" fontId="0" fillId="0" borderId="1" xfId="2" applyFont="1" applyBorder="1"/>
    <xf numFmtId="0" fontId="0" fillId="0" borderId="0" xfId="0" quotePrefix="1"/>
    <xf numFmtId="14" fontId="0" fillId="0" borderId="0" xfId="0" quotePrefix="1" applyNumberFormat="1"/>
    <xf numFmtId="0" fontId="1" fillId="3" borderId="0" xfId="0" applyFont="1" applyFill="1"/>
    <xf numFmtId="164" fontId="0" fillId="5" borderId="0" xfId="0" applyNumberFormat="1" applyFill="1" applyAlignment="1">
      <alignment horizontal="center"/>
    </xf>
    <xf numFmtId="0" fontId="7" fillId="0" borderId="0" xfId="1" applyFont="1"/>
    <xf numFmtId="14" fontId="2" fillId="0" borderId="0" xfId="1" applyNumberFormat="1"/>
    <xf numFmtId="43" fontId="7" fillId="0" borderId="0" xfId="2" applyFont="1"/>
    <xf numFmtId="43" fontId="0" fillId="3" borderId="0" xfId="2" applyFont="1" applyFill="1"/>
    <xf numFmtId="43" fontId="0" fillId="0" borderId="0" xfId="2" applyFont="1" applyAlignment="1">
      <alignment horizontal="center"/>
    </xf>
    <xf numFmtId="43" fontId="2" fillId="2" borderId="0" xfId="2" applyFont="1" applyFill="1"/>
    <xf numFmtId="43" fontId="0" fillId="2" borderId="0" xfId="2" applyFont="1" applyFill="1" applyAlignment="1">
      <alignment horizontal="center"/>
    </xf>
    <xf numFmtId="0" fontId="2" fillId="2" borderId="0" xfId="1" applyFill="1"/>
    <xf numFmtId="43" fontId="0" fillId="0" borderId="0" xfId="2" applyFont="1" applyFill="1"/>
    <xf numFmtId="0" fontId="7" fillId="0" borderId="0" xfId="0" applyFont="1"/>
    <xf numFmtId="16" fontId="0" fillId="0" borderId="0" xfId="0" applyNumberFormat="1"/>
    <xf numFmtId="43" fontId="7" fillId="3" borderId="0" xfId="0" applyNumberFormat="1" applyFont="1" applyFill="1"/>
    <xf numFmtId="43" fontId="0" fillId="0" borderId="1" xfId="0" applyNumberFormat="1" applyBorder="1"/>
    <xf numFmtId="0" fontId="0" fillId="6" borderId="0" xfId="0" applyFill="1"/>
    <xf numFmtId="164" fontId="0" fillId="0" borderId="8" xfId="0" applyNumberFormat="1" applyBorder="1"/>
    <xf numFmtId="2" fontId="0" fillId="0" borderId="9" xfId="0" applyNumberFormat="1" applyBorder="1"/>
    <xf numFmtId="164" fontId="1" fillId="0" borderId="9" xfId="0" applyNumberFormat="1" applyFont="1" applyBorder="1"/>
    <xf numFmtId="164" fontId="0" fillId="0" borderId="9" xfId="0" applyNumberFormat="1" applyBorder="1"/>
    <xf numFmtId="0" fontId="0" fillId="0" borderId="8" xfId="0" applyBorder="1"/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7" borderId="0" xfId="0" applyNumberFormat="1" applyFill="1"/>
    <xf numFmtId="164" fontId="1" fillId="2" borderId="0" xfId="0" applyNumberFormat="1" applyFont="1" applyFill="1"/>
    <xf numFmtId="3" fontId="0" fillId="0" borderId="0" xfId="0" applyNumberFormat="1"/>
    <xf numFmtId="3" fontId="0" fillId="2" borderId="0" xfId="0" applyNumberFormat="1" applyFill="1"/>
    <xf numFmtId="4" fontId="0" fillId="2" borderId="0" xfId="0" applyNumberFormat="1" applyFill="1"/>
    <xf numFmtId="43" fontId="7" fillId="0" borderId="0" xfId="1" applyNumberFormat="1" applyFont="1"/>
    <xf numFmtId="43" fontId="1" fillId="2" borderId="0" xfId="0" applyNumberFormat="1" applyFont="1" applyFill="1"/>
    <xf numFmtId="0" fontId="0" fillId="8" borderId="0" xfId="0" applyFill="1"/>
    <xf numFmtId="15" fontId="0" fillId="8" borderId="0" xfId="0" applyNumberFormat="1" applyFill="1"/>
    <xf numFmtId="43" fontId="0" fillId="8" borderId="0" xfId="0" applyNumberFormat="1" applyFill="1"/>
    <xf numFmtId="43" fontId="0" fillId="2" borderId="0" xfId="0" applyNumberFormat="1" applyFill="1"/>
    <xf numFmtId="2" fontId="0" fillId="0" borderId="0" xfId="0" applyNumberFormat="1"/>
    <xf numFmtId="2" fontId="0" fillId="2" borderId="0" xfId="0" applyNumberFormat="1" applyFill="1"/>
    <xf numFmtId="43" fontId="1" fillId="0" borderId="0" xfId="2" applyFont="1"/>
    <xf numFmtId="43" fontId="7" fillId="3" borderId="0" xfId="2" applyFont="1" applyFill="1"/>
    <xf numFmtId="43" fontId="0" fillId="9" borderId="0" xfId="2" applyFont="1" applyFill="1"/>
    <xf numFmtId="15" fontId="0" fillId="0" borderId="0" xfId="0" applyNumberFormat="1" applyFill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1968500</xdr:colOff>
      <xdr:row>47</xdr:row>
      <xdr:rowOff>114300</xdr:rowOff>
    </xdr:to>
    <xdr:pic>
      <xdr:nvPicPr>
        <xdr:cNvPr id="2" name="Picture 1" descr="LG signature copy">
          <a:extLst>
            <a:ext uri="{FF2B5EF4-FFF2-40B4-BE49-F238E27FC236}">
              <a16:creationId xmlns:a16="http://schemas.microsoft.com/office/drawing/2014/main" id="{F3FB589F-A86E-0D4E-8DA7-DE5848438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7454900"/>
          <a:ext cx="19685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4</xdr:col>
      <xdr:colOff>0</xdr:colOff>
      <xdr:row>34</xdr:row>
      <xdr:rowOff>139700</xdr:rowOff>
    </xdr:to>
    <xdr:pic>
      <xdr:nvPicPr>
        <xdr:cNvPr id="2" name="Picture 1" descr="LG signature copy">
          <a:extLst>
            <a:ext uri="{FF2B5EF4-FFF2-40B4-BE49-F238E27FC236}">
              <a16:creationId xmlns:a16="http://schemas.microsoft.com/office/drawing/2014/main" id="{1083943E-076D-254E-A6C2-EDEF767A7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15000"/>
          <a:ext cx="1828800" cy="520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59"/>
  <sheetViews>
    <sheetView showGridLines="0" tabSelected="1" workbookViewId="0">
      <selection activeCell="B54" sqref="B54"/>
    </sheetView>
  </sheetViews>
  <sheetFormatPr defaultColWidth="8.77734375" defaultRowHeight="14.4" x14ac:dyDescent="0.3"/>
  <cols>
    <col min="1" max="1" width="19" customWidth="1"/>
    <col min="2" max="2" width="29.33203125" customWidth="1"/>
    <col min="5" max="5" width="10" customWidth="1"/>
    <col min="7" max="7" width="10.44140625" bestFit="1" customWidth="1"/>
    <col min="9" max="9" width="10.21875" customWidth="1"/>
    <col min="11" max="11" width="14.6640625" customWidth="1"/>
    <col min="13" max="13" width="12.21875" hidden="1" customWidth="1"/>
    <col min="14" max="14" width="0" hidden="1" customWidth="1"/>
    <col min="15" max="15" width="10.44140625" hidden="1" customWidth="1"/>
    <col min="16" max="16" width="0" hidden="1" customWidth="1"/>
    <col min="17" max="17" width="11.109375" hidden="1" customWidth="1"/>
    <col min="18" max="18" width="11.88671875" hidden="1" customWidth="1"/>
    <col min="19" max="19" width="14.77734375" hidden="1" customWidth="1"/>
    <col min="20" max="20" width="0" hidden="1" customWidth="1"/>
    <col min="21" max="21" width="10.77734375" hidden="1" customWidth="1"/>
    <col min="22" max="22" width="12.44140625" hidden="1" customWidth="1"/>
    <col min="23" max="23" width="14.33203125" hidden="1" customWidth="1"/>
    <col min="24" max="24" width="0" hidden="1" customWidth="1"/>
    <col min="25" max="25" width="11.109375" hidden="1" customWidth="1"/>
    <col min="26" max="26" width="11.77734375" hidden="1" customWidth="1"/>
    <col min="27" max="27" width="14.77734375" hidden="1" customWidth="1"/>
    <col min="28" max="28" width="0" hidden="1" customWidth="1"/>
    <col min="29" max="30" width="11.109375" hidden="1" customWidth="1"/>
    <col min="31" max="31" width="14.77734375" hidden="1" customWidth="1"/>
    <col min="32" max="32" width="0" hidden="1" customWidth="1"/>
    <col min="33" max="33" width="10.44140625" hidden="1" customWidth="1"/>
    <col min="34" max="34" width="10.6640625" hidden="1" customWidth="1"/>
    <col min="35" max="35" width="12.109375" hidden="1" customWidth="1"/>
    <col min="36" max="36" width="0" hidden="1" customWidth="1"/>
    <col min="37" max="37" width="11.109375" hidden="1" customWidth="1"/>
    <col min="38" max="38" width="11.44140625" hidden="1" customWidth="1"/>
    <col min="39" max="39" width="14.44140625" hidden="1" customWidth="1"/>
    <col min="40" max="40" width="0" hidden="1" customWidth="1"/>
    <col min="41" max="41" width="12.109375" hidden="1" customWidth="1"/>
    <col min="42" max="42" width="11.77734375" hidden="1" customWidth="1"/>
    <col min="43" max="43" width="14.109375" hidden="1" customWidth="1"/>
    <col min="44" max="44" width="0" hidden="1" customWidth="1"/>
    <col min="45" max="45" width="14.6640625" hidden="1" customWidth="1"/>
    <col min="46" max="46" width="0" hidden="1" customWidth="1"/>
    <col min="47" max="47" width="10.44140625" hidden="1" customWidth="1"/>
    <col min="48" max="48" width="10.77734375" hidden="1" customWidth="1"/>
    <col min="49" max="49" width="8.77734375" hidden="1" customWidth="1"/>
    <col min="50" max="50" width="10.44140625" hidden="1" customWidth="1"/>
    <col min="51" max="51" width="10.77734375" hidden="1" customWidth="1"/>
    <col min="52" max="54" width="0" hidden="1" customWidth="1"/>
  </cols>
  <sheetData>
    <row r="1" spans="1:57" x14ac:dyDescent="0.3">
      <c r="A1" s="6" t="s">
        <v>0</v>
      </c>
    </row>
    <row r="2" spans="1:57" x14ac:dyDescent="0.3">
      <c r="A2" s="6" t="s">
        <v>326</v>
      </c>
    </row>
    <row r="3" spans="1:57" x14ac:dyDescent="0.3">
      <c r="A3" s="6" t="s">
        <v>1445</v>
      </c>
    </row>
    <row r="4" spans="1:57" x14ac:dyDescent="0.3">
      <c r="A4" s="6"/>
    </row>
    <row r="5" spans="1:57" x14ac:dyDescent="0.3">
      <c r="A5" s="6"/>
      <c r="G5" s="29" t="s">
        <v>32</v>
      </c>
      <c r="K5" s="29" t="s">
        <v>32</v>
      </c>
      <c r="O5" s="29" t="s">
        <v>32</v>
      </c>
      <c r="S5" s="29" t="s">
        <v>32</v>
      </c>
      <c r="W5" s="29" t="s">
        <v>32</v>
      </c>
      <c r="AA5" s="29" t="s">
        <v>32</v>
      </c>
      <c r="AE5" s="29" t="s">
        <v>32</v>
      </c>
      <c r="AI5" s="29" t="s">
        <v>32</v>
      </c>
      <c r="AM5" s="29" t="s">
        <v>32</v>
      </c>
      <c r="AQ5" s="29" t="s">
        <v>32</v>
      </c>
      <c r="AS5" s="1" t="s">
        <v>32</v>
      </c>
      <c r="AV5" s="1" t="s">
        <v>32</v>
      </c>
      <c r="AY5" s="1" t="s">
        <v>32</v>
      </c>
    </row>
    <row r="6" spans="1:57" x14ac:dyDescent="0.3">
      <c r="A6" s="6"/>
      <c r="E6" s="1"/>
      <c r="F6" s="1"/>
      <c r="G6" s="30" t="s">
        <v>1283</v>
      </c>
      <c r="I6" s="1"/>
      <c r="J6" s="1"/>
      <c r="K6" s="30" t="s">
        <v>1122</v>
      </c>
      <c r="M6" s="1"/>
      <c r="N6" s="1"/>
      <c r="O6" s="30" t="s">
        <v>1116</v>
      </c>
      <c r="Q6" s="1"/>
      <c r="R6" s="1"/>
      <c r="S6" s="30" t="s">
        <v>772</v>
      </c>
      <c r="U6" s="1"/>
      <c r="V6" s="1"/>
      <c r="W6" s="30" t="s">
        <v>620</v>
      </c>
      <c r="Y6" s="1"/>
      <c r="Z6" s="1"/>
      <c r="AA6" s="30" t="s">
        <v>529</v>
      </c>
      <c r="AC6" s="1"/>
      <c r="AD6" s="1"/>
      <c r="AE6" s="30" t="s">
        <v>438</v>
      </c>
      <c r="AG6" s="1"/>
      <c r="AH6" s="1"/>
      <c r="AI6" s="30" t="s">
        <v>328</v>
      </c>
      <c r="AK6" s="1"/>
      <c r="AL6" s="1"/>
      <c r="AM6" s="30" t="s">
        <v>234</v>
      </c>
      <c r="AO6" s="1"/>
      <c r="AP6" s="1"/>
      <c r="AQ6" s="30" t="s">
        <v>154</v>
      </c>
      <c r="AS6" s="9" t="s">
        <v>152</v>
      </c>
      <c r="AV6" s="9" t="s">
        <v>33</v>
      </c>
      <c r="AY6" s="9" t="s">
        <v>34</v>
      </c>
    </row>
    <row r="7" spans="1:57" x14ac:dyDescent="0.3">
      <c r="A7" s="6"/>
      <c r="E7" s="1" t="s">
        <v>219</v>
      </c>
      <c r="F7" s="1" t="s">
        <v>221</v>
      </c>
      <c r="G7" s="30" t="s">
        <v>224</v>
      </c>
      <c r="I7" s="1" t="s">
        <v>219</v>
      </c>
      <c r="J7" s="1" t="s">
        <v>221</v>
      </c>
      <c r="K7" s="30" t="s">
        <v>224</v>
      </c>
      <c r="M7" s="1" t="s">
        <v>219</v>
      </c>
      <c r="N7" s="1" t="s">
        <v>221</v>
      </c>
      <c r="O7" s="30" t="s">
        <v>224</v>
      </c>
      <c r="Q7" s="1" t="s">
        <v>219</v>
      </c>
      <c r="R7" s="1" t="s">
        <v>221</v>
      </c>
      <c r="S7" s="30" t="s">
        <v>224</v>
      </c>
      <c r="U7" s="1" t="s">
        <v>219</v>
      </c>
      <c r="V7" s="1" t="s">
        <v>221</v>
      </c>
      <c r="W7" s="30" t="s">
        <v>224</v>
      </c>
      <c r="Y7" s="1" t="s">
        <v>219</v>
      </c>
      <c r="Z7" s="1" t="s">
        <v>221</v>
      </c>
      <c r="AA7" s="30" t="s">
        <v>224</v>
      </c>
      <c r="AC7" s="1" t="s">
        <v>219</v>
      </c>
      <c r="AD7" s="1" t="s">
        <v>221</v>
      </c>
      <c r="AE7" s="30" t="s">
        <v>224</v>
      </c>
      <c r="AG7" s="1" t="s">
        <v>219</v>
      </c>
      <c r="AH7" s="1" t="s">
        <v>221</v>
      </c>
      <c r="AI7" s="30" t="s">
        <v>224</v>
      </c>
      <c r="AK7" s="1" t="s">
        <v>219</v>
      </c>
      <c r="AL7" s="1" t="s">
        <v>221</v>
      </c>
      <c r="AM7" s="30" t="s">
        <v>224</v>
      </c>
      <c r="AO7" s="1" t="s">
        <v>219</v>
      </c>
      <c r="AP7" s="1" t="s">
        <v>221</v>
      </c>
      <c r="AQ7" s="30" t="s">
        <v>224</v>
      </c>
      <c r="AS7" s="9" t="s">
        <v>224</v>
      </c>
      <c r="AV7" s="9"/>
      <c r="AY7" s="9"/>
    </row>
    <row r="8" spans="1:57" x14ac:dyDescent="0.3">
      <c r="E8" s="1" t="s">
        <v>220</v>
      </c>
      <c r="F8" s="1" t="s">
        <v>220</v>
      </c>
      <c r="G8" s="29" t="s">
        <v>220</v>
      </c>
      <c r="I8" s="1" t="s">
        <v>220</v>
      </c>
      <c r="J8" s="1" t="s">
        <v>220</v>
      </c>
      <c r="K8" s="29" t="s">
        <v>220</v>
      </c>
      <c r="M8" s="1" t="s">
        <v>220</v>
      </c>
      <c r="N8" s="1" t="s">
        <v>220</v>
      </c>
      <c r="O8" s="29" t="s">
        <v>220</v>
      </c>
      <c r="Q8" s="1" t="s">
        <v>220</v>
      </c>
      <c r="R8" s="1" t="s">
        <v>220</v>
      </c>
      <c r="S8" s="29" t="s">
        <v>220</v>
      </c>
      <c r="U8" s="1" t="s">
        <v>220</v>
      </c>
      <c r="V8" s="1" t="s">
        <v>220</v>
      </c>
      <c r="W8" s="29" t="s">
        <v>220</v>
      </c>
      <c r="Y8" s="1" t="s">
        <v>220</v>
      </c>
      <c r="Z8" s="1" t="s">
        <v>220</v>
      </c>
      <c r="AA8" s="29" t="s">
        <v>220</v>
      </c>
      <c r="AC8" s="1" t="s">
        <v>220</v>
      </c>
      <c r="AD8" s="1" t="s">
        <v>220</v>
      </c>
      <c r="AE8" s="29" t="s">
        <v>220</v>
      </c>
      <c r="AG8" s="1" t="s">
        <v>220</v>
      </c>
      <c r="AH8" s="1" t="s">
        <v>220</v>
      </c>
      <c r="AI8" s="29" t="s">
        <v>220</v>
      </c>
      <c r="AK8" s="1" t="s">
        <v>220</v>
      </c>
      <c r="AL8" s="1" t="s">
        <v>220</v>
      </c>
      <c r="AM8" s="29" t="s">
        <v>220</v>
      </c>
      <c r="AO8" s="1" t="s">
        <v>220</v>
      </c>
      <c r="AP8" s="1" t="s">
        <v>220</v>
      </c>
      <c r="AQ8" s="29" t="s">
        <v>220</v>
      </c>
      <c r="AS8" s="1" t="s">
        <v>220</v>
      </c>
    </row>
    <row r="9" spans="1:57" x14ac:dyDescent="0.3">
      <c r="E9" s="1" t="s">
        <v>9</v>
      </c>
      <c r="F9" s="1" t="s">
        <v>9</v>
      </c>
      <c r="G9" s="29" t="s">
        <v>9</v>
      </c>
      <c r="I9" s="1" t="s">
        <v>9</v>
      </c>
      <c r="J9" s="1" t="s">
        <v>9</v>
      </c>
      <c r="K9" s="29" t="s">
        <v>9</v>
      </c>
      <c r="M9" s="1" t="s">
        <v>9</v>
      </c>
      <c r="N9" s="1" t="s">
        <v>9</v>
      </c>
      <c r="O9" s="29" t="s">
        <v>9</v>
      </c>
      <c r="Q9" s="1" t="s">
        <v>9</v>
      </c>
      <c r="R9" s="1" t="s">
        <v>9</v>
      </c>
      <c r="S9" s="29" t="s">
        <v>9</v>
      </c>
      <c r="U9" s="1" t="s">
        <v>9</v>
      </c>
      <c r="V9" s="1" t="s">
        <v>9</v>
      </c>
      <c r="W9" s="29" t="s">
        <v>9</v>
      </c>
      <c r="Y9" s="1" t="s">
        <v>9</v>
      </c>
      <c r="Z9" s="1" t="s">
        <v>9</v>
      </c>
      <c r="AA9" s="29" t="s">
        <v>9</v>
      </c>
      <c r="AC9" s="1" t="s">
        <v>9</v>
      </c>
      <c r="AD9" s="1" t="s">
        <v>9</v>
      </c>
      <c r="AE9" s="29" t="s">
        <v>9</v>
      </c>
      <c r="AG9" s="1" t="s">
        <v>9</v>
      </c>
      <c r="AH9" s="1" t="s">
        <v>9</v>
      </c>
      <c r="AI9" s="29" t="s">
        <v>9</v>
      </c>
      <c r="AK9" s="1" t="s">
        <v>9</v>
      </c>
      <c r="AL9" s="1" t="s">
        <v>9</v>
      </c>
      <c r="AM9" s="29" t="s">
        <v>9</v>
      </c>
      <c r="AO9" s="1" t="s">
        <v>9</v>
      </c>
      <c r="AP9" s="1" t="s">
        <v>9</v>
      </c>
      <c r="AQ9" s="29" t="s">
        <v>9</v>
      </c>
      <c r="AS9" s="1" t="s">
        <v>9</v>
      </c>
      <c r="AU9" s="1" t="s">
        <v>9</v>
      </c>
      <c r="AV9" s="1" t="s">
        <v>9</v>
      </c>
      <c r="AW9" s="1"/>
      <c r="AX9" s="1" t="s">
        <v>9</v>
      </c>
      <c r="AY9" s="1" t="s">
        <v>9</v>
      </c>
    </row>
    <row r="10" spans="1:57" x14ac:dyDescent="0.3">
      <c r="F10" s="1" t="s">
        <v>225</v>
      </c>
      <c r="J10" s="1" t="s">
        <v>225</v>
      </c>
      <c r="N10" s="1" t="s">
        <v>225</v>
      </c>
      <c r="R10" s="1" t="s">
        <v>225</v>
      </c>
      <c r="V10" s="1" t="s">
        <v>225</v>
      </c>
      <c r="Z10" s="1" t="s">
        <v>225</v>
      </c>
      <c r="AD10" s="1" t="s">
        <v>321</v>
      </c>
      <c r="AH10" s="1" t="s">
        <v>321</v>
      </c>
      <c r="AL10" s="1" t="s">
        <v>321</v>
      </c>
      <c r="AM10" s="6"/>
      <c r="AP10" s="1" t="s">
        <v>321</v>
      </c>
      <c r="AQ10" s="6"/>
      <c r="AS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x14ac:dyDescent="0.3">
      <c r="A11" s="6" t="s">
        <v>18</v>
      </c>
      <c r="AQ11" s="6"/>
      <c r="AS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 x14ac:dyDescent="0.3">
      <c r="B12" t="s">
        <v>19</v>
      </c>
      <c r="E12" s="2">
        <f>+G12-F12</f>
        <v>20914.230000000003</v>
      </c>
      <c r="F12" s="2"/>
      <c r="G12" s="31">
        <f>+DetailYE25!F338</f>
        <v>20914.230000000003</v>
      </c>
      <c r="I12" s="2">
        <f>+K12-J12</f>
        <v>29616.37000000001</v>
      </c>
      <c r="J12" s="2"/>
      <c r="K12" s="31">
        <f>+DetailYE24!E335</f>
        <v>29616.37000000001</v>
      </c>
      <c r="M12" s="2">
        <f>+O12-N12</f>
        <v>37447.299999999988</v>
      </c>
      <c r="N12" s="2"/>
      <c r="O12" s="31">
        <f>+DetailYE23!F340</f>
        <v>37447.299999999988</v>
      </c>
      <c r="Q12" s="2">
        <f>+S12-R12</f>
        <v>25017.029999999995</v>
      </c>
      <c r="R12" s="2"/>
      <c r="S12" s="31">
        <f>+DetailYE22!F337</f>
        <v>25017.029999999995</v>
      </c>
      <c r="U12" s="2">
        <f>+W12-V12</f>
        <v>30036.899999999991</v>
      </c>
      <c r="V12" s="2"/>
      <c r="W12" s="31">
        <f>+DetailYE21!G279</f>
        <v>30036.899999999991</v>
      </c>
      <c r="Y12" s="2">
        <f>+AA12-Z12</f>
        <v>18942.869999999992</v>
      </c>
      <c r="AA12" s="31">
        <f>+DetailYE20!G230</f>
        <v>18942.869999999992</v>
      </c>
      <c r="AC12" s="2">
        <f>+AE12-AD12</f>
        <v>37841.570000000007</v>
      </c>
      <c r="AE12" s="31">
        <f>+DetailYE19!G244</f>
        <v>37841.570000000007</v>
      </c>
      <c r="AG12" s="2">
        <f>+AI12-AH12</f>
        <v>17543.88</v>
      </c>
      <c r="AH12" s="2">
        <v>0</v>
      </c>
      <c r="AI12" s="31">
        <f>+DetailYE18!G236</f>
        <v>17543.88</v>
      </c>
      <c r="AK12" s="2">
        <f>+AM12-AL12</f>
        <v>16281.490000000002</v>
      </c>
      <c r="AL12" s="2">
        <v>0</v>
      </c>
      <c r="AM12" s="31">
        <f>+DetailYE17!G242</f>
        <v>16281.490000000002</v>
      </c>
      <c r="AO12" s="2">
        <f>+AQ12-AP12</f>
        <v>12255.54</v>
      </c>
      <c r="AP12" s="2">
        <v>0</v>
      </c>
      <c r="AQ12" s="31">
        <f>+DetailYE16!E198-DetailYE16!F198</f>
        <v>12255.54</v>
      </c>
      <c r="AS12" s="2">
        <f>+DetailYE15!E210</f>
        <v>14661.519999999999</v>
      </c>
      <c r="AU12" s="2">
        <f>+DetailYE14!E193</f>
        <v>11260.8</v>
      </c>
      <c r="AV12" s="2"/>
      <c r="AW12" s="2"/>
      <c r="AX12" s="2">
        <v>6201.28</v>
      </c>
      <c r="AY12" s="2"/>
      <c r="AZ12" s="2"/>
      <c r="BA12" s="2"/>
      <c r="BB12" s="2"/>
      <c r="BC12" s="2"/>
      <c r="BD12" s="2"/>
      <c r="BE12" s="2"/>
    </row>
    <row r="13" spans="1:57" x14ac:dyDescent="0.3">
      <c r="B13" t="s">
        <v>413</v>
      </c>
      <c r="E13" s="2">
        <f t="shared" ref="E13:E17" si="0">+G13-F13</f>
        <v>15999.14</v>
      </c>
      <c r="G13" s="31">
        <f>+DetailYE25!F339</f>
        <v>15999.14</v>
      </c>
      <c r="I13" s="2">
        <f t="shared" ref="I13:I17" si="1">+K13-J13</f>
        <v>0</v>
      </c>
      <c r="K13" s="31">
        <f>+DetailYE24!E336</f>
        <v>0</v>
      </c>
      <c r="M13" s="2">
        <f t="shared" ref="M13:M17" si="2">+O13-N13</f>
        <v>2989.69</v>
      </c>
      <c r="O13" s="31">
        <f>+DetailYE23!F341</f>
        <v>2989.69</v>
      </c>
      <c r="Q13" s="2">
        <f t="shared" ref="Q13:Q17" si="3">+S13-R13</f>
        <v>0</v>
      </c>
      <c r="S13" s="31">
        <f>+DetailYE22!F338</f>
        <v>0</v>
      </c>
      <c r="U13" s="2">
        <f t="shared" ref="U13:U17" si="4">+W13-V13</f>
        <v>3054.14</v>
      </c>
      <c r="W13" s="31">
        <f>+DetailYE21!G280</f>
        <v>3054.14</v>
      </c>
      <c r="Y13" s="2">
        <f t="shared" ref="Y13:Y17" si="5">+AA13-Z13</f>
        <v>5209.5</v>
      </c>
      <c r="AA13" s="31">
        <f>+DetailYE20!G231</f>
        <v>5209.5</v>
      </c>
      <c r="AC13" s="2">
        <v>0</v>
      </c>
      <c r="AE13" s="31">
        <f>+DetailYE19!G245</f>
        <v>0</v>
      </c>
      <c r="AG13" s="2">
        <v>0</v>
      </c>
      <c r="AH13" s="2">
        <v>0</v>
      </c>
      <c r="AI13" s="31">
        <f>+DetailYE18!G237</f>
        <v>6460.47</v>
      </c>
      <c r="AK13" s="2">
        <v>0</v>
      </c>
      <c r="AL13" s="2">
        <v>0</v>
      </c>
      <c r="AM13" s="31">
        <v>0</v>
      </c>
      <c r="AO13" s="2"/>
      <c r="AP13" s="2"/>
      <c r="AQ13" s="31"/>
      <c r="AS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 x14ac:dyDescent="0.3">
      <c r="B14" t="s">
        <v>91</v>
      </c>
      <c r="E14" s="2">
        <f t="shared" si="0"/>
        <v>0</v>
      </c>
      <c r="G14" s="31">
        <f>+DetailYE25!F340</f>
        <v>0</v>
      </c>
      <c r="I14" s="2">
        <f t="shared" si="1"/>
        <v>0</v>
      </c>
      <c r="K14" s="31">
        <f>+DetailYE24!E337</f>
        <v>0</v>
      </c>
      <c r="M14" s="2">
        <f t="shared" si="2"/>
        <v>0</v>
      </c>
      <c r="O14" s="31">
        <f>+DetailYE23!F342</f>
        <v>0</v>
      </c>
      <c r="Q14" s="2">
        <f t="shared" si="3"/>
        <v>0</v>
      </c>
      <c r="S14" s="31">
        <f>+DetailYE22!F339</f>
        <v>0</v>
      </c>
      <c r="U14" s="2">
        <f t="shared" si="4"/>
        <v>0</v>
      </c>
      <c r="W14" s="31">
        <f>+DetailYE21!G281</f>
        <v>0</v>
      </c>
      <c r="Y14" s="2">
        <f t="shared" si="5"/>
        <v>0</v>
      </c>
      <c r="AA14" s="31">
        <f>+DetailYE20!G232</f>
        <v>0</v>
      </c>
      <c r="AC14" s="2">
        <f>+AE14-AD14</f>
        <v>0</v>
      </c>
      <c r="AE14" s="31">
        <f>+DetailYE19!G246</f>
        <v>0</v>
      </c>
      <c r="AG14" s="2">
        <f>+AI14-AH14</f>
        <v>0</v>
      </c>
      <c r="AH14" s="2">
        <v>0</v>
      </c>
      <c r="AI14" s="31">
        <f>+DetailYE18!G238</f>
        <v>0</v>
      </c>
      <c r="AK14" s="2">
        <f>+AM14-AL14</f>
        <v>0.81</v>
      </c>
      <c r="AL14" s="2">
        <v>0</v>
      </c>
      <c r="AM14" s="31">
        <f>+DetailYE17!G243</f>
        <v>0.81</v>
      </c>
      <c r="AO14" s="2">
        <f>+AQ14-AP14</f>
        <v>0.08</v>
      </c>
      <c r="AP14" s="2">
        <v>0</v>
      </c>
      <c r="AQ14" s="31">
        <f>+DetailYE16!E199-DetailYE16!F199</f>
        <v>0.08</v>
      </c>
      <c r="AS14" s="2">
        <f>+DetailYE15!E211</f>
        <v>12.620000000000001</v>
      </c>
      <c r="AU14" s="2">
        <f>+DetailYE14!E194</f>
        <v>10.119999999999999</v>
      </c>
      <c r="AV14" s="2"/>
      <c r="AW14" s="2"/>
      <c r="AX14" s="2">
        <v>18.100000000000001</v>
      </c>
      <c r="AY14" s="2"/>
      <c r="AZ14" s="2"/>
      <c r="BA14" s="2"/>
      <c r="BB14" s="2"/>
      <c r="BC14" s="2"/>
      <c r="BD14" s="2"/>
      <c r="BE14" s="2"/>
    </row>
    <row r="15" spans="1:57" x14ac:dyDescent="0.3">
      <c r="B15" t="s">
        <v>20</v>
      </c>
      <c r="E15" s="2">
        <f t="shared" si="0"/>
        <v>2592.56</v>
      </c>
      <c r="G15" s="31">
        <f>+DetailYE25!F341</f>
        <v>2592.56</v>
      </c>
      <c r="I15" s="2">
        <f t="shared" si="1"/>
        <v>2209.6799999999998</v>
      </c>
      <c r="K15" s="31">
        <f>+DetailYE24!E338</f>
        <v>2209.6799999999998</v>
      </c>
      <c r="M15" s="2">
        <f t="shared" si="2"/>
        <v>2778.4300000000003</v>
      </c>
      <c r="O15" s="31">
        <f>+DetailYE23!F343</f>
        <v>2778.4300000000003</v>
      </c>
      <c r="Q15" s="2">
        <f t="shared" si="3"/>
        <v>1120.8</v>
      </c>
      <c r="S15" s="31">
        <f>+DetailYE22!F340</f>
        <v>1120.8</v>
      </c>
      <c r="U15" s="2">
        <f t="shared" si="4"/>
        <v>3278.12</v>
      </c>
      <c r="W15" s="31">
        <f>+DetailYE21!G282</f>
        <v>3278.12</v>
      </c>
      <c r="Y15" s="2">
        <f t="shared" si="5"/>
        <v>7191.84</v>
      </c>
      <c r="AA15" s="31">
        <f>+DetailYE20!G233</f>
        <v>7191.84</v>
      </c>
      <c r="AC15" s="2">
        <f>+AE15-AD15</f>
        <v>3655.2999999999997</v>
      </c>
      <c r="AE15" s="31">
        <f>+DetailYE19!G247</f>
        <v>3655.2999999999997</v>
      </c>
      <c r="AG15" s="2">
        <f>+AI15-AH15</f>
        <v>1592.52</v>
      </c>
      <c r="AH15" s="2">
        <v>0</v>
      </c>
      <c r="AI15" s="31">
        <f>+DetailYE18!G239</f>
        <v>1592.52</v>
      </c>
      <c r="AK15" s="2">
        <f>+AM15-AL15</f>
        <v>4318.34</v>
      </c>
      <c r="AL15" s="2">
        <v>0</v>
      </c>
      <c r="AM15" s="31">
        <f>+DetailYE17!G244</f>
        <v>4318.34</v>
      </c>
      <c r="AO15" s="2">
        <f>+AQ15-AP15</f>
        <v>4254.59</v>
      </c>
      <c r="AP15" s="27">
        <f>+DetailYE16!E72</f>
        <v>8594.17</v>
      </c>
      <c r="AQ15" s="31">
        <f>+DetailYE16!E200-DetailYE16!F200</f>
        <v>12848.76</v>
      </c>
      <c r="AS15" s="2">
        <f>+DetailYE15!E212</f>
        <v>6916.3500000000022</v>
      </c>
      <c r="AU15" s="2">
        <f>+DetailYE14!E195</f>
        <v>733.23</v>
      </c>
      <c r="AV15" s="2"/>
      <c r="AW15" s="2"/>
      <c r="AX15" s="2">
        <v>593</v>
      </c>
      <c r="AY15" s="2"/>
      <c r="AZ15" s="2"/>
      <c r="BA15" s="2"/>
      <c r="BB15" s="2"/>
      <c r="BC15" s="2"/>
      <c r="BD15" s="2"/>
      <c r="BE15" s="2"/>
    </row>
    <row r="16" spans="1:57" x14ac:dyDescent="0.3">
      <c r="B16" t="s">
        <v>206</v>
      </c>
      <c r="E16" s="2">
        <f t="shared" si="0"/>
        <v>0</v>
      </c>
      <c r="G16" s="31">
        <f>+DetailYE25!F342</f>
        <v>0</v>
      </c>
      <c r="I16" s="2">
        <f t="shared" si="1"/>
        <v>0</v>
      </c>
      <c r="K16" s="31">
        <f>+DetailYE24!E339</f>
        <v>0</v>
      </c>
      <c r="M16" s="2">
        <f t="shared" si="2"/>
        <v>0</v>
      </c>
      <c r="O16" s="31">
        <f>+DetailYE23!F344</f>
        <v>0</v>
      </c>
      <c r="Q16" s="2">
        <f t="shared" si="3"/>
        <v>0</v>
      </c>
      <c r="S16" s="31">
        <f>+DetailYE22!F341</f>
        <v>0</v>
      </c>
      <c r="U16" s="2">
        <f t="shared" si="4"/>
        <v>17000</v>
      </c>
      <c r="W16" s="31">
        <f>+DetailYE21!G283</f>
        <v>17000</v>
      </c>
      <c r="Y16" s="2">
        <f t="shared" si="5"/>
        <v>750</v>
      </c>
      <c r="AA16" s="31">
        <f>+DetailYE20!G234</f>
        <v>750</v>
      </c>
      <c r="AC16" s="2">
        <f>+AE16-AD16</f>
        <v>650</v>
      </c>
      <c r="AE16" s="31">
        <f>+DetailYE19!G248</f>
        <v>650</v>
      </c>
      <c r="AG16" s="2">
        <f>+AI16-AH16</f>
        <v>2750</v>
      </c>
      <c r="AH16" s="2">
        <f>+DetailYE18!E123</f>
        <v>10000</v>
      </c>
      <c r="AI16" s="31">
        <f>+DetailYE18!G240</f>
        <v>12750</v>
      </c>
      <c r="AK16" s="2">
        <f>+AM16-AL16</f>
        <v>5000</v>
      </c>
      <c r="AL16" s="2">
        <f>+DetailYE17!E123</f>
        <v>15000</v>
      </c>
      <c r="AM16" s="31">
        <f>+DetailYE17!G245</f>
        <v>20000</v>
      </c>
      <c r="AO16" s="2">
        <f>+AQ16-AP16</f>
        <v>0</v>
      </c>
      <c r="AP16" s="2">
        <v>0</v>
      </c>
      <c r="AQ16" s="31">
        <v>0</v>
      </c>
      <c r="AS16" s="2">
        <f>+DetailYE15!E213</f>
        <v>9.9999999999994316E-2</v>
      </c>
      <c r="AU16" s="7">
        <v>0</v>
      </c>
      <c r="AV16" s="2"/>
      <c r="AW16" s="2"/>
      <c r="AX16" s="21">
        <v>0</v>
      </c>
      <c r="AY16" s="2"/>
      <c r="AZ16" s="2"/>
      <c r="BA16" s="2"/>
      <c r="BB16" s="2"/>
      <c r="BC16" s="2"/>
      <c r="BD16" s="2"/>
      <c r="BE16" s="2"/>
    </row>
    <row r="17" spans="1:57" x14ac:dyDescent="0.3">
      <c r="B17" t="s">
        <v>327</v>
      </c>
      <c r="E17" s="7">
        <f t="shared" si="0"/>
        <v>0</v>
      </c>
      <c r="F17" s="49"/>
      <c r="G17" s="32">
        <f>+DetailYE25!F343</f>
        <v>0</v>
      </c>
      <c r="I17" s="7">
        <f t="shared" si="1"/>
        <v>0</v>
      </c>
      <c r="J17" s="49"/>
      <c r="K17" s="32">
        <v>0</v>
      </c>
      <c r="M17" s="7">
        <f t="shared" si="2"/>
        <v>0</v>
      </c>
      <c r="N17" s="49"/>
      <c r="O17" s="32">
        <v>0</v>
      </c>
      <c r="Q17" s="7">
        <f t="shared" si="3"/>
        <v>0</v>
      </c>
      <c r="R17" s="49"/>
      <c r="S17" s="32">
        <v>0</v>
      </c>
      <c r="U17" s="7">
        <f t="shared" si="4"/>
        <v>0</v>
      </c>
      <c r="V17" s="49"/>
      <c r="W17" s="32">
        <v>0</v>
      </c>
      <c r="Y17" s="7">
        <f t="shared" si="5"/>
        <v>0</v>
      </c>
      <c r="Z17" s="49"/>
      <c r="AA17" s="32">
        <v>0</v>
      </c>
      <c r="AC17" s="7">
        <f>-AD17</f>
        <v>0</v>
      </c>
      <c r="AD17" s="49"/>
      <c r="AE17" s="32">
        <f>+DetailYE19!G249</f>
        <v>0</v>
      </c>
      <c r="AG17" s="7">
        <f>-AH17</f>
        <v>0</v>
      </c>
      <c r="AH17" s="7">
        <v>0</v>
      </c>
      <c r="AI17" s="32">
        <f>+DetailYE18!G241</f>
        <v>0</v>
      </c>
      <c r="AK17" s="7">
        <f>-AL17</f>
        <v>2867.8599999999997</v>
      </c>
      <c r="AL17" s="7">
        <f>-6478.86+3611</f>
        <v>-2867.8599999999997</v>
      </c>
      <c r="AM17" s="32">
        <f>SUM(AK17:AL17)</f>
        <v>0</v>
      </c>
      <c r="AO17" s="7">
        <v>0</v>
      </c>
      <c r="AP17" s="7">
        <v>0</v>
      </c>
      <c r="AQ17" s="32">
        <v>0</v>
      </c>
      <c r="AS17" s="7"/>
      <c r="AU17" s="2"/>
      <c r="AV17" s="2"/>
      <c r="AW17" s="2"/>
      <c r="AX17" s="21"/>
      <c r="AY17" s="2"/>
      <c r="AZ17" s="2"/>
      <c r="BA17" s="2"/>
      <c r="BB17" s="2"/>
      <c r="BC17" s="2"/>
      <c r="BD17" s="2"/>
      <c r="BE17" s="2"/>
    </row>
    <row r="18" spans="1:57" x14ac:dyDescent="0.3">
      <c r="A18" t="s">
        <v>21</v>
      </c>
      <c r="E18" s="2">
        <f>SUM(E12:E17)</f>
        <v>39505.93</v>
      </c>
      <c r="F18" s="2">
        <f>SUM(F12:F17)</f>
        <v>0</v>
      </c>
      <c r="G18" s="31">
        <f>SUM(G12:G16)</f>
        <v>39505.93</v>
      </c>
      <c r="I18" s="2">
        <f>SUM(I12:I17)</f>
        <v>31826.05000000001</v>
      </c>
      <c r="J18" s="2">
        <f>SUM(J12:J17)</f>
        <v>0</v>
      </c>
      <c r="K18" s="31">
        <f>SUM(K12:K16)</f>
        <v>31826.05000000001</v>
      </c>
      <c r="M18" s="2">
        <f>SUM(M12:M17)</f>
        <v>43215.419999999991</v>
      </c>
      <c r="N18" s="2">
        <f>SUM(N12:N17)</f>
        <v>0</v>
      </c>
      <c r="O18" s="31">
        <f>SUM(O12:O16)</f>
        <v>43215.419999999991</v>
      </c>
      <c r="Q18" s="2">
        <f>SUM(Q12:Q17)</f>
        <v>26137.829999999994</v>
      </c>
      <c r="R18" s="2">
        <f>SUM(R12:R17)</f>
        <v>0</v>
      </c>
      <c r="S18" s="31">
        <f>SUM(S12:S16)</f>
        <v>26137.829999999994</v>
      </c>
      <c r="U18" s="2">
        <f>SUM(U12:U17)</f>
        <v>53369.159999999996</v>
      </c>
      <c r="V18" s="2">
        <f>SUM(V12:V17)</f>
        <v>0</v>
      </c>
      <c r="W18" s="31">
        <f>SUM(W12:W16)</f>
        <v>53369.159999999996</v>
      </c>
      <c r="Y18" s="2">
        <f>SUM(Y12:Y17)</f>
        <v>32094.209999999992</v>
      </c>
      <c r="Z18" s="2">
        <f>SUM(Z12:Z17)</f>
        <v>0</v>
      </c>
      <c r="AA18" s="31">
        <f>SUM(AA12:AA16)</f>
        <v>32094.209999999992</v>
      </c>
      <c r="AC18" s="2">
        <f>SUM(AC12:AC17)</f>
        <v>42146.87000000001</v>
      </c>
      <c r="AD18" s="2">
        <f>SUM(AD12:AD17)</f>
        <v>0</v>
      </c>
      <c r="AE18" s="31">
        <f>SUM(AE12:AE16)</f>
        <v>42146.87000000001</v>
      </c>
      <c r="AG18" s="2">
        <f>SUM(AG12:AG17)</f>
        <v>21886.400000000001</v>
      </c>
      <c r="AH18" s="2">
        <f>SUM(AH12:AH17)</f>
        <v>10000</v>
      </c>
      <c r="AI18" s="31">
        <f>SUM(AI12:AI16)</f>
        <v>38346.870000000003</v>
      </c>
      <c r="AK18" s="2">
        <f>SUM(AK12:AK17)</f>
        <v>28468.5</v>
      </c>
      <c r="AL18" s="2">
        <f>SUM(AL12:AL17)</f>
        <v>12132.14</v>
      </c>
      <c r="AM18" s="31">
        <f>SUM(AM12:AM16)</f>
        <v>40600.639999999999</v>
      </c>
      <c r="AO18">
        <f>SUM(AO12:AO16)</f>
        <v>16510.21</v>
      </c>
      <c r="AP18">
        <f>SUM(AP12:AP17)</f>
        <v>8594.17</v>
      </c>
      <c r="AQ18" s="31">
        <f>SUM(AQ12:AQ16)</f>
        <v>25104.38</v>
      </c>
      <c r="AS18" s="2">
        <f>SUM(AS12:AS16)</f>
        <v>21590.59</v>
      </c>
      <c r="AU18" s="2"/>
      <c r="AV18" s="2">
        <f>SUM(AU12:AU16)</f>
        <v>12004.15</v>
      </c>
      <c r="AW18" s="2"/>
      <c r="AX18" s="2"/>
      <c r="AY18" s="2">
        <f>SUM(AX12:AX16)</f>
        <v>6812.38</v>
      </c>
      <c r="AZ18" s="2"/>
      <c r="BA18" s="2"/>
      <c r="BB18" s="2"/>
      <c r="BC18" s="2"/>
      <c r="BD18" s="2"/>
      <c r="BE18" s="2"/>
    </row>
    <row r="19" spans="1:57" x14ac:dyDescent="0.3">
      <c r="AI19" s="31"/>
      <c r="AM19" s="31"/>
      <c r="AQ19" s="31"/>
      <c r="AS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x14ac:dyDescent="0.3">
      <c r="AI20" s="31"/>
      <c r="AM20" s="31"/>
      <c r="AQ20" s="31"/>
      <c r="AS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x14ac:dyDescent="0.3">
      <c r="A21" t="s">
        <v>22</v>
      </c>
      <c r="AI21" s="31"/>
      <c r="AM21" s="31"/>
      <c r="AQ21" s="31"/>
      <c r="AS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x14ac:dyDescent="0.3">
      <c r="B22" t="s">
        <v>23</v>
      </c>
      <c r="E22" s="2">
        <f>+G22-F22</f>
        <v>-28309</v>
      </c>
      <c r="G22" s="31">
        <f>+DetailYE25!F344</f>
        <v>-28309</v>
      </c>
      <c r="I22" s="2">
        <f>+K22-J22</f>
        <v>-33010</v>
      </c>
      <c r="K22" s="31">
        <f>+DetailYE24!F341</f>
        <v>-33010</v>
      </c>
      <c r="M22" s="2">
        <f t="shared" ref="M22:M26" si="6">+O22-N22</f>
        <v>-30659.57</v>
      </c>
      <c r="O22" s="31">
        <f>+DetailYE23!F346</f>
        <v>-30659.57</v>
      </c>
      <c r="Q22" s="2">
        <f t="shared" ref="Q22:Q26" si="7">+S22-R22</f>
        <v>-32561.23</v>
      </c>
      <c r="S22" s="31">
        <f>+DetailYE22!F343</f>
        <v>-32561.23</v>
      </c>
      <c r="U22" s="2">
        <f t="shared" ref="U22:U26" si="8">+W22-V22</f>
        <v>-39382.199999999997</v>
      </c>
      <c r="W22" s="31">
        <f>+DetailYE21!G285</f>
        <v>-39382.199999999997</v>
      </c>
      <c r="Y22" s="2">
        <f t="shared" ref="Y22:Y25" si="9">+AA22-Z22</f>
        <v>-32017.710000000003</v>
      </c>
      <c r="AA22" s="31">
        <f>+DetailYE20!G236</f>
        <v>-32017.710000000003</v>
      </c>
      <c r="AC22" s="2">
        <f t="shared" ref="AC22:AC31" si="10">+AE22-AD22</f>
        <v>-33499</v>
      </c>
      <c r="AE22" s="31">
        <f>+DetailYE19!G250</f>
        <v>-33499</v>
      </c>
      <c r="AG22" s="2">
        <f t="shared" ref="AG22:AG31" si="11">+AI22-AH22</f>
        <v>-15645.449999999999</v>
      </c>
      <c r="AH22" s="2">
        <v>0</v>
      </c>
      <c r="AI22" s="31">
        <f>+DetailYE18!G242</f>
        <v>-15645.449999999999</v>
      </c>
      <c r="AK22" s="2">
        <f t="shared" ref="AK22:AK31" si="12">+AM22-AL22</f>
        <v>-23369.5</v>
      </c>
      <c r="AL22" s="2">
        <v>0</v>
      </c>
      <c r="AM22" s="31">
        <f>+DetailYE17!G247</f>
        <v>-23369.5</v>
      </c>
      <c r="AO22" s="2">
        <f t="shared" ref="AO22:AO31" si="13">+AQ22-AP22</f>
        <v>-13517.85</v>
      </c>
      <c r="AP22" s="2">
        <v>0</v>
      </c>
      <c r="AQ22" s="31">
        <f>-DetailYE16!F203</f>
        <v>-13517.85</v>
      </c>
      <c r="AS22" s="2">
        <f>-DetailYE15!F215</f>
        <v>-15663.83</v>
      </c>
      <c r="AU22" s="2">
        <f>-DetailYE14!F198</f>
        <v>-13450.71</v>
      </c>
      <c r="AV22" s="2"/>
      <c r="AW22" s="2"/>
      <c r="AX22" s="2">
        <v>-10611.75</v>
      </c>
      <c r="AY22" s="2"/>
      <c r="AZ22" s="2"/>
      <c r="BA22" s="2"/>
      <c r="BB22" s="2"/>
      <c r="BC22" s="2"/>
      <c r="BD22" s="2"/>
      <c r="BE22" s="2"/>
    </row>
    <row r="23" spans="1:57" hidden="1" x14ac:dyDescent="0.3">
      <c r="B23" t="s">
        <v>213</v>
      </c>
      <c r="E23" s="2"/>
      <c r="G23" s="31"/>
      <c r="I23" s="2"/>
      <c r="K23" s="31"/>
      <c r="M23" s="2">
        <f t="shared" si="6"/>
        <v>0</v>
      </c>
      <c r="O23" s="31"/>
      <c r="Q23" s="2">
        <f t="shared" si="7"/>
        <v>0</v>
      </c>
      <c r="S23" s="31"/>
      <c r="U23" s="2">
        <f t="shared" si="8"/>
        <v>0</v>
      </c>
      <c r="W23" s="31"/>
      <c r="Y23" s="2">
        <f t="shared" si="9"/>
        <v>0</v>
      </c>
      <c r="AA23" s="31"/>
      <c r="AC23" s="2">
        <f>+AE23-AD23</f>
        <v>0</v>
      </c>
      <c r="AG23" s="2">
        <f>+AI23-AH23</f>
        <v>0</v>
      </c>
      <c r="AH23" s="2"/>
      <c r="AI23" s="31"/>
      <c r="AK23" s="2">
        <f>+AM23-AL23</f>
        <v>0</v>
      </c>
      <c r="AL23" s="2">
        <f>-DetailYE16!B204+DetailYE16!A204</f>
        <v>0</v>
      </c>
      <c r="AM23" s="31">
        <f>+DetailYE17!G248</f>
        <v>0</v>
      </c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idden="1" x14ac:dyDescent="0.3">
      <c r="B24" t="s">
        <v>151</v>
      </c>
      <c r="E24" s="2"/>
      <c r="G24" s="31"/>
      <c r="I24" s="2"/>
      <c r="K24" s="31"/>
      <c r="M24" s="2">
        <f t="shared" si="6"/>
        <v>0</v>
      </c>
      <c r="O24" s="31">
        <f>+DetailYE23!F348</f>
        <v>0</v>
      </c>
      <c r="Q24" s="2">
        <f t="shared" si="7"/>
        <v>0</v>
      </c>
      <c r="S24" s="31"/>
      <c r="U24" s="2">
        <f t="shared" si="8"/>
        <v>0</v>
      </c>
      <c r="W24" s="31"/>
      <c r="Y24" s="2">
        <f t="shared" si="9"/>
        <v>0</v>
      </c>
      <c r="AA24" s="31"/>
      <c r="AC24" s="2">
        <f t="shared" si="10"/>
        <v>0</v>
      </c>
      <c r="AE24" s="31"/>
      <c r="AG24" s="2">
        <f t="shared" si="11"/>
        <v>0</v>
      </c>
      <c r="AH24" s="2"/>
      <c r="AI24" s="31"/>
      <c r="AK24" s="2">
        <f t="shared" si="12"/>
        <v>0</v>
      </c>
      <c r="AL24" s="2">
        <v>0</v>
      </c>
      <c r="AM24" s="31">
        <f>-DetailYE16!B205</f>
        <v>0</v>
      </c>
      <c r="AO24" s="2">
        <f t="shared" si="13"/>
        <v>0</v>
      </c>
      <c r="AP24" s="2">
        <v>0</v>
      </c>
      <c r="AQ24" s="31">
        <f>-DetailYE16!F205</f>
        <v>0</v>
      </c>
      <c r="AS24" s="2">
        <f>-DetailYE15!F216</f>
        <v>-1988</v>
      </c>
      <c r="AU24" s="2">
        <v>0</v>
      </c>
      <c r="AV24" s="2"/>
      <c r="AW24" s="2"/>
      <c r="AX24" s="2">
        <v>0</v>
      </c>
      <c r="AY24" s="2"/>
      <c r="AZ24" s="2"/>
      <c r="BA24" s="2"/>
      <c r="BB24" s="2"/>
      <c r="BC24" s="2"/>
      <c r="BD24" s="2"/>
      <c r="BE24" s="2"/>
    </row>
    <row r="25" spans="1:57" x14ac:dyDescent="0.3">
      <c r="B25" t="s">
        <v>607</v>
      </c>
      <c r="E25" s="2">
        <f>+G25-F25</f>
        <v>-6875</v>
      </c>
      <c r="G25" s="31">
        <f>+DetailYE25!F345</f>
        <v>-6875</v>
      </c>
      <c r="I25" s="2">
        <f>+K25-J25</f>
        <v>-10055</v>
      </c>
      <c r="K25" s="31">
        <f>+DetailYE24!F342</f>
        <v>-10055</v>
      </c>
      <c r="M25" s="2">
        <f t="shared" si="6"/>
        <v>-7916.43</v>
      </c>
      <c r="O25" s="31">
        <f>+DetailYE23!F347</f>
        <v>-7916.43</v>
      </c>
      <c r="Q25" s="2">
        <f t="shared" si="7"/>
        <v>-8792.77</v>
      </c>
      <c r="S25" s="31">
        <f>+DetailYE22!F344</f>
        <v>-8792.77</v>
      </c>
      <c r="U25" s="2">
        <f t="shared" si="8"/>
        <v>-5105.8</v>
      </c>
      <c r="W25" s="31">
        <f>+DetailYE21!G286</f>
        <v>-5105.8</v>
      </c>
      <c r="Y25" s="2">
        <f t="shared" si="9"/>
        <v>-6496.29</v>
      </c>
      <c r="AA25" s="31">
        <f>+DetailYE20!G237</f>
        <v>-6496.29</v>
      </c>
      <c r="AC25" s="2">
        <v>0</v>
      </c>
      <c r="AE25" s="31">
        <v>0</v>
      </c>
      <c r="AG25" s="2"/>
      <c r="AH25" s="2"/>
      <c r="AI25" s="31"/>
      <c r="AK25" s="2"/>
      <c r="AL25" s="2"/>
      <c r="AM25" s="31"/>
      <c r="AO25" s="2"/>
      <c r="AP25" s="2"/>
      <c r="AQ25" s="31"/>
      <c r="AS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idden="1" x14ac:dyDescent="0.3">
      <c r="B26" t="s">
        <v>306</v>
      </c>
      <c r="E26" s="2">
        <f t="shared" ref="E26" si="14">+G26-F26</f>
        <v>0</v>
      </c>
      <c r="G26" s="31"/>
      <c r="I26" s="2">
        <f t="shared" ref="I26" si="15">+K26-J26</f>
        <v>0</v>
      </c>
      <c r="K26" s="31"/>
      <c r="M26" s="2">
        <f t="shared" si="6"/>
        <v>0</v>
      </c>
      <c r="O26" s="31"/>
      <c r="Q26" s="2">
        <f t="shared" si="7"/>
        <v>0</v>
      </c>
      <c r="S26" s="31"/>
      <c r="U26" s="2">
        <f t="shared" si="8"/>
        <v>0</v>
      </c>
      <c r="W26" s="31"/>
      <c r="Y26" s="2">
        <f t="shared" ref="Y26" si="16">+AA26-Z26</f>
        <v>0</v>
      </c>
      <c r="AA26" s="31">
        <v>0</v>
      </c>
      <c r="AC26" s="2">
        <f t="shared" si="10"/>
        <v>0</v>
      </c>
      <c r="AE26" s="31">
        <f>+DetailYE19!G254</f>
        <v>0</v>
      </c>
      <c r="AG26" s="2">
        <f t="shared" si="11"/>
        <v>4783.6799999999985</v>
      </c>
      <c r="AH26" s="2">
        <f>-AL42</f>
        <v>-16689.669999999998</v>
      </c>
      <c r="AI26" s="31">
        <f>+DetailYE18!G247</f>
        <v>-11905.99</v>
      </c>
      <c r="AK26" s="2">
        <f t="shared" ref="AK26" si="17">+AM26-AL26</f>
        <v>0</v>
      </c>
      <c r="AL26" s="2">
        <f>+DetailYE17!G251</f>
        <v>-4036.64</v>
      </c>
      <c r="AM26" s="31">
        <f>+DetailYE17!G251</f>
        <v>-4036.64</v>
      </c>
      <c r="AO26" s="2">
        <v>0</v>
      </c>
      <c r="AP26" s="2">
        <v>0</v>
      </c>
      <c r="AQ26" s="31">
        <v>0</v>
      </c>
      <c r="AS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hidden="1" x14ac:dyDescent="0.3">
      <c r="B27" t="s">
        <v>412</v>
      </c>
      <c r="E27" s="2">
        <v>0</v>
      </c>
      <c r="F27" s="2"/>
      <c r="G27" s="31"/>
      <c r="I27" s="2">
        <v>0</v>
      </c>
      <c r="J27" s="2"/>
      <c r="K27" s="31">
        <f>+DetailYE24!F346</f>
        <v>0</v>
      </c>
      <c r="M27" s="2">
        <v>0</v>
      </c>
      <c r="N27" s="2"/>
      <c r="O27" s="31"/>
      <c r="Q27" s="2">
        <v>0</v>
      </c>
      <c r="R27" s="2"/>
      <c r="S27" s="31"/>
      <c r="U27" s="2">
        <v>0</v>
      </c>
      <c r="V27" s="2"/>
      <c r="W27" s="31"/>
      <c r="Y27" s="2">
        <v>0</v>
      </c>
      <c r="Z27" s="2"/>
      <c r="AA27" s="31">
        <v>0</v>
      </c>
      <c r="AC27" s="2">
        <v>-180.9</v>
      </c>
      <c r="AD27" s="2">
        <f>+AE27-AC27</f>
        <v>-8150</v>
      </c>
      <c r="AE27" s="31">
        <f>+DetailYE19!G252</f>
        <v>-8330.9</v>
      </c>
      <c r="AG27" s="2">
        <v>0</v>
      </c>
      <c r="AH27" s="2">
        <f>+AI27</f>
        <v>-1850</v>
      </c>
      <c r="AI27" s="31">
        <f>+DetailYE18!G245</f>
        <v>-1850</v>
      </c>
      <c r="AK27" s="2">
        <v>0</v>
      </c>
      <c r="AL27" s="2">
        <v>0</v>
      </c>
      <c r="AM27" s="31">
        <v>0</v>
      </c>
      <c r="AO27" s="2"/>
      <c r="AP27" s="2"/>
      <c r="AQ27" s="31"/>
      <c r="AS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x14ac:dyDescent="0.3">
      <c r="B28" t="s">
        <v>24</v>
      </c>
      <c r="E28" s="2">
        <f t="shared" ref="E28:E31" si="18">+G28-F28</f>
        <v>-165</v>
      </c>
      <c r="G28" s="31">
        <f>+DetailYE25!F348</f>
        <v>-165</v>
      </c>
      <c r="I28" s="2">
        <f t="shared" ref="I28:I31" si="19">+K28-J28</f>
        <v>-165</v>
      </c>
      <c r="K28" s="31">
        <f>+DetailYE24!F345</f>
        <v>-165</v>
      </c>
      <c r="M28" s="2">
        <f t="shared" ref="M28:M31" si="20">+O28-N28</f>
        <v>-165</v>
      </c>
      <c r="O28" s="31">
        <f>+DetailYE23!F350</f>
        <v>-165</v>
      </c>
      <c r="Q28" s="2">
        <f t="shared" ref="Q28:Q31" si="21">+S28-R28</f>
        <v>-165</v>
      </c>
      <c r="S28" s="31">
        <f>+DetailYE22!F347</f>
        <v>-165</v>
      </c>
      <c r="U28" s="2">
        <f t="shared" ref="U28:U31" si="22">+W28-V28</f>
        <v>-165</v>
      </c>
      <c r="W28" s="31">
        <f>+DetailYE21!G289</f>
        <v>-165</v>
      </c>
      <c r="Y28" s="2">
        <f t="shared" ref="Y28:Y31" si="23">+AA28-Z28</f>
        <v>-165</v>
      </c>
      <c r="AA28" s="31">
        <f>+DetailYE20!G240</f>
        <v>-165</v>
      </c>
      <c r="AC28" s="2">
        <f t="shared" si="10"/>
        <v>-165</v>
      </c>
      <c r="AE28" s="31">
        <f>+DetailYE19!G253</f>
        <v>-165</v>
      </c>
      <c r="AG28" s="2">
        <f t="shared" si="11"/>
        <v>-165</v>
      </c>
      <c r="AH28" s="2">
        <v>0</v>
      </c>
      <c r="AI28" s="31">
        <f>+DetailYE18!G246</f>
        <v>-165</v>
      </c>
      <c r="AK28" s="2">
        <f t="shared" si="12"/>
        <v>-78</v>
      </c>
      <c r="AL28" s="2">
        <v>0</v>
      </c>
      <c r="AM28" s="31">
        <f>+DetailYE17!G250</f>
        <v>-78</v>
      </c>
      <c r="AO28" s="2">
        <f t="shared" si="13"/>
        <v>-77</v>
      </c>
      <c r="AP28" s="2">
        <v>0</v>
      </c>
      <c r="AQ28" s="31">
        <f>-DetailYE16!F206</f>
        <v>-77</v>
      </c>
      <c r="AS28" s="2">
        <f>-DetailYE15!F217</f>
        <v>-77</v>
      </c>
      <c r="AU28" s="2">
        <f>-DetailYE14!F199</f>
        <v>-75</v>
      </c>
      <c r="AV28" s="2"/>
      <c r="AW28" s="2"/>
      <c r="AX28" s="2">
        <v>-75</v>
      </c>
      <c r="AY28" s="2"/>
      <c r="AZ28" s="2"/>
      <c r="BA28" s="2"/>
      <c r="BB28" s="2"/>
      <c r="BC28" s="2"/>
      <c r="BD28" s="2"/>
      <c r="BE28" s="2"/>
    </row>
    <row r="29" spans="1:57" hidden="1" x14ac:dyDescent="0.3">
      <c r="B29" t="s">
        <v>146</v>
      </c>
      <c r="E29" s="2">
        <f t="shared" si="18"/>
        <v>0</v>
      </c>
      <c r="G29" s="31"/>
      <c r="I29" s="2">
        <f t="shared" si="19"/>
        <v>0</v>
      </c>
      <c r="K29" s="31"/>
      <c r="M29" s="2">
        <f t="shared" si="20"/>
        <v>0</v>
      </c>
      <c r="O29" s="31"/>
      <c r="Q29" s="2">
        <f t="shared" si="21"/>
        <v>0</v>
      </c>
      <c r="S29" s="31"/>
      <c r="U29" s="2">
        <f t="shared" si="22"/>
        <v>0</v>
      </c>
      <c r="W29" s="31"/>
      <c r="Y29" s="2">
        <f t="shared" si="23"/>
        <v>0</v>
      </c>
      <c r="AA29" s="31"/>
      <c r="AC29" s="2">
        <f t="shared" si="10"/>
        <v>0</v>
      </c>
      <c r="AE29" s="31"/>
      <c r="AG29" s="2">
        <f t="shared" si="11"/>
        <v>0</v>
      </c>
      <c r="AH29" s="2"/>
      <c r="AI29" s="31"/>
      <c r="AK29" s="2">
        <f t="shared" si="12"/>
        <v>0</v>
      </c>
      <c r="AL29" s="2">
        <v>0</v>
      </c>
      <c r="AM29" s="31">
        <f>-DetailYE16!B207</f>
        <v>0</v>
      </c>
      <c r="AO29" s="2">
        <f t="shared" si="13"/>
        <v>-368.4</v>
      </c>
      <c r="AP29" s="2">
        <v>0</v>
      </c>
      <c r="AQ29" s="31">
        <f>-DetailYE16!F207</f>
        <v>-368.4</v>
      </c>
      <c r="AS29" s="2">
        <v>0</v>
      </c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idden="1" x14ac:dyDescent="0.3">
      <c r="B30" t="s">
        <v>216</v>
      </c>
      <c r="E30" s="2">
        <f t="shared" si="18"/>
        <v>0</v>
      </c>
      <c r="G30" s="31"/>
      <c r="I30" s="2">
        <f t="shared" si="19"/>
        <v>0</v>
      </c>
      <c r="K30" s="31"/>
      <c r="M30" s="2">
        <f t="shared" si="20"/>
        <v>0</v>
      </c>
      <c r="O30" s="31"/>
      <c r="Q30" s="2">
        <f t="shared" si="21"/>
        <v>0</v>
      </c>
      <c r="S30" s="31"/>
      <c r="U30" s="2">
        <f t="shared" si="22"/>
        <v>0</v>
      </c>
      <c r="W30" s="31"/>
      <c r="Y30" s="2">
        <f t="shared" si="23"/>
        <v>0</v>
      </c>
      <c r="AA30" s="31"/>
      <c r="AC30" s="2">
        <f t="shared" si="10"/>
        <v>0</v>
      </c>
      <c r="AE30" s="31"/>
      <c r="AG30" s="2">
        <f t="shared" si="11"/>
        <v>0</v>
      </c>
      <c r="AH30" s="2"/>
      <c r="AI30" s="31"/>
      <c r="AK30" s="2">
        <f t="shared" si="12"/>
        <v>0</v>
      </c>
      <c r="AL30" s="2">
        <v>0</v>
      </c>
      <c r="AM30" s="31">
        <f>-DetailYE16!B208</f>
        <v>0</v>
      </c>
      <c r="AO30" s="2">
        <f t="shared" si="13"/>
        <v>-300</v>
      </c>
      <c r="AP30" s="2">
        <v>0</v>
      </c>
      <c r="AQ30" s="31">
        <f>-DetailYE16!F208</f>
        <v>-300</v>
      </c>
      <c r="AS30" s="2">
        <v>0</v>
      </c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x14ac:dyDescent="0.3">
      <c r="B31" t="s">
        <v>25</v>
      </c>
      <c r="E31" s="2">
        <f t="shared" si="18"/>
        <v>-2490.3599999999997</v>
      </c>
      <c r="G31" s="31">
        <f>+DetailYE25!F350</f>
        <v>-2490.3599999999997</v>
      </c>
      <c r="I31" s="2">
        <f t="shared" si="19"/>
        <v>-648.9899999999999</v>
      </c>
      <c r="K31" s="31">
        <f>+DetailYE24!F347</f>
        <v>-648.9899999999999</v>
      </c>
      <c r="M31" s="2">
        <f t="shared" si="20"/>
        <v>-2822.880000000001</v>
      </c>
      <c r="O31" s="31">
        <f>+DetailYE23!F352</f>
        <v>-2822.880000000001</v>
      </c>
      <c r="Q31" s="2">
        <f t="shared" si="21"/>
        <v>-5523.6</v>
      </c>
      <c r="S31" s="31">
        <f>+DetailYE22!F349</f>
        <v>-5523.6</v>
      </c>
      <c r="U31" s="2">
        <f t="shared" si="22"/>
        <v>-2863.59</v>
      </c>
      <c r="W31" s="31">
        <f>+DetailYE21!G291</f>
        <v>-2863.59</v>
      </c>
      <c r="Y31" s="2">
        <f t="shared" si="23"/>
        <v>-1065</v>
      </c>
      <c r="AA31" s="31">
        <f>+DetailYE20!G242</f>
        <v>-1065</v>
      </c>
      <c r="AC31" s="7">
        <f t="shared" si="10"/>
        <v>-5363.62</v>
      </c>
      <c r="AD31" s="49"/>
      <c r="AE31" s="32">
        <f>+DetailYE19!G255</f>
        <v>-5363.62</v>
      </c>
      <c r="AG31" s="7">
        <f t="shared" si="11"/>
        <v>-802.02</v>
      </c>
      <c r="AH31" s="7">
        <v>0</v>
      </c>
      <c r="AI31" s="32">
        <f>+DetailYE18!G249</f>
        <v>-802.02</v>
      </c>
      <c r="AK31" s="7">
        <f t="shared" si="12"/>
        <v>-778.80000000000007</v>
      </c>
      <c r="AL31" s="7">
        <v>0</v>
      </c>
      <c r="AM31" s="32">
        <f>+DetailYE17!G253+DetailYE17!G252</f>
        <v>-778.80000000000007</v>
      </c>
      <c r="AO31" s="7">
        <f t="shared" si="13"/>
        <v>-409.79</v>
      </c>
      <c r="AP31" s="7">
        <v>0</v>
      </c>
      <c r="AQ31" s="32">
        <f>-DetailYE16!F209</f>
        <v>-409.79</v>
      </c>
      <c r="AS31" s="7">
        <f>-DetailYE15!F218</f>
        <v>-130</v>
      </c>
      <c r="AU31" s="7">
        <f>-DetailYE14!F200</f>
        <v>-9.23</v>
      </c>
      <c r="AV31" s="2"/>
      <c r="AW31" s="2"/>
      <c r="AX31" s="7">
        <v>-680</v>
      </c>
      <c r="AY31" s="2"/>
      <c r="AZ31" s="2"/>
      <c r="BA31" s="2"/>
      <c r="BB31" s="2"/>
      <c r="BC31" s="2"/>
      <c r="BD31" s="2"/>
      <c r="BE31" s="2"/>
    </row>
    <row r="32" spans="1:57" x14ac:dyDescent="0.3">
      <c r="A32" t="s">
        <v>26</v>
      </c>
      <c r="E32" s="3">
        <f>SUM(E22:E31)</f>
        <v>-37839.360000000001</v>
      </c>
      <c r="F32" s="3">
        <f>SUM(F22:F31)</f>
        <v>0</v>
      </c>
      <c r="G32" s="38">
        <f>SUM(G22:G31)</f>
        <v>-37839.360000000001</v>
      </c>
      <c r="I32" s="3">
        <f>SUM(I22:I31)</f>
        <v>-43878.99</v>
      </c>
      <c r="J32" s="3">
        <f>SUM(J22:J31)</f>
        <v>0</v>
      </c>
      <c r="K32" s="38">
        <f>SUM(K22:K31)</f>
        <v>-43878.99</v>
      </c>
      <c r="M32" s="3">
        <f>SUM(M22:M31)</f>
        <v>-41563.880000000005</v>
      </c>
      <c r="N32" s="3">
        <f>SUM(N22:N31)</f>
        <v>0</v>
      </c>
      <c r="O32" s="38">
        <f>SUM(O22:O31)</f>
        <v>-41563.880000000005</v>
      </c>
      <c r="Q32" s="3">
        <f>SUM(Q22:Q31)</f>
        <v>-47042.6</v>
      </c>
      <c r="R32" s="3">
        <f>SUM(R22:R31)</f>
        <v>0</v>
      </c>
      <c r="S32" s="38">
        <f>SUM(S22:S31)</f>
        <v>-47042.6</v>
      </c>
      <c r="U32" s="3">
        <f>SUM(U22:U31)</f>
        <v>-47516.59</v>
      </c>
      <c r="V32" s="3">
        <f>SUM(V22:V31)</f>
        <v>0</v>
      </c>
      <c r="W32" s="38">
        <f>SUM(W22:W31)</f>
        <v>-47516.59</v>
      </c>
      <c r="Y32" s="3">
        <f>SUM(Y22:Y31)</f>
        <v>-39744</v>
      </c>
      <c r="Z32" s="3">
        <f>SUM(Z22:Z31)</f>
        <v>0</v>
      </c>
      <c r="AA32" s="38">
        <f>SUM(AA22:AA31)</f>
        <v>-39744</v>
      </c>
      <c r="AC32" s="3">
        <f>SUM(AC22:AC31)</f>
        <v>-39208.520000000004</v>
      </c>
      <c r="AD32" s="3">
        <f>SUM(AD22:AD31)</f>
        <v>-8150</v>
      </c>
      <c r="AE32" s="32">
        <f>SUM(AE22:AE31)</f>
        <v>-47358.520000000004</v>
      </c>
      <c r="AG32" s="3">
        <f>SUM(AG22:AG31)</f>
        <v>-11828.79</v>
      </c>
      <c r="AH32" s="3">
        <f>SUM(AH22:AH31)</f>
        <v>-18539.669999999998</v>
      </c>
      <c r="AI32" s="32">
        <f>SUM(AI22:AI31)</f>
        <v>-30368.46</v>
      </c>
      <c r="AK32" s="3">
        <f>SUM(AK22:AK31)</f>
        <v>-24226.3</v>
      </c>
      <c r="AL32" s="3">
        <f>SUM(AL22:AL31)</f>
        <v>-4036.64</v>
      </c>
      <c r="AM32" s="32">
        <f>SUM(AM22:AM31)</f>
        <v>-28262.94</v>
      </c>
      <c r="AO32" s="3">
        <f>SUM(AO22:AO31)</f>
        <v>-14673.04</v>
      </c>
      <c r="AP32" s="3">
        <f>SUM(AP22:AP31)</f>
        <v>0</v>
      </c>
      <c r="AQ32" s="32">
        <f>SUM(AQ22:AQ31)</f>
        <v>-14673.04</v>
      </c>
      <c r="AS32" s="7">
        <f>SUM(AS22:AS31)</f>
        <v>-17858.830000000002</v>
      </c>
      <c r="AU32" s="2"/>
      <c r="AV32" s="7">
        <f>SUM(AU22:AU31)</f>
        <v>-13534.939999999999</v>
      </c>
      <c r="AW32" s="2"/>
      <c r="AX32" s="2"/>
      <c r="AY32" s="7">
        <f>SUM(AX22:AX31)</f>
        <v>-11366.75</v>
      </c>
      <c r="AZ32" s="2"/>
      <c r="BA32" s="2"/>
      <c r="BB32" s="2"/>
      <c r="BC32" s="2"/>
      <c r="BD32" s="2"/>
      <c r="BE32" s="2"/>
    </row>
    <row r="33" spans="1:57" x14ac:dyDescent="0.3">
      <c r="AI33" s="31"/>
      <c r="AM33" s="31"/>
      <c r="AQ33" s="31"/>
      <c r="AS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x14ac:dyDescent="0.3">
      <c r="A34" t="s">
        <v>27</v>
      </c>
      <c r="E34" s="2">
        <f>+E18+E32</f>
        <v>1666.5699999999997</v>
      </c>
      <c r="F34" s="2">
        <f>+F18+F32</f>
        <v>0</v>
      </c>
      <c r="G34" s="31">
        <f>+G18+G32</f>
        <v>1666.5699999999997</v>
      </c>
      <c r="I34" s="2">
        <f>+I18+I32</f>
        <v>-12052.939999999988</v>
      </c>
      <c r="J34" s="2">
        <f>+J18+J32</f>
        <v>0</v>
      </c>
      <c r="K34" s="31">
        <f>+K18+K32</f>
        <v>-12052.939999999988</v>
      </c>
      <c r="M34" s="2">
        <f>+M18+M32</f>
        <v>1651.5399999999863</v>
      </c>
      <c r="N34" s="2">
        <f>+N18+N32</f>
        <v>0</v>
      </c>
      <c r="O34" s="31">
        <f>+O18+O32</f>
        <v>1651.5399999999863</v>
      </c>
      <c r="Q34" s="2">
        <f>+Q18+Q32</f>
        <v>-20904.770000000004</v>
      </c>
      <c r="R34" s="2">
        <f>+R18+R32</f>
        <v>0</v>
      </c>
      <c r="S34" s="31">
        <f>+S18+S32</f>
        <v>-20904.770000000004</v>
      </c>
      <c r="U34" s="2">
        <f>+U18+U32</f>
        <v>5852.57</v>
      </c>
      <c r="V34" s="2">
        <f>+V18+V32</f>
        <v>0</v>
      </c>
      <c r="W34" s="31">
        <f>+W18+W32</f>
        <v>5852.57</v>
      </c>
      <c r="Y34" s="2">
        <f>+Y18+Y32</f>
        <v>-7649.7900000000081</v>
      </c>
      <c r="Z34" s="2">
        <f>+Z18+Z32</f>
        <v>0</v>
      </c>
      <c r="AA34" s="31">
        <f>+AA18+AA32</f>
        <v>-7649.7900000000081</v>
      </c>
      <c r="AC34" s="23">
        <f>+AC18+AC32</f>
        <v>2938.3500000000058</v>
      </c>
      <c r="AD34" s="2">
        <f>+AD18+AD32</f>
        <v>-8150</v>
      </c>
      <c r="AE34" s="31">
        <f>+AE18+AE32</f>
        <v>-5211.6499999999942</v>
      </c>
      <c r="AG34" s="23">
        <f>+AG18+AG32</f>
        <v>10057.61</v>
      </c>
      <c r="AH34" s="2">
        <f>+AH18+AH32</f>
        <v>-8539.6699999999983</v>
      </c>
      <c r="AI34" s="31">
        <f>+AI18+AI32</f>
        <v>7978.4100000000035</v>
      </c>
      <c r="AK34" s="23">
        <f>+AK18+AK32</f>
        <v>4242.2000000000007</v>
      </c>
      <c r="AL34" s="23">
        <f>+AL18+AL32</f>
        <v>8095.5</v>
      </c>
      <c r="AM34" s="31">
        <f>+AM18+AM32</f>
        <v>12337.7</v>
      </c>
      <c r="AO34" s="23">
        <f>+AO18+AO32</f>
        <v>1837.1699999999983</v>
      </c>
      <c r="AP34" s="23">
        <f>+AP18+AP32</f>
        <v>8594.17</v>
      </c>
      <c r="AQ34" s="31">
        <f>+AQ18+AQ32</f>
        <v>10431.34</v>
      </c>
      <c r="AS34" s="2">
        <f>+AS18+AS32</f>
        <v>3731.7599999999984</v>
      </c>
      <c r="AU34" s="2"/>
      <c r="AV34" s="2">
        <f>SUM(AV12:AV33)</f>
        <v>-1530.7899999999991</v>
      </c>
      <c r="AW34" s="2"/>
      <c r="AX34" s="2"/>
      <c r="AY34" s="2">
        <f>SUM(AY12:AY33)</f>
        <v>-4554.37</v>
      </c>
      <c r="AZ34" s="2"/>
      <c r="BA34" s="2"/>
      <c r="BB34" s="2"/>
      <c r="BC34" s="2"/>
      <c r="BD34" s="2"/>
      <c r="BE34" s="2"/>
    </row>
    <row r="35" spans="1:57" x14ac:dyDescent="0.3">
      <c r="AI35" s="31"/>
      <c r="AM35" s="31"/>
      <c r="AQ35" s="31"/>
      <c r="AS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x14ac:dyDescent="0.3">
      <c r="A36" t="s">
        <v>28</v>
      </c>
      <c r="E36" s="7">
        <f>+G36-F36</f>
        <v>15000</v>
      </c>
      <c r="F36" s="7">
        <v>0</v>
      </c>
      <c r="G36" s="32">
        <f>+DetailYE25!F351</f>
        <v>15000</v>
      </c>
      <c r="I36" s="7">
        <f>+K36-J36</f>
        <v>0</v>
      </c>
      <c r="J36" s="7">
        <v>0</v>
      </c>
      <c r="K36" s="32">
        <f>+DetailYE23!B353</f>
        <v>0</v>
      </c>
      <c r="M36" s="7">
        <f>+O36-N36</f>
        <v>5000</v>
      </c>
      <c r="N36" s="7">
        <v>0</v>
      </c>
      <c r="O36" s="32">
        <f>+DetailYE23!F353</f>
        <v>5000</v>
      </c>
      <c r="Q36" s="7">
        <f t="shared" ref="Q36" si="24">+S36-R36</f>
        <v>0</v>
      </c>
      <c r="R36" s="7">
        <v>0</v>
      </c>
      <c r="S36" s="32"/>
      <c r="U36" s="7">
        <f t="shared" ref="U36" si="25">+W36-V36</f>
        <v>-4000</v>
      </c>
      <c r="V36" s="7">
        <v>0</v>
      </c>
      <c r="W36" s="32">
        <f>+DetailYE21!G292</f>
        <v>-4000</v>
      </c>
      <c r="Y36" s="7">
        <v>0</v>
      </c>
      <c r="Z36" s="7">
        <v>0</v>
      </c>
      <c r="AA36" s="32">
        <v>0</v>
      </c>
      <c r="AC36" s="7">
        <v>0</v>
      </c>
      <c r="AD36" s="7">
        <v>0</v>
      </c>
      <c r="AE36" s="32">
        <v>0</v>
      </c>
      <c r="AG36" s="7">
        <v>0</v>
      </c>
      <c r="AH36" s="7">
        <v>0</v>
      </c>
      <c r="AI36" s="32">
        <v>0</v>
      </c>
      <c r="AK36" s="7">
        <f>+AM36-AL36</f>
        <v>0</v>
      </c>
      <c r="AL36" s="7">
        <v>0</v>
      </c>
      <c r="AM36" s="32">
        <v>0</v>
      </c>
      <c r="AO36" s="7">
        <f>+AQ36-AP36</f>
        <v>0</v>
      </c>
      <c r="AP36" s="7">
        <v>0</v>
      </c>
      <c r="AQ36" s="32">
        <v>0</v>
      </c>
      <c r="AS36" s="7">
        <v>0</v>
      </c>
      <c r="AU36" s="2"/>
      <c r="AV36" s="7">
        <v>0</v>
      </c>
      <c r="AW36" s="2"/>
      <c r="AX36" s="2"/>
      <c r="AY36" s="7">
        <v>0</v>
      </c>
      <c r="AZ36" s="2"/>
      <c r="BA36" s="2"/>
      <c r="BB36" s="2"/>
      <c r="BC36" s="2"/>
      <c r="BD36" s="2"/>
      <c r="BE36" s="2"/>
    </row>
    <row r="37" spans="1:57" x14ac:dyDescent="0.3">
      <c r="G37" s="31"/>
      <c r="K37" s="31"/>
      <c r="O37" s="31"/>
      <c r="S37" s="31"/>
      <c r="W37" s="31"/>
      <c r="AA37" s="31"/>
      <c r="AE37" s="31"/>
      <c r="AI37" s="31"/>
      <c r="AM37" s="31"/>
      <c r="AQ37" s="31"/>
      <c r="AS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x14ac:dyDescent="0.3">
      <c r="A38" t="s">
        <v>29</v>
      </c>
      <c r="E38" s="2">
        <f>+E34+E36</f>
        <v>16666.57</v>
      </c>
      <c r="F38" s="2">
        <f t="shared" ref="F38" si="26">+F34+F36</f>
        <v>0</v>
      </c>
      <c r="G38" s="31">
        <f>+G34+G36</f>
        <v>16666.57</v>
      </c>
      <c r="I38" s="2">
        <f>+I34+I36</f>
        <v>-12052.939999999988</v>
      </c>
      <c r="J38" s="2">
        <f t="shared" ref="J38" si="27">+J34+J36</f>
        <v>0</v>
      </c>
      <c r="K38" s="31">
        <f>+K34+K36</f>
        <v>-12052.939999999988</v>
      </c>
      <c r="M38" s="2">
        <f>+M34+M36</f>
        <v>6651.5399999999863</v>
      </c>
      <c r="N38" s="2">
        <f t="shared" ref="N38" si="28">+N34+N36</f>
        <v>0</v>
      </c>
      <c r="O38" s="31">
        <f>+O34+O36</f>
        <v>6651.5399999999863</v>
      </c>
      <c r="Q38" s="2">
        <f>+Q34+Q36</f>
        <v>-20904.770000000004</v>
      </c>
      <c r="R38" s="2">
        <f t="shared" ref="R38" si="29">+R34+R36</f>
        <v>0</v>
      </c>
      <c r="S38" s="31">
        <f>+S34+S36</f>
        <v>-20904.770000000004</v>
      </c>
      <c r="U38" s="2">
        <f>+U34+U36</f>
        <v>1852.5699999999997</v>
      </c>
      <c r="V38" s="2">
        <f t="shared" ref="V38" si="30">+V34+V36</f>
        <v>0</v>
      </c>
      <c r="W38" s="31">
        <f>+W34+W36</f>
        <v>1852.5699999999997</v>
      </c>
      <c r="Y38" s="2">
        <f>+Y34+Y36</f>
        <v>-7649.7900000000081</v>
      </c>
      <c r="Z38" s="2">
        <f t="shared" ref="Z38" si="31">+Z34+Z36</f>
        <v>0</v>
      </c>
      <c r="AA38" s="31">
        <f>+AA34+AA36</f>
        <v>-7649.7900000000081</v>
      </c>
      <c r="AC38" s="2">
        <f>+AC34+AC36</f>
        <v>2938.3500000000058</v>
      </c>
      <c r="AD38" s="2">
        <f t="shared" ref="AD38" si="32">+AD34+AD36</f>
        <v>-8150</v>
      </c>
      <c r="AE38" s="31">
        <f>+AE34+AE36</f>
        <v>-5211.6499999999942</v>
      </c>
      <c r="AG38" s="2">
        <f>+AG34+AG36</f>
        <v>10057.61</v>
      </c>
      <c r="AH38" s="2">
        <f t="shared" ref="AH38" si="33">+AH34+AH36</f>
        <v>-8539.6699999999983</v>
      </c>
      <c r="AI38" s="31">
        <f>+AI34+AI36</f>
        <v>7978.4100000000035</v>
      </c>
      <c r="AK38" s="2">
        <f>+AK34+AK36</f>
        <v>4242.2000000000007</v>
      </c>
      <c r="AL38" s="2">
        <f t="shared" ref="AL38" si="34">+AL34+AL36</f>
        <v>8095.5</v>
      </c>
      <c r="AM38" s="31">
        <f>+AM34+AM36</f>
        <v>12337.7</v>
      </c>
      <c r="AO38" s="2">
        <f>+AO34+AO36</f>
        <v>1837.1699999999983</v>
      </c>
      <c r="AP38" s="2">
        <f t="shared" ref="AP38" si="35">+AP34+AP36</f>
        <v>8594.17</v>
      </c>
      <c r="AQ38" s="31">
        <f>+AQ34+AQ36</f>
        <v>10431.34</v>
      </c>
      <c r="AS38" s="2">
        <f>+AS34+AS36</f>
        <v>3731.7599999999984</v>
      </c>
      <c r="AU38" s="2"/>
      <c r="AV38" s="2">
        <f>+AV34+AV36</f>
        <v>-1530.7899999999991</v>
      </c>
      <c r="AW38" s="2"/>
      <c r="AX38" s="2"/>
      <c r="AY38" s="2">
        <f>+AY34+AY36</f>
        <v>-4554.37</v>
      </c>
      <c r="AZ38" s="2"/>
      <c r="BA38" s="2"/>
      <c r="BB38" s="2"/>
      <c r="BC38" s="2"/>
      <c r="BD38" s="2"/>
      <c r="BE38" s="2"/>
    </row>
    <row r="39" spans="1:57" x14ac:dyDescent="0.3">
      <c r="AH39" s="2"/>
      <c r="AI39" s="31"/>
      <c r="AL39" s="2"/>
      <c r="AM39" s="31"/>
      <c r="AP39" s="2"/>
      <c r="AQ39" s="31"/>
      <c r="AS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x14ac:dyDescent="0.3">
      <c r="A40" t="s">
        <v>30</v>
      </c>
      <c r="E40" s="2">
        <f>+I42</f>
        <v>1942.8699999999953</v>
      </c>
      <c r="F40" s="2">
        <v>0</v>
      </c>
      <c r="G40" s="31">
        <f>SUM(E40:F40)</f>
        <v>1942.8699999999953</v>
      </c>
      <c r="I40" s="2">
        <f>+M42</f>
        <v>13995.809999999983</v>
      </c>
      <c r="J40" s="2">
        <v>0</v>
      </c>
      <c r="K40" s="31">
        <f>SUM(I40:J40)</f>
        <v>13995.809999999983</v>
      </c>
      <c r="M40" s="2">
        <f>+Q42</f>
        <v>7344.2699999999968</v>
      </c>
      <c r="N40" s="2">
        <v>0</v>
      </c>
      <c r="O40" s="31">
        <f>SUM(M40:N40)</f>
        <v>7344.2699999999968</v>
      </c>
      <c r="Q40" s="2">
        <f>+U42</f>
        <v>28249.040000000001</v>
      </c>
      <c r="R40" s="2">
        <v>0</v>
      </c>
      <c r="S40" s="31">
        <f>SUM(Q40:R40)</f>
        <v>28249.040000000001</v>
      </c>
      <c r="U40" s="2">
        <f>+Y42</f>
        <v>26396.47</v>
      </c>
      <c r="V40" s="2">
        <v>0</v>
      </c>
      <c r="W40" s="31">
        <f>SUM(U40:V40)</f>
        <v>26396.47</v>
      </c>
      <c r="Y40" s="2">
        <f>+AC42</f>
        <v>34046.260000000009</v>
      </c>
      <c r="Z40" s="2">
        <v>0</v>
      </c>
      <c r="AA40" s="31">
        <f>SUM(Y40:Z40)</f>
        <v>34046.260000000009</v>
      </c>
      <c r="AC40" s="2">
        <f>+'Assets  Liabs'!AD15</f>
        <v>31107.910000000003</v>
      </c>
      <c r="AD40" s="2">
        <f>+'Assets  Liabs'!AE15</f>
        <v>8150</v>
      </c>
      <c r="AE40" s="31">
        <f>SUM(AC40:AD40)</f>
        <v>39257.910000000003</v>
      </c>
      <c r="AG40" s="2">
        <f>+AK42</f>
        <v>20316.14</v>
      </c>
      <c r="AH40" s="2">
        <f>+AL42</f>
        <v>16689.669999999998</v>
      </c>
      <c r="AI40" s="31">
        <f>SUM(AG40:AH40)</f>
        <v>37005.81</v>
      </c>
      <c r="AK40" s="2">
        <f>+AM40-AL40</f>
        <v>16073.94</v>
      </c>
      <c r="AL40" s="2">
        <f>+AP42</f>
        <v>8594.17</v>
      </c>
      <c r="AM40" s="31">
        <f>+AQ42</f>
        <v>24668.11</v>
      </c>
      <c r="AO40" s="2">
        <f>+AQ40-AP40</f>
        <v>14236.769999999999</v>
      </c>
      <c r="AP40" s="2">
        <v>0</v>
      </c>
      <c r="AQ40" s="31">
        <f>+AS42</f>
        <v>14236.769999999999</v>
      </c>
      <c r="AS40" s="2">
        <f>+AV42</f>
        <v>10505.01</v>
      </c>
      <c r="AU40" s="2"/>
      <c r="AV40" s="2">
        <f>+AY42</f>
        <v>12035.8</v>
      </c>
      <c r="AW40" s="2"/>
      <c r="AX40" s="2"/>
      <c r="AY40" s="2">
        <v>16590.169999999998</v>
      </c>
      <c r="AZ40" s="2"/>
      <c r="BA40" s="2"/>
      <c r="BB40" s="2"/>
      <c r="BC40" s="2"/>
      <c r="BD40" s="2"/>
      <c r="BE40" s="2"/>
    </row>
    <row r="41" spans="1:57" x14ac:dyDescent="0.3">
      <c r="AI41" s="31"/>
      <c r="AM41" s="31"/>
      <c r="AQ41" s="31"/>
      <c r="AS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 ht="15" thickBot="1" x14ac:dyDescent="0.35">
      <c r="A42" t="s">
        <v>31</v>
      </c>
      <c r="E42" s="8">
        <f>SUM(E38:E41)</f>
        <v>18609.439999999995</v>
      </c>
      <c r="F42" s="8">
        <f t="shared" ref="F42" si="36">SUM(F38:F41)</f>
        <v>0</v>
      </c>
      <c r="G42" s="33">
        <f>SUM(G38:G41)</f>
        <v>18609.439999999995</v>
      </c>
      <c r="I42" s="8">
        <f>SUM(I38:I41)</f>
        <v>1942.8699999999953</v>
      </c>
      <c r="J42" s="8">
        <f t="shared" ref="J42" si="37">SUM(J38:J41)</f>
        <v>0</v>
      </c>
      <c r="K42" s="33">
        <f>SUM(K38:K41)</f>
        <v>1942.8699999999953</v>
      </c>
      <c r="M42" s="8">
        <f>SUM(M38:M41)</f>
        <v>13995.809999999983</v>
      </c>
      <c r="N42" s="8">
        <f t="shared" ref="N42" si="38">SUM(N38:N41)</f>
        <v>0</v>
      </c>
      <c r="O42" s="33">
        <f>SUM(O38:O41)</f>
        <v>13995.809999999983</v>
      </c>
      <c r="Q42" s="8">
        <f>SUM(Q38:Q41)</f>
        <v>7344.2699999999968</v>
      </c>
      <c r="R42" s="8">
        <f t="shared" ref="R42" si="39">SUM(R38:R41)</f>
        <v>0</v>
      </c>
      <c r="S42" s="33">
        <f>SUM(S38:S41)</f>
        <v>7344.2699999999968</v>
      </c>
      <c r="U42" s="8">
        <f>SUM(U38:U41)</f>
        <v>28249.040000000001</v>
      </c>
      <c r="V42" s="8">
        <f t="shared" ref="V42" si="40">SUM(V38:V41)</f>
        <v>0</v>
      </c>
      <c r="W42" s="33">
        <f>SUM(W38:W41)</f>
        <v>28249.040000000001</v>
      </c>
      <c r="Y42" s="8">
        <f>SUM(Y38:Y41)</f>
        <v>26396.47</v>
      </c>
      <c r="Z42" s="8">
        <f t="shared" ref="Z42" si="41">SUM(Z38:Z41)</f>
        <v>0</v>
      </c>
      <c r="AA42" s="33">
        <f>SUM(AA38:AA41)</f>
        <v>26396.47</v>
      </c>
      <c r="AC42" s="8">
        <f>SUM(AC38:AC41)</f>
        <v>34046.260000000009</v>
      </c>
      <c r="AD42" s="8">
        <f t="shared" ref="AD42" si="42">SUM(AD38:AD41)</f>
        <v>0</v>
      </c>
      <c r="AE42" s="33">
        <f>SUM(AE38:AE41)</f>
        <v>34046.260000000009</v>
      </c>
      <c r="AG42" s="8">
        <f t="shared" ref="AG42:AH42" si="43">SUM(AG38:AG41)</f>
        <v>30373.75</v>
      </c>
      <c r="AH42" s="8">
        <f t="shared" si="43"/>
        <v>8150</v>
      </c>
      <c r="AI42" s="33">
        <f>SUM(AI38:AI41)</f>
        <v>44984.22</v>
      </c>
      <c r="AK42" s="8">
        <f t="shared" ref="AK42:AL42" si="44">SUM(AK38:AK41)</f>
        <v>20316.14</v>
      </c>
      <c r="AL42" s="8">
        <f t="shared" si="44"/>
        <v>16689.669999999998</v>
      </c>
      <c r="AM42" s="33">
        <f>SUM(AM38:AM41)</f>
        <v>37005.81</v>
      </c>
      <c r="AO42" s="8">
        <f t="shared" ref="AO42:AP42" si="45">SUM(AO38:AO41)</f>
        <v>16073.939999999997</v>
      </c>
      <c r="AP42" s="8">
        <f t="shared" si="45"/>
        <v>8594.17</v>
      </c>
      <c r="AQ42" s="33">
        <f>SUM(AQ38:AQ41)</f>
        <v>24668.11</v>
      </c>
      <c r="AS42" s="8">
        <f>SUM(AS38:AS41)</f>
        <v>14236.769999999999</v>
      </c>
      <c r="AU42" s="2"/>
      <c r="AV42" s="8">
        <f>SUM(AV38:AV41)</f>
        <v>10505.01</v>
      </c>
      <c r="AW42" s="2"/>
      <c r="AX42" s="2"/>
      <c r="AY42" s="8">
        <f>SUM(AY38:AY41)</f>
        <v>12035.8</v>
      </c>
      <c r="AZ42" s="2"/>
      <c r="BA42" s="2"/>
      <c r="BB42" s="2"/>
      <c r="BC42" s="2"/>
      <c r="BD42" s="2"/>
      <c r="BE42" s="2"/>
    </row>
    <row r="43" spans="1:57" ht="15" thickTop="1" x14ac:dyDescent="0.3">
      <c r="AE43" s="27">
        <f>+AE42-DetailYE19!H238</f>
        <v>0</v>
      </c>
      <c r="AI43" s="27">
        <f>+AI42-DetailYE18!H228</f>
        <v>0</v>
      </c>
      <c r="AM43" s="2">
        <f>+AM42-DetailYE17!G256</f>
        <v>3611</v>
      </c>
      <c r="AQ43" s="2"/>
      <c r="AS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x14ac:dyDescent="0.3"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x14ac:dyDescent="0.3"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x14ac:dyDescent="0.3">
      <c r="A46" t="s">
        <v>15</v>
      </c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 x14ac:dyDescent="0.3"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x14ac:dyDescent="0.3"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x14ac:dyDescent="0.3"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x14ac:dyDescent="0.3"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 x14ac:dyDescent="0.3">
      <c r="B51" t="s">
        <v>16</v>
      </c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 x14ac:dyDescent="0.3"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x14ac:dyDescent="0.3">
      <c r="A53" t="s">
        <v>17</v>
      </c>
      <c r="B53" s="93">
        <v>46195</v>
      </c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 x14ac:dyDescent="0.3"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 x14ac:dyDescent="0.3"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 x14ac:dyDescent="0.3"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 x14ac:dyDescent="0.3"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 x14ac:dyDescent="0.3"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 x14ac:dyDescent="0.3"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 x14ac:dyDescent="0.3"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 x14ac:dyDescent="0.3"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x14ac:dyDescent="0.3"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x14ac:dyDescent="0.3"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 x14ac:dyDescent="0.3"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47:57" x14ac:dyDescent="0.3"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47:57" x14ac:dyDescent="0.3"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47:57" x14ac:dyDescent="0.3"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47:57" x14ac:dyDescent="0.3"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47:57" x14ac:dyDescent="0.3"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47:57" x14ac:dyDescent="0.3"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47:57" x14ac:dyDescent="0.3"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47:57" x14ac:dyDescent="0.3"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47:57" x14ac:dyDescent="0.3"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47:57" x14ac:dyDescent="0.3"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47:57" x14ac:dyDescent="0.3"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47:57" x14ac:dyDescent="0.3"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47:57" x14ac:dyDescent="0.3"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47:57" x14ac:dyDescent="0.3"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47:57" x14ac:dyDescent="0.3"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47:57" x14ac:dyDescent="0.3"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47:57" x14ac:dyDescent="0.3"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47:57" x14ac:dyDescent="0.3"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47:57" x14ac:dyDescent="0.3"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47:57" x14ac:dyDescent="0.3"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47:57" x14ac:dyDescent="0.3"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47:57" x14ac:dyDescent="0.3"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47:57" x14ac:dyDescent="0.3"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47:57" x14ac:dyDescent="0.3"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47:57" x14ac:dyDescent="0.3"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47:57" x14ac:dyDescent="0.3"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47:57" x14ac:dyDescent="0.3"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47:57" x14ac:dyDescent="0.3"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47:57" x14ac:dyDescent="0.3"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47:57" x14ac:dyDescent="0.3"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47:57" x14ac:dyDescent="0.3"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47:57" x14ac:dyDescent="0.3"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47:57" x14ac:dyDescent="0.3"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47:57" x14ac:dyDescent="0.3"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47:57" x14ac:dyDescent="0.3"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47:57" x14ac:dyDescent="0.3"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47:57" x14ac:dyDescent="0.3"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47:57" x14ac:dyDescent="0.3"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47:57" x14ac:dyDescent="0.3"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47:57" x14ac:dyDescent="0.3"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47:57" x14ac:dyDescent="0.3"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47:57" x14ac:dyDescent="0.3"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47:57" x14ac:dyDescent="0.3"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47:57" x14ac:dyDescent="0.3"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47:57" x14ac:dyDescent="0.3"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47:57" x14ac:dyDescent="0.3"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47:57" x14ac:dyDescent="0.3"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47:57" x14ac:dyDescent="0.3"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47:57" x14ac:dyDescent="0.3"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47:57" x14ac:dyDescent="0.3"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47:57" x14ac:dyDescent="0.3"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47:57" x14ac:dyDescent="0.3"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47:57" x14ac:dyDescent="0.3"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47:57" x14ac:dyDescent="0.3"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47:57" x14ac:dyDescent="0.3"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47:57" x14ac:dyDescent="0.3"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47:57" x14ac:dyDescent="0.3"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47:57" x14ac:dyDescent="0.3"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47:57" x14ac:dyDescent="0.3"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47:57" x14ac:dyDescent="0.3"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47:57" x14ac:dyDescent="0.3"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47:57" x14ac:dyDescent="0.3"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47:57" x14ac:dyDescent="0.3"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47:57" x14ac:dyDescent="0.3"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47:57" x14ac:dyDescent="0.3"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47:57" x14ac:dyDescent="0.3"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47:57" x14ac:dyDescent="0.3"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47:57" x14ac:dyDescent="0.3"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47:57" x14ac:dyDescent="0.3"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47:57" x14ac:dyDescent="0.3"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47:57" x14ac:dyDescent="0.3"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47:57" x14ac:dyDescent="0.3"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47:57" x14ac:dyDescent="0.3"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47:57" x14ac:dyDescent="0.3"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47:57" x14ac:dyDescent="0.3"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47:57" x14ac:dyDescent="0.3"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47:57" x14ac:dyDescent="0.3"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47:57" x14ac:dyDescent="0.3"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47:57" x14ac:dyDescent="0.3"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47:57" x14ac:dyDescent="0.3"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47:57" x14ac:dyDescent="0.3"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47:57" x14ac:dyDescent="0.3"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47:57" x14ac:dyDescent="0.3"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47:57" x14ac:dyDescent="0.3"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47:57" x14ac:dyDescent="0.3"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47:57" x14ac:dyDescent="0.3"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47:57" x14ac:dyDescent="0.3"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47:57" x14ac:dyDescent="0.3"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47:57" x14ac:dyDescent="0.3"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47:57" x14ac:dyDescent="0.3"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47:57" x14ac:dyDescent="0.3"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47:57" x14ac:dyDescent="0.3"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47:57" x14ac:dyDescent="0.3"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47:57" x14ac:dyDescent="0.3"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47:57" x14ac:dyDescent="0.3"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47:57" x14ac:dyDescent="0.3"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47:57" x14ac:dyDescent="0.3"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47:57" x14ac:dyDescent="0.3"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47:57" x14ac:dyDescent="0.3"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47:57" x14ac:dyDescent="0.3"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47:57" x14ac:dyDescent="0.3"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47:57" x14ac:dyDescent="0.3"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47:57" x14ac:dyDescent="0.3"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47:57" x14ac:dyDescent="0.3"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47:57" x14ac:dyDescent="0.3"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47:57" x14ac:dyDescent="0.3"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47:57" x14ac:dyDescent="0.3"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47:57" x14ac:dyDescent="0.3"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47:57" x14ac:dyDescent="0.3"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47:57" x14ac:dyDescent="0.3"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47:57" x14ac:dyDescent="0.3"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47:57" x14ac:dyDescent="0.3"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47:57" x14ac:dyDescent="0.3"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47:57" x14ac:dyDescent="0.3"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47:57" x14ac:dyDescent="0.3"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47:57" x14ac:dyDescent="0.3"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47:57" x14ac:dyDescent="0.3"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47:57" x14ac:dyDescent="0.3"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47:57" x14ac:dyDescent="0.3"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47:57" x14ac:dyDescent="0.3"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47:57" x14ac:dyDescent="0.3"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47:57" x14ac:dyDescent="0.3"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47:57" x14ac:dyDescent="0.3"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47:57" x14ac:dyDescent="0.3"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47:57" x14ac:dyDescent="0.3"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47:57" x14ac:dyDescent="0.3"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47:57" x14ac:dyDescent="0.3"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47:57" x14ac:dyDescent="0.3"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47:57" x14ac:dyDescent="0.3"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47:57" x14ac:dyDescent="0.3"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47:57" x14ac:dyDescent="0.3"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47:57" x14ac:dyDescent="0.3"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47:57" x14ac:dyDescent="0.3"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47:57" x14ac:dyDescent="0.3"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47:57" x14ac:dyDescent="0.3"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47:57" x14ac:dyDescent="0.3"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47:57" x14ac:dyDescent="0.3"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47:57" x14ac:dyDescent="0.3"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47:57" x14ac:dyDescent="0.3"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47:57" x14ac:dyDescent="0.3"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47:57" x14ac:dyDescent="0.3"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47:57" x14ac:dyDescent="0.3"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47:57" x14ac:dyDescent="0.3"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47:57" x14ac:dyDescent="0.3"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47:57" x14ac:dyDescent="0.3"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47:57" x14ac:dyDescent="0.3"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47:57" x14ac:dyDescent="0.3"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47:57" x14ac:dyDescent="0.3"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47:57" x14ac:dyDescent="0.3"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47:57" x14ac:dyDescent="0.3"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47:57" x14ac:dyDescent="0.3"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47:57" x14ac:dyDescent="0.3"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47:57" x14ac:dyDescent="0.3"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47:57" x14ac:dyDescent="0.3"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47:57" x14ac:dyDescent="0.3"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47:57" x14ac:dyDescent="0.3"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47:57" x14ac:dyDescent="0.3"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47:57" x14ac:dyDescent="0.3"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47:57" x14ac:dyDescent="0.3"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47:57" x14ac:dyDescent="0.3"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47:57" x14ac:dyDescent="0.3"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47:57" x14ac:dyDescent="0.3"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47:57" x14ac:dyDescent="0.3"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47:57" x14ac:dyDescent="0.3"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47:57" x14ac:dyDescent="0.3"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47:57" x14ac:dyDescent="0.3"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47:57" x14ac:dyDescent="0.3"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47:57" x14ac:dyDescent="0.3"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47:57" x14ac:dyDescent="0.3"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47:57" x14ac:dyDescent="0.3"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47:57" x14ac:dyDescent="0.3"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47:57" x14ac:dyDescent="0.3"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47:57" x14ac:dyDescent="0.3"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47:57" x14ac:dyDescent="0.3"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47:57" x14ac:dyDescent="0.3"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47:57" x14ac:dyDescent="0.3"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47:57" x14ac:dyDescent="0.3"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47:57" x14ac:dyDescent="0.3"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47:57" x14ac:dyDescent="0.3"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47:57" x14ac:dyDescent="0.3"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47:57" x14ac:dyDescent="0.3"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47:57" x14ac:dyDescent="0.3"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47:57" x14ac:dyDescent="0.3"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47:57" x14ac:dyDescent="0.3"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47:57" x14ac:dyDescent="0.3"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47:57" x14ac:dyDescent="0.3"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47:57" x14ac:dyDescent="0.3"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47:57" x14ac:dyDescent="0.3"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47:57" x14ac:dyDescent="0.3"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47:57" x14ac:dyDescent="0.3"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47:57" x14ac:dyDescent="0.3"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47:57" x14ac:dyDescent="0.3"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47:57" x14ac:dyDescent="0.3"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47:57" x14ac:dyDescent="0.3"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47:57" x14ac:dyDescent="0.3"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</sheetData>
  <pageMargins left="0.7" right="0.7" top="0.75" bottom="0.75" header="0.3" footer="0.3"/>
  <pageSetup paperSize="9" scale="71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3588-1A2F-49D2-8203-D8D78B5B0200}">
  <dimension ref="A1:J252"/>
  <sheetViews>
    <sheetView workbookViewId="0">
      <pane ySplit="3" topLeftCell="A211" activePane="bottomLeft" state="frozen"/>
      <selection pane="bottomLeft" activeCell="D147" sqref="D147"/>
    </sheetView>
  </sheetViews>
  <sheetFormatPr defaultColWidth="11.6640625" defaultRowHeight="14.4" x14ac:dyDescent="0.3"/>
  <cols>
    <col min="1" max="1" width="13.6640625" customWidth="1"/>
    <col min="3" max="3" width="26.44140625" customWidth="1"/>
    <col min="4" max="4" width="42.109375" customWidth="1"/>
    <col min="9" max="9" width="11.6640625" style="1"/>
  </cols>
  <sheetData>
    <row r="1" spans="1:9" x14ac:dyDescent="0.3">
      <c r="A1" t="s">
        <v>329</v>
      </c>
    </row>
    <row r="3" spans="1:9" ht="15.6" x14ac:dyDescent="0.3">
      <c r="A3" t="s">
        <v>294</v>
      </c>
      <c r="B3" t="s">
        <v>36</v>
      </c>
      <c r="C3" t="s">
        <v>295</v>
      </c>
      <c r="D3" t="s">
        <v>296</v>
      </c>
      <c r="E3" t="s">
        <v>330</v>
      </c>
      <c r="F3" t="s">
        <v>22</v>
      </c>
      <c r="G3" s="19" t="s">
        <v>40</v>
      </c>
      <c r="H3" s="19" t="s">
        <v>41</v>
      </c>
      <c r="I3" s="1" t="s">
        <v>408</v>
      </c>
    </row>
    <row r="4" spans="1:9" x14ac:dyDescent="0.3">
      <c r="A4" s="44"/>
      <c r="C4" s="47" t="s">
        <v>309</v>
      </c>
      <c r="E4" s="47">
        <f>+'Assets  Liabs'!AN18</f>
        <v>37005.81</v>
      </c>
      <c r="G4" s="2"/>
      <c r="H4" s="2">
        <f>+E4</f>
        <v>37005.81</v>
      </c>
      <c r="I4" s="1" t="s">
        <v>309</v>
      </c>
    </row>
    <row r="5" spans="1:9" x14ac:dyDescent="0.3">
      <c r="A5">
        <v>1</v>
      </c>
      <c r="B5" s="11">
        <v>43010</v>
      </c>
      <c r="C5" t="s">
        <v>103</v>
      </c>
      <c r="E5">
        <v>10</v>
      </c>
      <c r="G5" s="2">
        <f>+H4</f>
        <v>37005.81</v>
      </c>
      <c r="H5" s="2">
        <f>+E5-F5+G5</f>
        <v>37015.81</v>
      </c>
      <c r="I5" s="1" t="s">
        <v>55</v>
      </c>
    </row>
    <row r="6" spans="1:9" x14ac:dyDescent="0.3">
      <c r="A6">
        <v>1</v>
      </c>
      <c r="B6" s="11">
        <v>43010</v>
      </c>
      <c r="C6" t="s">
        <v>114</v>
      </c>
      <c r="E6">
        <v>10</v>
      </c>
      <c r="G6" s="2">
        <f t="shared" ref="G6:G73" si="0">+H5</f>
        <v>37015.81</v>
      </c>
      <c r="H6" s="2">
        <f t="shared" ref="H6:H29" si="1">+E6-F6+G6</f>
        <v>37025.81</v>
      </c>
      <c r="I6" s="1" t="s">
        <v>55</v>
      </c>
    </row>
    <row r="7" spans="1:9" x14ac:dyDescent="0.3">
      <c r="A7">
        <v>1</v>
      </c>
      <c r="B7" s="11">
        <v>43010</v>
      </c>
      <c r="C7" t="s">
        <v>106</v>
      </c>
      <c r="E7">
        <v>20</v>
      </c>
      <c r="G7" s="2">
        <f t="shared" si="0"/>
        <v>37025.81</v>
      </c>
      <c r="H7" s="2">
        <f t="shared" si="1"/>
        <v>37045.81</v>
      </c>
      <c r="I7" s="1" t="s">
        <v>55</v>
      </c>
    </row>
    <row r="8" spans="1:9" x14ac:dyDescent="0.3">
      <c r="A8">
        <v>1</v>
      </c>
      <c r="B8" s="11">
        <v>43011</v>
      </c>
      <c r="C8" t="s">
        <v>108</v>
      </c>
      <c r="E8">
        <v>5</v>
      </c>
      <c r="G8" s="2">
        <f t="shared" si="0"/>
        <v>37045.81</v>
      </c>
      <c r="H8" s="2">
        <f t="shared" si="1"/>
        <v>37050.81</v>
      </c>
      <c r="I8" s="1" t="s">
        <v>55</v>
      </c>
    </row>
    <row r="9" spans="1:9" x14ac:dyDescent="0.3">
      <c r="A9">
        <v>1</v>
      </c>
      <c r="B9" s="11">
        <v>43013</v>
      </c>
      <c r="C9" t="s">
        <v>109</v>
      </c>
      <c r="E9">
        <v>20</v>
      </c>
      <c r="G9" s="2">
        <f t="shared" si="0"/>
        <v>37050.81</v>
      </c>
      <c r="H9" s="2">
        <f t="shared" si="1"/>
        <v>37070.81</v>
      </c>
      <c r="I9" s="1" t="s">
        <v>55</v>
      </c>
    </row>
    <row r="10" spans="1:9" x14ac:dyDescent="0.3">
      <c r="A10">
        <v>1</v>
      </c>
      <c r="B10" s="11">
        <v>43013</v>
      </c>
      <c r="C10" t="s">
        <v>113</v>
      </c>
      <c r="E10">
        <v>40</v>
      </c>
      <c r="G10" s="2">
        <f t="shared" si="0"/>
        <v>37070.81</v>
      </c>
      <c r="H10" s="2">
        <f t="shared" si="1"/>
        <v>37110.81</v>
      </c>
      <c r="I10" s="1" t="s">
        <v>55</v>
      </c>
    </row>
    <row r="11" spans="1:9" x14ac:dyDescent="0.3">
      <c r="A11">
        <v>1</v>
      </c>
      <c r="B11" s="11">
        <v>43017</v>
      </c>
      <c r="C11" t="s">
        <v>116</v>
      </c>
      <c r="E11">
        <v>25</v>
      </c>
      <c r="G11" s="2">
        <f t="shared" si="0"/>
        <v>37110.81</v>
      </c>
      <c r="H11" s="2">
        <f t="shared" si="1"/>
        <v>37135.81</v>
      </c>
      <c r="I11" s="1" t="s">
        <v>55</v>
      </c>
    </row>
    <row r="12" spans="1:9" x14ac:dyDescent="0.3">
      <c r="A12">
        <v>1</v>
      </c>
      <c r="B12" s="11">
        <v>43018</v>
      </c>
      <c r="C12" t="s">
        <v>117</v>
      </c>
      <c r="D12" t="s">
        <v>331</v>
      </c>
      <c r="E12">
        <v>479.34</v>
      </c>
      <c r="G12" s="2">
        <f t="shared" si="0"/>
        <v>37135.81</v>
      </c>
      <c r="H12" s="2">
        <f t="shared" si="1"/>
        <v>37615.149999999994</v>
      </c>
      <c r="I12" s="1" t="s">
        <v>55</v>
      </c>
    </row>
    <row r="13" spans="1:9" x14ac:dyDescent="0.3">
      <c r="A13">
        <v>1</v>
      </c>
      <c r="B13" s="11">
        <v>43024</v>
      </c>
      <c r="C13" t="s">
        <v>112</v>
      </c>
      <c r="E13">
        <v>40</v>
      </c>
      <c r="G13" s="2">
        <f t="shared" si="0"/>
        <v>37615.149999999994</v>
      </c>
      <c r="H13" s="2">
        <f t="shared" ref="H13:H19" si="2">+E13-F13+G13</f>
        <v>37655.149999999994</v>
      </c>
      <c r="I13" s="1" t="s">
        <v>55</v>
      </c>
    </row>
    <row r="14" spans="1:9" x14ac:dyDescent="0.3">
      <c r="A14">
        <v>1</v>
      </c>
      <c r="B14" s="11">
        <v>43038</v>
      </c>
      <c r="C14" t="s">
        <v>332</v>
      </c>
      <c r="D14" t="s">
        <v>333</v>
      </c>
      <c r="E14">
        <v>9.92</v>
      </c>
      <c r="G14" s="2">
        <f t="shared" si="0"/>
        <v>37655.149999999994</v>
      </c>
      <c r="H14" s="2">
        <f t="shared" si="2"/>
        <v>37665.069999999992</v>
      </c>
      <c r="I14" s="42" t="s">
        <v>61</v>
      </c>
    </row>
    <row r="15" spans="1:9" x14ac:dyDescent="0.3">
      <c r="A15">
        <v>1</v>
      </c>
      <c r="B15" s="11">
        <v>43038</v>
      </c>
      <c r="C15" t="s">
        <v>114</v>
      </c>
      <c r="E15">
        <v>10</v>
      </c>
      <c r="G15" s="2">
        <f t="shared" si="0"/>
        <v>37665.069999999992</v>
      </c>
      <c r="H15" s="2">
        <f t="shared" si="2"/>
        <v>37675.069999999992</v>
      </c>
      <c r="I15" s="1" t="s">
        <v>55</v>
      </c>
    </row>
    <row r="16" spans="1:9" x14ac:dyDescent="0.3">
      <c r="A16">
        <v>1</v>
      </c>
      <c r="B16" s="11">
        <v>43038</v>
      </c>
      <c r="C16" t="s">
        <v>407</v>
      </c>
      <c r="E16">
        <v>10</v>
      </c>
      <c r="G16" s="2">
        <f t="shared" si="0"/>
        <v>37675.069999999992</v>
      </c>
      <c r="H16" s="2">
        <f t="shared" si="2"/>
        <v>37685.069999999992</v>
      </c>
      <c r="I16" s="1" t="s">
        <v>55</v>
      </c>
    </row>
    <row r="17" spans="1:10" x14ac:dyDescent="0.3">
      <c r="A17">
        <v>1</v>
      </c>
      <c r="B17" s="11">
        <v>43040</v>
      </c>
      <c r="C17" t="s">
        <v>103</v>
      </c>
      <c r="E17">
        <v>10</v>
      </c>
      <c r="G17" s="2">
        <f t="shared" si="0"/>
        <v>37685.069999999992</v>
      </c>
      <c r="H17" s="2">
        <f t="shared" si="2"/>
        <v>37695.069999999992</v>
      </c>
      <c r="I17" s="1" t="s">
        <v>55</v>
      </c>
    </row>
    <row r="18" spans="1:10" x14ac:dyDescent="0.3">
      <c r="A18">
        <v>1</v>
      </c>
      <c r="B18" s="11">
        <v>43040</v>
      </c>
      <c r="C18" t="s">
        <v>235</v>
      </c>
      <c r="E18">
        <v>10</v>
      </c>
      <c r="G18" s="2">
        <f t="shared" si="0"/>
        <v>37695.069999999992</v>
      </c>
      <c r="H18" s="2">
        <f t="shared" si="2"/>
        <v>37705.069999999992</v>
      </c>
      <c r="I18" s="1" t="s">
        <v>55</v>
      </c>
    </row>
    <row r="19" spans="1:10" x14ac:dyDescent="0.3">
      <c r="A19">
        <v>1</v>
      </c>
      <c r="B19" s="11">
        <v>43040</v>
      </c>
      <c r="C19" t="s">
        <v>106</v>
      </c>
      <c r="E19">
        <v>20</v>
      </c>
      <c r="G19" s="2">
        <f t="shared" si="0"/>
        <v>37705.069999999992</v>
      </c>
      <c r="H19" s="2">
        <f t="shared" si="2"/>
        <v>37725.069999999992</v>
      </c>
      <c r="I19" s="1" t="s">
        <v>55</v>
      </c>
    </row>
    <row r="20" spans="1:10" x14ac:dyDescent="0.3">
      <c r="A20">
        <v>1</v>
      </c>
      <c r="B20" s="11">
        <v>43042</v>
      </c>
      <c r="C20" t="s">
        <v>108</v>
      </c>
      <c r="E20">
        <v>5</v>
      </c>
      <c r="G20" s="2">
        <f t="shared" si="0"/>
        <v>37725.069999999992</v>
      </c>
      <c r="H20" s="2">
        <f t="shared" ref="H20:H22" si="3">+E20-F20+G20</f>
        <v>37730.069999999992</v>
      </c>
      <c r="I20" s="1" t="s">
        <v>55</v>
      </c>
    </row>
    <row r="21" spans="1:10" x14ac:dyDescent="0.3">
      <c r="A21">
        <v>1</v>
      </c>
      <c r="B21" s="11">
        <v>43045</v>
      </c>
      <c r="C21" t="s">
        <v>109</v>
      </c>
      <c r="E21">
        <v>20</v>
      </c>
      <c r="G21" s="2">
        <f t="shared" si="0"/>
        <v>37730.069999999992</v>
      </c>
      <c r="H21" s="2">
        <f t="shared" si="3"/>
        <v>37750.069999999992</v>
      </c>
      <c r="I21" s="1" t="s">
        <v>55</v>
      </c>
    </row>
    <row r="22" spans="1:10" x14ac:dyDescent="0.3">
      <c r="A22">
        <v>1</v>
      </c>
      <c r="B22" s="11">
        <v>43045</v>
      </c>
      <c r="C22" t="s">
        <v>113</v>
      </c>
      <c r="E22">
        <v>40</v>
      </c>
      <c r="G22" s="2">
        <f>+H21</f>
        <v>37750.069999999992</v>
      </c>
      <c r="H22" s="2">
        <f t="shared" si="3"/>
        <v>37790.069999999992</v>
      </c>
      <c r="I22" s="1" t="s">
        <v>55</v>
      </c>
    </row>
    <row r="23" spans="1:10" x14ac:dyDescent="0.3">
      <c r="A23">
        <v>1</v>
      </c>
      <c r="B23" s="11">
        <v>43045</v>
      </c>
      <c r="C23" t="s">
        <v>332</v>
      </c>
      <c r="D23" t="s">
        <v>333</v>
      </c>
      <c r="E23">
        <v>900.71</v>
      </c>
      <c r="G23" s="2">
        <f t="shared" si="0"/>
        <v>37790.069999999992</v>
      </c>
      <c r="H23" s="12">
        <f t="shared" si="1"/>
        <v>38690.779999999992</v>
      </c>
      <c r="I23" s="42" t="s">
        <v>61</v>
      </c>
    </row>
    <row r="24" spans="1:10" x14ac:dyDescent="0.3">
      <c r="A24">
        <v>2</v>
      </c>
      <c r="B24" s="11">
        <v>43048</v>
      </c>
      <c r="C24" t="s">
        <v>116</v>
      </c>
      <c r="E24">
        <v>25</v>
      </c>
      <c r="G24" s="2">
        <f t="shared" si="0"/>
        <v>38690.779999999992</v>
      </c>
      <c r="H24" s="2">
        <f t="shared" si="1"/>
        <v>38715.779999999992</v>
      </c>
      <c r="I24" s="1" t="s">
        <v>55</v>
      </c>
    </row>
    <row r="25" spans="1:10" x14ac:dyDescent="0.3">
      <c r="A25">
        <v>2</v>
      </c>
      <c r="B25" s="11">
        <v>43053</v>
      </c>
      <c r="C25" t="s">
        <v>334</v>
      </c>
      <c r="D25" t="s">
        <v>335</v>
      </c>
      <c r="F25">
        <v>892</v>
      </c>
      <c r="G25" s="2">
        <f t="shared" si="0"/>
        <v>38715.779999999992</v>
      </c>
      <c r="H25" s="2">
        <f t="shared" si="1"/>
        <v>37823.779999999992</v>
      </c>
      <c r="I25" s="42" t="s">
        <v>305</v>
      </c>
      <c r="J25" t="s">
        <v>414</v>
      </c>
    </row>
    <row r="26" spans="1:10" x14ac:dyDescent="0.3">
      <c r="A26">
        <v>2</v>
      </c>
      <c r="B26" s="11">
        <v>43054</v>
      </c>
      <c r="C26" t="s">
        <v>237</v>
      </c>
      <c r="E26">
        <v>10</v>
      </c>
      <c r="G26" s="2">
        <f t="shared" si="0"/>
        <v>37823.779999999992</v>
      </c>
      <c r="H26" s="2">
        <f t="shared" si="1"/>
        <v>37833.779999999992</v>
      </c>
      <c r="I26" s="1" t="s">
        <v>55</v>
      </c>
    </row>
    <row r="27" spans="1:10" x14ac:dyDescent="0.3">
      <c r="A27">
        <v>2</v>
      </c>
      <c r="B27" s="11">
        <v>43054</v>
      </c>
      <c r="C27" t="s">
        <v>112</v>
      </c>
      <c r="E27">
        <v>40</v>
      </c>
      <c r="G27" s="2">
        <f t="shared" si="0"/>
        <v>37833.779999999992</v>
      </c>
      <c r="H27" s="2">
        <f t="shared" si="1"/>
        <v>37873.779999999992</v>
      </c>
      <c r="I27" s="1" t="s">
        <v>55</v>
      </c>
    </row>
    <row r="28" spans="1:10" x14ac:dyDescent="0.3">
      <c r="A28">
        <v>2</v>
      </c>
      <c r="B28" s="11">
        <v>43055</v>
      </c>
      <c r="C28" t="s">
        <v>336</v>
      </c>
      <c r="D28" t="s">
        <v>337</v>
      </c>
      <c r="F28">
        <v>892</v>
      </c>
      <c r="G28" s="2">
        <f t="shared" si="0"/>
        <v>37873.779999999992</v>
      </c>
      <c r="H28" s="2">
        <f t="shared" si="1"/>
        <v>36981.779999999992</v>
      </c>
      <c r="I28" s="42" t="s">
        <v>305</v>
      </c>
    </row>
    <row r="29" spans="1:10" x14ac:dyDescent="0.3">
      <c r="A29">
        <v>2</v>
      </c>
      <c r="B29" s="11">
        <v>43060</v>
      </c>
      <c r="C29" t="s">
        <v>334</v>
      </c>
      <c r="D29" t="s">
        <v>269</v>
      </c>
      <c r="E29">
        <v>892</v>
      </c>
      <c r="G29" s="2">
        <f t="shared" si="0"/>
        <v>36981.779999999992</v>
      </c>
      <c r="H29" s="2">
        <f t="shared" si="1"/>
        <v>37873.779999999992</v>
      </c>
      <c r="I29" s="42" t="s">
        <v>305</v>
      </c>
    </row>
    <row r="30" spans="1:10" x14ac:dyDescent="0.3">
      <c r="A30">
        <v>2</v>
      </c>
      <c r="B30" s="11">
        <v>43067</v>
      </c>
      <c r="C30" t="s">
        <v>338</v>
      </c>
      <c r="D30" t="s">
        <v>339</v>
      </c>
      <c r="F30">
        <v>37.79</v>
      </c>
      <c r="G30" s="2">
        <f t="shared" si="0"/>
        <v>37873.779999999992</v>
      </c>
      <c r="H30" s="2">
        <f t="shared" ref="H30:H94" si="4">+E30-F30+G30</f>
        <v>37835.989999999991</v>
      </c>
      <c r="I30" s="1" t="s">
        <v>56</v>
      </c>
    </row>
    <row r="31" spans="1:10" x14ac:dyDescent="0.3">
      <c r="A31">
        <v>2</v>
      </c>
      <c r="B31" s="11">
        <v>43067</v>
      </c>
      <c r="C31" t="s">
        <v>407</v>
      </c>
      <c r="E31">
        <v>10</v>
      </c>
      <c r="G31" s="2">
        <f t="shared" si="0"/>
        <v>37835.989999999991</v>
      </c>
      <c r="H31" s="2">
        <f t="shared" ref="H31:H37" si="5">+E31-F31+G31</f>
        <v>37845.989999999991</v>
      </c>
      <c r="I31" s="1" t="s">
        <v>55</v>
      </c>
    </row>
    <row r="32" spans="1:10" x14ac:dyDescent="0.3">
      <c r="A32">
        <v>2</v>
      </c>
      <c r="B32" s="11">
        <v>43068</v>
      </c>
      <c r="C32" t="s">
        <v>109</v>
      </c>
      <c r="D32" t="s">
        <v>340</v>
      </c>
      <c r="E32">
        <v>892</v>
      </c>
      <c r="G32" s="2">
        <f t="shared" si="0"/>
        <v>37845.989999999991</v>
      </c>
      <c r="H32" s="2">
        <f t="shared" si="5"/>
        <v>38737.989999999991</v>
      </c>
      <c r="I32" s="42" t="s">
        <v>305</v>
      </c>
    </row>
    <row r="33" spans="1:9" x14ac:dyDescent="0.3">
      <c r="A33">
        <v>2</v>
      </c>
      <c r="B33" s="11">
        <v>43069</v>
      </c>
      <c r="C33" t="s">
        <v>334</v>
      </c>
      <c r="D33" t="s">
        <v>341</v>
      </c>
      <c r="F33">
        <v>677</v>
      </c>
      <c r="G33" s="2">
        <f t="shared" si="0"/>
        <v>38737.989999999991</v>
      </c>
      <c r="H33" s="2">
        <f t="shared" si="5"/>
        <v>38060.989999999991</v>
      </c>
      <c r="I33" s="42" t="s">
        <v>305</v>
      </c>
    </row>
    <row r="34" spans="1:9" x14ac:dyDescent="0.3">
      <c r="A34">
        <v>2</v>
      </c>
      <c r="B34" s="11">
        <v>43069</v>
      </c>
      <c r="C34" t="s">
        <v>342</v>
      </c>
      <c r="D34" t="s">
        <v>343</v>
      </c>
      <c r="E34">
        <v>128.33000000000001</v>
      </c>
      <c r="G34" s="2">
        <f t="shared" si="0"/>
        <v>38060.989999999991</v>
      </c>
      <c r="H34" s="2">
        <f t="shared" si="5"/>
        <v>38189.319999999992</v>
      </c>
      <c r="I34" s="1" t="s">
        <v>55</v>
      </c>
    </row>
    <row r="35" spans="1:9" x14ac:dyDescent="0.3">
      <c r="A35">
        <v>2</v>
      </c>
      <c r="B35" s="11">
        <v>43069</v>
      </c>
      <c r="C35" t="s">
        <v>52</v>
      </c>
      <c r="D35" t="s">
        <v>344</v>
      </c>
      <c r="E35">
        <v>750</v>
      </c>
      <c r="G35" s="2">
        <f t="shared" si="0"/>
        <v>38189.319999999992</v>
      </c>
      <c r="H35" s="2">
        <f t="shared" si="5"/>
        <v>38939.319999999992</v>
      </c>
      <c r="I35" s="1" t="s">
        <v>205</v>
      </c>
    </row>
    <row r="36" spans="1:9" x14ac:dyDescent="0.3">
      <c r="A36">
        <v>2</v>
      </c>
      <c r="B36" s="11">
        <v>43069</v>
      </c>
      <c r="C36" t="s">
        <v>52</v>
      </c>
      <c r="D36" t="s">
        <v>345</v>
      </c>
      <c r="E36">
        <v>950</v>
      </c>
      <c r="G36" s="2">
        <f t="shared" si="0"/>
        <v>38939.319999999992</v>
      </c>
      <c r="H36" s="2">
        <f t="shared" si="5"/>
        <v>39889.319999999992</v>
      </c>
      <c r="I36" s="1" t="s">
        <v>55</v>
      </c>
    </row>
    <row r="37" spans="1:9" x14ac:dyDescent="0.3">
      <c r="A37">
        <v>2</v>
      </c>
      <c r="B37" s="11">
        <v>43069</v>
      </c>
      <c r="C37" t="s">
        <v>114</v>
      </c>
      <c r="E37">
        <v>10</v>
      </c>
      <c r="G37" s="2">
        <f t="shared" si="0"/>
        <v>39889.319999999992</v>
      </c>
      <c r="H37" s="2">
        <f t="shared" si="5"/>
        <v>39899.319999999992</v>
      </c>
      <c r="I37" s="1" t="s">
        <v>55</v>
      </c>
    </row>
    <row r="38" spans="1:9" x14ac:dyDescent="0.3">
      <c r="A38">
        <v>2</v>
      </c>
      <c r="B38" s="11">
        <v>43070</v>
      </c>
      <c r="C38" t="s">
        <v>235</v>
      </c>
      <c r="E38">
        <v>10</v>
      </c>
      <c r="G38" s="2">
        <f t="shared" si="0"/>
        <v>39899.319999999992</v>
      </c>
      <c r="H38" s="2">
        <f t="shared" si="4"/>
        <v>39909.319999999992</v>
      </c>
      <c r="I38" s="1" t="s">
        <v>55</v>
      </c>
    </row>
    <row r="39" spans="1:9" x14ac:dyDescent="0.3">
      <c r="A39">
        <v>2</v>
      </c>
      <c r="B39" s="11">
        <v>43070</v>
      </c>
      <c r="C39" t="s">
        <v>103</v>
      </c>
      <c r="E39">
        <v>10</v>
      </c>
      <c r="G39" s="2">
        <f t="shared" si="0"/>
        <v>39909.319999999992</v>
      </c>
      <c r="H39" s="2">
        <f t="shared" si="4"/>
        <v>39919.319999999992</v>
      </c>
      <c r="I39" s="1" t="s">
        <v>55</v>
      </c>
    </row>
    <row r="40" spans="1:9" x14ac:dyDescent="0.3">
      <c r="A40">
        <v>2</v>
      </c>
      <c r="B40" s="11">
        <v>43070</v>
      </c>
      <c r="C40" t="s">
        <v>106</v>
      </c>
      <c r="E40">
        <v>20</v>
      </c>
      <c r="G40" s="2">
        <f t="shared" si="0"/>
        <v>39919.319999999992</v>
      </c>
      <c r="H40" s="2">
        <f t="shared" si="4"/>
        <v>39939.319999999992</v>
      </c>
      <c r="I40" s="1" t="s">
        <v>55</v>
      </c>
    </row>
    <row r="41" spans="1:9" x14ac:dyDescent="0.3">
      <c r="A41">
        <v>2</v>
      </c>
      <c r="B41" s="11">
        <v>43073</v>
      </c>
      <c r="C41" t="s">
        <v>346</v>
      </c>
      <c r="D41" t="s">
        <v>347</v>
      </c>
      <c r="F41">
        <v>975</v>
      </c>
      <c r="G41" s="2">
        <f t="shared" si="0"/>
        <v>39939.319999999992</v>
      </c>
      <c r="H41" s="2">
        <f t="shared" si="4"/>
        <v>38964.319999999992</v>
      </c>
      <c r="I41" s="1" t="s">
        <v>65</v>
      </c>
    </row>
    <row r="42" spans="1:9" x14ac:dyDescent="0.3">
      <c r="A42">
        <v>2</v>
      </c>
      <c r="B42" s="11">
        <v>43073</v>
      </c>
      <c r="C42" t="s">
        <v>108</v>
      </c>
      <c r="E42">
        <v>5</v>
      </c>
      <c r="G42" s="2">
        <f t="shared" si="0"/>
        <v>38964.319999999992</v>
      </c>
      <c r="H42" s="2">
        <f t="shared" si="4"/>
        <v>38969.319999999992</v>
      </c>
      <c r="I42" s="1" t="s">
        <v>55</v>
      </c>
    </row>
    <row r="43" spans="1:9" x14ac:dyDescent="0.3">
      <c r="A43">
        <v>2</v>
      </c>
      <c r="B43" s="11">
        <v>43074</v>
      </c>
      <c r="C43" t="s">
        <v>109</v>
      </c>
      <c r="E43">
        <v>20</v>
      </c>
      <c r="G43" s="2">
        <f t="shared" si="0"/>
        <v>38969.319999999992</v>
      </c>
      <c r="H43" s="2">
        <f t="shared" si="4"/>
        <v>38989.319999999992</v>
      </c>
      <c r="I43" s="1" t="s">
        <v>55</v>
      </c>
    </row>
    <row r="44" spans="1:9" x14ac:dyDescent="0.3">
      <c r="A44">
        <v>2</v>
      </c>
      <c r="B44" s="11">
        <v>43074</v>
      </c>
      <c r="C44" t="s">
        <v>113</v>
      </c>
      <c r="E44">
        <v>40</v>
      </c>
      <c r="G44" s="2">
        <f t="shared" si="0"/>
        <v>38989.319999999992</v>
      </c>
      <c r="H44" s="2">
        <f t="shared" si="4"/>
        <v>39029.319999999992</v>
      </c>
      <c r="I44" s="1" t="s">
        <v>55</v>
      </c>
    </row>
    <row r="45" spans="1:9" x14ac:dyDescent="0.3">
      <c r="A45">
        <v>2</v>
      </c>
      <c r="B45" s="11">
        <v>43075</v>
      </c>
      <c r="C45" t="s">
        <v>348</v>
      </c>
      <c r="D45" t="s">
        <v>349</v>
      </c>
      <c r="F45">
        <v>100</v>
      </c>
      <c r="G45" s="2">
        <f t="shared" si="0"/>
        <v>39029.319999999992</v>
      </c>
      <c r="H45" s="2">
        <f t="shared" si="4"/>
        <v>38929.319999999992</v>
      </c>
      <c r="I45" s="1" t="s">
        <v>56</v>
      </c>
    </row>
    <row r="46" spans="1:9" x14ac:dyDescent="0.3">
      <c r="A46">
        <v>2</v>
      </c>
      <c r="B46" s="11">
        <v>43080</v>
      </c>
      <c r="C46" t="s">
        <v>116</v>
      </c>
      <c r="E46">
        <v>25</v>
      </c>
      <c r="G46" s="2">
        <f t="shared" si="0"/>
        <v>38929.319999999992</v>
      </c>
      <c r="H46" s="2">
        <f t="shared" si="4"/>
        <v>38954.319999999992</v>
      </c>
      <c r="I46" s="1" t="s">
        <v>55</v>
      </c>
    </row>
    <row r="47" spans="1:9" x14ac:dyDescent="0.3">
      <c r="A47">
        <v>2</v>
      </c>
      <c r="B47" s="11">
        <v>43053</v>
      </c>
      <c r="C47" t="s">
        <v>350</v>
      </c>
      <c r="D47" t="s">
        <v>351</v>
      </c>
      <c r="F47">
        <v>225</v>
      </c>
      <c r="G47" s="2">
        <f t="shared" si="0"/>
        <v>38954.319999999992</v>
      </c>
      <c r="H47" s="2">
        <f t="shared" si="4"/>
        <v>38729.319999999992</v>
      </c>
      <c r="I47" s="1" t="s">
        <v>55</v>
      </c>
    </row>
    <row r="48" spans="1:9" x14ac:dyDescent="0.3">
      <c r="A48">
        <v>2</v>
      </c>
      <c r="B48" s="11">
        <v>43084</v>
      </c>
      <c r="C48" t="s">
        <v>237</v>
      </c>
      <c r="E48">
        <v>10</v>
      </c>
      <c r="G48" s="2">
        <f t="shared" si="0"/>
        <v>38729.319999999992</v>
      </c>
      <c r="H48" s="12">
        <f t="shared" si="4"/>
        <v>38739.319999999992</v>
      </c>
      <c r="I48" s="1" t="s">
        <v>55</v>
      </c>
    </row>
    <row r="49" spans="1:10" x14ac:dyDescent="0.3">
      <c r="A49">
        <v>3</v>
      </c>
      <c r="B49" s="11">
        <v>43084</v>
      </c>
      <c r="C49" t="s">
        <v>112</v>
      </c>
      <c r="E49">
        <v>40</v>
      </c>
      <c r="G49" s="2">
        <f t="shared" si="0"/>
        <v>38739.319999999992</v>
      </c>
      <c r="H49" s="2">
        <f t="shared" si="4"/>
        <v>38779.319999999992</v>
      </c>
      <c r="I49" s="1" t="s">
        <v>55</v>
      </c>
    </row>
    <row r="50" spans="1:10" x14ac:dyDescent="0.3">
      <c r="A50">
        <v>3</v>
      </c>
      <c r="B50" s="11">
        <v>43090</v>
      </c>
      <c r="C50" t="s">
        <v>352</v>
      </c>
      <c r="D50" t="s">
        <v>353</v>
      </c>
      <c r="F50">
        <v>682</v>
      </c>
      <c r="G50" s="2">
        <f t="shared" si="0"/>
        <v>38779.319999999992</v>
      </c>
      <c r="H50" s="2">
        <f t="shared" si="4"/>
        <v>38097.319999999992</v>
      </c>
      <c r="I50" s="42" t="s">
        <v>305</v>
      </c>
      <c r="J50" t="s">
        <v>415</v>
      </c>
    </row>
    <row r="51" spans="1:10" x14ac:dyDescent="0.3">
      <c r="A51">
        <v>3</v>
      </c>
      <c r="B51" s="11">
        <v>43097</v>
      </c>
      <c r="C51" t="s">
        <v>238</v>
      </c>
      <c r="E51">
        <v>10</v>
      </c>
      <c r="G51" s="2">
        <f t="shared" si="0"/>
        <v>38097.319999999992</v>
      </c>
      <c r="H51" s="2">
        <f t="shared" si="4"/>
        <v>38107.319999999992</v>
      </c>
      <c r="I51" s="1" t="s">
        <v>55</v>
      </c>
    </row>
    <row r="52" spans="1:10" x14ac:dyDescent="0.3">
      <c r="A52">
        <v>3</v>
      </c>
      <c r="B52" s="11">
        <v>43102</v>
      </c>
      <c r="C52" t="s">
        <v>235</v>
      </c>
      <c r="E52">
        <v>10</v>
      </c>
      <c r="G52" s="2">
        <f t="shared" si="0"/>
        <v>38107.319999999992</v>
      </c>
      <c r="H52" s="2">
        <f t="shared" si="4"/>
        <v>38117.319999999992</v>
      </c>
      <c r="I52" s="1" t="s">
        <v>55</v>
      </c>
    </row>
    <row r="53" spans="1:10" x14ac:dyDescent="0.3">
      <c r="A53">
        <v>3</v>
      </c>
      <c r="B53" s="11">
        <v>43102</v>
      </c>
      <c r="C53" t="s">
        <v>103</v>
      </c>
      <c r="E53">
        <v>10</v>
      </c>
      <c r="G53" s="2">
        <f t="shared" si="0"/>
        <v>38117.319999999992</v>
      </c>
      <c r="H53" s="2">
        <f t="shared" si="4"/>
        <v>38127.319999999992</v>
      </c>
      <c r="I53" s="1" t="s">
        <v>55</v>
      </c>
    </row>
    <row r="54" spans="1:10" x14ac:dyDescent="0.3">
      <c r="A54">
        <v>3</v>
      </c>
      <c r="B54" s="11">
        <v>43102</v>
      </c>
      <c r="C54" t="s">
        <v>114</v>
      </c>
      <c r="E54">
        <v>10</v>
      </c>
      <c r="G54" s="2">
        <f t="shared" si="0"/>
        <v>38127.319999999992</v>
      </c>
      <c r="H54" s="2">
        <f t="shared" si="4"/>
        <v>38137.319999999992</v>
      </c>
      <c r="I54" s="1" t="s">
        <v>55</v>
      </c>
    </row>
    <row r="55" spans="1:10" x14ac:dyDescent="0.3">
      <c r="A55">
        <v>3</v>
      </c>
      <c r="B55" s="11">
        <v>43102</v>
      </c>
      <c r="C55" t="s">
        <v>106</v>
      </c>
      <c r="E55">
        <v>20</v>
      </c>
      <c r="G55" s="2">
        <f t="shared" si="0"/>
        <v>38137.319999999992</v>
      </c>
      <c r="H55" s="2">
        <f t="shared" si="4"/>
        <v>38157.319999999992</v>
      </c>
      <c r="I55" s="1" t="s">
        <v>55</v>
      </c>
    </row>
    <row r="56" spans="1:10" x14ac:dyDescent="0.3">
      <c r="A56">
        <v>3</v>
      </c>
      <c r="B56" s="11">
        <v>43103</v>
      </c>
      <c r="C56" t="s">
        <v>108</v>
      </c>
      <c r="E56">
        <v>5</v>
      </c>
      <c r="G56" s="2">
        <f t="shared" si="0"/>
        <v>38157.319999999992</v>
      </c>
      <c r="H56" s="2">
        <f t="shared" si="4"/>
        <v>38162.319999999992</v>
      </c>
      <c r="I56" s="1" t="s">
        <v>55</v>
      </c>
    </row>
    <row r="57" spans="1:10" x14ac:dyDescent="0.3">
      <c r="A57">
        <v>3</v>
      </c>
      <c r="B57" s="11">
        <v>43105</v>
      </c>
      <c r="C57" t="s">
        <v>109</v>
      </c>
      <c r="E57">
        <v>20</v>
      </c>
      <c r="G57" s="2">
        <f t="shared" si="0"/>
        <v>38162.319999999992</v>
      </c>
      <c r="H57" s="2">
        <f t="shared" si="4"/>
        <v>38182.319999999992</v>
      </c>
      <c r="I57" s="1" t="s">
        <v>55</v>
      </c>
    </row>
    <row r="58" spans="1:10" x14ac:dyDescent="0.3">
      <c r="A58">
        <v>3</v>
      </c>
      <c r="B58" s="11">
        <v>43105</v>
      </c>
      <c r="C58" t="s">
        <v>113</v>
      </c>
      <c r="E58">
        <v>40</v>
      </c>
      <c r="G58" s="2">
        <f t="shared" si="0"/>
        <v>38182.319999999992</v>
      </c>
      <c r="H58" s="2">
        <f t="shared" si="4"/>
        <v>38222.319999999992</v>
      </c>
      <c r="I58" s="1" t="s">
        <v>55</v>
      </c>
    </row>
    <row r="59" spans="1:10" x14ac:dyDescent="0.3">
      <c r="A59">
        <v>3</v>
      </c>
      <c r="B59" s="11">
        <v>43109</v>
      </c>
      <c r="C59" t="s">
        <v>119</v>
      </c>
      <c r="D59" t="s">
        <v>354</v>
      </c>
      <c r="E59">
        <v>2000</v>
      </c>
      <c r="G59" s="2">
        <f t="shared" si="0"/>
        <v>38222.319999999992</v>
      </c>
      <c r="H59" s="2">
        <f t="shared" si="4"/>
        <v>40222.319999999992</v>
      </c>
      <c r="I59" s="1" t="s">
        <v>205</v>
      </c>
    </row>
    <row r="60" spans="1:10" x14ac:dyDescent="0.3">
      <c r="A60">
        <v>3</v>
      </c>
      <c r="B60" s="11">
        <v>43109</v>
      </c>
      <c r="C60" t="s">
        <v>119</v>
      </c>
      <c r="D60" t="s">
        <v>355</v>
      </c>
      <c r="E60">
        <v>1300</v>
      </c>
      <c r="G60" s="2">
        <f t="shared" si="0"/>
        <v>40222.319999999992</v>
      </c>
      <c r="H60" s="2">
        <f t="shared" si="4"/>
        <v>41522.319999999992</v>
      </c>
      <c r="I60" s="42" t="s">
        <v>55</v>
      </c>
    </row>
    <row r="61" spans="1:10" x14ac:dyDescent="0.3">
      <c r="A61">
        <v>3</v>
      </c>
      <c r="B61" s="11">
        <v>43109</v>
      </c>
      <c r="C61" t="s">
        <v>119</v>
      </c>
      <c r="D61" t="s">
        <v>356</v>
      </c>
      <c r="E61">
        <v>150</v>
      </c>
      <c r="G61" s="2">
        <f t="shared" si="0"/>
        <v>41522.319999999992</v>
      </c>
      <c r="H61" s="2">
        <f t="shared" si="4"/>
        <v>41672.319999999992</v>
      </c>
      <c r="I61" s="1" t="s">
        <v>55</v>
      </c>
    </row>
    <row r="62" spans="1:10" x14ac:dyDescent="0.3">
      <c r="A62">
        <v>3</v>
      </c>
      <c r="B62" s="11">
        <v>43109</v>
      </c>
      <c r="C62" t="s">
        <v>116</v>
      </c>
      <c r="E62">
        <v>25</v>
      </c>
      <c r="G62" s="2">
        <f t="shared" si="0"/>
        <v>41672.319999999992</v>
      </c>
      <c r="H62" s="2">
        <f t="shared" si="4"/>
        <v>41697.319999999992</v>
      </c>
      <c r="I62" s="1" t="s">
        <v>55</v>
      </c>
    </row>
    <row r="63" spans="1:10" x14ac:dyDescent="0.3">
      <c r="A63">
        <v>3</v>
      </c>
      <c r="B63" s="11">
        <v>43115</v>
      </c>
      <c r="C63" t="s">
        <v>332</v>
      </c>
      <c r="D63" t="s">
        <v>333</v>
      </c>
      <c r="E63">
        <v>9.8699999999999992</v>
      </c>
      <c r="G63" s="2">
        <f t="shared" si="0"/>
        <v>41697.319999999992</v>
      </c>
      <c r="H63" s="2">
        <f t="shared" si="4"/>
        <v>41707.189999999995</v>
      </c>
      <c r="I63" s="1" t="s">
        <v>61</v>
      </c>
    </row>
    <row r="64" spans="1:10" x14ac:dyDescent="0.3">
      <c r="A64">
        <v>3</v>
      </c>
      <c r="B64" s="11">
        <v>43115</v>
      </c>
      <c r="C64" t="s">
        <v>237</v>
      </c>
      <c r="E64">
        <v>10</v>
      </c>
      <c r="G64" s="2">
        <f t="shared" si="0"/>
        <v>41707.189999999995</v>
      </c>
      <c r="H64" s="2">
        <f t="shared" si="4"/>
        <v>41717.189999999995</v>
      </c>
      <c r="I64" s="1" t="s">
        <v>55</v>
      </c>
    </row>
    <row r="65" spans="1:9" x14ac:dyDescent="0.3">
      <c r="A65">
        <v>3</v>
      </c>
      <c r="B65" s="11">
        <v>43115</v>
      </c>
      <c r="C65" t="s">
        <v>112</v>
      </c>
      <c r="E65">
        <v>40</v>
      </c>
      <c r="G65" s="2">
        <f t="shared" si="0"/>
        <v>41717.189999999995</v>
      </c>
      <c r="H65" s="2">
        <f t="shared" si="4"/>
        <v>41757.189999999995</v>
      </c>
      <c r="I65" s="1" t="s">
        <v>55</v>
      </c>
    </row>
    <row r="66" spans="1:9" x14ac:dyDescent="0.3">
      <c r="A66">
        <v>3</v>
      </c>
      <c r="B66" s="11">
        <v>43119</v>
      </c>
      <c r="C66" t="s">
        <v>132</v>
      </c>
      <c r="F66">
        <v>5927.75</v>
      </c>
      <c r="G66" s="2">
        <f t="shared" si="0"/>
        <v>41757.189999999995</v>
      </c>
      <c r="H66" s="2">
        <f t="shared" si="4"/>
        <v>35829.439999999995</v>
      </c>
      <c r="I66" s="1" t="s">
        <v>65</v>
      </c>
    </row>
    <row r="67" spans="1:9" x14ac:dyDescent="0.3">
      <c r="A67">
        <v>3</v>
      </c>
      <c r="B67" s="11">
        <v>43122</v>
      </c>
      <c r="C67" t="s">
        <v>52</v>
      </c>
      <c r="D67" t="s">
        <v>357</v>
      </c>
      <c r="E67">
        <v>100</v>
      </c>
      <c r="G67" s="2">
        <f t="shared" si="0"/>
        <v>35829.439999999995</v>
      </c>
      <c r="H67" s="2">
        <f t="shared" si="4"/>
        <v>35929.439999999995</v>
      </c>
      <c r="I67" s="1" t="s">
        <v>55</v>
      </c>
    </row>
    <row r="68" spans="1:9" x14ac:dyDescent="0.3">
      <c r="A68">
        <v>3</v>
      </c>
      <c r="B68" s="11">
        <v>43122</v>
      </c>
      <c r="C68" t="s">
        <v>358</v>
      </c>
      <c r="D68" t="s">
        <v>359</v>
      </c>
      <c r="E68">
        <v>200</v>
      </c>
      <c r="G68" s="2">
        <f t="shared" si="0"/>
        <v>35929.439999999995</v>
      </c>
      <c r="H68" s="2">
        <f t="shared" si="4"/>
        <v>36129.439999999995</v>
      </c>
      <c r="I68" s="1" t="s">
        <v>55</v>
      </c>
    </row>
    <row r="69" spans="1:9" x14ac:dyDescent="0.3">
      <c r="A69">
        <v>3</v>
      </c>
      <c r="B69" s="11">
        <v>43123</v>
      </c>
      <c r="C69" t="s">
        <v>270</v>
      </c>
      <c r="F69">
        <v>5913.73</v>
      </c>
      <c r="G69" s="2">
        <f t="shared" si="0"/>
        <v>36129.439999999995</v>
      </c>
      <c r="H69" s="2">
        <f t="shared" si="4"/>
        <v>30215.709999999995</v>
      </c>
      <c r="I69" s="1" t="s">
        <v>65</v>
      </c>
    </row>
    <row r="70" spans="1:9" x14ac:dyDescent="0.3">
      <c r="A70">
        <v>3</v>
      </c>
      <c r="B70" s="11">
        <v>43126</v>
      </c>
      <c r="C70" t="s">
        <v>360</v>
      </c>
      <c r="D70" t="s">
        <v>361</v>
      </c>
      <c r="F70">
        <v>95</v>
      </c>
      <c r="G70" s="2">
        <f t="shared" si="0"/>
        <v>30215.709999999995</v>
      </c>
      <c r="H70" s="2">
        <f t="shared" si="4"/>
        <v>30120.709999999995</v>
      </c>
      <c r="I70" s="1" t="s">
        <v>56</v>
      </c>
    </row>
    <row r="71" spans="1:9" x14ac:dyDescent="0.3">
      <c r="A71">
        <v>3</v>
      </c>
      <c r="B71" s="11">
        <v>43129</v>
      </c>
      <c r="C71" t="s">
        <v>332</v>
      </c>
      <c r="D71" t="s">
        <v>333</v>
      </c>
      <c r="E71">
        <v>2.5</v>
      </c>
      <c r="G71" s="2">
        <f t="shared" si="0"/>
        <v>30120.709999999995</v>
      </c>
      <c r="H71" s="2">
        <f t="shared" si="4"/>
        <v>30123.209999999995</v>
      </c>
      <c r="I71" s="1" t="s">
        <v>61</v>
      </c>
    </row>
    <row r="72" spans="1:9" x14ac:dyDescent="0.3">
      <c r="A72">
        <v>3</v>
      </c>
      <c r="B72" s="11">
        <v>43129</v>
      </c>
      <c r="C72" t="s">
        <v>238</v>
      </c>
      <c r="E72">
        <v>10</v>
      </c>
      <c r="G72" s="2">
        <f t="shared" si="0"/>
        <v>30123.209999999995</v>
      </c>
      <c r="H72" s="2">
        <f t="shared" si="4"/>
        <v>30133.209999999995</v>
      </c>
      <c r="I72" s="1" t="s">
        <v>55</v>
      </c>
    </row>
    <row r="73" spans="1:9" x14ac:dyDescent="0.3">
      <c r="A73">
        <v>3</v>
      </c>
      <c r="B73" s="11">
        <v>43130</v>
      </c>
      <c r="C73" t="s">
        <v>114</v>
      </c>
      <c r="E73">
        <v>10</v>
      </c>
      <c r="G73" s="2">
        <f t="shared" si="0"/>
        <v>30133.209999999995</v>
      </c>
      <c r="H73" s="2">
        <f t="shared" si="4"/>
        <v>30143.209999999995</v>
      </c>
      <c r="I73" s="1" t="s">
        <v>55</v>
      </c>
    </row>
    <row r="74" spans="1:9" x14ac:dyDescent="0.3">
      <c r="A74">
        <v>3</v>
      </c>
      <c r="B74" s="11">
        <v>43132</v>
      </c>
      <c r="C74" t="s">
        <v>103</v>
      </c>
      <c r="E74">
        <v>10</v>
      </c>
      <c r="G74" s="2">
        <f t="shared" ref="G74:G137" si="6">+H73</f>
        <v>30143.209999999995</v>
      </c>
      <c r="H74" s="2">
        <f t="shared" si="4"/>
        <v>30153.209999999995</v>
      </c>
      <c r="I74" s="1" t="s">
        <v>55</v>
      </c>
    </row>
    <row r="75" spans="1:9" x14ac:dyDescent="0.3">
      <c r="A75">
        <v>3</v>
      </c>
      <c r="B75" s="11">
        <v>43132</v>
      </c>
      <c r="C75" t="s">
        <v>235</v>
      </c>
      <c r="E75">
        <v>10</v>
      </c>
      <c r="G75" s="2">
        <f t="shared" si="6"/>
        <v>30153.209999999995</v>
      </c>
      <c r="H75" s="2">
        <f t="shared" si="4"/>
        <v>30163.209999999995</v>
      </c>
      <c r="I75" s="1" t="s">
        <v>55</v>
      </c>
    </row>
    <row r="76" spans="1:9" x14ac:dyDescent="0.3">
      <c r="A76">
        <v>4</v>
      </c>
      <c r="B76" s="11">
        <v>43132</v>
      </c>
      <c r="C76" t="s">
        <v>106</v>
      </c>
      <c r="E76">
        <v>20</v>
      </c>
      <c r="G76" s="2">
        <f t="shared" si="6"/>
        <v>30163.209999999995</v>
      </c>
      <c r="H76" s="2">
        <f t="shared" si="4"/>
        <v>30183.209999999995</v>
      </c>
      <c r="I76" s="1" t="s">
        <v>55</v>
      </c>
    </row>
    <row r="77" spans="1:9" x14ac:dyDescent="0.3">
      <c r="A77">
        <v>4</v>
      </c>
      <c r="B77" s="11">
        <v>43136</v>
      </c>
      <c r="C77" t="s">
        <v>350</v>
      </c>
      <c r="D77" t="s">
        <v>362</v>
      </c>
      <c r="F77">
        <v>31.77</v>
      </c>
      <c r="G77" s="2">
        <f t="shared" si="6"/>
        <v>30183.209999999995</v>
      </c>
      <c r="H77" s="2">
        <f t="shared" si="4"/>
        <v>30151.439999999995</v>
      </c>
      <c r="I77" s="1" t="s">
        <v>56</v>
      </c>
    </row>
    <row r="78" spans="1:9" x14ac:dyDescent="0.3">
      <c r="A78">
        <v>4</v>
      </c>
      <c r="B78" s="11">
        <v>43136</v>
      </c>
      <c r="C78" t="s">
        <v>348</v>
      </c>
      <c r="D78" t="s">
        <v>363</v>
      </c>
      <c r="F78">
        <v>443</v>
      </c>
      <c r="G78" s="2">
        <f t="shared" si="6"/>
        <v>30151.439999999995</v>
      </c>
      <c r="H78" s="2">
        <f t="shared" si="4"/>
        <v>29708.439999999995</v>
      </c>
      <c r="I78" s="1" t="s">
        <v>56</v>
      </c>
    </row>
    <row r="79" spans="1:9" x14ac:dyDescent="0.3">
      <c r="A79">
        <v>4</v>
      </c>
      <c r="B79" s="11">
        <v>43136</v>
      </c>
      <c r="C79" t="s">
        <v>108</v>
      </c>
      <c r="E79">
        <v>5</v>
      </c>
      <c r="G79" s="2">
        <f t="shared" si="6"/>
        <v>29708.439999999995</v>
      </c>
      <c r="H79" s="2">
        <f t="shared" si="4"/>
        <v>29713.439999999995</v>
      </c>
      <c r="I79" s="1" t="s">
        <v>55</v>
      </c>
    </row>
    <row r="80" spans="1:9" x14ac:dyDescent="0.3">
      <c r="A80">
        <v>4</v>
      </c>
      <c r="B80" s="11">
        <v>43136</v>
      </c>
      <c r="C80" t="s">
        <v>109</v>
      </c>
      <c r="E80">
        <v>20</v>
      </c>
      <c r="G80" s="2">
        <f t="shared" si="6"/>
        <v>29713.439999999995</v>
      </c>
      <c r="H80" s="2">
        <f t="shared" si="4"/>
        <v>29733.439999999995</v>
      </c>
      <c r="I80" s="1" t="s">
        <v>55</v>
      </c>
    </row>
    <row r="81" spans="1:9" x14ac:dyDescent="0.3">
      <c r="A81">
        <v>4</v>
      </c>
      <c r="B81" s="11">
        <v>43136</v>
      </c>
      <c r="C81" t="s">
        <v>113</v>
      </c>
      <c r="E81">
        <v>40</v>
      </c>
      <c r="G81" s="2">
        <f t="shared" si="6"/>
        <v>29733.439999999995</v>
      </c>
      <c r="H81" s="2">
        <f t="shared" si="4"/>
        <v>29773.439999999995</v>
      </c>
      <c r="I81" s="1" t="s">
        <v>55</v>
      </c>
    </row>
    <row r="82" spans="1:9" x14ac:dyDescent="0.3">
      <c r="A82">
        <v>4</v>
      </c>
      <c r="B82" s="11">
        <v>43140</v>
      </c>
      <c r="C82" t="s">
        <v>116</v>
      </c>
      <c r="E82">
        <v>25</v>
      </c>
      <c r="G82" s="2">
        <f t="shared" si="6"/>
        <v>29773.439999999995</v>
      </c>
      <c r="H82" s="2">
        <f t="shared" si="4"/>
        <v>29798.439999999995</v>
      </c>
      <c r="I82" s="1" t="s">
        <v>55</v>
      </c>
    </row>
    <row r="83" spans="1:9" x14ac:dyDescent="0.3">
      <c r="A83">
        <v>4</v>
      </c>
      <c r="B83" s="11">
        <v>43144</v>
      </c>
      <c r="C83" t="s">
        <v>263</v>
      </c>
      <c r="D83" t="s">
        <v>364</v>
      </c>
      <c r="E83">
        <v>2555</v>
      </c>
      <c r="G83" s="2">
        <f t="shared" si="6"/>
        <v>29798.439999999995</v>
      </c>
      <c r="H83" s="2">
        <f t="shared" si="4"/>
        <v>32353.439999999995</v>
      </c>
      <c r="I83" s="1" t="s">
        <v>55</v>
      </c>
    </row>
    <row r="84" spans="1:9" x14ac:dyDescent="0.3">
      <c r="A84">
        <v>4</v>
      </c>
      <c r="B84" s="11">
        <v>43146</v>
      </c>
      <c r="C84" t="s">
        <v>237</v>
      </c>
      <c r="E84">
        <v>10</v>
      </c>
      <c r="G84" s="2">
        <f t="shared" si="6"/>
        <v>32353.439999999995</v>
      </c>
      <c r="H84" s="2">
        <f t="shared" si="4"/>
        <v>32363.439999999995</v>
      </c>
      <c r="I84" s="1" t="s">
        <v>55</v>
      </c>
    </row>
    <row r="85" spans="1:9" x14ac:dyDescent="0.3">
      <c r="A85">
        <v>4</v>
      </c>
      <c r="B85" s="11">
        <v>43146</v>
      </c>
      <c r="C85" t="s">
        <v>112</v>
      </c>
      <c r="E85">
        <v>40</v>
      </c>
      <c r="G85" s="2">
        <f t="shared" si="6"/>
        <v>32363.439999999995</v>
      </c>
      <c r="H85" s="2">
        <f t="shared" si="4"/>
        <v>32403.439999999995</v>
      </c>
      <c r="I85" s="1" t="s">
        <v>55</v>
      </c>
    </row>
    <row r="86" spans="1:9" x14ac:dyDescent="0.3">
      <c r="A86">
        <v>4</v>
      </c>
      <c r="B86" s="11">
        <v>43150</v>
      </c>
      <c r="C86" t="s">
        <v>201</v>
      </c>
      <c r="D86" t="s">
        <v>365</v>
      </c>
      <c r="F86">
        <v>250</v>
      </c>
      <c r="G86" s="2">
        <f t="shared" si="6"/>
        <v>32403.439999999995</v>
      </c>
      <c r="H86" s="2">
        <f t="shared" si="4"/>
        <v>32153.439999999995</v>
      </c>
      <c r="I86" s="42" t="s">
        <v>305</v>
      </c>
    </row>
    <row r="87" spans="1:9" x14ac:dyDescent="0.3">
      <c r="A87">
        <v>4</v>
      </c>
      <c r="B87" s="11">
        <v>43126</v>
      </c>
      <c r="C87" t="s">
        <v>332</v>
      </c>
      <c r="E87">
        <v>9.8699999999999992</v>
      </c>
      <c r="G87" s="2">
        <f t="shared" si="6"/>
        <v>32153.439999999995</v>
      </c>
      <c r="H87" s="2">
        <f t="shared" si="4"/>
        <v>32163.309999999994</v>
      </c>
      <c r="I87" s="1" t="s">
        <v>55</v>
      </c>
    </row>
    <row r="88" spans="1:9" x14ac:dyDescent="0.3">
      <c r="A88">
        <v>4</v>
      </c>
      <c r="B88" s="11">
        <v>43159</v>
      </c>
      <c r="C88" t="s">
        <v>238</v>
      </c>
      <c r="E88">
        <v>10</v>
      </c>
      <c r="G88" s="2">
        <f t="shared" si="6"/>
        <v>32163.309999999994</v>
      </c>
      <c r="H88" s="2">
        <f t="shared" si="4"/>
        <v>32173.309999999994</v>
      </c>
      <c r="I88" s="1" t="s">
        <v>55</v>
      </c>
    </row>
    <row r="89" spans="1:9" x14ac:dyDescent="0.3">
      <c r="A89">
        <v>4</v>
      </c>
      <c r="B89" s="11">
        <v>43159</v>
      </c>
      <c r="C89" t="s">
        <v>114</v>
      </c>
      <c r="E89">
        <v>10</v>
      </c>
      <c r="G89" s="2">
        <f t="shared" si="6"/>
        <v>32173.309999999994</v>
      </c>
      <c r="H89" s="2">
        <f t="shared" si="4"/>
        <v>32183.309999999994</v>
      </c>
      <c r="I89" s="1" t="s">
        <v>55</v>
      </c>
    </row>
    <row r="90" spans="1:9" x14ac:dyDescent="0.3">
      <c r="A90">
        <v>4</v>
      </c>
      <c r="B90" s="11">
        <v>43160</v>
      </c>
      <c r="C90" t="s">
        <v>103</v>
      </c>
      <c r="E90">
        <v>10</v>
      </c>
      <c r="G90" s="2">
        <f t="shared" si="6"/>
        <v>32183.309999999994</v>
      </c>
      <c r="H90" s="2">
        <f t="shared" si="4"/>
        <v>32193.309999999994</v>
      </c>
      <c r="I90" s="1" t="s">
        <v>55</v>
      </c>
    </row>
    <row r="91" spans="1:9" x14ac:dyDescent="0.3">
      <c r="A91">
        <v>4</v>
      </c>
      <c r="B91" s="11">
        <v>43160</v>
      </c>
      <c r="C91" t="s">
        <v>366</v>
      </c>
      <c r="E91">
        <v>10</v>
      </c>
      <c r="G91" s="2">
        <f t="shared" si="6"/>
        <v>32193.309999999994</v>
      </c>
      <c r="H91" s="2">
        <f t="shared" si="4"/>
        <v>32203.309999999994</v>
      </c>
      <c r="I91" s="1" t="s">
        <v>55</v>
      </c>
    </row>
    <row r="92" spans="1:9" x14ac:dyDescent="0.3">
      <c r="A92">
        <v>4</v>
      </c>
      <c r="B92" s="11">
        <v>43160</v>
      </c>
      <c r="C92" t="s">
        <v>106</v>
      </c>
      <c r="E92">
        <v>20</v>
      </c>
      <c r="G92" s="2">
        <f t="shared" si="6"/>
        <v>32203.309999999994</v>
      </c>
      <c r="H92" s="2">
        <f t="shared" si="4"/>
        <v>32223.309999999994</v>
      </c>
      <c r="I92" s="1" t="s">
        <v>55</v>
      </c>
    </row>
    <row r="93" spans="1:9" x14ac:dyDescent="0.3">
      <c r="A93">
        <v>4</v>
      </c>
      <c r="B93" s="11">
        <v>43161</v>
      </c>
      <c r="C93" t="s">
        <v>179</v>
      </c>
      <c r="E93">
        <v>180</v>
      </c>
      <c r="G93" s="2">
        <f t="shared" si="6"/>
        <v>32223.309999999994</v>
      </c>
      <c r="H93" s="2">
        <f t="shared" si="4"/>
        <v>32403.309999999994</v>
      </c>
      <c r="I93" s="1" t="s">
        <v>55</v>
      </c>
    </row>
    <row r="94" spans="1:9" x14ac:dyDescent="0.3">
      <c r="A94">
        <v>4</v>
      </c>
      <c r="B94" s="11">
        <v>43164</v>
      </c>
      <c r="C94" t="s">
        <v>108</v>
      </c>
      <c r="E94">
        <v>5</v>
      </c>
      <c r="G94" s="2">
        <f t="shared" si="6"/>
        <v>32403.309999999994</v>
      </c>
      <c r="H94" s="2">
        <f t="shared" si="4"/>
        <v>32408.309999999994</v>
      </c>
      <c r="I94" s="1" t="s">
        <v>55</v>
      </c>
    </row>
    <row r="95" spans="1:9" x14ac:dyDescent="0.3">
      <c r="A95">
        <v>4</v>
      </c>
      <c r="B95" s="11">
        <v>43164</v>
      </c>
      <c r="C95" t="s">
        <v>109</v>
      </c>
      <c r="E95">
        <v>20</v>
      </c>
      <c r="G95" s="2">
        <f t="shared" si="6"/>
        <v>32408.309999999994</v>
      </c>
      <c r="H95" s="2">
        <f t="shared" ref="H95:H158" si="7">+E95-F95+G95</f>
        <v>32428.309999999994</v>
      </c>
      <c r="I95" s="1" t="s">
        <v>55</v>
      </c>
    </row>
    <row r="96" spans="1:9" x14ac:dyDescent="0.3">
      <c r="A96">
        <v>4</v>
      </c>
      <c r="B96" s="11">
        <v>43164</v>
      </c>
      <c r="C96" t="s">
        <v>113</v>
      </c>
      <c r="E96">
        <v>40</v>
      </c>
      <c r="G96" s="2">
        <f t="shared" si="6"/>
        <v>32428.309999999994</v>
      </c>
      <c r="H96" s="2">
        <f t="shared" si="7"/>
        <v>32468.309999999994</v>
      </c>
      <c r="I96" s="1" t="s">
        <v>55</v>
      </c>
    </row>
    <row r="97" spans="1:9" x14ac:dyDescent="0.3">
      <c r="A97">
        <v>4</v>
      </c>
      <c r="B97" s="11">
        <v>43168</v>
      </c>
      <c r="C97" t="s">
        <v>116</v>
      </c>
      <c r="E97">
        <v>25</v>
      </c>
      <c r="G97" s="2">
        <f t="shared" si="6"/>
        <v>32468.309999999994</v>
      </c>
      <c r="H97" s="2">
        <f t="shared" si="7"/>
        <v>32493.309999999994</v>
      </c>
      <c r="I97" s="1" t="s">
        <v>55</v>
      </c>
    </row>
    <row r="98" spans="1:9" x14ac:dyDescent="0.3">
      <c r="A98">
        <v>4</v>
      </c>
      <c r="B98" s="11">
        <v>43173</v>
      </c>
      <c r="C98" t="s">
        <v>367</v>
      </c>
      <c r="F98">
        <v>5072</v>
      </c>
      <c r="G98" s="2">
        <f t="shared" si="6"/>
        <v>32493.309999999994</v>
      </c>
      <c r="H98" s="2">
        <f t="shared" si="7"/>
        <v>27421.309999999994</v>
      </c>
      <c r="I98" s="1" t="s">
        <v>65</v>
      </c>
    </row>
    <row r="99" spans="1:9" x14ac:dyDescent="0.3">
      <c r="A99">
        <v>4</v>
      </c>
      <c r="B99" s="11">
        <v>43173</v>
      </c>
      <c r="C99" t="s">
        <v>368</v>
      </c>
      <c r="D99" t="s">
        <v>369</v>
      </c>
      <c r="E99">
        <v>710</v>
      </c>
      <c r="G99" s="2">
        <f t="shared" si="6"/>
        <v>27421.309999999994</v>
      </c>
      <c r="H99" s="2">
        <f t="shared" si="7"/>
        <v>28131.309999999994</v>
      </c>
      <c r="I99" s="1" t="s">
        <v>55</v>
      </c>
    </row>
    <row r="100" spans="1:9" x14ac:dyDescent="0.3">
      <c r="A100">
        <v>4</v>
      </c>
      <c r="B100" s="11">
        <v>43174</v>
      </c>
      <c r="C100" t="s">
        <v>237</v>
      </c>
      <c r="E100">
        <v>10</v>
      </c>
      <c r="G100" s="2">
        <f t="shared" si="6"/>
        <v>28131.309999999994</v>
      </c>
      <c r="H100" s="2">
        <f t="shared" si="7"/>
        <v>28141.309999999994</v>
      </c>
      <c r="I100" s="1" t="s">
        <v>55</v>
      </c>
    </row>
    <row r="101" spans="1:9" x14ac:dyDescent="0.3">
      <c r="A101">
        <v>5</v>
      </c>
      <c r="B101" s="11">
        <v>43174</v>
      </c>
      <c r="C101" t="s">
        <v>112</v>
      </c>
      <c r="E101">
        <v>40</v>
      </c>
      <c r="G101" s="2">
        <f t="shared" si="6"/>
        <v>28141.309999999994</v>
      </c>
      <c r="H101" s="2">
        <f t="shared" si="7"/>
        <v>28181.309999999994</v>
      </c>
      <c r="I101" s="1" t="s">
        <v>55</v>
      </c>
    </row>
    <row r="102" spans="1:9" x14ac:dyDescent="0.3">
      <c r="A102">
        <v>5</v>
      </c>
      <c r="B102" s="11">
        <v>43178</v>
      </c>
      <c r="C102" t="s">
        <v>52</v>
      </c>
      <c r="D102" t="s">
        <v>370</v>
      </c>
      <c r="E102">
        <v>520</v>
      </c>
      <c r="G102" s="2">
        <f t="shared" si="6"/>
        <v>28181.309999999994</v>
      </c>
      <c r="H102" s="2">
        <f t="shared" si="7"/>
        <v>28701.309999999994</v>
      </c>
      <c r="I102" s="1" t="s">
        <v>55</v>
      </c>
    </row>
    <row r="103" spans="1:9" x14ac:dyDescent="0.3">
      <c r="A103">
        <v>5</v>
      </c>
      <c r="B103" s="11">
        <v>43178</v>
      </c>
      <c r="C103" t="s">
        <v>52</v>
      </c>
      <c r="D103" t="s">
        <v>371</v>
      </c>
      <c r="E103">
        <v>35</v>
      </c>
      <c r="G103" s="2">
        <f t="shared" si="6"/>
        <v>28701.309999999994</v>
      </c>
      <c r="H103" s="2">
        <f t="shared" si="7"/>
        <v>28736.309999999994</v>
      </c>
      <c r="I103" s="1" t="s">
        <v>55</v>
      </c>
    </row>
    <row r="104" spans="1:9" x14ac:dyDescent="0.3">
      <c r="A104">
        <v>5</v>
      </c>
      <c r="B104" s="11">
        <v>43178</v>
      </c>
      <c r="C104" t="s">
        <v>332</v>
      </c>
      <c r="E104">
        <v>14.8</v>
      </c>
      <c r="G104" s="2">
        <f t="shared" si="6"/>
        <v>28736.309999999994</v>
      </c>
      <c r="H104" s="2">
        <f t="shared" si="7"/>
        <v>28751.109999999993</v>
      </c>
      <c r="I104" s="1" t="s">
        <v>55</v>
      </c>
    </row>
    <row r="105" spans="1:9" x14ac:dyDescent="0.3">
      <c r="A105">
        <v>5</v>
      </c>
      <c r="B105" s="11">
        <v>43186</v>
      </c>
      <c r="C105" t="s">
        <v>109</v>
      </c>
      <c r="E105">
        <v>21</v>
      </c>
      <c r="G105" s="2">
        <f t="shared" si="6"/>
        <v>28751.109999999993</v>
      </c>
      <c r="H105" s="2">
        <f t="shared" si="7"/>
        <v>28772.109999999993</v>
      </c>
      <c r="I105" s="1" t="s">
        <v>55</v>
      </c>
    </row>
    <row r="106" spans="1:9" x14ac:dyDescent="0.3">
      <c r="A106">
        <v>5</v>
      </c>
      <c r="B106" s="11">
        <v>43187</v>
      </c>
      <c r="C106" t="s">
        <v>334</v>
      </c>
      <c r="D106" t="s">
        <v>372</v>
      </c>
      <c r="F106">
        <v>717</v>
      </c>
      <c r="G106" s="2">
        <f t="shared" si="6"/>
        <v>28772.109999999993</v>
      </c>
      <c r="H106" s="2">
        <f t="shared" si="7"/>
        <v>28055.109999999993</v>
      </c>
      <c r="I106" s="1" t="s">
        <v>305</v>
      </c>
    </row>
    <row r="107" spans="1:9" x14ac:dyDescent="0.3">
      <c r="A107">
        <v>5</v>
      </c>
      <c r="B107" s="11">
        <v>43187</v>
      </c>
      <c r="C107" t="s">
        <v>238</v>
      </c>
      <c r="E107">
        <v>10</v>
      </c>
      <c r="G107" s="2">
        <f t="shared" si="6"/>
        <v>28055.109999999993</v>
      </c>
      <c r="H107" s="2">
        <f t="shared" si="7"/>
        <v>28065.109999999993</v>
      </c>
      <c r="I107" s="1" t="s">
        <v>55</v>
      </c>
    </row>
    <row r="108" spans="1:9" x14ac:dyDescent="0.3">
      <c r="A108">
        <v>5</v>
      </c>
      <c r="B108" s="11">
        <v>43193</v>
      </c>
      <c r="C108" t="s">
        <v>108</v>
      </c>
      <c r="E108">
        <v>5</v>
      </c>
      <c r="G108" s="2">
        <f t="shared" si="6"/>
        <v>28065.109999999993</v>
      </c>
      <c r="H108" s="2">
        <f t="shared" si="7"/>
        <v>28070.109999999993</v>
      </c>
      <c r="I108" s="1" t="s">
        <v>55</v>
      </c>
    </row>
    <row r="109" spans="1:9" x14ac:dyDescent="0.3">
      <c r="A109">
        <v>5</v>
      </c>
      <c r="B109" s="11">
        <v>43193</v>
      </c>
      <c r="C109" t="s">
        <v>235</v>
      </c>
      <c r="E109">
        <v>10</v>
      </c>
      <c r="G109" s="2">
        <f t="shared" si="6"/>
        <v>28070.109999999993</v>
      </c>
      <c r="H109" s="2">
        <f t="shared" si="7"/>
        <v>28080.109999999993</v>
      </c>
      <c r="I109" s="1" t="s">
        <v>55</v>
      </c>
    </row>
    <row r="110" spans="1:9" x14ac:dyDescent="0.3">
      <c r="A110">
        <v>5</v>
      </c>
      <c r="B110" s="11">
        <v>43193</v>
      </c>
      <c r="C110" t="s">
        <v>103</v>
      </c>
      <c r="E110">
        <v>10</v>
      </c>
      <c r="G110" s="2">
        <f t="shared" si="6"/>
        <v>28080.109999999993</v>
      </c>
      <c r="H110" s="2">
        <f t="shared" si="7"/>
        <v>28090.109999999993</v>
      </c>
      <c r="I110" s="1" t="s">
        <v>55</v>
      </c>
    </row>
    <row r="111" spans="1:9" x14ac:dyDescent="0.3">
      <c r="A111">
        <v>5</v>
      </c>
      <c r="B111" s="11">
        <v>43193</v>
      </c>
      <c r="C111" t="s">
        <v>114</v>
      </c>
      <c r="E111">
        <v>10</v>
      </c>
      <c r="G111" s="2">
        <f t="shared" si="6"/>
        <v>28090.109999999993</v>
      </c>
      <c r="H111" s="2">
        <f t="shared" si="7"/>
        <v>28100.109999999993</v>
      </c>
      <c r="I111" s="1" t="s">
        <v>55</v>
      </c>
    </row>
    <row r="112" spans="1:9" x14ac:dyDescent="0.3">
      <c r="A112">
        <v>5</v>
      </c>
      <c r="B112" s="11">
        <v>43193</v>
      </c>
      <c r="C112" t="s">
        <v>106</v>
      </c>
      <c r="E112">
        <v>20</v>
      </c>
      <c r="G112" s="2">
        <f t="shared" si="6"/>
        <v>28100.109999999993</v>
      </c>
      <c r="H112" s="2">
        <f t="shared" si="7"/>
        <v>28120.109999999993</v>
      </c>
      <c r="I112" s="1" t="s">
        <v>55</v>
      </c>
    </row>
    <row r="113" spans="1:10" x14ac:dyDescent="0.3">
      <c r="A113">
        <v>5</v>
      </c>
      <c r="B113" s="11">
        <v>43194</v>
      </c>
      <c r="C113" t="s">
        <v>332</v>
      </c>
      <c r="E113">
        <v>14.8</v>
      </c>
      <c r="G113" s="2">
        <f t="shared" si="6"/>
        <v>28120.109999999993</v>
      </c>
      <c r="H113" s="2">
        <f t="shared" si="7"/>
        <v>28134.909999999993</v>
      </c>
      <c r="I113" s="1" t="s">
        <v>55</v>
      </c>
    </row>
    <row r="114" spans="1:10" x14ac:dyDescent="0.3">
      <c r="A114">
        <v>5</v>
      </c>
      <c r="B114" s="11">
        <v>43195</v>
      </c>
      <c r="C114" t="s">
        <v>109</v>
      </c>
      <c r="E114">
        <v>20</v>
      </c>
      <c r="G114" s="2">
        <f t="shared" si="6"/>
        <v>28134.909999999993</v>
      </c>
      <c r="H114" s="2">
        <f t="shared" si="7"/>
        <v>28154.909999999993</v>
      </c>
      <c r="I114" s="1" t="s">
        <v>55</v>
      </c>
    </row>
    <row r="115" spans="1:10" x14ac:dyDescent="0.3">
      <c r="A115">
        <v>5</v>
      </c>
      <c r="B115" s="11">
        <v>43195</v>
      </c>
      <c r="C115" t="s">
        <v>113</v>
      </c>
      <c r="E115">
        <v>40</v>
      </c>
      <c r="G115" s="2">
        <f t="shared" si="6"/>
        <v>28154.909999999993</v>
      </c>
      <c r="H115" s="2">
        <f t="shared" si="7"/>
        <v>28194.909999999993</v>
      </c>
      <c r="I115" s="1" t="s">
        <v>55</v>
      </c>
    </row>
    <row r="116" spans="1:10" x14ac:dyDescent="0.3">
      <c r="A116">
        <v>5</v>
      </c>
      <c r="B116" s="11">
        <v>43199</v>
      </c>
      <c r="C116" t="s">
        <v>332</v>
      </c>
      <c r="E116">
        <v>3.75</v>
      </c>
      <c r="G116" s="2">
        <f t="shared" si="6"/>
        <v>28194.909999999993</v>
      </c>
      <c r="H116" s="2">
        <f t="shared" si="7"/>
        <v>28198.659999999993</v>
      </c>
      <c r="I116" s="1" t="s">
        <v>55</v>
      </c>
    </row>
    <row r="117" spans="1:10" x14ac:dyDescent="0.3">
      <c r="A117">
        <v>5</v>
      </c>
      <c r="B117" s="11">
        <v>43199</v>
      </c>
      <c r="C117" t="s">
        <v>116</v>
      </c>
      <c r="E117">
        <v>25</v>
      </c>
      <c r="G117" s="2">
        <f t="shared" si="6"/>
        <v>28198.659999999993</v>
      </c>
      <c r="H117" s="2">
        <f t="shared" si="7"/>
        <v>28223.659999999993</v>
      </c>
      <c r="I117" s="1" t="s">
        <v>55</v>
      </c>
    </row>
    <row r="118" spans="1:10" x14ac:dyDescent="0.3">
      <c r="A118">
        <v>6</v>
      </c>
      <c r="B118" s="11">
        <v>43203</v>
      </c>
      <c r="C118" t="s">
        <v>336</v>
      </c>
      <c r="D118" t="s">
        <v>373</v>
      </c>
      <c r="F118">
        <v>2000</v>
      </c>
      <c r="G118" s="2">
        <f t="shared" si="6"/>
        <v>28223.659999999993</v>
      </c>
      <c r="H118" s="2">
        <f t="shared" si="7"/>
        <v>26223.659999999993</v>
      </c>
      <c r="I118" s="42" t="s">
        <v>305</v>
      </c>
      <c r="J118" t="s">
        <v>416</v>
      </c>
    </row>
    <row r="119" spans="1:10" x14ac:dyDescent="0.3">
      <c r="A119">
        <v>6</v>
      </c>
      <c r="B119" s="11">
        <v>43206</v>
      </c>
      <c r="C119" t="s">
        <v>237</v>
      </c>
      <c r="E119">
        <v>10</v>
      </c>
      <c r="G119" s="2">
        <f t="shared" si="6"/>
        <v>26223.659999999993</v>
      </c>
      <c r="H119" s="2">
        <f t="shared" si="7"/>
        <v>26233.659999999993</v>
      </c>
      <c r="I119" s="1" t="s">
        <v>55</v>
      </c>
    </row>
    <row r="120" spans="1:10" x14ac:dyDescent="0.3">
      <c r="A120">
        <v>6</v>
      </c>
      <c r="B120" s="11">
        <v>43206</v>
      </c>
      <c r="C120" t="s">
        <v>374</v>
      </c>
      <c r="E120">
        <v>20</v>
      </c>
      <c r="G120" s="2">
        <f t="shared" si="6"/>
        <v>26233.659999999993</v>
      </c>
      <c r="H120" s="2">
        <f t="shared" si="7"/>
        <v>26253.659999999993</v>
      </c>
      <c r="I120" s="1" t="s">
        <v>55</v>
      </c>
    </row>
    <row r="121" spans="1:10" x14ac:dyDescent="0.3">
      <c r="A121">
        <v>6</v>
      </c>
      <c r="B121" s="11">
        <v>43206</v>
      </c>
      <c r="C121" t="s">
        <v>112</v>
      </c>
      <c r="E121">
        <v>40</v>
      </c>
      <c r="G121" s="2">
        <f t="shared" si="6"/>
        <v>26253.659999999993</v>
      </c>
      <c r="H121" s="2">
        <f t="shared" si="7"/>
        <v>26293.659999999993</v>
      </c>
      <c r="I121" s="1" t="s">
        <v>55</v>
      </c>
    </row>
    <row r="122" spans="1:10" x14ac:dyDescent="0.3">
      <c r="A122">
        <v>6</v>
      </c>
      <c r="B122" s="11">
        <v>43213</v>
      </c>
      <c r="C122" t="s">
        <v>332</v>
      </c>
      <c r="E122">
        <v>4.92</v>
      </c>
      <c r="G122" s="2">
        <f t="shared" si="6"/>
        <v>26293.659999999993</v>
      </c>
      <c r="H122" s="2">
        <f t="shared" si="7"/>
        <v>26298.579999999991</v>
      </c>
      <c r="I122" s="1" t="s">
        <v>55</v>
      </c>
    </row>
    <row r="123" spans="1:10" x14ac:dyDescent="0.3">
      <c r="A123">
        <v>6</v>
      </c>
      <c r="B123" s="11">
        <v>43214</v>
      </c>
      <c r="C123" t="s">
        <v>375</v>
      </c>
      <c r="D123" t="s">
        <v>376</v>
      </c>
      <c r="E123">
        <v>10000</v>
      </c>
      <c r="G123" s="2">
        <f t="shared" si="6"/>
        <v>26298.579999999991</v>
      </c>
      <c r="H123" s="2">
        <f t="shared" si="7"/>
        <v>36298.579999999987</v>
      </c>
      <c r="I123" s="1" t="s">
        <v>205</v>
      </c>
    </row>
    <row r="124" spans="1:10" x14ac:dyDescent="0.3">
      <c r="A124">
        <v>6</v>
      </c>
      <c r="B124" s="11">
        <v>43220</v>
      </c>
      <c r="C124" t="s">
        <v>332</v>
      </c>
      <c r="E124">
        <v>8.68</v>
      </c>
      <c r="G124" s="2">
        <f t="shared" si="6"/>
        <v>36298.579999999987</v>
      </c>
      <c r="H124" s="2">
        <f t="shared" si="7"/>
        <v>36307.259999999987</v>
      </c>
      <c r="I124" s="1" t="s">
        <v>55</v>
      </c>
    </row>
    <row r="125" spans="1:10" x14ac:dyDescent="0.3">
      <c r="A125">
        <v>6</v>
      </c>
      <c r="B125" s="11">
        <v>43220</v>
      </c>
      <c r="C125" t="s">
        <v>114</v>
      </c>
      <c r="E125">
        <v>10</v>
      </c>
      <c r="G125" s="2">
        <f t="shared" si="6"/>
        <v>36307.259999999987</v>
      </c>
      <c r="H125" s="2">
        <f t="shared" si="7"/>
        <v>36317.259999999987</v>
      </c>
      <c r="I125" s="1" t="s">
        <v>55</v>
      </c>
    </row>
    <row r="126" spans="1:10" x14ac:dyDescent="0.3">
      <c r="A126">
        <v>6</v>
      </c>
      <c r="B126" s="11">
        <v>43220</v>
      </c>
      <c r="C126" t="s">
        <v>238</v>
      </c>
      <c r="E126">
        <v>10</v>
      </c>
      <c r="G126" s="2">
        <f t="shared" si="6"/>
        <v>36317.259999999987</v>
      </c>
      <c r="H126" s="2">
        <f t="shared" si="7"/>
        <v>36327.259999999987</v>
      </c>
      <c r="I126" s="1" t="s">
        <v>55</v>
      </c>
    </row>
    <row r="127" spans="1:10" x14ac:dyDescent="0.3">
      <c r="A127">
        <v>6</v>
      </c>
      <c r="B127" s="11">
        <v>43221</v>
      </c>
      <c r="C127" t="s">
        <v>334</v>
      </c>
      <c r="D127" t="s">
        <v>353</v>
      </c>
      <c r="F127">
        <v>661.99</v>
      </c>
      <c r="G127" s="2">
        <f t="shared" si="6"/>
        <v>36327.259999999987</v>
      </c>
      <c r="H127" s="2">
        <f t="shared" si="7"/>
        <v>35665.26999999999</v>
      </c>
      <c r="I127" s="1" t="s">
        <v>305</v>
      </c>
    </row>
    <row r="128" spans="1:10" x14ac:dyDescent="0.3">
      <c r="A128">
        <v>6</v>
      </c>
      <c r="B128" s="11">
        <v>43221</v>
      </c>
      <c r="C128" t="s">
        <v>52</v>
      </c>
      <c r="D128" t="s">
        <v>377</v>
      </c>
      <c r="E128">
        <v>150</v>
      </c>
      <c r="G128" s="2">
        <f t="shared" si="6"/>
        <v>35665.26999999999</v>
      </c>
      <c r="H128" s="2">
        <f t="shared" si="7"/>
        <v>35815.26999999999</v>
      </c>
      <c r="I128" s="1" t="s">
        <v>55</v>
      </c>
    </row>
    <row r="129" spans="1:10" x14ac:dyDescent="0.3">
      <c r="A129">
        <v>6</v>
      </c>
      <c r="B129" s="11">
        <v>43221</v>
      </c>
      <c r="C129" t="s">
        <v>119</v>
      </c>
      <c r="D129" t="s">
        <v>378</v>
      </c>
      <c r="E129">
        <v>30</v>
      </c>
      <c r="G129" s="2">
        <f t="shared" si="6"/>
        <v>35815.26999999999</v>
      </c>
      <c r="H129" s="2">
        <f t="shared" si="7"/>
        <v>35845.26999999999</v>
      </c>
      <c r="I129" s="1" t="s">
        <v>55</v>
      </c>
    </row>
    <row r="130" spans="1:10" x14ac:dyDescent="0.3">
      <c r="A130">
        <v>6</v>
      </c>
      <c r="B130" s="11">
        <v>43221</v>
      </c>
      <c r="C130" t="s">
        <v>103</v>
      </c>
      <c r="E130">
        <v>10</v>
      </c>
      <c r="G130" s="2">
        <f t="shared" si="6"/>
        <v>35845.26999999999</v>
      </c>
      <c r="H130" s="2">
        <f t="shared" si="7"/>
        <v>35855.26999999999</v>
      </c>
      <c r="I130" s="1" t="s">
        <v>55</v>
      </c>
    </row>
    <row r="131" spans="1:10" x14ac:dyDescent="0.3">
      <c r="A131">
        <v>6</v>
      </c>
      <c r="B131" s="11">
        <v>43221</v>
      </c>
      <c r="C131" t="s">
        <v>235</v>
      </c>
      <c r="E131">
        <v>10</v>
      </c>
      <c r="G131" s="2">
        <f t="shared" si="6"/>
        <v>35855.26999999999</v>
      </c>
      <c r="H131" s="2">
        <f t="shared" si="7"/>
        <v>35865.26999999999</v>
      </c>
      <c r="I131" s="1" t="s">
        <v>55</v>
      </c>
    </row>
    <row r="132" spans="1:10" x14ac:dyDescent="0.3">
      <c r="A132">
        <v>6</v>
      </c>
      <c r="B132" s="11">
        <v>43221</v>
      </c>
      <c r="C132" t="s">
        <v>106</v>
      </c>
      <c r="E132">
        <v>20</v>
      </c>
      <c r="G132" s="2">
        <f t="shared" si="6"/>
        <v>35865.26999999999</v>
      </c>
      <c r="H132" s="2">
        <f t="shared" si="7"/>
        <v>35885.26999999999</v>
      </c>
      <c r="I132" s="1" t="s">
        <v>55</v>
      </c>
    </row>
    <row r="133" spans="1:10" x14ac:dyDescent="0.3">
      <c r="A133">
        <v>6</v>
      </c>
      <c r="B133" s="11">
        <v>43223</v>
      </c>
      <c r="C133" t="s">
        <v>108</v>
      </c>
      <c r="E133">
        <v>5</v>
      </c>
      <c r="G133" s="2">
        <f t="shared" si="6"/>
        <v>35885.26999999999</v>
      </c>
      <c r="H133" s="2">
        <f t="shared" si="7"/>
        <v>35890.26999999999</v>
      </c>
      <c r="I133" s="1" t="s">
        <v>55</v>
      </c>
    </row>
    <row r="134" spans="1:10" x14ac:dyDescent="0.3">
      <c r="A134">
        <v>6</v>
      </c>
      <c r="B134" s="11">
        <v>43228</v>
      </c>
      <c r="C134" t="s">
        <v>334</v>
      </c>
      <c r="D134" t="s">
        <v>379</v>
      </c>
      <c r="F134">
        <v>331.99</v>
      </c>
      <c r="G134" s="2">
        <f t="shared" si="6"/>
        <v>35890.26999999999</v>
      </c>
      <c r="H134" s="2">
        <f t="shared" si="7"/>
        <v>35558.279999999992</v>
      </c>
      <c r="I134" s="42" t="s">
        <v>305</v>
      </c>
      <c r="J134" t="s">
        <v>417</v>
      </c>
    </row>
    <row r="135" spans="1:10" x14ac:dyDescent="0.3">
      <c r="A135">
        <v>6</v>
      </c>
      <c r="B135" s="11">
        <v>43228</v>
      </c>
      <c r="C135" t="s">
        <v>109</v>
      </c>
      <c r="E135">
        <v>20</v>
      </c>
      <c r="G135" s="2">
        <f t="shared" si="6"/>
        <v>35558.279999999992</v>
      </c>
      <c r="H135" s="2">
        <f t="shared" si="7"/>
        <v>35578.279999999992</v>
      </c>
      <c r="I135" s="1" t="s">
        <v>55</v>
      </c>
    </row>
    <row r="136" spans="1:10" x14ac:dyDescent="0.3">
      <c r="A136">
        <v>6</v>
      </c>
      <c r="B136" s="11">
        <v>43228</v>
      </c>
      <c r="C136" t="s">
        <v>380</v>
      </c>
      <c r="E136">
        <v>24.84</v>
      </c>
      <c r="G136" s="2">
        <f t="shared" si="6"/>
        <v>35578.279999999992</v>
      </c>
      <c r="H136" s="2">
        <f t="shared" si="7"/>
        <v>35603.119999999988</v>
      </c>
      <c r="I136" s="1" t="s">
        <v>55</v>
      </c>
    </row>
    <row r="137" spans="1:10" x14ac:dyDescent="0.3">
      <c r="A137">
        <v>6</v>
      </c>
      <c r="B137" s="11">
        <v>43228</v>
      </c>
      <c r="C137" t="s">
        <v>113</v>
      </c>
      <c r="E137">
        <v>40</v>
      </c>
      <c r="G137" s="2">
        <f t="shared" si="6"/>
        <v>35603.119999999988</v>
      </c>
      <c r="H137" s="2">
        <f t="shared" si="7"/>
        <v>35643.119999999988</v>
      </c>
      <c r="I137" s="1" t="s">
        <v>55</v>
      </c>
    </row>
    <row r="138" spans="1:10" x14ac:dyDescent="0.3">
      <c r="A138">
        <v>6</v>
      </c>
      <c r="B138" s="11">
        <v>43229</v>
      </c>
      <c r="C138" t="s">
        <v>116</v>
      </c>
      <c r="E138">
        <v>25</v>
      </c>
      <c r="G138" s="2">
        <f t="shared" ref="G138:G201" si="8">+H137</f>
        <v>35643.119999999988</v>
      </c>
      <c r="H138" s="2">
        <f t="shared" si="7"/>
        <v>35668.119999999988</v>
      </c>
      <c r="I138" s="1" t="s">
        <v>55</v>
      </c>
    </row>
    <row r="139" spans="1:10" x14ac:dyDescent="0.3">
      <c r="A139">
        <v>6</v>
      </c>
      <c r="B139" s="11">
        <v>43234</v>
      </c>
      <c r="C139" t="s">
        <v>270</v>
      </c>
      <c r="F139">
        <v>982</v>
      </c>
      <c r="G139" s="2">
        <f t="shared" si="8"/>
        <v>35668.119999999988</v>
      </c>
      <c r="H139" s="2">
        <f t="shared" si="7"/>
        <v>34686.119999999988</v>
      </c>
      <c r="I139" s="1" t="s">
        <v>65</v>
      </c>
    </row>
    <row r="140" spans="1:10" x14ac:dyDescent="0.3">
      <c r="A140">
        <v>6</v>
      </c>
      <c r="B140" s="11">
        <v>43234</v>
      </c>
      <c r="C140" t="s">
        <v>109</v>
      </c>
      <c r="E140">
        <v>50</v>
      </c>
      <c r="G140" s="2">
        <f t="shared" si="8"/>
        <v>34686.119999999988</v>
      </c>
      <c r="H140" s="2">
        <f t="shared" si="7"/>
        <v>34736.119999999988</v>
      </c>
      <c r="I140" s="1" t="s">
        <v>55</v>
      </c>
    </row>
    <row r="141" spans="1:10" x14ac:dyDescent="0.3">
      <c r="A141">
        <v>6</v>
      </c>
      <c r="B141" s="11">
        <v>43234</v>
      </c>
      <c r="C141" t="s">
        <v>332</v>
      </c>
      <c r="E141">
        <v>445.54</v>
      </c>
      <c r="G141" s="2">
        <f t="shared" si="8"/>
        <v>34736.119999999988</v>
      </c>
      <c r="H141" s="2">
        <f t="shared" si="7"/>
        <v>35181.659999999989</v>
      </c>
      <c r="I141" s="1" t="s">
        <v>55</v>
      </c>
    </row>
    <row r="142" spans="1:10" x14ac:dyDescent="0.3">
      <c r="A142">
        <v>6</v>
      </c>
      <c r="B142" s="11">
        <v>43235</v>
      </c>
      <c r="C142" t="s">
        <v>237</v>
      </c>
      <c r="E142">
        <v>10</v>
      </c>
      <c r="G142" s="2">
        <f t="shared" si="8"/>
        <v>35181.659999999989</v>
      </c>
      <c r="H142" s="2">
        <f t="shared" si="7"/>
        <v>35191.659999999989</v>
      </c>
      <c r="I142" s="1" t="s">
        <v>55</v>
      </c>
    </row>
    <row r="143" spans="1:10" x14ac:dyDescent="0.3">
      <c r="A143">
        <v>6</v>
      </c>
      <c r="B143" s="11">
        <v>43235</v>
      </c>
      <c r="C143" t="s">
        <v>112</v>
      </c>
      <c r="E143">
        <v>40</v>
      </c>
      <c r="G143" s="2">
        <f t="shared" si="8"/>
        <v>35191.659999999989</v>
      </c>
      <c r="H143" s="2">
        <f t="shared" si="7"/>
        <v>35231.659999999989</v>
      </c>
      <c r="I143" s="1" t="s">
        <v>55</v>
      </c>
    </row>
    <row r="144" spans="1:10" x14ac:dyDescent="0.3">
      <c r="A144">
        <v>7</v>
      </c>
      <c r="B144" s="11">
        <v>43241</v>
      </c>
      <c r="C144" t="s">
        <v>332</v>
      </c>
      <c r="E144">
        <v>489.51</v>
      </c>
      <c r="G144" s="2">
        <f t="shared" si="8"/>
        <v>35231.659999999989</v>
      </c>
      <c r="H144" s="2">
        <f t="shared" si="7"/>
        <v>35721.169999999991</v>
      </c>
      <c r="I144" s="1" t="s">
        <v>55</v>
      </c>
    </row>
    <row r="145" spans="1:9" x14ac:dyDescent="0.3">
      <c r="A145">
        <v>7</v>
      </c>
      <c r="B145" s="11">
        <v>43245</v>
      </c>
      <c r="C145" t="s">
        <v>381</v>
      </c>
      <c r="D145" t="s">
        <v>382</v>
      </c>
      <c r="F145">
        <v>90</v>
      </c>
      <c r="G145" s="2">
        <f t="shared" si="8"/>
        <v>35721.169999999991</v>
      </c>
      <c r="H145" s="2">
        <f t="shared" si="7"/>
        <v>35631.169999999991</v>
      </c>
      <c r="I145" s="1" t="s">
        <v>87</v>
      </c>
    </row>
    <row r="146" spans="1:9" x14ac:dyDescent="0.3">
      <c r="A146">
        <v>7</v>
      </c>
      <c r="B146" s="11">
        <v>43249</v>
      </c>
      <c r="C146" t="s">
        <v>334</v>
      </c>
      <c r="D146" t="s">
        <v>341</v>
      </c>
      <c r="F146">
        <v>211.99</v>
      </c>
      <c r="G146" s="2">
        <f t="shared" si="8"/>
        <v>35631.169999999991</v>
      </c>
      <c r="H146" s="2">
        <f t="shared" si="7"/>
        <v>35419.179999999993</v>
      </c>
      <c r="I146" s="42" t="s">
        <v>305</v>
      </c>
    </row>
    <row r="147" spans="1:9" x14ac:dyDescent="0.3">
      <c r="A147">
        <v>7</v>
      </c>
      <c r="B147" s="11">
        <v>43249</v>
      </c>
      <c r="C147" t="s">
        <v>334</v>
      </c>
      <c r="D147" t="s">
        <v>341</v>
      </c>
      <c r="F147">
        <v>761.99</v>
      </c>
      <c r="G147" s="2">
        <f t="shared" si="8"/>
        <v>35419.179999999993</v>
      </c>
      <c r="H147" s="2">
        <f t="shared" si="7"/>
        <v>34657.189999999995</v>
      </c>
      <c r="I147" s="42" t="s">
        <v>305</v>
      </c>
    </row>
    <row r="148" spans="1:9" x14ac:dyDescent="0.3">
      <c r="A148">
        <v>7</v>
      </c>
      <c r="B148" s="11">
        <v>43249</v>
      </c>
      <c r="C148" t="s">
        <v>238</v>
      </c>
      <c r="E148">
        <v>10</v>
      </c>
      <c r="G148" s="2">
        <f t="shared" si="8"/>
        <v>34657.189999999995</v>
      </c>
      <c r="H148" s="2">
        <f t="shared" si="7"/>
        <v>34667.189999999995</v>
      </c>
      <c r="I148" s="1" t="s">
        <v>55</v>
      </c>
    </row>
    <row r="149" spans="1:9" x14ac:dyDescent="0.3">
      <c r="A149">
        <v>7</v>
      </c>
      <c r="B149" s="11">
        <v>43249</v>
      </c>
      <c r="C149" t="s">
        <v>332</v>
      </c>
      <c r="E149">
        <v>328.43</v>
      </c>
      <c r="G149" s="2">
        <f t="shared" si="8"/>
        <v>34667.189999999995</v>
      </c>
      <c r="H149" s="2">
        <f t="shared" si="7"/>
        <v>34995.619999999995</v>
      </c>
      <c r="I149" s="1" t="s">
        <v>55</v>
      </c>
    </row>
    <row r="150" spans="1:9" x14ac:dyDescent="0.3">
      <c r="A150">
        <v>7</v>
      </c>
      <c r="B150" s="11">
        <v>43250</v>
      </c>
      <c r="C150" t="s">
        <v>114</v>
      </c>
      <c r="E150">
        <v>10</v>
      </c>
      <c r="G150" s="2">
        <f t="shared" si="8"/>
        <v>34995.619999999995</v>
      </c>
      <c r="H150" s="2">
        <f t="shared" si="7"/>
        <v>35005.619999999995</v>
      </c>
      <c r="I150" s="1" t="s">
        <v>55</v>
      </c>
    </row>
    <row r="151" spans="1:9" x14ac:dyDescent="0.3">
      <c r="A151">
        <v>7</v>
      </c>
      <c r="B151" s="11">
        <v>43252</v>
      </c>
      <c r="C151" t="s">
        <v>235</v>
      </c>
      <c r="E151">
        <v>10</v>
      </c>
      <c r="G151" s="2">
        <f t="shared" si="8"/>
        <v>35005.619999999995</v>
      </c>
      <c r="H151" s="2">
        <f t="shared" si="7"/>
        <v>35015.619999999995</v>
      </c>
      <c r="I151" s="1" t="s">
        <v>55</v>
      </c>
    </row>
    <row r="152" spans="1:9" x14ac:dyDescent="0.3">
      <c r="A152">
        <v>7</v>
      </c>
      <c r="B152" s="11">
        <v>43252</v>
      </c>
      <c r="C152" t="s">
        <v>103</v>
      </c>
      <c r="E152">
        <v>10</v>
      </c>
      <c r="G152" s="2">
        <f t="shared" si="8"/>
        <v>35015.619999999995</v>
      </c>
      <c r="H152" s="2">
        <f t="shared" si="7"/>
        <v>35025.619999999995</v>
      </c>
      <c r="I152" s="1" t="s">
        <v>55</v>
      </c>
    </row>
    <row r="153" spans="1:9" x14ac:dyDescent="0.3">
      <c r="A153">
        <v>7</v>
      </c>
      <c r="B153" s="11">
        <v>43252</v>
      </c>
      <c r="C153" t="s">
        <v>106</v>
      </c>
      <c r="E153">
        <v>20</v>
      </c>
      <c r="G153" s="2">
        <f t="shared" si="8"/>
        <v>35025.619999999995</v>
      </c>
      <c r="H153" s="2">
        <f t="shared" si="7"/>
        <v>35045.619999999995</v>
      </c>
      <c r="I153" s="1" t="s">
        <v>55</v>
      </c>
    </row>
    <row r="154" spans="1:9" x14ac:dyDescent="0.3">
      <c r="A154">
        <v>7</v>
      </c>
      <c r="B154" s="11">
        <v>43255</v>
      </c>
      <c r="C154" t="s">
        <v>108</v>
      </c>
      <c r="E154">
        <v>5</v>
      </c>
      <c r="G154" s="2">
        <f t="shared" si="8"/>
        <v>35045.619999999995</v>
      </c>
      <c r="H154" s="2">
        <f t="shared" si="7"/>
        <v>35050.619999999995</v>
      </c>
      <c r="I154" s="1" t="s">
        <v>55</v>
      </c>
    </row>
    <row r="155" spans="1:9" x14ac:dyDescent="0.3">
      <c r="A155">
        <v>7</v>
      </c>
      <c r="B155" s="11">
        <v>43255</v>
      </c>
      <c r="C155" t="s">
        <v>332</v>
      </c>
      <c r="E155">
        <v>250.52</v>
      </c>
      <c r="G155" s="2">
        <f t="shared" si="8"/>
        <v>35050.619999999995</v>
      </c>
      <c r="H155" s="2">
        <f t="shared" si="7"/>
        <v>35301.139999999992</v>
      </c>
      <c r="I155" s="1" t="s">
        <v>55</v>
      </c>
    </row>
    <row r="156" spans="1:9" x14ac:dyDescent="0.3">
      <c r="A156">
        <v>7</v>
      </c>
      <c r="B156" s="11">
        <v>43256</v>
      </c>
      <c r="C156" t="s">
        <v>383</v>
      </c>
      <c r="D156" t="s">
        <v>384</v>
      </c>
      <c r="F156">
        <v>1300</v>
      </c>
      <c r="G156" s="2">
        <f t="shared" si="8"/>
        <v>35301.139999999992</v>
      </c>
      <c r="H156" s="2">
        <f t="shared" si="7"/>
        <v>34001.139999999992</v>
      </c>
      <c r="I156" s="1" t="s">
        <v>410</v>
      </c>
    </row>
    <row r="157" spans="1:9" x14ac:dyDescent="0.3">
      <c r="A157">
        <v>7</v>
      </c>
      <c r="B157" s="11">
        <v>43256</v>
      </c>
      <c r="C157" t="s">
        <v>109</v>
      </c>
      <c r="E157">
        <v>20</v>
      </c>
      <c r="G157" s="2">
        <f t="shared" si="8"/>
        <v>34001.139999999992</v>
      </c>
      <c r="H157" s="2">
        <f t="shared" si="7"/>
        <v>34021.139999999992</v>
      </c>
      <c r="I157" s="1" t="s">
        <v>55</v>
      </c>
    </row>
    <row r="158" spans="1:9" x14ac:dyDescent="0.3">
      <c r="A158">
        <v>7</v>
      </c>
      <c r="B158" s="11">
        <v>43256</v>
      </c>
      <c r="C158" t="s">
        <v>113</v>
      </c>
      <c r="E158">
        <v>40</v>
      </c>
      <c r="G158" s="2">
        <f t="shared" si="8"/>
        <v>34021.139999999992</v>
      </c>
      <c r="H158" s="2">
        <f t="shared" si="7"/>
        <v>34061.139999999992</v>
      </c>
      <c r="I158" s="1" t="s">
        <v>55</v>
      </c>
    </row>
    <row r="159" spans="1:9" x14ac:dyDescent="0.3">
      <c r="A159">
        <v>7</v>
      </c>
      <c r="B159" s="11">
        <v>43258</v>
      </c>
      <c r="C159" t="s">
        <v>117</v>
      </c>
      <c r="D159" t="s">
        <v>385</v>
      </c>
      <c r="E159">
        <v>412.43</v>
      </c>
      <c r="G159" s="2">
        <f t="shared" si="8"/>
        <v>34061.139999999992</v>
      </c>
      <c r="H159" s="2">
        <f t="shared" ref="H159:H224" si="9">+E159-F159+G159</f>
        <v>34473.569999999992</v>
      </c>
      <c r="I159" s="1" t="s">
        <v>55</v>
      </c>
    </row>
    <row r="160" spans="1:9" x14ac:dyDescent="0.3">
      <c r="A160">
        <v>7</v>
      </c>
      <c r="B160" s="11">
        <v>43262</v>
      </c>
      <c r="C160" t="s">
        <v>116</v>
      </c>
      <c r="E160">
        <v>25</v>
      </c>
      <c r="G160" s="2">
        <f t="shared" si="8"/>
        <v>34473.569999999992</v>
      </c>
      <c r="H160" s="2">
        <f t="shared" si="9"/>
        <v>34498.569999999992</v>
      </c>
      <c r="I160" s="1" t="s">
        <v>55</v>
      </c>
    </row>
    <row r="161" spans="1:10" x14ac:dyDescent="0.3">
      <c r="A161">
        <v>7</v>
      </c>
      <c r="B161" s="11">
        <v>43262</v>
      </c>
      <c r="C161" t="s">
        <v>332</v>
      </c>
      <c r="E161">
        <v>233.58</v>
      </c>
      <c r="G161" s="2">
        <f t="shared" si="8"/>
        <v>34498.569999999992</v>
      </c>
      <c r="H161" s="2">
        <f t="shared" si="9"/>
        <v>34732.149999999994</v>
      </c>
      <c r="I161" s="1" t="s">
        <v>55</v>
      </c>
    </row>
    <row r="162" spans="1:10" x14ac:dyDescent="0.3">
      <c r="A162">
        <v>7</v>
      </c>
      <c r="B162" s="11">
        <v>43264</v>
      </c>
      <c r="C162" t="s">
        <v>386</v>
      </c>
      <c r="D162" t="s">
        <v>387</v>
      </c>
      <c r="F162">
        <v>6.96</v>
      </c>
      <c r="G162" s="2">
        <f t="shared" si="8"/>
        <v>34732.149999999994</v>
      </c>
      <c r="H162" s="2">
        <f t="shared" si="9"/>
        <v>34725.189999999995</v>
      </c>
      <c r="I162" s="1" t="s">
        <v>56</v>
      </c>
    </row>
    <row r="163" spans="1:10" x14ac:dyDescent="0.3">
      <c r="A163">
        <v>7</v>
      </c>
      <c r="B163" s="11">
        <v>43265</v>
      </c>
      <c r="C163" t="s">
        <v>388</v>
      </c>
      <c r="D163" t="s">
        <v>384</v>
      </c>
      <c r="F163">
        <v>250</v>
      </c>
      <c r="G163" s="2">
        <f t="shared" si="8"/>
        <v>34725.189999999995</v>
      </c>
      <c r="H163" s="2">
        <f t="shared" si="9"/>
        <v>34475.189999999995</v>
      </c>
      <c r="I163" s="1" t="s">
        <v>410</v>
      </c>
    </row>
    <row r="164" spans="1:10" x14ac:dyDescent="0.3">
      <c r="A164">
        <v>7</v>
      </c>
      <c r="B164" s="11">
        <v>43266</v>
      </c>
      <c r="C164" t="s">
        <v>237</v>
      </c>
      <c r="E164">
        <v>10</v>
      </c>
      <c r="G164" s="2">
        <f t="shared" si="8"/>
        <v>34475.189999999995</v>
      </c>
      <c r="H164" s="2">
        <f t="shared" si="9"/>
        <v>34485.189999999995</v>
      </c>
      <c r="I164" s="1" t="s">
        <v>55</v>
      </c>
    </row>
    <row r="165" spans="1:10" x14ac:dyDescent="0.3">
      <c r="A165">
        <v>7</v>
      </c>
      <c r="B165" s="11">
        <v>43266</v>
      </c>
      <c r="C165" t="s">
        <v>112</v>
      </c>
      <c r="E165">
        <v>40</v>
      </c>
      <c r="G165" s="2">
        <f t="shared" si="8"/>
        <v>34485.189999999995</v>
      </c>
      <c r="H165" s="2">
        <f t="shared" si="9"/>
        <v>34525.189999999995</v>
      </c>
      <c r="I165" s="1" t="s">
        <v>55</v>
      </c>
    </row>
    <row r="166" spans="1:10" x14ac:dyDescent="0.3">
      <c r="A166">
        <v>7</v>
      </c>
      <c r="B166" s="11">
        <v>43269</v>
      </c>
      <c r="C166" t="s">
        <v>254</v>
      </c>
      <c r="D166" t="s">
        <v>389</v>
      </c>
      <c r="F166">
        <v>1000</v>
      </c>
      <c r="G166" s="2">
        <f t="shared" si="8"/>
        <v>34525.189999999995</v>
      </c>
      <c r="H166" s="2">
        <f t="shared" si="9"/>
        <v>33525.189999999995</v>
      </c>
      <c r="I166" s="1" t="s">
        <v>305</v>
      </c>
      <c r="J166" t="s">
        <v>418</v>
      </c>
    </row>
    <row r="167" spans="1:10" x14ac:dyDescent="0.3">
      <c r="A167">
        <v>7</v>
      </c>
      <c r="B167" s="11">
        <v>43269</v>
      </c>
      <c r="C167" t="s">
        <v>332</v>
      </c>
      <c r="E167">
        <v>69.2</v>
      </c>
      <c r="G167" s="2">
        <f t="shared" si="8"/>
        <v>33525.189999999995</v>
      </c>
      <c r="H167" s="2">
        <f t="shared" si="9"/>
        <v>33594.389999999992</v>
      </c>
      <c r="I167" s="1" t="s">
        <v>55</v>
      </c>
    </row>
    <row r="168" spans="1:10" x14ac:dyDescent="0.3">
      <c r="A168">
        <v>7</v>
      </c>
      <c r="B168" s="11">
        <v>43272</v>
      </c>
      <c r="C168" t="s">
        <v>358</v>
      </c>
      <c r="D168" t="s">
        <v>172</v>
      </c>
      <c r="E168">
        <v>100</v>
      </c>
      <c r="G168" s="2">
        <f t="shared" si="8"/>
        <v>33594.389999999992</v>
      </c>
      <c r="H168" s="2">
        <f t="shared" si="9"/>
        <v>33694.389999999992</v>
      </c>
      <c r="I168" s="1" t="s">
        <v>55</v>
      </c>
    </row>
    <row r="169" spans="1:10" x14ac:dyDescent="0.3">
      <c r="A169">
        <v>8</v>
      </c>
      <c r="B169" s="11">
        <v>43276</v>
      </c>
      <c r="C169" t="s">
        <v>332</v>
      </c>
      <c r="E169">
        <v>9.85</v>
      </c>
      <c r="G169" s="2">
        <f t="shared" si="8"/>
        <v>33694.389999999992</v>
      </c>
      <c r="H169" s="2">
        <f t="shared" si="9"/>
        <v>33704.239999999991</v>
      </c>
      <c r="I169" s="1" t="s">
        <v>55</v>
      </c>
    </row>
    <row r="170" spans="1:10" x14ac:dyDescent="0.3">
      <c r="A170">
        <v>8</v>
      </c>
      <c r="B170" s="11">
        <v>43277</v>
      </c>
      <c r="C170" t="s">
        <v>390</v>
      </c>
      <c r="D170" t="s">
        <v>391</v>
      </c>
      <c r="E170">
        <v>35.22</v>
      </c>
      <c r="G170" s="2">
        <f t="shared" si="8"/>
        <v>33704.239999999991</v>
      </c>
      <c r="H170" s="2">
        <f t="shared" si="9"/>
        <v>33739.459999999992</v>
      </c>
      <c r="I170" s="1" t="s">
        <v>55</v>
      </c>
    </row>
    <row r="171" spans="1:10" x14ac:dyDescent="0.3">
      <c r="A171">
        <v>8</v>
      </c>
      <c r="B171" s="11">
        <v>43279</v>
      </c>
      <c r="C171" t="s">
        <v>238</v>
      </c>
      <c r="E171">
        <v>10</v>
      </c>
      <c r="G171" s="2">
        <f t="shared" si="8"/>
        <v>33739.459999999992</v>
      </c>
      <c r="H171" s="2">
        <f t="shared" si="9"/>
        <v>33749.459999999992</v>
      </c>
      <c r="I171" s="1" t="s">
        <v>55</v>
      </c>
    </row>
    <row r="172" spans="1:10" x14ac:dyDescent="0.3">
      <c r="A172">
        <v>8</v>
      </c>
      <c r="B172" s="11">
        <v>43283</v>
      </c>
      <c r="C172" t="s">
        <v>235</v>
      </c>
      <c r="E172">
        <v>10</v>
      </c>
      <c r="G172" s="2">
        <f t="shared" si="8"/>
        <v>33749.459999999992</v>
      </c>
      <c r="H172" s="2">
        <f t="shared" si="9"/>
        <v>33759.459999999992</v>
      </c>
      <c r="I172" s="1" t="s">
        <v>55</v>
      </c>
    </row>
    <row r="173" spans="1:10" x14ac:dyDescent="0.3">
      <c r="A173">
        <v>8</v>
      </c>
      <c r="B173" s="11">
        <v>43283</v>
      </c>
      <c r="C173" t="s">
        <v>103</v>
      </c>
      <c r="E173">
        <v>10</v>
      </c>
      <c r="G173" s="2">
        <f t="shared" si="8"/>
        <v>33759.459999999992</v>
      </c>
      <c r="H173" s="2">
        <f t="shared" si="9"/>
        <v>33769.459999999992</v>
      </c>
      <c r="I173" s="1" t="s">
        <v>55</v>
      </c>
    </row>
    <row r="174" spans="1:10" x14ac:dyDescent="0.3">
      <c r="A174">
        <v>8</v>
      </c>
      <c r="B174" s="11">
        <v>43283</v>
      </c>
      <c r="C174" t="s">
        <v>114</v>
      </c>
      <c r="E174">
        <v>10</v>
      </c>
      <c r="G174" s="2">
        <f t="shared" si="8"/>
        <v>33769.459999999992</v>
      </c>
      <c r="H174" s="2">
        <f t="shared" si="9"/>
        <v>33779.459999999992</v>
      </c>
      <c r="I174" s="1" t="s">
        <v>55</v>
      </c>
    </row>
    <row r="175" spans="1:10" x14ac:dyDescent="0.3">
      <c r="A175">
        <v>8</v>
      </c>
      <c r="B175" s="11">
        <v>43283</v>
      </c>
      <c r="C175" t="s">
        <v>106</v>
      </c>
      <c r="E175">
        <v>20</v>
      </c>
      <c r="G175" s="2">
        <f t="shared" si="8"/>
        <v>33779.459999999992</v>
      </c>
      <c r="H175" s="2">
        <f t="shared" si="9"/>
        <v>33799.459999999992</v>
      </c>
      <c r="I175" s="1" t="s">
        <v>55</v>
      </c>
    </row>
    <row r="176" spans="1:10" x14ac:dyDescent="0.3">
      <c r="A176">
        <v>8</v>
      </c>
      <c r="B176" s="11">
        <v>43284</v>
      </c>
      <c r="C176" t="s">
        <v>108</v>
      </c>
      <c r="E176">
        <v>5</v>
      </c>
      <c r="G176" s="2">
        <f t="shared" si="8"/>
        <v>33799.459999999992</v>
      </c>
      <c r="H176" s="2">
        <f t="shared" si="9"/>
        <v>33804.459999999992</v>
      </c>
      <c r="I176" s="1" t="s">
        <v>55</v>
      </c>
    </row>
    <row r="177" spans="1:9" x14ac:dyDescent="0.3">
      <c r="A177">
        <v>8</v>
      </c>
      <c r="B177" s="11">
        <v>43286</v>
      </c>
      <c r="C177" t="s">
        <v>109</v>
      </c>
      <c r="E177">
        <v>20</v>
      </c>
      <c r="G177" s="2">
        <f t="shared" si="8"/>
        <v>33804.459999999992</v>
      </c>
      <c r="H177" s="2">
        <f t="shared" si="9"/>
        <v>33824.459999999992</v>
      </c>
      <c r="I177" s="1" t="s">
        <v>55</v>
      </c>
    </row>
    <row r="178" spans="1:9" x14ac:dyDescent="0.3">
      <c r="A178">
        <v>8</v>
      </c>
      <c r="B178" s="11">
        <v>43286</v>
      </c>
      <c r="C178" t="s">
        <v>113</v>
      </c>
      <c r="E178">
        <v>40</v>
      </c>
      <c r="G178" s="2">
        <f t="shared" si="8"/>
        <v>33824.459999999992</v>
      </c>
      <c r="H178" s="2">
        <f t="shared" si="9"/>
        <v>33864.459999999992</v>
      </c>
      <c r="I178" s="1" t="s">
        <v>55</v>
      </c>
    </row>
    <row r="179" spans="1:9" x14ac:dyDescent="0.3">
      <c r="A179">
        <v>8</v>
      </c>
      <c r="B179" s="11">
        <v>43286</v>
      </c>
      <c r="C179" t="s">
        <v>104</v>
      </c>
      <c r="E179">
        <v>60</v>
      </c>
      <c r="G179" s="2">
        <f t="shared" si="8"/>
        <v>33864.459999999992</v>
      </c>
      <c r="H179" s="2">
        <f t="shared" si="9"/>
        <v>33924.459999999992</v>
      </c>
      <c r="I179" s="1" t="s">
        <v>55</v>
      </c>
    </row>
    <row r="180" spans="1:9" x14ac:dyDescent="0.3">
      <c r="A180">
        <v>8</v>
      </c>
      <c r="B180" s="11">
        <v>43290</v>
      </c>
      <c r="C180" t="s">
        <v>116</v>
      </c>
      <c r="E180">
        <v>25</v>
      </c>
      <c r="G180" s="2">
        <f t="shared" si="8"/>
        <v>33924.459999999992</v>
      </c>
      <c r="H180" s="2">
        <f t="shared" si="9"/>
        <v>33949.459999999992</v>
      </c>
      <c r="I180" s="1" t="s">
        <v>55</v>
      </c>
    </row>
    <row r="181" spans="1:9" x14ac:dyDescent="0.3">
      <c r="A181">
        <v>8</v>
      </c>
      <c r="B181" s="11">
        <v>43297</v>
      </c>
      <c r="C181" t="s">
        <v>237</v>
      </c>
      <c r="E181">
        <v>10</v>
      </c>
      <c r="G181" s="2">
        <f t="shared" si="8"/>
        <v>33949.459999999992</v>
      </c>
      <c r="H181" s="2">
        <f t="shared" si="9"/>
        <v>33959.459999999992</v>
      </c>
      <c r="I181" s="1" t="s">
        <v>55</v>
      </c>
    </row>
    <row r="182" spans="1:9" x14ac:dyDescent="0.3">
      <c r="A182">
        <v>8</v>
      </c>
      <c r="B182" s="11">
        <v>43297</v>
      </c>
      <c r="C182" t="s">
        <v>112</v>
      </c>
      <c r="E182">
        <v>40</v>
      </c>
      <c r="G182" s="2">
        <f t="shared" si="8"/>
        <v>33959.459999999992</v>
      </c>
      <c r="H182" s="2">
        <f t="shared" si="9"/>
        <v>33999.459999999992</v>
      </c>
      <c r="I182" s="1" t="s">
        <v>55</v>
      </c>
    </row>
    <row r="183" spans="1:9" x14ac:dyDescent="0.3">
      <c r="A183">
        <v>8</v>
      </c>
      <c r="B183" s="11">
        <v>43306</v>
      </c>
      <c r="C183" t="s">
        <v>392</v>
      </c>
      <c r="D183" t="s">
        <v>393</v>
      </c>
      <c r="E183">
        <v>6460.47</v>
      </c>
      <c r="G183" s="2">
        <f t="shared" si="8"/>
        <v>33999.459999999992</v>
      </c>
      <c r="H183" s="2">
        <f t="shared" si="9"/>
        <v>40459.929999999993</v>
      </c>
      <c r="I183" s="1" t="s">
        <v>411</v>
      </c>
    </row>
    <row r="184" spans="1:9" x14ac:dyDescent="0.3">
      <c r="A184">
        <v>8</v>
      </c>
      <c r="B184" s="11">
        <v>43307</v>
      </c>
      <c r="C184" t="s">
        <v>394</v>
      </c>
      <c r="D184" t="s">
        <v>395</v>
      </c>
      <c r="F184">
        <v>291</v>
      </c>
      <c r="G184" s="2">
        <f t="shared" si="8"/>
        <v>40459.929999999993</v>
      </c>
      <c r="H184" s="2">
        <f t="shared" si="9"/>
        <v>40168.929999999993</v>
      </c>
      <c r="I184" s="1" t="s">
        <v>305</v>
      </c>
    </row>
    <row r="185" spans="1:9" x14ac:dyDescent="0.3">
      <c r="A185">
        <v>8</v>
      </c>
      <c r="B185" s="11">
        <v>43311</v>
      </c>
      <c r="C185" t="s">
        <v>114</v>
      </c>
      <c r="E185">
        <v>10</v>
      </c>
      <c r="G185" s="2">
        <f t="shared" si="8"/>
        <v>40168.929999999993</v>
      </c>
      <c r="H185" s="2">
        <f t="shared" si="9"/>
        <v>40178.929999999993</v>
      </c>
      <c r="I185" s="1" t="s">
        <v>55</v>
      </c>
    </row>
    <row r="186" spans="1:9" x14ac:dyDescent="0.3">
      <c r="A186">
        <v>8</v>
      </c>
      <c r="B186" s="11">
        <v>43311</v>
      </c>
      <c r="C186" t="s">
        <v>238</v>
      </c>
      <c r="E186">
        <v>10</v>
      </c>
      <c r="G186" s="2">
        <f t="shared" si="8"/>
        <v>40178.929999999993</v>
      </c>
      <c r="H186" s="2">
        <f t="shared" si="9"/>
        <v>40188.929999999993</v>
      </c>
      <c r="I186" s="1" t="s">
        <v>55</v>
      </c>
    </row>
    <row r="187" spans="1:9" x14ac:dyDescent="0.3">
      <c r="A187">
        <v>8</v>
      </c>
      <c r="B187" s="11">
        <v>43313</v>
      </c>
      <c r="C187" t="s">
        <v>103</v>
      </c>
      <c r="E187">
        <v>10</v>
      </c>
      <c r="G187" s="2">
        <f t="shared" si="8"/>
        <v>40188.929999999993</v>
      </c>
      <c r="H187" s="2">
        <f t="shared" si="9"/>
        <v>40198.929999999993</v>
      </c>
      <c r="I187" s="1" t="s">
        <v>55</v>
      </c>
    </row>
    <row r="188" spans="1:9" x14ac:dyDescent="0.3">
      <c r="A188">
        <v>8</v>
      </c>
      <c r="B188" s="11">
        <v>43313</v>
      </c>
      <c r="C188" t="s">
        <v>235</v>
      </c>
      <c r="E188">
        <v>10</v>
      </c>
      <c r="G188" s="2">
        <f t="shared" si="8"/>
        <v>40198.929999999993</v>
      </c>
      <c r="H188" s="2">
        <f t="shared" si="9"/>
        <v>40208.929999999993</v>
      </c>
      <c r="I188" s="1" t="s">
        <v>55</v>
      </c>
    </row>
    <row r="189" spans="1:9" x14ac:dyDescent="0.3">
      <c r="A189">
        <v>8</v>
      </c>
      <c r="B189" s="11">
        <v>43313</v>
      </c>
      <c r="C189" t="s">
        <v>106</v>
      </c>
      <c r="E189">
        <v>20</v>
      </c>
      <c r="G189" s="2">
        <f t="shared" si="8"/>
        <v>40208.929999999993</v>
      </c>
      <c r="H189" s="2">
        <f t="shared" si="9"/>
        <v>40228.929999999993</v>
      </c>
      <c r="I189" s="1" t="s">
        <v>55</v>
      </c>
    </row>
    <row r="190" spans="1:9" x14ac:dyDescent="0.3">
      <c r="A190">
        <v>9</v>
      </c>
      <c r="B190" s="11">
        <v>43315</v>
      </c>
      <c r="C190" t="s">
        <v>396</v>
      </c>
      <c r="D190" t="s">
        <v>397</v>
      </c>
      <c r="F190">
        <v>75</v>
      </c>
      <c r="G190" s="2">
        <f t="shared" si="8"/>
        <v>40228.929999999993</v>
      </c>
      <c r="H190" s="2">
        <f t="shared" si="9"/>
        <v>40153.929999999993</v>
      </c>
      <c r="I190" s="1" t="s">
        <v>87</v>
      </c>
    </row>
    <row r="191" spans="1:9" x14ac:dyDescent="0.3">
      <c r="A191">
        <v>9</v>
      </c>
      <c r="B191" s="11">
        <v>43315</v>
      </c>
      <c r="C191" t="s">
        <v>108</v>
      </c>
      <c r="E191">
        <v>5</v>
      </c>
      <c r="G191" s="2">
        <f t="shared" si="8"/>
        <v>40153.929999999993</v>
      </c>
      <c r="H191" s="2">
        <f t="shared" si="9"/>
        <v>40158.929999999993</v>
      </c>
      <c r="I191" s="1" t="s">
        <v>55</v>
      </c>
    </row>
    <row r="192" spans="1:9" x14ac:dyDescent="0.3">
      <c r="A192">
        <v>9</v>
      </c>
      <c r="B192" s="11">
        <v>43318</v>
      </c>
      <c r="C192" t="s">
        <v>104</v>
      </c>
      <c r="E192">
        <v>20</v>
      </c>
      <c r="G192" s="2">
        <f t="shared" si="8"/>
        <v>40158.929999999993</v>
      </c>
      <c r="H192" s="2">
        <f t="shared" si="9"/>
        <v>40178.929999999993</v>
      </c>
      <c r="I192" s="1" t="s">
        <v>55</v>
      </c>
    </row>
    <row r="193" spans="1:9" x14ac:dyDescent="0.3">
      <c r="A193">
        <v>9</v>
      </c>
      <c r="B193" s="11">
        <v>43318</v>
      </c>
      <c r="C193" t="s">
        <v>109</v>
      </c>
      <c r="E193">
        <v>20</v>
      </c>
      <c r="G193" s="2">
        <f t="shared" si="8"/>
        <v>40178.929999999993</v>
      </c>
      <c r="H193" s="2">
        <f t="shared" si="9"/>
        <v>40198.929999999993</v>
      </c>
      <c r="I193" s="1" t="s">
        <v>55</v>
      </c>
    </row>
    <row r="194" spans="1:9" x14ac:dyDescent="0.3">
      <c r="A194">
        <v>9</v>
      </c>
      <c r="B194" s="11">
        <v>43318</v>
      </c>
      <c r="C194" t="s">
        <v>113</v>
      </c>
      <c r="E194">
        <v>40</v>
      </c>
      <c r="G194" s="2">
        <f t="shared" si="8"/>
        <v>40198.929999999993</v>
      </c>
      <c r="H194" s="2">
        <f t="shared" si="9"/>
        <v>40238.929999999993</v>
      </c>
      <c r="I194" s="1" t="s">
        <v>55</v>
      </c>
    </row>
    <row r="195" spans="1:9" x14ac:dyDescent="0.3">
      <c r="A195">
        <v>9</v>
      </c>
      <c r="B195" s="11">
        <v>43318</v>
      </c>
      <c r="C195" t="s">
        <v>332</v>
      </c>
      <c r="E195">
        <v>160</v>
      </c>
      <c r="G195" s="2">
        <f t="shared" si="8"/>
        <v>40238.929999999993</v>
      </c>
      <c r="H195" s="2">
        <f t="shared" si="9"/>
        <v>40398.929999999993</v>
      </c>
      <c r="I195" s="1" t="s">
        <v>55</v>
      </c>
    </row>
    <row r="196" spans="1:9" x14ac:dyDescent="0.3">
      <c r="A196">
        <v>9</v>
      </c>
      <c r="B196" s="11">
        <v>43320</v>
      </c>
      <c r="C196" t="s">
        <v>52</v>
      </c>
      <c r="D196" t="s">
        <v>398</v>
      </c>
      <c r="E196">
        <v>30</v>
      </c>
      <c r="G196" s="2">
        <f t="shared" si="8"/>
        <v>40398.929999999993</v>
      </c>
      <c r="H196" s="2">
        <f t="shared" si="9"/>
        <v>40428.929999999993</v>
      </c>
      <c r="I196" s="1" t="s">
        <v>55</v>
      </c>
    </row>
    <row r="197" spans="1:9" x14ac:dyDescent="0.3">
      <c r="A197">
        <v>9</v>
      </c>
      <c r="B197" s="11">
        <v>43321</v>
      </c>
      <c r="C197" t="s">
        <v>116</v>
      </c>
      <c r="E197">
        <v>25</v>
      </c>
      <c r="G197" s="2">
        <f t="shared" si="8"/>
        <v>40428.929999999993</v>
      </c>
      <c r="H197" s="2">
        <f t="shared" si="9"/>
        <v>40453.929999999993</v>
      </c>
      <c r="I197" s="1" t="s">
        <v>55</v>
      </c>
    </row>
    <row r="198" spans="1:9" x14ac:dyDescent="0.3">
      <c r="A198">
        <v>9</v>
      </c>
      <c r="B198" s="11">
        <v>43325</v>
      </c>
      <c r="C198" t="s">
        <v>399</v>
      </c>
      <c r="D198" t="s">
        <v>400</v>
      </c>
      <c r="E198">
        <v>3000</v>
      </c>
      <c r="G198" s="2">
        <f t="shared" si="8"/>
        <v>40453.929999999993</v>
      </c>
      <c r="H198" s="2">
        <f t="shared" si="9"/>
        <v>43453.929999999993</v>
      </c>
      <c r="I198" s="42" t="s">
        <v>55</v>
      </c>
    </row>
    <row r="199" spans="1:9" x14ac:dyDescent="0.3">
      <c r="A199">
        <v>9</v>
      </c>
      <c r="B199" s="11">
        <v>43326</v>
      </c>
      <c r="C199" t="s">
        <v>358</v>
      </c>
      <c r="E199">
        <v>2000</v>
      </c>
      <c r="G199" s="2">
        <f t="shared" si="8"/>
        <v>43453.929999999993</v>
      </c>
      <c r="H199" s="2">
        <f t="shared" si="9"/>
        <v>45453.929999999993</v>
      </c>
      <c r="I199" s="42" t="s">
        <v>55</v>
      </c>
    </row>
    <row r="200" spans="1:9" x14ac:dyDescent="0.3">
      <c r="A200">
        <v>9</v>
      </c>
      <c r="B200" s="11">
        <v>43327</v>
      </c>
      <c r="C200" t="s">
        <v>237</v>
      </c>
      <c r="E200">
        <v>10</v>
      </c>
      <c r="G200" s="2">
        <f t="shared" si="8"/>
        <v>45453.929999999993</v>
      </c>
      <c r="H200" s="2">
        <f t="shared" si="9"/>
        <v>45463.929999999993</v>
      </c>
      <c r="I200" s="1" t="s">
        <v>55</v>
      </c>
    </row>
    <row r="201" spans="1:9" x14ac:dyDescent="0.3">
      <c r="A201">
        <v>9</v>
      </c>
      <c r="B201" s="11">
        <v>43327</v>
      </c>
      <c r="C201" t="s">
        <v>112</v>
      </c>
      <c r="E201">
        <v>40</v>
      </c>
      <c r="G201" s="2">
        <f t="shared" si="8"/>
        <v>45463.929999999993</v>
      </c>
      <c r="H201" s="2">
        <f t="shared" ref="H201:H205" si="10">+E201-F201+G201</f>
        <v>45503.929999999993</v>
      </c>
      <c r="I201" s="1" t="s">
        <v>55</v>
      </c>
    </row>
    <row r="202" spans="1:9" x14ac:dyDescent="0.3">
      <c r="A202">
        <v>9</v>
      </c>
      <c r="B202" s="11">
        <v>43334</v>
      </c>
      <c r="C202" t="s">
        <v>401</v>
      </c>
      <c r="D202" t="s">
        <v>402</v>
      </c>
      <c r="F202">
        <v>300</v>
      </c>
      <c r="G202" s="2">
        <f t="shared" ref="G202:G205" si="11">+H201</f>
        <v>45503.929999999993</v>
      </c>
      <c r="H202" s="2">
        <f t="shared" si="10"/>
        <v>45203.929999999993</v>
      </c>
      <c r="I202" s="1" t="s">
        <v>410</v>
      </c>
    </row>
    <row r="203" spans="1:9" x14ac:dyDescent="0.3">
      <c r="A203">
        <v>9</v>
      </c>
      <c r="B203" s="11">
        <v>43334</v>
      </c>
      <c r="C203" t="s">
        <v>401</v>
      </c>
      <c r="D203" t="s">
        <v>402</v>
      </c>
      <c r="F203">
        <v>660</v>
      </c>
      <c r="G203" s="2">
        <f t="shared" si="11"/>
        <v>45203.929999999993</v>
      </c>
      <c r="H203" s="2">
        <f t="shared" si="10"/>
        <v>44543.929999999993</v>
      </c>
      <c r="I203" s="1" t="s">
        <v>305</v>
      </c>
    </row>
    <row r="204" spans="1:9" x14ac:dyDescent="0.3">
      <c r="A204">
        <v>9</v>
      </c>
      <c r="B204" s="11">
        <v>43334</v>
      </c>
      <c r="C204" t="s">
        <v>401</v>
      </c>
      <c r="D204" t="s">
        <v>402</v>
      </c>
      <c r="F204">
        <v>16</v>
      </c>
      <c r="G204" s="2">
        <f t="shared" si="11"/>
        <v>44543.929999999993</v>
      </c>
      <c r="H204" s="2">
        <f t="shared" si="10"/>
        <v>44527.929999999993</v>
      </c>
      <c r="I204" s="1" t="s">
        <v>305</v>
      </c>
    </row>
    <row r="205" spans="1:9" x14ac:dyDescent="0.3">
      <c r="A205">
        <v>9</v>
      </c>
      <c r="B205" s="11">
        <v>43340</v>
      </c>
      <c r="C205" t="s">
        <v>238</v>
      </c>
      <c r="E205">
        <v>10</v>
      </c>
      <c r="G205" s="2">
        <f t="shared" si="11"/>
        <v>44527.929999999993</v>
      </c>
      <c r="H205" s="2">
        <f t="shared" si="10"/>
        <v>44537.929999999993</v>
      </c>
      <c r="I205" s="1" t="s">
        <v>55</v>
      </c>
    </row>
    <row r="206" spans="1:9" x14ac:dyDescent="0.3">
      <c r="A206">
        <v>9</v>
      </c>
      <c r="B206" s="11">
        <v>43340</v>
      </c>
      <c r="C206" t="s">
        <v>332</v>
      </c>
      <c r="E206">
        <v>64.27</v>
      </c>
      <c r="G206" s="2">
        <f t="shared" ref="G206:G228" si="12">+H205</f>
        <v>44537.929999999993</v>
      </c>
      <c r="H206" s="2">
        <f t="shared" si="9"/>
        <v>44602.19999999999</v>
      </c>
      <c r="I206" s="1" t="s">
        <v>55</v>
      </c>
    </row>
    <row r="207" spans="1:9" x14ac:dyDescent="0.3">
      <c r="A207">
        <v>9</v>
      </c>
      <c r="B207" s="11">
        <v>43342</v>
      </c>
      <c r="C207" t="s">
        <v>114</v>
      </c>
      <c r="E207">
        <v>10</v>
      </c>
      <c r="G207" s="2">
        <f t="shared" si="12"/>
        <v>44602.19999999999</v>
      </c>
      <c r="H207" s="12">
        <f t="shared" si="9"/>
        <v>44612.19999999999</v>
      </c>
      <c r="I207" s="1" t="s">
        <v>55</v>
      </c>
    </row>
    <row r="208" spans="1:9" x14ac:dyDescent="0.3">
      <c r="A208">
        <v>10</v>
      </c>
      <c r="B208" s="11">
        <v>43346</v>
      </c>
      <c r="C208" t="s">
        <v>108</v>
      </c>
      <c r="E208">
        <v>5</v>
      </c>
      <c r="G208" s="2">
        <f t="shared" si="12"/>
        <v>44612.19999999999</v>
      </c>
      <c r="H208" s="2">
        <f t="shared" si="9"/>
        <v>44617.19999999999</v>
      </c>
      <c r="I208" s="1" t="s">
        <v>55</v>
      </c>
    </row>
    <row r="209" spans="1:9" x14ac:dyDescent="0.3">
      <c r="A209">
        <v>10</v>
      </c>
      <c r="B209" s="11">
        <v>43346</v>
      </c>
      <c r="C209" t="s">
        <v>235</v>
      </c>
      <c r="E209">
        <v>10</v>
      </c>
      <c r="G209" s="2">
        <f t="shared" si="12"/>
        <v>44617.19999999999</v>
      </c>
      <c r="H209" s="2">
        <f t="shared" si="9"/>
        <v>44627.19999999999</v>
      </c>
      <c r="I209" s="1" t="s">
        <v>55</v>
      </c>
    </row>
    <row r="210" spans="1:9" x14ac:dyDescent="0.3">
      <c r="A210">
        <v>10</v>
      </c>
      <c r="B210" s="11">
        <v>43346</v>
      </c>
      <c r="C210" t="s">
        <v>103</v>
      </c>
      <c r="E210">
        <v>10</v>
      </c>
      <c r="G210" s="2">
        <f t="shared" si="12"/>
        <v>44627.19999999999</v>
      </c>
      <c r="H210" s="2">
        <f t="shared" si="9"/>
        <v>44637.19999999999</v>
      </c>
      <c r="I210" s="1" t="s">
        <v>55</v>
      </c>
    </row>
    <row r="211" spans="1:9" x14ac:dyDescent="0.3">
      <c r="A211">
        <v>10</v>
      </c>
      <c r="B211" s="11">
        <v>43346</v>
      </c>
      <c r="C211" t="s">
        <v>106</v>
      </c>
      <c r="E211">
        <v>20</v>
      </c>
      <c r="G211" s="2">
        <f t="shared" si="12"/>
        <v>44637.19999999999</v>
      </c>
      <c r="H211" s="2">
        <f t="shared" si="9"/>
        <v>44657.19999999999</v>
      </c>
      <c r="I211" s="1" t="s">
        <v>55</v>
      </c>
    </row>
    <row r="212" spans="1:9" x14ac:dyDescent="0.3">
      <c r="A212">
        <v>10</v>
      </c>
      <c r="B212" s="11">
        <v>43346</v>
      </c>
      <c r="C212" t="s">
        <v>332</v>
      </c>
      <c r="D212" t="s">
        <v>403</v>
      </c>
      <c r="E212">
        <v>64.25</v>
      </c>
      <c r="G212" s="2">
        <f t="shared" si="12"/>
        <v>44657.19999999999</v>
      </c>
      <c r="H212" s="2">
        <f t="shared" si="9"/>
        <v>44721.44999999999</v>
      </c>
      <c r="I212" s="1" t="s">
        <v>61</v>
      </c>
    </row>
    <row r="213" spans="1:9" x14ac:dyDescent="0.3">
      <c r="A213">
        <v>10</v>
      </c>
      <c r="B213" s="11">
        <v>43348</v>
      </c>
      <c r="C213" t="s">
        <v>104</v>
      </c>
      <c r="E213">
        <v>20</v>
      </c>
      <c r="G213" s="2">
        <f t="shared" si="12"/>
        <v>44721.44999999999</v>
      </c>
      <c r="H213" s="2">
        <f t="shared" si="9"/>
        <v>44741.44999999999</v>
      </c>
      <c r="I213" s="1" t="s">
        <v>55</v>
      </c>
    </row>
    <row r="214" spans="1:9" x14ac:dyDescent="0.3">
      <c r="A214">
        <v>10</v>
      </c>
      <c r="B214" s="11">
        <v>43348</v>
      </c>
      <c r="C214" t="s">
        <v>109</v>
      </c>
      <c r="E214">
        <v>20</v>
      </c>
      <c r="G214" s="2">
        <f t="shared" si="12"/>
        <v>44741.44999999999</v>
      </c>
      <c r="H214" s="2">
        <f t="shared" si="9"/>
        <v>44761.44999999999</v>
      </c>
      <c r="I214" s="1" t="s">
        <v>55</v>
      </c>
    </row>
    <row r="215" spans="1:9" x14ac:dyDescent="0.3">
      <c r="A215">
        <v>10</v>
      </c>
      <c r="B215" s="11">
        <v>43348</v>
      </c>
      <c r="C215" t="s">
        <v>113</v>
      </c>
      <c r="E215">
        <v>40</v>
      </c>
      <c r="G215" s="2">
        <f t="shared" si="12"/>
        <v>44761.44999999999</v>
      </c>
      <c r="H215" s="2">
        <f t="shared" si="9"/>
        <v>44801.44999999999</v>
      </c>
      <c r="I215" s="1" t="s">
        <v>55</v>
      </c>
    </row>
    <row r="216" spans="1:9" x14ac:dyDescent="0.3">
      <c r="A216">
        <v>10</v>
      </c>
      <c r="B216" s="11">
        <v>43349</v>
      </c>
      <c r="C216" t="s">
        <v>404</v>
      </c>
      <c r="D216" t="s">
        <v>405</v>
      </c>
      <c r="F216">
        <v>87.5</v>
      </c>
      <c r="G216" s="2">
        <f t="shared" si="12"/>
        <v>44801.44999999999</v>
      </c>
      <c r="H216" s="2">
        <f t="shared" si="9"/>
        <v>44713.94999999999</v>
      </c>
      <c r="I216" s="1" t="s">
        <v>56</v>
      </c>
    </row>
    <row r="217" spans="1:9" x14ac:dyDescent="0.3">
      <c r="A217">
        <v>10</v>
      </c>
      <c r="B217" s="11">
        <v>43353</v>
      </c>
      <c r="C217" t="s">
        <v>116</v>
      </c>
      <c r="E217">
        <v>25</v>
      </c>
      <c r="G217" s="2">
        <f t="shared" si="12"/>
        <v>44713.94999999999</v>
      </c>
      <c r="H217" s="2">
        <f t="shared" si="9"/>
        <v>44738.94999999999</v>
      </c>
      <c r="I217" s="1" t="s">
        <v>55</v>
      </c>
    </row>
    <row r="218" spans="1:9" x14ac:dyDescent="0.3">
      <c r="A218">
        <v>10</v>
      </c>
      <c r="B218" s="11">
        <v>43353</v>
      </c>
      <c r="C218" t="s">
        <v>332</v>
      </c>
      <c r="D218" t="s">
        <v>403</v>
      </c>
      <c r="E218">
        <v>222.06</v>
      </c>
      <c r="G218" s="2">
        <f t="shared" si="12"/>
        <v>44738.94999999999</v>
      </c>
      <c r="H218" s="2">
        <f t="shared" si="9"/>
        <v>44961.009999999987</v>
      </c>
      <c r="I218" s="1" t="s">
        <v>61</v>
      </c>
    </row>
    <row r="219" spans="1:9" x14ac:dyDescent="0.3">
      <c r="A219">
        <v>10</v>
      </c>
      <c r="B219" s="11">
        <v>43360</v>
      </c>
      <c r="C219" t="s">
        <v>237</v>
      </c>
      <c r="E219">
        <v>10</v>
      </c>
      <c r="G219" s="2">
        <f t="shared" si="12"/>
        <v>44961.009999999987</v>
      </c>
      <c r="H219" s="2">
        <f t="shared" si="9"/>
        <v>44971.009999999987</v>
      </c>
      <c r="I219" s="1" t="s">
        <v>55</v>
      </c>
    </row>
    <row r="220" spans="1:9" x14ac:dyDescent="0.3">
      <c r="A220">
        <v>10</v>
      </c>
      <c r="B220" s="11">
        <v>43360</v>
      </c>
      <c r="C220" t="s">
        <v>112</v>
      </c>
      <c r="E220">
        <v>40</v>
      </c>
      <c r="G220" s="2">
        <f t="shared" si="12"/>
        <v>44971.009999999987</v>
      </c>
      <c r="H220" s="2">
        <f t="shared" si="9"/>
        <v>45011.009999999987</v>
      </c>
      <c r="I220" s="1" t="s">
        <v>55</v>
      </c>
    </row>
    <row r="221" spans="1:9" x14ac:dyDescent="0.3">
      <c r="A221">
        <v>10</v>
      </c>
      <c r="B221" s="11">
        <v>43360</v>
      </c>
      <c r="C221" t="s">
        <v>332</v>
      </c>
      <c r="D221" t="s">
        <v>403</v>
      </c>
      <c r="E221">
        <v>239.09</v>
      </c>
      <c r="G221" s="2">
        <f t="shared" si="12"/>
        <v>45011.009999999987</v>
      </c>
      <c r="H221" s="2">
        <f t="shared" si="9"/>
        <v>45250.099999999984</v>
      </c>
      <c r="I221" s="1" t="s">
        <v>61</v>
      </c>
    </row>
    <row r="222" spans="1:9" x14ac:dyDescent="0.3">
      <c r="A222">
        <v>10</v>
      </c>
      <c r="B222" s="11">
        <v>43361</v>
      </c>
      <c r="C222" t="s">
        <v>201</v>
      </c>
      <c r="D222" t="s">
        <v>406</v>
      </c>
      <c r="F222">
        <v>20</v>
      </c>
      <c r="G222" s="2">
        <f t="shared" si="12"/>
        <v>45250.099999999984</v>
      </c>
      <c r="H222" s="2">
        <f t="shared" si="9"/>
        <v>45230.099999999984</v>
      </c>
      <c r="I222" s="1" t="s">
        <v>305</v>
      </c>
    </row>
    <row r="223" spans="1:9" x14ac:dyDescent="0.3">
      <c r="A223">
        <v>10</v>
      </c>
      <c r="B223" s="11">
        <v>43361</v>
      </c>
      <c r="C223" t="s">
        <v>201</v>
      </c>
      <c r="D223" t="s">
        <v>406</v>
      </c>
      <c r="F223">
        <v>200</v>
      </c>
      <c r="G223" s="2">
        <f t="shared" si="12"/>
        <v>45230.099999999984</v>
      </c>
      <c r="H223" s="2">
        <f t="shared" si="9"/>
        <v>45030.099999999984</v>
      </c>
      <c r="I223" s="1" t="s">
        <v>305</v>
      </c>
    </row>
    <row r="224" spans="1:9" x14ac:dyDescent="0.3">
      <c r="A224">
        <v>10</v>
      </c>
      <c r="B224" s="11">
        <v>43362</v>
      </c>
      <c r="C224" t="s">
        <v>201</v>
      </c>
      <c r="D224" t="s">
        <v>406</v>
      </c>
      <c r="F224">
        <v>200</v>
      </c>
      <c r="G224" s="2">
        <f t="shared" si="12"/>
        <v>45030.099999999984</v>
      </c>
      <c r="H224" s="2">
        <f t="shared" si="9"/>
        <v>44830.099999999984</v>
      </c>
      <c r="I224" s="1" t="s">
        <v>305</v>
      </c>
    </row>
    <row r="225" spans="1:9" x14ac:dyDescent="0.3">
      <c r="B225" s="48"/>
      <c r="C225" s="24"/>
      <c r="D225" s="24" t="s">
        <v>419</v>
      </c>
      <c r="E225" s="24"/>
      <c r="F225" s="24">
        <f>11905.99-8680.96</f>
        <v>3225.0300000000007</v>
      </c>
      <c r="G225" s="12">
        <f t="shared" si="12"/>
        <v>44830.099999999984</v>
      </c>
      <c r="H225" s="12">
        <f t="shared" ref="H225:H228" si="13">+E225-F225+G225</f>
        <v>41605.069999999985</v>
      </c>
      <c r="I225" s="42" t="s">
        <v>305</v>
      </c>
    </row>
    <row r="226" spans="1:9" x14ac:dyDescent="0.3">
      <c r="B226" s="48"/>
      <c r="C226" s="24"/>
      <c r="D226" s="24" t="s">
        <v>419</v>
      </c>
      <c r="E226" s="24">
        <f>+F225</f>
        <v>3225.0300000000007</v>
      </c>
      <c r="F226" s="24"/>
      <c r="G226" s="12">
        <f t="shared" si="12"/>
        <v>41605.069999999985</v>
      </c>
      <c r="H226" s="12">
        <f t="shared" si="13"/>
        <v>44830.099999999984</v>
      </c>
      <c r="I226" s="42" t="s">
        <v>65</v>
      </c>
    </row>
    <row r="227" spans="1:9" x14ac:dyDescent="0.3">
      <c r="A227">
        <v>10</v>
      </c>
      <c r="B227" s="11">
        <v>43367</v>
      </c>
      <c r="C227" t="s">
        <v>332</v>
      </c>
      <c r="D227" t="s">
        <v>403</v>
      </c>
      <c r="E227">
        <v>144.12</v>
      </c>
      <c r="G227" s="2">
        <f t="shared" si="12"/>
        <v>44830.099999999984</v>
      </c>
      <c r="H227" s="2">
        <f t="shared" si="13"/>
        <v>44974.219999999987</v>
      </c>
      <c r="I227" s="1" t="s">
        <v>61</v>
      </c>
    </row>
    <row r="228" spans="1:9" x14ac:dyDescent="0.3">
      <c r="A228">
        <v>10</v>
      </c>
      <c r="B228" s="11">
        <v>43371</v>
      </c>
      <c r="C228" t="s">
        <v>238</v>
      </c>
      <c r="E228">
        <v>10</v>
      </c>
      <c r="G228" s="2">
        <f t="shared" si="12"/>
        <v>44974.219999999987</v>
      </c>
      <c r="H228" s="2">
        <f t="shared" si="13"/>
        <v>44984.219999999987</v>
      </c>
      <c r="I228" s="1" t="s">
        <v>55</v>
      </c>
    </row>
    <row r="230" spans="1:9" x14ac:dyDescent="0.3">
      <c r="E230" s="43">
        <f>SUM(E4:E229)</f>
        <v>80586.709999999992</v>
      </c>
      <c r="F230" s="43">
        <f>SUM(F4:F229)</f>
        <v>35602.490000000005</v>
      </c>
      <c r="H230" s="2">
        <f>+E230-F230</f>
        <v>44984.219999999987</v>
      </c>
    </row>
    <row r="234" spans="1:9" x14ac:dyDescent="0.3">
      <c r="C234" t="s">
        <v>310</v>
      </c>
      <c r="E234" s="2">
        <f>+SUMIF($I$2:$I$228,$I234,E$2:E$228)</f>
        <v>37005.81</v>
      </c>
      <c r="F234" s="2">
        <f>+SUMIF($I$2:$I$228,$I234,F$2:F$228)</f>
        <v>0</v>
      </c>
      <c r="G234" s="2">
        <f>+E234-F234</f>
        <v>37005.81</v>
      </c>
      <c r="I234" s="1" t="s">
        <v>309</v>
      </c>
    </row>
    <row r="236" spans="1:9" x14ac:dyDescent="0.3">
      <c r="C236" t="s">
        <v>19</v>
      </c>
      <c r="E236" s="2">
        <f t="shared" ref="E236:F240" si="14">+SUMIF($I$2:$I$228,$I236,E$2:E$228)</f>
        <v>17768.88</v>
      </c>
      <c r="F236" s="2">
        <f t="shared" si="14"/>
        <v>225</v>
      </c>
      <c r="G236" s="2">
        <f>+E236-F236</f>
        <v>17543.88</v>
      </c>
      <c r="I236" s="13" t="s">
        <v>55</v>
      </c>
    </row>
    <row r="237" spans="1:9" x14ac:dyDescent="0.3">
      <c r="C237" t="s">
        <v>413</v>
      </c>
      <c r="E237" s="2">
        <f t="shared" si="14"/>
        <v>6460.47</v>
      </c>
      <c r="F237" s="2">
        <f t="shared" si="14"/>
        <v>0</v>
      </c>
      <c r="G237" s="2">
        <f>+E237-F237</f>
        <v>6460.47</v>
      </c>
      <c r="I237" s="13" t="s">
        <v>411</v>
      </c>
    </row>
    <row r="238" spans="1:9" x14ac:dyDescent="0.3">
      <c r="C238" t="s">
        <v>91</v>
      </c>
      <c r="E238" s="2">
        <f t="shared" si="14"/>
        <v>0</v>
      </c>
      <c r="F238" s="2">
        <f t="shared" si="14"/>
        <v>0</v>
      </c>
      <c r="G238" s="2">
        <f t="shared" ref="G238:G250" si="15">+E238-F238</f>
        <v>0</v>
      </c>
      <c r="I238" s="13" t="s">
        <v>57</v>
      </c>
    </row>
    <row r="239" spans="1:9" x14ac:dyDescent="0.3">
      <c r="C239" t="s">
        <v>20</v>
      </c>
      <c r="E239" s="2">
        <f t="shared" si="14"/>
        <v>1592.52</v>
      </c>
      <c r="F239" s="2">
        <f t="shared" si="14"/>
        <v>0</v>
      </c>
      <c r="G239" s="2">
        <f t="shared" si="15"/>
        <v>1592.52</v>
      </c>
      <c r="I239" s="13" t="s">
        <v>61</v>
      </c>
    </row>
    <row r="240" spans="1:9" x14ac:dyDescent="0.3">
      <c r="C240" t="s">
        <v>206</v>
      </c>
      <c r="E240" s="2">
        <f t="shared" si="14"/>
        <v>12750</v>
      </c>
      <c r="F240" s="2">
        <f t="shared" si="14"/>
        <v>0</v>
      </c>
      <c r="G240" s="2">
        <f t="shared" si="15"/>
        <v>12750</v>
      </c>
      <c r="I240" s="13" t="s">
        <v>205</v>
      </c>
    </row>
    <row r="241" spans="3:10" x14ac:dyDescent="0.3">
      <c r="I241" s="13"/>
    </row>
    <row r="242" spans="3:10" x14ac:dyDescent="0.3">
      <c r="C242" t="s">
        <v>92</v>
      </c>
      <c r="E242" s="2">
        <f t="shared" ref="E242:F250" si="16">+SUMIF($I$2:$I$228,$I242,E$2:E$228)</f>
        <v>3225.0300000000007</v>
      </c>
      <c r="F242" s="2">
        <f t="shared" si="16"/>
        <v>18870.48</v>
      </c>
      <c r="G242" s="2">
        <f t="shared" si="15"/>
        <v>-15645.449999999999</v>
      </c>
      <c r="I242" s="13" t="s">
        <v>65</v>
      </c>
    </row>
    <row r="243" spans="3:10" x14ac:dyDescent="0.3">
      <c r="C243" t="s">
        <v>207</v>
      </c>
      <c r="E243" s="2">
        <f t="shared" si="16"/>
        <v>0</v>
      </c>
      <c r="F243" s="2">
        <f t="shared" si="16"/>
        <v>0</v>
      </c>
      <c r="G243" s="2">
        <f t="shared" si="15"/>
        <v>0</v>
      </c>
      <c r="I243" s="13" t="s">
        <v>208</v>
      </c>
    </row>
    <row r="244" spans="3:10" x14ac:dyDescent="0.3">
      <c r="C244" t="s">
        <v>313</v>
      </c>
      <c r="E244" s="2">
        <f t="shared" si="16"/>
        <v>0</v>
      </c>
      <c r="F244" s="2">
        <f t="shared" si="16"/>
        <v>0</v>
      </c>
      <c r="G244" s="2">
        <f t="shared" si="15"/>
        <v>0</v>
      </c>
      <c r="I244" s="13" t="s">
        <v>311</v>
      </c>
    </row>
    <row r="245" spans="3:10" x14ac:dyDescent="0.3">
      <c r="C245" t="s">
        <v>412</v>
      </c>
      <c r="E245" s="2">
        <f t="shared" si="16"/>
        <v>0</v>
      </c>
      <c r="F245" s="2">
        <f t="shared" si="16"/>
        <v>1850</v>
      </c>
      <c r="G245" s="2">
        <f t="shared" si="15"/>
        <v>-1850</v>
      </c>
      <c r="I245" s="13" t="s">
        <v>410</v>
      </c>
    </row>
    <row r="246" spans="3:10" x14ac:dyDescent="0.3">
      <c r="C246" t="s">
        <v>93</v>
      </c>
      <c r="E246" s="2">
        <f t="shared" si="16"/>
        <v>0</v>
      </c>
      <c r="F246" s="2">
        <f t="shared" si="16"/>
        <v>165</v>
      </c>
      <c r="G246" s="2">
        <f t="shared" si="15"/>
        <v>-165</v>
      </c>
      <c r="I246" s="13" t="s">
        <v>87</v>
      </c>
    </row>
    <row r="247" spans="3:10" x14ac:dyDescent="0.3">
      <c r="C247" t="s">
        <v>306</v>
      </c>
      <c r="E247" s="2">
        <f t="shared" si="16"/>
        <v>1784</v>
      </c>
      <c r="F247" s="2">
        <f t="shared" si="16"/>
        <v>13689.99</v>
      </c>
      <c r="G247" s="2">
        <f t="shared" si="15"/>
        <v>-11905.99</v>
      </c>
      <c r="I247" s="13" t="s">
        <v>305</v>
      </c>
    </row>
    <row r="248" spans="3:10" x14ac:dyDescent="0.3">
      <c r="C248" t="s">
        <v>292</v>
      </c>
      <c r="E248" s="2">
        <f t="shared" si="16"/>
        <v>0</v>
      </c>
      <c r="F248" s="2">
        <f t="shared" si="16"/>
        <v>0</v>
      </c>
      <c r="G248" s="2">
        <f t="shared" si="15"/>
        <v>0</v>
      </c>
      <c r="I248" s="13" t="s">
        <v>293</v>
      </c>
    </row>
    <row r="249" spans="3:10" x14ac:dyDescent="0.3">
      <c r="C249" t="s">
        <v>95</v>
      </c>
      <c r="E249" s="2">
        <f t="shared" si="16"/>
        <v>0</v>
      </c>
      <c r="F249" s="2">
        <f t="shared" si="16"/>
        <v>802.02</v>
      </c>
      <c r="G249" s="2">
        <f t="shared" si="15"/>
        <v>-802.02</v>
      </c>
      <c r="I249" s="13" t="s">
        <v>56</v>
      </c>
    </row>
    <row r="250" spans="3:10" x14ac:dyDescent="0.3">
      <c r="C250" t="s">
        <v>304</v>
      </c>
      <c r="E250" s="2">
        <f t="shared" si="16"/>
        <v>0</v>
      </c>
      <c r="F250" s="2">
        <f t="shared" si="16"/>
        <v>0</v>
      </c>
      <c r="G250" s="2">
        <f t="shared" si="15"/>
        <v>0</v>
      </c>
      <c r="I250" s="13" t="s">
        <v>302</v>
      </c>
    </row>
    <row r="251" spans="3:10" x14ac:dyDescent="0.3">
      <c r="J251" s="1"/>
    </row>
    <row r="252" spans="3:10" x14ac:dyDescent="0.3">
      <c r="E252" s="3">
        <f>SUM(E234:E251)</f>
        <v>80586.709999999992</v>
      </c>
      <c r="F252" s="3">
        <f>SUM(F234:F251)</f>
        <v>35602.49</v>
      </c>
      <c r="G252" s="3">
        <f>SUM(G234:G251)</f>
        <v>44984.22</v>
      </c>
      <c r="J252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F4DF-6CFB-4B78-B7C2-FBE708CB13E9}">
  <dimension ref="A1:I2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8" sqref="G18"/>
    </sheetView>
  </sheetViews>
  <sheetFormatPr defaultRowHeight="14.4" x14ac:dyDescent="0.3"/>
  <cols>
    <col min="1" max="1" width="10.5546875" bestFit="1" customWidth="1"/>
    <col min="3" max="3" width="10.6640625" customWidth="1"/>
    <col min="4" max="4" width="10.44140625" customWidth="1"/>
    <col min="5" max="5" width="11.88671875" customWidth="1"/>
    <col min="6" max="6" width="12.5546875" customWidth="1"/>
    <col min="7" max="7" width="12.6640625" customWidth="1"/>
    <col min="8" max="8" width="10.21875" customWidth="1"/>
    <col min="9" max="9" width="10.44140625" customWidth="1"/>
  </cols>
  <sheetData>
    <row r="1" spans="1:9" x14ac:dyDescent="0.3">
      <c r="A1" s="6" t="s">
        <v>934</v>
      </c>
    </row>
    <row r="4" spans="1:9" x14ac:dyDescent="0.3">
      <c r="C4" s="1" t="s">
        <v>935</v>
      </c>
      <c r="D4" s="1" t="s">
        <v>940</v>
      </c>
      <c r="E4" s="1" t="s">
        <v>941</v>
      </c>
      <c r="F4" s="1" t="s">
        <v>936</v>
      </c>
      <c r="G4" s="1" t="s">
        <v>937</v>
      </c>
      <c r="H4" s="1" t="s">
        <v>938</v>
      </c>
      <c r="I4" s="1" t="s">
        <v>939</v>
      </c>
    </row>
    <row r="6" spans="1:9" x14ac:dyDescent="0.3">
      <c r="A6" s="11">
        <v>44469</v>
      </c>
      <c r="C6" s="2"/>
      <c r="D6" s="2"/>
      <c r="E6" s="2"/>
      <c r="F6" s="2"/>
      <c r="G6" s="2"/>
      <c r="H6" s="77">
        <v>71221.399999999994</v>
      </c>
      <c r="I6" s="2">
        <v>71221.399999999994</v>
      </c>
    </row>
    <row r="7" spans="1:9" x14ac:dyDescent="0.3">
      <c r="A7" s="11">
        <v>44561</v>
      </c>
      <c r="C7" s="2">
        <f>+H6</f>
        <v>71221.399999999994</v>
      </c>
      <c r="D7" s="2">
        <v>0</v>
      </c>
      <c r="E7" s="2">
        <v>0</v>
      </c>
      <c r="F7" s="2">
        <f>3*9.99</f>
        <v>29.97</v>
      </c>
      <c r="G7" s="2">
        <f>+I7-SUM(C7:F7)</f>
        <v>1930.2000000000116</v>
      </c>
      <c r="H7" s="2">
        <f>SUM(C7:G7)</f>
        <v>73181.570000000007</v>
      </c>
      <c r="I7" s="2">
        <v>73181.570000000007</v>
      </c>
    </row>
    <row r="8" spans="1:9" x14ac:dyDescent="0.3">
      <c r="A8" s="11">
        <v>44656</v>
      </c>
      <c r="C8" s="2">
        <f>+H7</f>
        <v>73181.570000000007</v>
      </c>
      <c r="D8" s="2">
        <v>0</v>
      </c>
      <c r="E8" s="2">
        <v>0</v>
      </c>
      <c r="F8" s="2">
        <f>3*9.99</f>
        <v>29.97</v>
      </c>
      <c r="G8" s="2">
        <f t="shared" ref="G8:G11" si="0">+I8-SUM(C8:F8)</f>
        <v>-3136.0400000000081</v>
      </c>
      <c r="H8" s="2">
        <f t="shared" ref="H8:H11" si="1">SUM(C8:G8)</f>
        <v>70075.5</v>
      </c>
      <c r="I8" s="2">
        <v>70075.5</v>
      </c>
    </row>
    <row r="9" spans="1:9" x14ac:dyDescent="0.3">
      <c r="A9" s="11">
        <v>44742</v>
      </c>
      <c r="C9" s="2">
        <f t="shared" ref="C9:C10" si="2">+H8</f>
        <v>70075.5</v>
      </c>
      <c r="D9" s="2">
        <v>0</v>
      </c>
      <c r="E9" s="2">
        <v>0</v>
      </c>
      <c r="F9" s="2">
        <f>3*9.99</f>
        <v>29.97</v>
      </c>
      <c r="G9" s="2">
        <f t="shared" si="0"/>
        <v>-6032.07</v>
      </c>
      <c r="H9" s="2">
        <f t="shared" si="1"/>
        <v>64073.4</v>
      </c>
      <c r="I9" s="2">
        <v>64073.4</v>
      </c>
    </row>
    <row r="10" spans="1:9" x14ac:dyDescent="0.3">
      <c r="A10" s="11">
        <v>44834</v>
      </c>
      <c r="C10" s="2">
        <f t="shared" si="2"/>
        <v>64073.4</v>
      </c>
      <c r="D10" s="2">
        <v>0</v>
      </c>
      <c r="E10" s="2">
        <v>0</v>
      </c>
      <c r="F10" s="2">
        <f>3*9.99</f>
        <v>29.97</v>
      </c>
      <c r="G10" s="2">
        <f t="shared" si="0"/>
        <v>-1352.260000000002</v>
      </c>
      <c r="H10" s="2">
        <f t="shared" si="1"/>
        <v>62751.11</v>
      </c>
      <c r="I10" s="2">
        <v>62751.11</v>
      </c>
    </row>
    <row r="11" spans="1:9" x14ac:dyDescent="0.3">
      <c r="A11" s="11">
        <v>45015</v>
      </c>
      <c r="C11" s="2">
        <f>+H10</f>
        <v>62751.11</v>
      </c>
      <c r="D11" s="2"/>
      <c r="E11" s="2">
        <v>-5000</v>
      </c>
      <c r="F11" s="2">
        <f>-11*9.99+11.99</f>
        <v>-97.9</v>
      </c>
      <c r="G11" s="2">
        <f t="shared" si="0"/>
        <v>5906.489999999998</v>
      </c>
      <c r="H11" s="2">
        <f t="shared" si="1"/>
        <v>63559.7</v>
      </c>
      <c r="I11" s="2">
        <v>63559.7</v>
      </c>
    </row>
    <row r="12" spans="1:9" x14ac:dyDescent="0.3">
      <c r="A12" s="11">
        <v>45565</v>
      </c>
      <c r="C12" s="2">
        <f>+H11</f>
        <v>63559.7</v>
      </c>
      <c r="D12" s="2"/>
      <c r="E12" s="2"/>
      <c r="F12" s="2">
        <f>-11.99*12</f>
        <v>-143.88</v>
      </c>
      <c r="G12" s="2">
        <f>+I12-SUM(C12:F12)</f>
        <v>12918.920000000006</v>
      </c>
      <c r="H12" s="2">
        <f>SUM(C12:G12)</f>
        <v>76334.740000000005</v>
      </c>
      <c r="I12" s="2">
        <v>76334.740000000005</v>
      </c>
    </row>
    <row r="13" spans="1:9" x14ac:dyDescent="0.3">
      <c r="A13" s="11">
        <v>45930</v>
      </c>
      <c r="C13" s="2">
        <f>+H12</f>
        <v>76334.740000000005</v>
      </c>
      <c r="D13" s="2"/>
      <c r="E13" s="2">
        <v>-15000</v>
      </c>
      <c r="F13" s="2">
        <f>-11.99*12</f>
        <v>-143.88</v>
      </c>
      <c r="G13" s="2">
        <f>+I13-SUM(C13:F13)</f>
        <v>5238.7899999999863</v>
      </c>
      <c r="H13" s="78">
        <f>SUM(C13:G13)</f>
        <v>66429.649999999994</v>
      </c>
      <c r="I13" s="2">
        <v>66429.649999999994</v>
      </c>
    </row>
    <row r="14" spans="1:9" x14ac:dyDescent="0.3">
      <c r="C14" s="2"/>
      <c r="D14" s="2"/>
      <c r="E14" s="2"/>
      <c r="F14" s="2"/>
      <c r="G14" s="2"/>
      <c r="H14" s="2"/>
      <c r="I14" s="2"/>
    </row>
    <row r="15" spans="1:9" x14ac:dyDescent="0.3">
      <c r="C15" s="2"/>
      <c r="D15" s="2"/>
      <c r="E15" s="2"/>
      <c r="F15" s="2"/>
      <c r="G15" s="2"/>
      <c r="H15" s="2"/>
      <c r="I15" s="2"/>
    </row>
    <row r="16" spans="1:9" x14ac:dyDescent="0.3">
      <c r="C16" s="2"/>
      <c r="D16" s="2"/>
      <c r="E16" s="2"/>
      <c r="F16" s="2"/>
      <c r="G16" s="2"/>
      <c r="H16" s="2"/>
      <c r="I16" s="2"/>
    </row>
    <row r="17" spans="3:9" x14ac:dyDescent="0.3">
      <c r="C17" s="2"/>
      <c r="D17" s="2"/>
      <c r="E17" s="2"/>
      <c r="F17" s="2"/>
      <c r="G17" s="2"/>
      <c r="H17" s="2"/>
      <c r="I17" s="2"/>
    </row>
    <row r="18" spans="3:9" x14ac:dyDescent="0.3">
      <c r="C18" s="2"/>
      <c r="D18" s="2"/>
      <c r="E18" s="2"/>
      <c r="F18" s="2"/>
      <c r="G18" s="2"/>
      <c r="H18" s="2"/>
      <c r="I18" s="2"/>
    </row>
    <row r="19" spans="3:9" x14ac:dyDescent="0.3">
      <c r="C19" s="2"/>
      <c r="D19" s="2"/>
      <c r="E19" s="2"/>
      <c r="F19" s="2"/>
      <c r="G19" s="2"/>
      <c r="H19" s="2"/>
      <c r="I19" s="2"/>
    </row>
    <row r="20" spans="3:9" x14ac:dyDescent="0.3">
      <c r="C20" s="2"/>
      <c r="D20" s="2"/>
      <c r="E20" s="2"/>
      <c r="F20" s="2"/>
      <c r="G20" s="2"/>
      <c r="H20" s="2"/>
      <c r="I20" s="2"/>
    </row>
    <row r="21" spans="3:9" x14ac:dyDescent="0.3">
      <c r="C21" s="2"/>
      <c r="D21" s="2"/>
      <c r="E21" s="2"/>
      <c r="F21" s="2"/>
      <c r="G21" s="2"/>
      <c r="H21" s="2"/>
      <c r="I21" s="2"/>
    </row>
    <row r="22" spans="3:9" x14ac:dyDescent="0.3">
      <c r="C22" s="2"/>
      <c r="D22" s="2"/>
      <c r="E22" s="2"/>
      <c r="F22" s="2"/>
      <c r="G22" s="2"/>
      <c r="H22" s="2"/>
      <c r="I22" s="2"/>
    </row>
    <row r="23" spans="3:9" x14ac:dyDescent="0.3">
      <c r="C23" s="2"/>
      <c r="D23" s="2"/>
      <c r="E23" s="2"/>
      <c r="F23" s="2"/>
      <c r="G23" s="2"/>
      <c r="H23" s="2"/>
      <c r="I23" s="2"/>
    </row>
    <row r="24" spans="3:9" x14ac:dyDescent="0.3">
      <c r="C24" s="2"/>
      <c r="D24" s="2"/>
      <c r="E24" s="2"/>
      <c r="F24" s="2"/>
      <c r="G24" s="2"/>
      <c r="H24" s="2"/>
      <c r="I24" s="2"/>
    </row>
    <row r="25" spans="3:9" x14ac:dyDescent="0.3">
      <c r="C25" s="2"/>
      <c r="D25" s="2"/>
      <c r="E25" s="2"/>
      <c r="F25" s="2"/>
      <c r="G25" s="2"/>
      <c r="H25" s="2"/>
      <c r="I25" s="2"/>
    </row>
    <row r="26" spans="3:9" x14ac:dyDescent="0.3">
      <c r="C26" s="2"/>
      <c r="D26" s="2"/>
      <c r="E26" s="2"/>
      <c r="F26" s="2"/>
      <c r="G26" s="2"/>
      <c r="H26" s="2"/>
      <c r="I26" s="2"/>
    </row>
    <row r="27" spans="3:9" x14ac:dyDescent="0.3">
      <c r="C27" s="2"/>
      <c r="D27" s="2"/>
      <c r="E27" s="2"/>
      <c r="F27" s="2"/>
      <c r="G27" s="2"/>
      <c r="H27" s="2"/>
      <c r="I27" s="2"/>
    </row>
    <row r="28" spans="3:9" x14ac:dyDescent="0.3">
      <c r="C28" s="2"/>
      <c r="D28" s="2"/>
      <c r="E28" s="2"/>
      <c r="F28" s="2"/>
      <c r="G28" s="2"/>
      <c r="H28" s="2"/>
      <c r="I28" s="2"/>
    </row>
    <row r="29" spans="3:9" x14ac:dyDescent="0.3">
      <c r="C29" s="2"/>
      <c r="D29" s="2"/>
      <c r="E29" s="2"/>
      <c r="F29" s="2"/>
      <c r="G29" s="2"/>
      <c r="H29" s="2"/>
      <c r="I29" s="2"/>
    </row>
    <row r="30" spans="3:9" x14ac:dyDescent="0.3">
      <c r="C30" s="2"/>
      <c r="D30" s="2"/>
      <c r="E30" s="2"/>
      <c r="F30" s="2"/>
      <c r="G30" s="2"/>
      <c r="H30" s="2"/>
      <c r="I30" s="2"/>
    </row>
    <row r="31" spans="3:9" x14ac:dyDescent="0.3">
      <c r="C31" s="2"/>
      <c r="D31" s="2"/>
      <c r="E31" s="2"/>
      <c r="F31" s="2"/>
      <c r="G31" s="2"/>
      <c r="H31" s="2"/>
      <c r="I31" s="2"/>
    </row>
    <row r="32" spans="3:9" x14ac:dyDescent="0.3">
      <c r="C32" s="2"/>
      <c r="D32" s="2"/>
      <c r="E32" s="2"/>
      <c r="F32" s="2"/>
      <c r="G32" s="2"/>
      <c r="H32" s="2"/>
      <c r="I32" s="2"/>
    </row>
    <row r="33" spans="3:9" x14ac:dyDescent="0.3">
      <c r="C33" s="2"/>
      <c r="D33" s="2"/>
      <c r="E33" s="2"/>
      <c r="F33" s="2"/>
      <c r="G33" s="2"/>
      <c r="H33" s="2"/>
      <c r="I33" s="2"/>
    </row>
    <row r="34" spans="3:9" x14ac:dyDescent="0.3">
      <c r="C34" s="2"/>
      <c r="D34" s="2"/>
      <c r="E34" s="2"/>
      <c r="F34" s="2"/>
      <c r="G34" s="2"/>
      <c r="H34" s="2"/>
      <c r="I34" s="2"/>
    </row>
    <row r="35" spans="3:9" x14ac:dyDescent="0.3">
      <c r="C35" s="2"/>
      <c r="D35" s="2"/>
      <c r="E35" s="2"/>
      <c r="F35" s="2"/>
      <c r="G35" s="2"/>
      <c r="H35" s="2"/>
      <c r="I35" s="2"/>
    </row>
    <row r="36" spans="3:9" x14ac:dyDescent="0.3">
      <c r="C36" s="2"/>
      <c r="D36" s="2"/>
      <c r="E36" s="2"/>
      <c r="F36" s="2"/>
      <c r="G36" s="2"/>
      <c r="H36" s="2"/>
      <c r="I36" s="2"/>
    </row>
    <row r="37" spans="3:9" x14ac:dyDescent="0.3">
      <c r="C37" s="2"/>
      <c r="D37" s="2"/>
      <c r="E37" s="2"/>
      <c r="F37" s="2"/>
      <c r="G37" s="2"/>
      <c r="H37" s="2"/>
      <c r="I37" s="2"/>
    </row>
    <row r="38" spans="3:9" x14ac:dyDescent="0.3">
      <c r="C38" s="2"/>
      <c r="D38" s="2"/>
      <c r="E38" s="2"/>
      <c r="F38" s="2"/>
      <c r="G38" s="2"/>
      <c r="H38" s="2"/>
      <c r="I38" s="2"/>
    </row>
    <row r="39" spans="3:9" x14ac:dyDescent="0.3">
      <c r="C39" s="2"/>
      <c r="D39" s="2"/>
      <c r="E39" s="2"/>
      <c r="F39" s="2"/>
      <c r="G39" s="2"/>
      <c r="H39" s="2"/>
      <c r="I39" s="2"/>
    </row>
    <row r="40" spans="3:9" x14ac:dyDescent="0.3">
      <c r="C40" s="2"/>
      <c r="D40" s="2"/>
      <c r="E40" s="2"/>
      <c r="F40" s="2"/>
      <c r="G40" s="2"/>
      <c r="H40" s="2"/>
      <c r="I40" s="2"/>
    </row>
    <row r="41" spans="3:9" x14ac:dyDescent="0.3">
      <c r="C41" s="2"/>
      <c r="D41" s="2"/>
      <c r="E41" s="2"/>
      <c r="F41" s="2"/>
      <c r="G41" s="2"/>
      <c r="H41" s="2"/>
      <c r="I41" s="2"/>
    </row>
    <row r="42" spans="3:9" x14ac:dyDescent="0.3">
      <c r="C42" s="2"/>
      <c r="D42" s="2"/>
      <c r="E42" s="2"/>
      <c r="F42" s="2"/>
      <c r="G42" s="2"/>
      <c r="H42" s="2"/>
      <c r="I42" s="2"/>
    </row>
    <row r="43" spans="3:9" x14ac:dyDescent="0.3">
      <c r="C43" s="2"/>
      <c r="D43" s="2"/>
      <c r="E43" s="2"/>
      <c r="F43" s="2"/>
      <c r="G43" s="2"/>
      <c r="H43" s="2"/>
      <c r="I43" s="2"/>
    </row>
    <row r="44" spans="3:9" x14ac:dyDescent="0.3">
      <c r="C44" s="2"/>
      <c r="D44" s="2"/>
      <c r="E44" s="2"/>
      <c r="F44" s="2"/>
      <c r="G44" s="2"/>
      <c r="H44" s="2"/>
      <c r="I44" s="2"/>
    </row>
    <row r="45" spans="3:9" x14ac:dyDescent="0.3">
      <c r="C45" s="2"/>
      <c r="D45" s="2"/>
      <c r="E45" s="2"/>
      <c r="F45" s="2"/>
      <c r="G45" s="2"/>
      <c r="H45" s="2"/>
      <c r="I45" s="2"/>
    </row>
    <row r="46" spans="3:9" x14ac:dyDescent="0.3">
      <c r="C46" s="2"/>
      <c r="D46" s="2"/>
      <c r="E46" s="2"/>
      <c r="F46" s="2"/>
      <c r="G46" s="2"/>
      <c r="H46" s="2"/>
      <c r="I46" s="2"/>
    </row>
    <row r="47" spans="3:9" x14ac:dyDescent="0.3">
      <c r="C47" s="2"/>
      <c r="D47" s="2"/>
      <c r="E47" s="2"/>
      <c r="F47" s="2"/>
      <c r="G47" s="2"/>
      <c r="H47" s="2"/>
      <c r="I47" s="2"/>
    </row>
    <row r="48" spans="3:9" x14ac:dyDescent="0.3">
      <c r="C48" s="2"/>
      <c r="D48" s="2"/>
      <c r="E48" s="2"/>
      <c r="F48" s="2"/>
      <c r="G48" s="2"/>
      <c r="H48" s="2"/>
      <c r="I48" s="2"/>
    </row>
    <row r="49" spans="3:9" x14ac:dyDescent="0.3">
      <c r="C49" s="2"/>
      <c r="D49" s="2"/>
      <c r="E49" s="2"/>
      <c r="F49" s="2"/>
      <c r="G49" s="2"/>
      <c r="H49" s="2"/>
      <c r="I49" s="2"/>
    </row>
    <row r="50" spans="3:9" x14ac:dyDescent="0.3">
      <c r="C50" s="2"/>
      <c r="D50" s="2"/>
      <c r="E50" s="2"/>
      <c r="F50" s="2"/>
      <c r="G50" s="2"/>
      <c r="H50" s="2"/>
      <c r="I50" s="2"/>
    </row>
    <row r="51" spans="3:9" x14ac:dyDescent="0.3">
      <c r="C51" s="2"/>
      <c r="D51" s="2"/>
      <c r="E51" s="2"/>
      <c r="F51" s="2"/>
      <c r="G51" s="2"/>
      <c r="H51" s="2"/>
      <c r="I51" s="2"/>
    </row>
    <row r="52" spans="3:9" x14ac:dyDescent="0.3">
      <c r="C52" s="2"/>
      <c r="D52" s="2"/>
      <c r="E52" s="2"/>
      <c r="F52" s="2"/>
      <c r="G52" s="2"/>
      <c r="H52" s="2"/>
      <c r="I52" s="2"/>
    </row>
    <row r="53" spans="3:9" x14ac:dyDescent="0.3">
      <c r="C53" s="2"/>
      <c r="D53" s="2"/>
      <c r="E53" s="2"/>
      <c r="F53" s="2"/>
      <c r="G53" s="2"/>
      <c r="H53" s="2"/>
      <c r="I53" s="2"/>
    </row>
    <row r="54" spans="3:9" x14ac:dyDescent="0.3">
      <c r="C54" s="2"/>
      <c r="D54" s="2"/>
      <c r="E54" s="2"/>
      <c r="F54" s="2"/>
      <c r="G54" s="2"/>
      <c r="H54" s="2"/>
      <c r="I54" s="2"/>
    </row>
    <row r="55" spans="3:9" x14ac:dyDescent="0.3">
      <c r="C55" s="2"/>
      <c r="D55" s="2"/>
      <c r="E55" s="2"/>
      <c r="F55" s="2"/>
      <c r="G55" s="2"/>
      <c r="H55" s="2"/>
      <c r="I55" s="2"/>
    </row>
    <row r="56" spans="3:9" x14ac:dyDescent="0.3">
      <c r="C56" s="2"/>
      <c r="D56" s="2"/>
      <c r="E56" s="2"/>
      <c r="F56" s="2"/>
      <c r="G56" s="2"/>
      <c r="H56" s="2"/>
      <c r="I56" s="2"/>
    </row>
    <row r="57" spans="3:9" x14ac:dyDescent="0.3">
      <c r="C57" s="2"/>
      <c r="D57" s="2"/>
      <c r="E57" s="2"/>
      <c r="F57" s="2"/>
      <c r="G57" s="2"/>
      <c r="H57" s="2"/>
      <c r="I57" s="2"/>
    </row>
    <row r="58" spans="3:9" x14ac:dyDescent="0.3">
      <c r="C58" s="2"/>
      <c r="D58" s="2"/>
      <c r="E58" s="2"/>
      <c r="F58" s="2"/>
      <c r="G58" s="2"/>
      <c r="H58" s="2"/>
      <c r="I58" s="2"/>
    </row>
    <row r="59" spans="3:9" x14ac:dyDescent="0.3">
      <c r="C59" s="2"/>
      <c r="D59" s="2"/>
      <c r="E59" s="2"/>
      <c r="F59" s="2"/>
      <c r="G59" s="2"/>
      <c r="H59" s="2"/>
      <c r="I59" s="2"/>
    </row>
    <row r="60" spans="3:9" x14ac:dyDescent="0.3">
      <c r="C60" s="2"/>
      <c r="D60" s="2"/>
      <c r="E60" s="2"/>
      <c r="F60" s="2"/>
      <c r="G60" s="2"/>
      <c r="H60" s="2"/>
      <c r="I60" s="2"/>
    </row>
    <row r="61" spans="3:9" x14ac:dyDescent="0.3">
      <c r="C61" s="2"/>
      <c r="D61" s="2"/>
      <c r="E61" s="2"/>
      <c r="F61" s="2"/>
      <c r="G61" s="2"/>
      <c r="H61" s="2"/>
      <c r="I61" s="2"/>
    </row>
    <row r="62" spans="3:9" x14ac:dyDescent="0.3">
      <c r="C62" s="2"/>
      <c r="D62" s="2"/>
      <c r="E62" s="2"/>
      <c r="F62" s="2"/>
      <c r="G62" s="2"/>
      <c r="H62" s="2"/>
      <c r="I62" s="2"/>
    </row>
    <row r="63" spans="3:9" x14ac:dyDescent="0.3">
      <c r="C63" s="2"/>
      <c r="D63" s="2"/>
      <c r="E63" s="2"/>
      <c r="F63" s="2"/>
      <c r="G63" s="2"/>
      <c r="H63" s="2"/>
      <c r="I63" s="2"/>
    </row>
    <row r="64" spans="3:9" x14ac:dyDescent="0.3">
      <c r="C64" s="2"/>
      <c r="D64" s="2"/>
      <c r="E64" s="2"/>
      <c r="F64" s="2"/>
      <c r="G64" s="2"/>
      <c r="H64" s="2"/>
      <c r="I64" s="2"/>
    </row>
    <row r="65" spans="3:9" x14ac:dyDescent="0.3">
      <c r="C65" s="2"/>
      <c r="D65" s="2"/>
      <c r="E65" s="2"/>
      <c r="F65" s="2"/>
      <c r="G65" s="2"/>
      <c r="H65" s="2"/>
      <c r="I65" s="2"/>
    </row>
    <row r="66" spans="3:9" x14ac:dyDescent="0.3">
      <c r="C66" s="2"/>
      <c r="D66" s="2"/>
      <c r="E66" s="2"/>
      <c r="F66" s="2"/>
      <c r="G66" s="2"/>
      <c r="H66" s="2"/>
      <c r="I66" s="2"/>
    </row>
    <row r="67" spans="3:9" x14ac:dyDescent="0.3">
      <c r="C67" s="2"/>
      <c r="D67" s="2"/>
      <c r="E67" s="2"/>
      <c r="F67" s="2"/>
      <c r="G67" s="2"/>
      <c r="H67" s="2"/>
      <c r="I67" s="2"/>
    </row>
    <row r="68" spans="3:9" x14ac:dyDescent="0.3">
      <c r="C68" s="2"/>
      <c r="D68" s="2"/>
      <c r="E68" s="2"/>
      <c r="F68" s="2"/>
      <c r="G68" s="2"/>
      <c r="H68" s="2"/>
      <c r="I68" s="2"/>
    </row>
    <row r="69" spans="3:9" x14ac:dyDescent="0.3">
      <c r="C69" s="2"/>
      <c r="D69" s="2"/>
      <c r="E69" s="2"/>
      <c r="F69" s="2"/>
      <c r="G69" s="2"/>
      <c r="H69" s="2"/>
      <c r="I69" s="2"/>
    </row>
    <row r="70" spans="3:9" x14ac:dyDescent="0.3">
      <c r="C70" s="2"/>
      <c r="D70" s="2"/>
      <c r="E70" s="2"/>
      <c r="F70" s="2"/>
      <c r="G70" s="2"/>
      <c r="H70" s="2"/>
      <c r="I70" s="2"/>
    </row>
    <row r="71" spans="3:9" x14ac:dyDescent="0.3">
      <c r="C71" s="2"/>
      <c r="D71" s="2"/>
      <c r="E71" s="2"/>
      <c r="F71" s="2"/>
      <c r="G71" s="2"/>
      <c r="H71" s="2"/>
      <c r="I71" s="2"/>
    </row>
    <row r="72" spans="3:9" x14ac:dyDescent="0.3">
      <c r="C72" s="2"/>
      <c r="D72" s="2"/>
      <c r="E72" s="2"/>
      <c r="F72" s="2"/>
      <c r="G72" s="2"/>
      <c r="H72" s="2"/>
      <c r="I72" s="2"/>
    </row>
    <row r="73" spans="3:9" x14ac:dyDescent="0.3">
      <c r="C73" s="2"/>
      <c r="D73" s="2"/>
      <c r="E73" s="2"/>
      <c r="F73" s="2"/>
      <c r="G73" s="2"/>
      <c r="H73" s="2"/>
      <c r="I73" s="2"/>
    </row>
    <row r="74" spans="3:9" x14ac:dyDescent="0.3">
      <c r="C74" s="2"/>
      <c r="D74" s="2"/>
      <c r="E74" s="2"/>
      <c r="F74" s="2"/>
      <c r="G74" s="2"/>
      <c r="H74" s="2"/>
      <c r="I74" s="2"/>
    </row>
    <row r="75" spans="3:9" x14ac:dyDescent="0.3">
      <c r="C75" s="2"/>
      <c r="D75" s="2"/>
      <c r="E75" s="2"/>
      <c r="F75" s="2"/>
      <c r="G75" s="2"/>
      <c r="H75" s="2"/>
      <c r="I75" s="2"/>
    </row>
    <row r="76" spans="3:9" x14ac:dyDescent="0.3">
      <c r="C76" s="2"/>
      <c r="D76" s="2"/>
      <c r="E76" s="2"/>
      <c r="F76" s="2"/>
      <c r="G76" s="2"/>
      <c r="H76" s="2"/>
      <c r="I76" s="2"/>
    </row>
    <row r="77" spans="3:9" x14ac:dyDescent="0.3">
      <c r="C77" s="2"/>
      <c r="D77" s="2"/>
      <c r="E77" s="2"/>
      <c r="F77" s="2"/>
      <c r="G77" s="2"/>
      <c r="H77" s="2"/>
      <c r="I77" s="2"/>
    </row>
    <row r="78" spans="3:9" x14ac:dyDescent="0.3">
      <c r="C78" s="2"/>
      <c r="D78" s="2"/>
      <c r="E78" s="2"/>
      <c r="F78" s="2"/>
      <c r="G78" s="2"/>
      <c r="H78" s="2"/>
      <c r="I78" s="2"/>
    </row>
    <row r="79" spans="3:9" x14ac:dyDescent="0.3">
      <c r="C79" s="2"/>
      <c r="D79" s="2"/>
      <c r="E79" s="2"/>
      <c r="F79" s="2"/>
      <c r="G79" s="2"/>
      <c r="H79" s="2"/>
      <c r="I79" s="2"/>
    </row>
    <row r="80" spans="3:9" x14ac:dyDescent="0.3">
      <c r="C80" s="2"/>
      <c r="D80" s="2"/>
      <c r="E80" s="2"/>
      <c r="F80" s="2"/>
      <c r="G80" s="2"/>
      <c r="H80" s="2"/>
      <c r="I80" s="2"/>
    </row>
    <row r="81" spans="3:9" x14ac:dyDescent="0.3">
      <c r="C81" s="2"/>
      <c r="D81" s="2"/>
      <c r="E81" s="2"/>
      <c r="F81" s="2"/>
      <c r="G81" s="2"/>
      <c r="H81" s="2"/>
      <c r="I81" s="2"/>
    </row>
    <row r="82" spans="3:9" x14ac:dyDescent="0.3">
      <c r="C82" s="2"/>
      <c r="D82" s="2"/>
      <c r="E82" s="2"/>
      <c r="F82" s="2"/>
      <c r="G82" s="2"/>
      <c r="H82" s="2"/>
      <c r="I82" s="2"/>
    </row>
    <row r="83" spans="3:9" x14ac:dyDescent="0.3">
      <c r="C83" s="2"/>
      <c r="D83" s="2"/>
      <c r="E83" s="2"/>
      <c r="F83" s="2"/>
      <c r="G83" s="2"/>
      <c r="H83" s="2"/>
      <c r="I83" s="2"/>
    </row>
    <row r="84" spans="3:9" x14ac:dyDescent="0.3">
      <c r="C84" s="2"/>
      <c r="D84" s="2"/>
      <c r="E84" s="2"/>
      <c r="F84" s="2"/>
      <c r="G84" s="2"/>
      <c r="H84" s="2"/>
      <c r="I84" s="2"/>
    </row>
    <row r="85" spans="3:9" x14ac:dyDescent="0.3">
      <c r="C85" s="2"/>
      <c r="D85" s="2"/>
      <c r="E85" s="2"/>
      <c r="F85" s="2"/>
      <c r="G85" s="2"/>
      <c r="H85" s="2"/>
      <c r="I85" s="2"/>
    </row>
    <row r="86" spans="3:9" x14ac:dyDescent="0.3">
      <c r="C86" s="2"/>
      <c r="D86" s="2"/>
      <c r="E86" s="2"/>
      <c r="F86" s="2"/>
      <c r="G86" s="2"/>
      <c r="H86" s="2"/>
      <c r="I86" s="2"/>
    </row>
    <row r="87" spans="3:9" x14ac:dyDescent="0.3">
      <c r="C87" s="2"/>
      <c r="D87" s="2"/>
      <c r="E87" s="2"/>
      <c r="F87" s="2"/>
      <c r="G87" s="2"/>
      <c r="H87" s="2"/>
      <c r="I87" s="2"/>
    </row>
    <row r="88" spans="3:9" x14ac:dyDescent="0.3">
      <c r="C88" s="2"/>
      <c r="D88" s="2"/>
      <c r="E88" s="2"/>
      <c r="F88" s="2"/>
      <c r="G88" s="2"/>
      <c r="H88" s="2"/>
      <c r="I88" s="2"/>
    </row>
    <row r="89" spans="3:9" x14ac:dyDescent="0.3">
      <c r="C89" s="2"/>
      <c r="D89" s="2"/>
      <c r="E89" s="2"/>
      <c r="F89" s="2"/>
      <c r="G89" s="2"/>
      <c r="H89" s="2"/>
      <c r="I89" s="2"/>
    </row>
    <row r="90" spans="3:9" x14ac:dyDescent="0.3">
      <c r="C90" s="2"/>
      <c r="D90" s="2"/>
      <c r="E90" s="2"/>
      <c r="F90" s="2"/>
      <c r="G90" s="2"/>
      <c r="H90" s="2"/>
      <c r="I90" s="2"/>
    </row>
    <row r="91" spans="3:9" x14ac:dyDescent="0.3">
      <c r="C91" s="2"/>
      <c r="D91" s="2"/>
      <c r="E91" s="2"/>
      <c r="F91" s="2"/>
      <c r="G91" s="2"/>
      <c r="H91" s="2"/>
      <c r="I91" s="2"/>
    </row>
    <row r="92" spans="3:9" x14ac:dyDescent="0.3">
      <c r="C92" s="2"/>
      <c r="D92" s="2"/>
      <c r="E92" s="2"/>
      <c r="F92" s="2"/>
      <c r="G92" s="2"/>
      <c r="H92" s="2"/>
      <c r="I92" s="2"/>
    </row>
    <row r="93" spans="3:9" x14ac:dyDescent="0.3">
      <c r="C93" s="2"/>
      <c r="D93" s="2"/>
      <c r="E93" s="2"/>
      <c r="F93" s="2"/>
      <c r="G93" s="2"/>
      <c r="H93" s="2"/>
      <c r="I93" s="2"/>
    </row>
    <row r="94" spans="3:9" x14ac:dyDescent="0.3">
      <c r="C94" s="2"/>
      <c r="D94" s="2"/>
      <c r="E94" s="2"/>
      <c r="F94" s="2"/>
      <c r="G94" s="2"/>
      <c r="H94" s="2"/>
      <c r="I94" s="2"/>
    </row>
    <row r="95" spans="3:9" x14ac:dyDescent="0.3">
      <c r="C95" s="2"/>
      <c r="D95" s="2"/>
      <c r="E95" s="2"/>
      <c r="F95" s="2"/>
      <c r="G95" s="2"/>
      <c r="H95" s="2"/>
      <c r="I95" s="2"/>
    </row>
    <row r="96" spans="3:9" x14ac:dyDescent="0.3">
      <c r="C96" s="2"/>
      <c r="D96" s="2"/>
      <c r="E96" s="2"/>
      <c r="F96" s="2"/>
      <c r="G96" s="2"/>
      <c r="H96" s="2"/>
      <c r="I96" s="2"/>
    </row>
    <row r="97" spans="3:9" x14ac:dyDescent="0.3">
      <c r="C97" s="2"/>
      <c r="D97" s="2"/>
      <c r="E97" s="2"/>
      <c r="F97" s="2"/>
      <c r="G97" s="2"/>
      <c r="H97" s="2"/>
      <c r="I97" s="2"/>
    </row>
    <row r="98" spans="3:9" x14ac:dyDescent="0.3">
      <c r="C98" s="2"/>
      <c r="D98" s="2"/>
      <c r="E98" s="2"/>
      <c r="F98" s="2"/>
      <c r="G98" s="2"/>
      <c r="H98" s="2"/>
      <c r="I98" s="2"/>
    </row>
    <row r="99" spans="3:9" x14ac:dyDescent="0.3">
      <c r="C99" s="2"/>
      <c r="D99" s="2"/>
      <c r="E99" s="2"/>
      <c r="F99" s="2"/>
      <c r="G99" s="2"/>
      <c r="H99" s="2"/>
      <c r="I99" s="2"/>
    </row>
    <row r="100" spans="3:9" x14ac:dyDescent="0.3">
      <c r="C100" s="2"/>
      <c r="D100" s="2"/>
      <c r="E100" s="2"/>
      <c r="F100" s="2"/>
      <c r="G100" s="2"/>
      <c r="H100" s="2"/>
      <c r="I100" s="2"/>
    </row>
    <row r="101" spans="3:9" x14ac:dyDescent="0.3">
      <c r="C101" s="2"/>
      <c r="D101" s="2"/>
      <c r="E101" s="2"/>
      <c r="F101" s="2"/>
      <c r="G101" s="2"/>
      <c r="H101" s="2"/>
      <c r="I101" s="2"/>
    </row>
    <row r="102" spans="3:9" x14ac:dyDescent="0.3">
      <c r="C102" s="2"/>
      <c r="D102" s="2"/>
      <c r="E102" s="2"/>
      <c r="F102" s="2"/>
      <c r="G102" s="2"/>
      <c r="H102" s="2"/>
      <c r="I102" s="2"/>
    </row>
    <row r="103" spans="3:9" x14ac:dyDescent="0.3">
      <c r="C103" s="2"/>
      <c r="D103" s="2"/>
      <c r="E103" s="2"/>
      <c r="F103" s="2"/>
      <c r="G103" s="2"/>
      <c r="H103" s="2"/>
      <c r="I103" s="2"/>
    </row>
    <row r="104" spans="3:9" x14ac:dyDescent="0.3">
      <c r="C104" s="2"/>
      <c r="D104" s="2"/>
      <c r="E104" s="2"/>
      <c r="F104" s="2"/>
      <c r="G104" s="2"/>
      <c r="H104" s="2"/>
      <c r="I104" s="2"/>
    </row>
    <row r="105" spans="3:9" x14ac:dyDescent="0.3">
      <c r="C105" s="2"/>
      <c r="D105" s="2"/>
      <c r="E105" s="2"/>
      <c r="F105" s="2"/>
      <c r="G105" s="2"/>
      <c r="H105" s="2"/>
      <c r="I105" s="2"/>
    </row>
    <row r="106" spans="3:9" x14ac:dyDescent="0.3">
      <c r="C106" s="2"/>
      <c r="D106" s="2"/>
      <c r="E106" s="2"/>
      <c r="F106" s="2"/>
      <c r="G106" s="2"/>
      <c r="H106" s="2"/>
      <c r="I106" s="2"/>
    </row>
    <row r="107" spans="3:9" x14ac:dyDescent="0.3">
      <c r="C107" s="2"/>
      <c r="D107" s="2"/>
      <c r="E107" s="2"/>
      <c r="F107" s="2"/>
      <c r="G107" s="2"/>
      <c r="H107" s="2"/>
      <c r="I107" s="2"/>
    </row>
    <row r="108" spans="3:9" x14ac:dyDescent="0.3">
      <c r="C108" s="2"/>
      <c r="D108" s="2"/>
      <c r="E108" s="2"/>
      <c r="F108" s="2"/>
      <c r="G108" s="2"/>
      <c r="H108" s="2"/>
      <c r="I108" s="2"/>
    </row>
    <row r="109" spans="3:9" x14ac:dyDescent="0.3">
      <c r="C109" s="2"/>
      <c r="D109" s="2"/>
      <c r="E109" s="2"/>
      <c r="F109" s="2"/>
      <c r="G109" s="2"/>
      <c r="H109" s="2"/>
      <c r="I109" s="2"/>
    </row>
    <row r="110" spans="3:9" x14ac:dyDescent="0.3">
      <c r="C110" s="2"/>
      <c r="D110" s="2"/>
      <c r="E110" s="2"/>
      <c r="F110" s="2"/>
      <c r="G110" s="2"/>
      <c r="H110" s="2"/>
      <c r="I110" s="2"/>
    </row>
    <row r="111" spans="3:9" x14ac:dyDescent="0.3">
      <c r="C111" s="2"/>
      <c r="D111" s="2"/>
      <c r="E111" s="2"/>
      <c r="F111" s="2"/>
      <c r="G111" s="2"/>
      <c r="H111" s="2"/>
      <c r="I111" s="2"/>
    </row>
    <row r="112" spans="3:9" x14ac:dyDescent="0.3">
      <c r="C112" s="2"/>
      <c r="D112" s="2"/>
      <c r="E112" s="2"/>
      <c r="F112" s="2"/>
      <c r="G112" s="2"/>
      <c r="H112" s="2"/>
      <c r="I112" s="2"/>
    </row>
    <row r="113" spans="3:9" x14ac:dyDescent="0.3">
      <c r="C113" s="2"/>
      <c r="D113" s="2"/>
      <c r="E113" s="2"/>
      <c r="F113" s="2"/>
      <c r="G113" s="2"/>
      <c r="H113" s="2"/>
      <c r="I113" s="2"/>
    </row>
    <row r="114" spans="3:9" x14ac:dyDescent="0.3">
      <c r="C114" s="2"/>
      <c r="D114" s="2"/>
      <c r="E114" s="2"/>
      <c r="F114" s="2"/>
      <c r="G114" s="2"/>
      <c r="H114" s="2"/>
      <c r="I114" s="2"/>
    </row>
    <row r="115" spans="3:9" x14ac:dyDescent="0.3">
      <c r="C115" s="2"/>
      <c r="D115" s="2"/>
      <c r="E115" s="2"/>
      <c r="F115" s="2"/>
      <c r="G115" s="2"/>
      <c r="H115" s="2"/>
      <c r="I115" s="2"/>
    </row>
    <row r="116" spans="3:9" x14ac:dyDescent="0.3">
      <c r="C116" s="2"/>
      <c r="D116" s="2"/>
      <c r="E116" s="2"/>
      <c r="F116" s="2"/>
      <c r="G116" s="2"/>
      <c r="H116" s="2"/>
      <c r="I116" s="2"/>
    </row>
    <row r="117" spans="3:9" x14ac:dyDescent="0.3">
      <c r="C117" s="2"/>
      <c r="D117" s="2"/>
      <c r="E117" s="2"/>
      <c r="F117" s="2"/>
      <c r="G117" s="2"/>
      <c r="H117" s="2"/>
      <c r="I117" s="2"/>
    </row>
    <row r="118" spans="3:9" x14ac:dyDescent="0.3">
      <c r="C118" s="2"/>
      <c r="D118" s="2"/>
      <c r="E118" s="2"/>
      <c r="F118" s="2"/>
      <c r="G118" s="2"/>
      <c r="H118" s="2"/>
      <c r="I118" s="2"/>
    </row>
    <row r="119" spans="3:9" x14ac:dyDescent="0.3">
      <c r="C119" s="2"/>
      <c r="D119" s="2"/>
      <c r="E119" s="2"/>
      <c r="F119" s="2"/>
      <c r="G119" s="2"/>
      <c r="H119" s="2"/>
      <c r="I119" s="2"/>
    </row>
    <row r="120" spans="3:9" x14ac:dyDescent="0.3">
      <c r="C120" s="2"/>
      <c r="D120" s="2"/>
      <c r="E120" s="2"/>
      <c r="F120" s="2"/>
      <c r="G120" s="2"/>
      <c r="H120" s="2"/>
      <c r="I120" s="2"/>
    </row>
    <row r="121" spans="3:9" x14ac:dyDescent="0.3">
      <c r="C121" s="2"/>
      <c r="D121" s="2"/>
      <c r="E121" s="2"/>
      <c r="F121" s="2"/>
      <c r="G121" s="2"/>
      <c r="H121" s="2"/>
      <c r="I121" s="2"/>
    </row>
    <row r="122" spans="3:9" x14ac:dyDescent="0.3">
      <c r="C122" s="2"/>
      <c r="D122" s="2"/>
      <c r="E122" s="2"/>
      <c r="F122" s="2"/>
      <c r="G122" s="2"/>
      <c r="H122" s="2"/>
      <c r="I122" s="2"/>
    </row>
    <row r="123" spans="3:9" x14ac:dyDescent="0.3">
      <c r="C123" s="2"/>
      <c r="D123" s="2"/>
      <c r="E123" s="2"/>
      <c r="F123" s="2"/>
      <c r="G123" s="2"/>
      <c r="H123" s="2"/>
      <c r="I123" s="2"/>
    </row>
    <row r="124" spans="3:9" x14ac:dyDescent="0.3">
      <c r="C124" s="2"/>
      <c r="D124" s="2"/>
      <c r="E124" s="2"/>
      <c r="F124" s="2"/>
      <c r="G124" s="2"/>
      <c r="H124" s="2"/>
      <c r="I124" s="2"/>
    </row>
    <row r="125" spans="3:9" x14ac:dyDescent="0.3">
      <c r="C125" s="2"/>
      <c r="D125" s="2"/>
      <c r="E125" s="2"/>
      <c r="F125" s="2"/>
      <c r="G125" s="2"/>
      <c r="H125" s="2"/>
      <c r="I125" s="2"/>
    </row>
    <row r="126" spans="3:9" x14ac:dyDescent="0.3">
      <c r="C126" s="2"/>
      <c r="D126" s="2"/>
      <c r="E126" s="2"/>
      <c r="F126" s="2"/>
      <c r="G126" s="2"/>
      <c r="H126" s="2"/>
      <c r="I126" s="2"/>
    </row>
    <row r="127" spans="3:9" x14ac:dyDescent="0.3">
      <c r="C127" s="2"/>
      <c r="D127" s="2"/>
      <c r="E127" s="2"/>
      <c r="F127" s="2"/>
      <c r="G127" s="2"/>
      <c r="H127" s="2"/>
      <c r="I127" s="2"/>
    </row>
    <row r="128" spans="3:9" x14ac:dyDescent="0.3">
      <c r="C128" s="2"/>
      <c r="D128" s="2"/>
      <c r="E128" s="2"/>
      <c r="F128" s="2"/>
      <c r="G128" s="2"/>
      <c r="H128" s="2"/>
      <c r="I128" s="2"/>
    </row>
    <row r="129" spans="3:9" x14ac:dyDescent="0.3">
      <c r="C129" s="2"/>
      <c r="D129" s="2"/>
      <c r="E129" s="2"/>
      <c r="F129" s="2"/>
      <c r="G129" s="2"/>
      <c r="H129" s="2"/>
      <c r="I129" s="2"/>
    </row>
    <row r="130" spans="3:9" x14ac:dyDescent="0.3">
      <c r="C130" s="2"/>
      <c r="D130" s="2"/>
      <c r="E130" s="2"/>
      <c r="F130" s="2"/>
      <c r="G130" s="2"/>
      <c r="H130" s="2"/>
      <c r="I130" s="2"/>
    </row>
    <row r="131" spans="3:9" x14ac:dyDescent="0.3">
      <c r="C131" s="2"/>
      <c r="D131" s="2"/>
      <c r="E131" s="2"/>
      <c r="F131" s="2"/>
      <c r="G131" s="2"/>
      <c r="H131" s="2"/>
      <c r="I131" s="2"/>
    </row>
    <row r="132" spans="3:9" x14ac:dyDescent="0.3">
      <c r="C132" s="2"/>
      <c r="D132" s="2"/>
      <c r="E132" s="2"/>
      <c r="F132" s="2"/>
      <c r="G132" s="2"/>
      <c r="H132" s="2"/>
      <c r="I132" s="2"/>
    </row>
    <row r="133" spans="3:9" x14ac:dyDescent="0.3">
      <c r="C133" s="2"/>
      <c r="D133" s="2"/>
      <c r="E133" s="2"/>
      <c r="F133" s="2"/>
      <c r="G133" s="2"/>
      <c r="H133" s="2"/>
      <c r="I133" s="2"/>
    </row>
    <row r="134" spans="3:9" x14ac:dyDescent="0.3">
      <c r="C134" s="2"/>
      <c r="D134" s="2"/>
      <c r="E134" s="2"/>
      <c r="F134" s="2"/>
      <c r="G134" s="2"/>
      <c r="H134" s="2"/>
      <c r="I134" s="2"/>
    </row>
    <row r="135" spans="3:9" x14ac:dyDescent="0.3">
      <c r="C135" s="2"/>
      <c r="D135" s="2"/>
      <c r="E135" s="2"/>
      <c r="F135" s="2"/>
      <c r="G135" s="2"/>
      <c r="H135" s="2"/>
      <c r="I135" s="2"/>
    </row>
    <row r="136" spans="3:9" x14ac:dyDescent="0.3">
      <c r="C136" s="2"/>
      <c r="D136" s="2"/>
      <c r="E136" s="2"/>
      <c r="F136" s="2"/>
      <c r="G136" s="2"/>
      <c r="H136" s="2"/>
      <c r="I136" s="2"/>
    </row>
    <row r="137" spans="3:9" x14ac:dyDescent="0.3">
      <c r="C137" s="2"/>
      <c r="D137" s="2"/>
      <c r="E137" s="2"/>
      <c r="F137" s="2"/>
      <c r="G137" s="2"/>
      <c r="H137" s="2"/>
      <c r="I137" s="2"/>
    </row>
    <row r="138" spans="3:9" x14ac:dyDescent="0.3">
      <c r="C138" s="2"/>
      <c r="D138" s="2"/>
      <c r="E138" s="2"/>
      <c r="F138" s="2"/>
      <c r="G138" s="2"/>
      <c r="H138" s="2"/>
      <c r="I138" s="2"/>
    </row>
    <row r="139" spans="3:9" x14ac:dyDescent="0.3">
      <c r="C139" s="2"/>
      <c r="D139" s="2"/>
      <c r="E139" s="2"/>
      <c r="F139" s="2"/>
      <c r="G139" s="2"/>
      <c r="H139" s="2"/>
      <c r="I139" s="2"/>
    </row>
    <row r="140" spans="3:9" x14ac:dyDescent="0.3">
      <c r="C140" s="2"/>
      <c r="D140" s="2"/>
      <c r="E140" s="2"/>
      <c r="F140" s="2"/>
      <c r="G140" s="2"/>
      <c r="H140" s="2"/>
      <c r="I140" s="2"/>
    </row>
    <row r="141" spans="3:9" x14ac:dyDescent="0.3">
      <c r="C141" s="2"/>
      <c r="D141" s="2"/>
      <c r="E141" s="2"/>
      <c r="F141" s="2"/>
      <c r="G141" s="2"/>
      <c r="H141" s="2"/>
      <c r="I141" s="2"/>
    </row>
    <row r="142" spans="3:9" x14ac:dyDescent="0.3">
      <c r="C142" s="2"/>
      <c r="D142" s="2"/>
      <c r="E142" s="2"/>
      <c r="F142" s="2"/>
      <c r="G142" s="2"/>
      <c r="H142" s="2"/>
      <c r="I142" s="2"/>
    </row>
    <row r="143" spans="3:9" x14ac:dyDescent="0.3">
      <c r="C143" s="2"/>
      <c r="D143" s="2"/>
      <c r="E143" s="2"/>
      <c r="F143" s="2"/>
      <c r="G143" s="2"/>
      <c r="H143" s="2"/>
      <c r="I143" s="2"/>
    </row>
    <row r="144" spans="3:9" x14ac:dyDescent="0.3">
      <c r="C144" s="2"/>
      <c r="D144" s="2"/>
      <c r="E144" s="2"/>
      <c r="F144" s="2"/>
      <c r="G144" s="2"/>
      <c r="H144" s="2"/>
      <c r="I144" s="2"/>
    </row>
    <row r="145" spans="3:9" x14ac:dyDescent="0.3">
      <c r="C145" s="2"/>
      <c r="D145" s="2"/>
      <c r="E145" s="2"/>
      <c r="F145" s="2"/>
      <c r="G145" s="2"/>
      <c r="H145" s="2"/>
      <c r="I145" s="2"/>
    </row>
    <row r="146" spans="3:9" x14ac:dyDescent="0.3">
      <c r="C146" s="2"/>
      <c r="D146" s="2"/>
      <c r="E146" s="2"/>
      <c r="F146" s="2"/>
      <c r="G146" s="2"/>
      <c r="H146" s="2"/>
      <c r="I146" s="2"/>
    </row>
    <row r="147" spans="3:9" x14ac:dyDescent="0.3">
      <c r="C147" s="2"/>
      <c r="D147" s="2"/>
      <c r="E147" s="2"/>
      <c r="F147" s="2"/>
      <c r="G147" s="2"/>
      <c r="H147" s="2"/>
      <c r="I147" s="2"/>
    </row>
    <row r="148" spans="3:9" x14ac:dyDescent="0.3">
      <c r="C148" s="2"/>
      <c r="D148" s="2"/>
      <c r="E148" s="2"/>
      <c r="F148" s="2"/>
      <c r="G148" s="2"/>
      <c r="H148" s="2"/>
      <c r="I148" s="2"/>
    </row>
    <row r="149" spans="3:9" x14ac:dyDescent="0.3">
      <c r="C149" s="2"/>
      <c r="D149" s="2"/>
      <c r="E149" s="2"/>
      <c r="F149" s="2"/>
      <c r="G149" s="2"/>
      <c r="H149" s="2"/>
      <c r="I149" s="2"/>
    </row>
    <row r="150" spans="3:9" x14ac:dyDescent="0.3">
      <c r="C150" s="2"/>
      <c r="D150" s="2"/>
      <c r="E150" s="2"/>
      <c r="F150" s="2"/>
      <c r="G150" s="2"/>
      <c r="H150" s="2"/>
      <c r="I150" s="2"/>
    </row>
    <row r="151" spans="3:9" x14ac:dyDescent="0.3">
      <c r="C151" s="2"/>
      <c r="D151" s="2"/>
      <c r="E151" s="2"/>
      <c r="F151" s="2"/>
      <c r="G151" s="2"/>
      <c r="H151" s="2"/>
      <c r="I151" s="2"/>
    </row>
    <row r="152" spans="3:9" x14ac:dyDescent="0.3">
      <c r="C152" s="2"/>
      <c r="D152" s="2"/>
      <c r="E152" s="2"/>
      <c r="F152" s="2"/>
      <c r="G152" s="2"/>
      <c r="H152" s="2"/>
      <c r="I152" s="2"/>
    </row>
    <row r="153" spans="3:9" x14ac:dyDescent="0.3">
      <c r="C153" s="2"/>
      <c r="D153" s="2"/>
      <c r="E153" s="2"/>
      <c r="F153" s="2"/>
      <c r="G153" s="2"/>
      <c r="H153" s="2"/>
      <c r="I153" s="2"/>
    </row>
    <row r="154" spans="3:9" x14ac:dyDescent="0.3">
      <c r="C154" s="2"/>
      <c r="D154" s="2"/>
      <c r="E154" s="2"/>
      <c r="F154" s="2"/>
      <c r="G154" s="2"/>
      <c r="H154" s="2"/>
      <c r="I154" s="2"/>
    </row>
    <row r="155" spans="3:9" x14ac:dyDescent="0.3">
      <c r="C155" s="2"/>
      <c r="D155" s="2"/>
      <c r="E155" s="2"/>
      <c r="F155" s="2"/>
      <c r="G155" s="2"/>
      <c r="H155" s="2"/>
      <c r="I155" s="2"/>
    </row>
    <row r="156" spans="3:9" x14ac:dyDescent="0.3">
      <c r="C156" s="2"/>
      <c r="D156" s="2"/>
      <c r="E156" s="2"/>
      <c r="F156" s="2"/>
      <c r="G156" s="2"/>
      <c r="H156" s="2"/>
      <c r="I156" s="2"/>
    </row>
    <row r="157" spans="3:9" x14ac:dyDescent="0.3">
      <c r="C157" s="2"/>
      <c r="D157" s="2"/>
      <c r="E157" s="2"/>
      <c r="F157" s="2"/>
      <c r="G157" s="2"/>
      <c r="H157" s="2"/>
      <c r="I157" s="2"/>
    </row>
    <row r="158" spans="3:9" x14ac:dyDescent="0.3">
      <c r="C158" s="2"/>
      <c r="D158" s="2"/>
      <c r="E158" s="2"/>
      <c r="F158" s="2"/>
      <c r="G158" s="2"/>
      <c r="H158" s="2"/>
      <c r="I158" s="2"/>
    </row>
    <row r="159" spans="3:9" x14ac:dyDescent="0.3">
      <c r="C159" s="2"/>
      <c r="D159" s="2"/>
      <c r="E159" s="2"/>
      <c r="F159" s="2"/>
      <c r="G159" s="2"/>
      <c r="H159" s="2"/>
      <c r="I159" s="2"/>
    </row>
    <row r="160" spans="3:9" x14ac:dyDescent="0.3">
      <c r="C160" s="2"/>
      <c r="D160" s="2"/>
      <c r="E160" s="2"/>
      <c r="F160" s="2"/>
      <c r="G160" s="2"/>
      <c r="H160" s="2"/>
      <c r="I160" s="2"/>
    </row>
    <row r="161" spans="3:9" x14ac:dyDescent="0.3">
      <c r="C161" s="2"/>
      <c r="D161" s="2"/>
      <c r="E161" s="2"/>
      <c r="F161" s="2"/>
      <c r="G161" s="2"/>
      <c r="H161" s="2"/>
      <c r="I161" s="2"/>
    </row>
    <row r="162" spans="3:9" x14ac:dyDescent="0.3">
      <c r="C162" s="2"/>
      <c r="D162" s="2"/>
      <c r="E162" s="2"/>
      <c r="F162" s="2"/>
      <c r="G162" s="2"/>
      <c r="H162" s="2"/>
      <c r="I162" s="2"/>
    </row>
    <row r="163" spans="3:9" x14ac:dyDescent="0.3">
      <c r="C163" s="2"/>
      <c r="D163" s="2"/>
      <c r="E163" s="2"/>
      <c r="F163" s="2"/>
      <c r="G163" s="2"/>
      <c r="H163" s="2"/>
      <c r="I163" s="2"/>
    </row>
    <row r="164" spans="3:9" x14ac:dyDescent="0.3">
      <c r="C164" s="2"/>
      <c r="D164" s="2"/>
      <c r="E164" s="2"/>
      <c r="F164" s="2"/>
      <c r="G164" s="2"/>
      <c r="H164" s="2"/>
      <c r="I164" s="2"/>
    </row>
    <row r="165" spans="3:9" x14ac:dyDescent="0.3">
      <c r="C165" s="2"/>
      <c r="D165" s="2"/>
      <c r="E165" s="2"/>
      <c r="F165" s="2"/>
      <c r="G165" s="2"/>
      <c r="H165" s="2"/>
      <c r="I165" s="2"/>
    </row>
    <row r="166" spans="3:9" x14ac:dyDescent="0.3">
      <c r="C166" s="2"/>
      <c r="D166" s="2"/>
      <c r="E166" s="2"/>
      <c r="F166" s="2"/>
      <c r="G166" s="2"/>
      <c r="H166" s="2"/>
      <c r="I166" s="2"/>
    </row>
    <row r="167" spans="3:9" x14ac:dyDescent="0.3">
      <c r="C167" s="2"/>
      <c r="D167" s="2"/>
      <c r="E167" s="2"/>
      <c r="F167" s="2"/>
      <c r="G167" s="2"/>
      <c r="H167" s="2"/>
      <c r="I167" s="2"/>
    </row>
    <row r="168" spans="3:9" x14ac:dyDescent="0.3">
      <c r="C168" s="2"/>
      <c r="D168" s="2"/>
      <c r="E168" s="2"/>
      <c r="F168" s="2"/>
      <c r="G168" s="2"/>
      <c r="H168" s="2"/>
      <c r="I168" s="2"/>
    </row>
    <row r="169" spans="3:9" x14ac:dyDescent="0.3">
      <c r="C169" s="2"/>
      <c r="D169" s="2"/>
      <c r="E169" s="2"/>
      <c r="F169" s="2"/>
      <c r="G169" s="2"/>
      <c r="H169" s="2"/>
      <c r="I169" s="2"/>
    </row>
    <row r="170" spans="3:9" x14ac:dyDescent="0.3">
      <c r="C170" s="2"/>
      <c r="D170" s="2"/>
      <c r="E170" s="2"/>
      <c r="F170" s="2"/>
      <c r="G170" s="2"/>
      <c r="H170" s="2"/>
      <c r="I170" s="2"/>
    </row>
    <row r="171" spans="3:9" x14ac:dyDescent="0.3">
      <c r="C171" s="2"/>
      <c r="D171" s="2"/>
      <c r="E171" s="2"/>
      <c r="F171" s="2"/>
      <c r="G171" s="2"/>
      <c r="H171" s="2"/>
      <c r="I171" s="2"/>
    </row>
    <row r="172" spans="3:9" x14ac:dyDescent="0.3">
      <c r="C172" s="2"/>
      <c r="D172" s="2"/>
      <c r="E172" s="2"/>
      <c r="F172" s="2"/>
      <c r="G172" s="2"/>
      <c r="H172" s="2"/>
      <c r="I172" s="2"/>
    </row>
    <row r="173" spans="3:9" x14ac:dyDescent="0.3">
      <c r="C173" s="2"/>
      <c r="D173" s="2"/>
      <c r="E173" s="2"/>
      <c r="F173" s="2"/>
      <c r="G173" s="2"/>
      <c r="H173" s="2"/>
      <c r="I173" s="2"/>
    </row>
    <row r="174" spans="3:9" x14ac:dyDescent="0.3">
      <c r="C174" s="2"/>
      <c r="D174" s="2"/>
      <c r="E174" s="2"/>
      <c r="F174" s="2"/>
      <c r="G174" s="2"/>
      <c r="H174" s="2"/>
      <c r="I174" s="2"/>
    </row>
    <row r="175" spans="3:9" x14ac:dyDescent="0.3">
      <c r="C175" s="2"/>
      <c r="D175" s="2"/>
      <c r="E175" s="2"/>
      <c r="F175" s="2"/>
      <c r="G175" s="2"/>
      <c r="H175" s="2"/>
      <c r="I175" s="2"/>
    </row>
    <row r="176" spans="3:9" x14ac:dyDescent="0.3">
      <c r="C176" s="2"/>
      <c r="D176" s="2"/>
      <c r="E176" s="2"/>
      <c r="F176" s="2"/>
      <c r="G176" s="2"/>
      <c r="H176" s="2"/>
      <c r="I176" s="2"/>
    </row>
    <row r="177" spans="3:9" x14ac:dyDescent="0.3">
      <c r="C177" s="2"/>
      <c r="D177" s="2"/>
      <c r="E177" s="2"/>
      <c r="F177" s="2"/>
      <c r="G177" s="2"/>
      <c r="H177" s="2"/>
      <c r="I177" s="2"/>
    </row>
    <row r="178" spans="3:9" x14ac:dyDescent="0.3">
      <c r="C178" s="2"/>
      <c r="D178" s="2"/>
      <c r="E178" s="2"/>
      <c r="F178" s="2"/>
      <c r="G178" s="2"/>
      <c r="H178" s="2"/>
      <c r="I178" s="2"/>
    </row>
    <row r="179" spans="3:9" x14ac:dyDescent="0.3">
      <c r="C179" s="2"/>
      <c r="D179" s="2"/>
      <c r="E179" s="2"/>
      <c r="F179" s="2"/>
      <c r="G179" s="2"/>
      <c r="H179" s="2"/>
      <c r="I179" s="2"/>
    </row>
    <row r="180" spans="3:9" x14ac:dyDescent="0.3">
      <c r="C180" s="2"/>
      <c r="D180" s="2"/>
      <c r="E180" s="2"/>
      <c r="F180" s="2"/>
      <c r="G180" s="2"/>
      <c r="H180" s="2"/>
      <c r="I180" s="2"/>
    </row>
    <row r="181" spans="3:9" x14ac:dyDescent="0.3">
      <c r="C181" s="2"/>
      <c r="D181" s="2"/>
      <c r="E181" s="2"/>
      <c r="F181" s="2"/>
      <c r="G181" s="2"/>
      <c r="H181" s="2"/>
      <c r="I181" s="2"/>
    </row>
    <row r="182" spans="3:9" x14ac:dyDescent="0.3">
      <c r="C182" s="2"/>
      <c r="D182" s="2"/>
      <c r="E182" s="2"/>
      <c r="F182" s="2"/>
      <c r="G182" s="2"/>
      <c r="H182" s="2"/>
      <c r="I182" s="2"/>
    </row>
    <row r="183" spans="3:9" x14ac:dyDescent="0.3">
      <c r="C183" s="2"/>
      <c r="D183" s="2"/>
      <c r="E183" s="2"/>
      <c r="F183" s="2"/>
      <c r="G183" s="2"/>
      <c r="H183" s="2"/>
      <c r="I183" s="2"/>
    </row>
    <row r="184" spans="3:9" x14ac:dyDescent="0.3">
      <c r="C184" s="2"/>
      <c r="D184" s="2"/>
      <c r="E184" s="2"/>
      <c r="F184" s="2"/>
      <c r="G184" s="2"/>
      <c r="H184" s="2"/>
      <c r="I184" s="2"/>
    </row>
    <row r="185" spans="3:9" x14ac:dyDescent="0.3">
      <c r="C185" s="2"/>
      <c r="D185" s="2"/>
      <c r="E185" s="2"/>
      <c r="F185" s="2"/>
      <c r="G185" s="2"/>
      <c r="H185" s="2"/>
      <c r="I185" s="2"/>
    </row>
    <row r="186" spans="3:9" x14ac:dyDescent="0.3">
      <c r="C186" s="2"/>
      <c r="D186" s="2"/>
      <c r="E186" s="2"/>
      <c r="F186" s="2"/>
      <c r="G186" s="2"/>
      <c r="H186" s="2"/>
      <c r="I186" s="2"/>
    </row>
    <row r="187" spans="3:9" x14ac:dyDescent="0.3">
      <c r="C187" s="2"/>
      <c r="D187" s="2"/>
      <c r="E187" s="2"/>
      <c r="F187" s="2"/>
      <c r="G187" s="2"/>
      <c r="H187" s="2"/>
      <c r="I187" s="2"/>
    </row>
    <row r="188" spans="3:9" x14ac:dyDescent="0.3">
      <c r="C188" s="2"/>
      <c r="D188" s="2"/>
      <c r="E188" s="2"/>
      <c r="F188" s="2"/>
      <c r="G188" s="2"/>
      <c r="H188" s="2"/>
      <c r="I188" s="2"/>
    </row>
    <row r="189" spans="3:9" x14ac:dyDescent="0.3">
      <c r="C189" s="2"/>
      <c r="D189" s="2"/>
      <c r="E189" s="2"/>
      <c r="F189" s="2"/>
      <c r="G189" s="2"/>
      <c r="H189" s="2"/>
      <c r="I189" s="2"/>
    </row>
    <row r="190" spans="3:9" x14ac:dyDescent="0.3">
      <c r="C190" s="2"/>
      <c r="D190" s="2"/>
      <c r="E190" s="2"/>
      <c r="F190" s="2"/>
      <c r="G190" s="2"/>
      <c r="H190" s="2"/>
      <c r="I190" s="2"/>
    </row>
    <row r="191" spans="3:9" x14ac:dyDescent="0.3">
      <c r="C191" s="2"/>
      <c r="D191" s="2"/>
      <c r="E191" s="2"/>
      <c r="F191" s="2"/>
      <c r="G191" s="2"/>
      <c r="H191" s="2"/>
      <c r="I191" s="2"/>
    </row>
    <row r="192" spans="3:9" x14ac:dyDescent="0.3">
      <c r="C192" s="2"/>
      <c r="D192" s="2"/>
      <c r="E192" s="2"/>
      <c r="F192" s="2"/>
      <c r="G192" s="2"/>
      <c r="H192" s="2"/>
      <c r="I192" s="2"/>
    </row>
    <row r="193" spans="3:9" x14ac:dyDescent="0.3">
      <c r="C193" s="2"/>
      <c r="D193" s="2"/>
      <c r="E193" s="2"/>
      <c r="F193" s="2"/>
      <c r="G193" s="2"/>
      <c r="H193" s="2"/>
      <c r="I193" s="2"/>
    </row>
    <row r="194" spans="3:9" x14ac:dyDescent="0.3">
      <c r="C194" s="2"/>
      <c r="D194" s="2"/>
      <c r="E194" s="2"/>
      <c r="F194" s="2"/>
      <c r="G194" s="2"/>
      <c r="H194" s="2"/>
      <c r="I194" s="2"/>
    </row>
    <row r="195" spans="3:9" x14ac:dyDescent="0.3">
      <c r="C195" s="2"/>
      <c r="D195" s="2"/>
      <c r="E195" s="2"/>
      <c r="F195" s="2"/>
      <c r="G195" s="2"/>
      <c r="H195" s="2"/>
      <c r="I195" s="2"/>
    </row>
    <row r="196" spans="3:9" x14ac:dyDescent="0.3">
      <c r="C196" s="2"/>
      <c r="D196" s="2"/>
      <c r="E196" s="2"/>
      <c r="F196" s="2"/>
      <c r="G196" s="2"/>
      <c r="H196" s="2"/>
      <c r="I196" s="2"/>
    </row>
    <row r="197" spans="3:9" x14ac:dyDescent="0.3">
      <c r="C197" s="2"/>
      <c r="D197" s="2"/>
      <c r="E197" s="2"/>
      <c r="F197" s="2"/>
      <c r="G197" s="2"/>
      <c r="H197" s="2"/>
      <c r="I197" s="2"/>
    </row>
    <row r="198" spans="3:9" x14ac:dyDescent="0.3">
      <c r="C198" s="2"/>
      <c r="D198" s="2"/>
      <c r="E198" s="2"/>
      <c r="F198" s="2"/>
      <c r="G198" s="2"/>
      <c r="H198" s="2"/>
      <c r="I198" s="2"/>
    </row>
    <row r="199" spans="3:9" x14ac:dyDescent="0.3">
      <c r="C199" s="2"/>
      <c r="D199" s="2"/>
      <c r="E199" s="2"/>
      <c r="F199" s="2"/>
      <c r="G199" s="2"/>
      <c r="H199" s="2"/>
      <c r="I199" s="2"/>
    </row>
    <row r="200" spans="3:9" x14ac:dyDescent="0.3">
      <c r="C200" s="2"/>
      <c r="D200" s="2"/>
      <c r="E200" s="2"/>
      <c r="F200" s="2"/>
      <c r="G200" s="2"/>
      <c r="H200" s="2"/>
      <c r="I200" s="2"/>
    </row>
    <row r="201" spans="3:9" x14ac:dyDescent="0.3">
      <c r="C201" s="2"/>
      <c r="D201" s="2"/>
      <c r="E201" s="2"/>
      <c r="F201" s="2"/>
      <c r="G201" s="2"/>
      <c r="H201" s="2"/>
      <c r="I201" s="2"/>
    </row>
    <row r="202" spans="3:9" x14ac:dyDescent="0.3">
      <c r="C202" s="2"/>
      <c r="D202" s="2"/>
      <c r="E202" s="2"/>
      <c r="F202" s="2"/>
      <c r="G202" s="2"/>
      <c r="H202" s="2"/>
      <c r="I202" s="2"/>
    </row>
    <row r="203" spans="3:9" x14ac:dyDescent="0.3">
      <c r="C203" s="2"/>
      <c r="D203" s="2"/>
      <c r="E203" s="2"/>
      <c r="F203" s="2"/>
      <c r="G203" s="2"/>
      <c r="H203" s="2"/>
      <c r="I203" s="2"/>
    </row>
    <row r="204" spans="3:9" x14ac:dyDescent="0.3">
      <c r="C204" s="2"/>
      <c r="D204" s="2"/>
      <c r="E204" s="2"/>
      <c r="F204" s="2"/>
      <c r="G204" s="2"/>
      <c r="H204" s="2"/>
      <c r="I204" s="2"/>
    </row>
    <row r="205" spans="3:9" x14ac:dyDescent="0.3">
      <c r="C205" s="2"/>
      <c r="D205" s="2"/>
      <c r="E205" s="2"/>
      <c r="F205" s="2"/>
      <c r="G205" s="2"/>
      <c r="H205" s="2"/>
      <c r="I205" s="2"/>
    </row>
    <row r="206" spans="3:9" x14ac:dyDescent="0.3">
      <c r="C206" s="2"/>
      <c r="D206" s="2"/>
      <c r="E206" s="2"/>
      <c r="F206" s="2"/>
      <c r="G206" s="2"/>
      <c r="H206" s="2"/>
      <c r="I206" s="2"/>
    </row>
    <row r="207" spans="3:9" x14ac:dyDescent="0.3">
      <c r="C207" s="2"/>
      <c r="D207" s="2"/>
      <c r="E207" s="2"/>
      <c r="F207" s="2"/>
      <c r="G207" s="2"/>
      <c r="H207" s="2"/>
      <c r="I207" s="2"/>
    </row>
    <row r="208" spans="3:9" x14ac:dyDescent="0.3">
      <c r="C208" s="2"/>
      <c r="D208" s="2"/>
      <c r="E208" s="2"/>
      <c r="F208" s="2"/>
      <c r="G208" s="2"/>
      <c r="H208" s="2"/>
      <c r="I208" s="2"/>
    </row>
    <row r="209" spans="3:9" x14ac:dyDescent="0.3">
      <c r="C209" s="2"/>
      <c r="D209" s="2"/>
      <c r="E209" s="2"/>
      <c r="F209" s="2"/>
      <c r="G209" s="2"/>
      <c r="H209" s="2"/>
      <c r="I209" s="2"/>
    </row>
    <row r="210" spans="3:9" x14ac:dyDescent="0.3">
      <c r="C210" s="2"/>
      <c r="D210" s="2"/>
      <c r="E210" s="2"/>
      <c r="F210" s="2"/>
      <c r="G210" s="2"/>
      <c r="H210" s="2"/>
      <c r="I210" s="2"/>
    </row>
    <row r="211" spans="3:9" x14ac:dyDescent="0.3">
      <c r="C211" s="2"/>
      <c r="D211" s="2"/>
      <c r="E211" s="2"/>
      <c r="F211" s="2"/>
      <c r="G211" s="2"/>
      <c r="H211" s="2"/>
      <c r="I211" s="2"/>
    </row>
    <row r="212" spans="3:9" x14ac:dyDescent="0.3">
      <c r="C212" s="2"/>
      <c r="D212" s="2"/>
      <c r="E212" s="2"/>
      <c r="F212" s="2"/>
      <c r="G212" s="2"/>
      <c r="H212" s="2"/>
      <c r="I212" s="2"/>
    </row>
    <row r="213" spans="3:9" x14ac:dyDescent="0.3">
      <c r="C213" s="2"/>
      <c r="D213" s="2"/>
      <c r="E213" s="2"/>
      <c r="F213" s="2"/>
      <c r="G213" s="2"/>
      <c r="H213" s="2"/>
      <c r="I213" s="2"/>
    </row>
    <row r="214" spans="3:9" x14ac:dyDescent="0.3">
      <c r="C214" s="2"/>
      <c r="D214" s="2"/>
      <c r="E214" s="2"/>
      <c r="F214" s="2"/>
      <c r="G214" s="2"/>
      <c r="H214" s="2"/>
      <c r="I214" s="2"/>
    </row>
    <row r="215" spans="3:9" x14ac:dyDescent="0.3">
      <c r="C215" s="2"/>
      <c r="D215" s="2"/>
      <c r="E215" s="2"/>
      <c r="F215" s="2"/>
      <c r="G215" s="2"/>
      <c r="H215" s="2"/>
      <c r="I215" s="2"/>
    </row>
    <row r="216" spans="3:9" x14ac:dyDescent="0.3">
      <c r="C216" s="2"/>
      <c r="D216" s="2"/>
      <c r="E216" s="2"/>
      <c r="F216" s="2"/>
      <c r="G216" s="2"/>
      <c r="H216" s="2"/>
      <c r="I216" s="2"/>
    </row>
    <row r="217" spans="3:9" x14ac:dyDescent="0.3">
      <c r="C217" s="2"/>
      <c r="D217" s="2"/>
      <c r="E217" s="2"/>
      <c r="F217" s="2"/>
      <c r="G217" s="2"/>
      <c r="H217" s="2"/>
      <c r="I217" s="2"/>
    </row>
    <row r="218" spans="3:9" x14ac:dyDescent="0.3">
      <c r="C218" s="2"/>
      <c r="D218" s="2"/>
      <c r="E218" s="2"/>
      <c r="F218" s="2"/>
      <c r="G218" s="2"/>
      <c r="H218" s="2"/>
      <c r="I218" s="2"/>
    </row>
    <row r="219" spans="3:9" x14ac:dyDescent="0.3">
      <c r="C219" s="2"/>
      <c r="D219" s="2"/>
      <c r="E219" s="2"/>
      <c r="F219" s="2"/>
      <c r="G219" s="2"/>
      <c r="H219" s="2"/>
      <c r="I219" s="2"/>
    </row>
    <row r="220" spans="3:9" x14ac:dyDescent="0.3">
      <c r="C220" s="2"/>
      <c r="D220" s="2"/>
      <c r="E220" s="2"/>
      <c r="F220" s="2"/>
      <c r="G220" s="2"/>
      <c r="H220" s="2"/>
      <c r="I220" s="2"/>
    </row>
    <row r="221" spans="3:9" x14ac:dyDescent="0.3">
      <c r="C221" s="2"/>
      <c r="D221" s="2"/>
      <c r="E221" s="2"/>
      <c r="F221" s="2"/>
      <c r="G221" s="2"/>
      <c r="H221" s="2"/>
      <c r="I221" s="2"/>
    </row>
    <row r="222" spans="3:9" x14ac:dyDescent="0.3">
      <c r="C222" s="2"/>
      <c r="D222" s="2"/>
      <c r="E222" s="2"/>
      <c r="F222" s="2"/>
      <c r="G222" s="2"/>
      <c r="H222" s="2"/>
      <c r="I222" s="2"/>
    </row>
    <row r="223" spans="3:9" x14ac:dyDescent="0.3">
      <c r="C223" s="2"/>
      <c r="D223" s="2"/>
      <c r="E223" s="2"/>
      <c r="F223" s="2"/>
      <c r="G223" s="2"/>
      <c r="H223" s="2"/>
      <c r="I223" s="2"/>
    </row>
    <row r="224" spans="3:9" x14ac:dyDescent="0.3">
      <c r="C224" s="2"/>
      <c r="D224" s="2"/>
      <c r="E224" s="2"/>
      <c r="F224" s="2"/>
      <c r="G224" s="2"/>
      <c r="H224" s="2"/>
      <c r="I224" s="2"/>
    </row>
    <row r="225" spans="3:9" x14ac:dyDescent="0.3">
      <c r="C225" s="2"/>
      <c r="D225" s="2"/>
      <c r="E225" s="2"/>
      <c r="F225" s="2"/>
      <c r="G225" s="2"/>
      <c r="H225" s="2"/>
      <c r="I225" s="2"/>
    </row>
    <row r="226" spans="3:9" x14ac:dyDescent="0.3">
      <c r="C226" s="2"/>
      <c r="D226" s="2"/>
      <c r="E226" s="2"/>
      <c r="F226" s="2"/>
      <c r="G226" s="2"/>
      <c r="H226" s="2"/>
      <c r="I226" s="2"/>
    </row>
    <row r="227" spans="3:9" x14ac:dyDescent="0.3">
      <c r="C227" s="2"/>
      <c r="D227" s="2"/>
      <c r="E227" s="2"/>
      <c r="F227" s="2"/>
      <c r="G227" s="2"/>
      <c r="H227" s="2"/>
      <c r="I227" s="2"/>
    </row>
    <row r="228" spans="3:9" x14ac:dyDescent="0.3">
      <c r="C228" s="2"/>
      <c r="D228" s="2"/>
      <c r="E228" s="2"/>
      <c r="F228" s="2"/>
      <c r="G228" s="2"/>
      <c r="H228" s="2"/>
      <c r="I228" s="2"/>
    </row>
    <row r="229" spans="3:9" x14ac:dyDescent="0.3">
      <c r="C229" s="2"/>
      <c r="D229" s="2"/>
      <c r="E229" s="2"/>
      <c r="F229" s="2"/>
      <c r="G229" s="2"/>
      <c r="H229" s="2"/>
      <c r="I229" s="2"/>
    </row>
    <row r="230" spans="3:9" x14ac:dyDescent="0.3">
      <c r="C230" s="2"/>
      <c r="D230" s="2"/>
      <c r="E230" s="2"/>
      <c r="F230" s="2"/>
      <c r="G230" s="2"/>
      <c r="H230" s="2"/>
      <c r="I230" s="2"/>
    </row>
    <row r="231" spans="3:9" x14ac:dyDescent="0.3">
      <c r="C231" s="2"/>
      <c r="D231" s="2"/>
      <c r="E231" s="2"/>
      <c r="F231" s="2"/>
      <c r="G231" s="2"/>
      <c r="H231" s="2"/>
      <c r="I231" s="2"/>
    </row>
    <row r="232" spans="3:9" x14ac:dyDescent="0.3">
      <c r="C232" s="2"/>
      <c r="D232" s="2"/>
      <c r="E232" s="2"/>
      <c r="F232" s="2"/>
      <c r="G232" s="2"/>
      <c r="H232" s="2"/>
      <c r="I232" s="2"/>
    </row>
    <row r="233" spans="3:9" x14ac:dyDescent="0.3">
      <c r="C233" s="2"/>
      <c r="D233" s="2"/>
      <c r="E233" s="2"/>
      <c r="F233" s="2"/>
      <c r="G233" s="2"/>
      <c r="H233" s="2"/>
      <c r="I233" s="2"/>
    </row>
    <row r="234" spans="3:9" x14ac:dyDescent="0.3">
      <c r="C234" s="2"/>
      <c r="D234" s="2"/>
      <c r="E234" s="2"/>
      <c r="F234" s="2"/>
      <c r="G234" s="2"/>
      <c r="H234" s="2"/>
      <c r="I234" s="2"/>
    </row>
    <row r="235" spans="3:9" x14ac:dyDescent="0.3">
      <c r="C235" s="2"/>
      <c r="D235" s="2"/>
      <c r="E235" s="2"/>
      <c r="F235" s="2"/>
      <c r="G235" s="2"/>
      <c r="H235" s="2"/>
      <c r="I235" s="2"/>
    </row>
    <row r="236" spans="3:9" x14ac:dyDescent="0.3">
      <c r="C236" s="2"/>
      <c r="D236" s="2"/>
      <c r="E236" s="2"/>
      <c r="F236" s="2"/>
      <c r="G236" s="2"/>
      <c r="H236" s="2"/>
      <c r="I236" s="2"/>
    </row>
    <row r="237" spans="3:9" x14ac:dyDescent="0.3">
      <c r="C237" s="2"/>
      <c r="D237" s="2"/>
      <c r="E237" s="2"/>
      <c r="F237" s="2"/>
      <c r="G237" s="2"/>
      <c r="H237" s="2"/>
      <c r="I237" s="2"/>
    </row>
    <row r="238" spans="3:9" x14ac:dyDescent="0.3">
      <c r="C238" s="2"/>
      <c r="D238" s="2"/>
      <c r="E238" s="2"/>
      <c r="F238" s="2"/>
      <c r="G238" s="2"/>
      <c r="H238" s="2"/>
      <c r="I238" s="2"/>
    </row>
    <row r="239" spans="3:9" x14ac:dyDescent="0.3">
      <c r="C239" s="2"/>
      <c r="D239" s="2"/>
      <c r="E239" s="2"/>
      <c r="F239" s="2"/>
      <c r="G239" s="2"/>
      <c r="H239" s="2"/>
      <c r="I239" s="2"/>
    </row>
    <row r="240" spans="3:9" x14ac:dyDescent="0.3">
      <c r="C240" s="2"/>
      <c r="D240" s="2"/>
      <c r="E240" s="2"/>
      <c r="F240" s="2"/>
      <c r="G240" s="2"/>
      <c r="H240" s="2"/>
      <c r="I240" s="2"/>
    </row>
    <row r="241" spans="3:9" x14ac:dyDescent="0.3">
      <c r="C241" s="2"/>
      <c r="D241" s="2"/>
      <c r="E241" s="2"/>
      <c r="F241" s="2"/>
      <c r="G241" s="2"/>
      <c r="H241" s="2"/>
      <c r="I241" s="2"/>
    </row>
    <row r="242" spans="3:9" x14ac:dyDescent="0.3">
      <c r="C242" s="2"/>
      <c r="D242" s="2"/>
      <c r="E242" s="2"/>
      <c r="F242" s="2"/>
      <c r="G242" s="2"/>
      <c r="H242" s="2"/>
      <c r="I242" s="2"/>
    </row>
    <row r="243" spans="3:9" x14ac:dyDescent="0.3">
      <c r="C243" s="2"/>
      <c r="D243" s="2"/>
      <c r="E243" s="2"/>
      <c r="F243" s="2"/>
      <c r="G243" s="2"/>
      <c r="H243" s="2"/>
      <c r="I243" s="2"/>
    </row>
    <row r="244" spans="3:9" x14ac:dyDescent="0.3">
      <c r="C244" s="2"/>
      <c r="D244" s="2"/>
      <c r="E244" s="2"/>
      <c r="F244" s="2"/>
      <c r="G244" s="2"/>
      <c r="H244" s="2"/>
      <c r="I244" s="2"/>
    </row>
    <row r="245" spans="3:9" x14ac:dyDescent="0.3">
      <c r="C245" s="2"/>
      <c r="D245" s="2"/>
      <c r="E245" s="2"/>
      <c r="F245" s="2"/>
      <c r="G245" s="2"/>
      <c r="H245" s="2"/>
      <c r="I245" s="2"/>
    </row>
    <row r="246" spans="3:9" x14ac:dyDescent="0.3">
      <c r="C246" s="2"/>
      <c r="D246" s="2"/>
      <c r="E246" s="2"/>
      <c r="F246" s="2"/>
      <c r="G246" s="2"/>
      <c r="H246" s="2"/>
      <c r="I246" s="2"/>
    </row>
    <row r="247" spans="3:9" x14ac:dyDescent="0.3">
      <c r="C247" s="2"/>
      <c r="D247" s="2"/>
      <c r="E247" s="2"/>
      <c r="F247" s="2"/>
      <c r="G247" s="2"/>
      <c r="H247" s="2"/>
      <c r="I247" s="2"/>
    </row>
    <row r="248" spans="3:9" x14ac:dyDescent="0.3">
      <c r="C248" s="2"/>
      <c r="D248" s="2"/>
      <c r="E248" s="2"/>
      <c r="F248" s="2"/>
      <c r="G248" s="2"/>
      <c r="H248" s="2"/>
      <c r="I248" s="2"/>
    </row>
    <row r="249" spans="3:9" x14ac:dyDescent="0.3">
      <c r="C249" s="2"/>
      <c r="D249" s="2"/>
      <c r="E249" s="2"/>
      <c r="F249" s="2"/>
      <c r="G249" s="2"/>
      <c r="H249" s="2"/>
      <c r="I249" s="2"/>
    </row>
    <row r="250" spans="3:9" x14ac:dyDescent="0.3">
      <c r="C250" s="2"/>
      <c r="D250" s="2"/>
      <c r="E250" s="2"/>
      <c r="F250" s="2"/>
      <c r="G250" s="2"/>
      <c r="H250" s="2"/>
      <c r="I250" s="2"/>
    </row>
    <row r="251" spans="3:9" x14ac:dyDescent="0.3">
      <c r="C251" s="2"/>
      <c r="D251" s="2"/>
      <c r="E251" s="2"/>
      <c r="F251" s="2"/>
      <c r="G251" s="2"/>
      <c r="H251" s="2"/>
      <c r="I251" s="2"/>
    </row>
    <row r="252" spans="3:9" x14ac:dyDescent="0.3">
      <c r="C252" s="2"/>
      <c r="D252" s="2"/>
      <c r="E252" s="2"/>
      <c r="F252" s="2"/>
      <c r="G252" s="2"/>
      <c r="H252" s="2"/>
      <c r="I252" s="2"/>
    </row>
    <row r="253" spans="3:9" x14ac:dyDescent="0.3">
      <c r="C253" s="2"/>
      <c r="D253" s="2"/>
      <c r="E253" s="2"/>
      <c r="F253" s="2"/>
      <c r="G253" s="2"/>
      <c r="H253" s="2"/>
      <c r="I253" s="2"/>
    </row>
    <row r="254" spans="3:9" x14ac:dyDescent="0.3">
      <c r="C254" s="2"/>
      <c r="D254" s="2"/>
      <c r="E254" s="2"/>
      <c r="F254" s="2"/>
      <c r="G254" s="2"/>
      <c r="H254" s="2"/>
      <c r="I254" s="2"/>
    </row>
    <row r="255" spans="3:9" x14ac:dyDescent="0.3">
      <c r="C255" s="2"/>
      <c r="D255" s="2"/>
      <c r="E255" s="2"/>
      <c r="F255" s="2"/>
      <c r="G255" s="2"/>
      <c r="H255" s="2"/>
      <c r="I255" s="2"/>
    </row>
    <row r="256" spans="3:9" x14ac:dyDescent="0.3">
      <c r="C256" s="2"/>
      <c r="D256" s="2"/>
      <c r="E256" s="2"/>
      <c r="F256" s="2"/>
      <c r="G256" s="2"/>
      <c r="H256" s="2"/>
      <c r="I256" s="2"/>
    </row>
    <row r="257" spans="3:9" x14ac:dyDescent="0.3">
      <c r="C257" s="2"/>
      <c r="D257" s="2"/>
      <c r="E257" s="2"/>
      <c r="F257" s="2"/>
      <c r="G257" s="2"/>
      <c r="H257" s="2"/>
      <c r="I257" s="2"/>
    </row>
    <row r="258" spans="3:9" x14ac:dyDescent="0.3">
      <c r="C258" s="2"/>
      <c r="D258" s="2"/>
      <c r="E258" s="2"/>
      <c r="F258" s="2"/>
      <c r="G258" s="2"/>
      <c r="H258" s="2"/>
      <c r="I258" s="2"/>
    </row>
    <row r="259" spans="3:9" x14ac:dyDescent="0.3">
      <c r="C259" s="2"/>
      <c r="D259" s="2"/>
      <c r="E259" s="2"/>
      <c r="F259" s="2"/>
      <c r="G259" s="2"/>
      <c r="H259" s="2"/>
      <c r="I259" s="2"/>
    </row>
    <row r="260" spans="3:9" x14ac:dyDescent="0.3">
      <c r="C260" s="2"/>
      <c r="D260" s="2"/>
      <c r="E260" s="2"/>
      <c r="F260" s="2"/>
      <c r="G260" s="2"/>
      <c r="H260" s="2"/>
      <c r="I260" s="2"/>
    </row>
    <row r="261" spans="3:9" x14ac:dyDescent="0.3">
      <c r="C261" s="2"/>
      <c r="D261" s="2"/>
      <c r="E261" s="2"/>
      <c r="F261" s="2"/>
      <c r="G261" s="2"/>
      <c r="H261" s="2"/>
      <c r="I261" s="2"/>
    </row>
    <row r="262" spans="3:9" x14ac:dyDescent="0.3">
      <c r="C262" s="2"/>
      <c r="D262" s="2"/>
      <c r="E262" s="2"/>
      <c r="F262" s="2"/>
      <c r="G262" s="2"/>
      <c r="H262" s="2"/>
      <c r="I262" s="2"/>
    </row>
    <row r="263" spans="3:9" x14ac:dyDescent="0.3">
      <c r="C263" s="2"/>
      <c r="D263" s="2"/>
      <c r="E263" s="2"/>
      <c r="F263" s="2"/>
      <c r="G263" s="2"/>
      <c r="H263" s="2"/>
      <c r="I263" s="2"/>
    </row>
    <row r="264" spans="3:9" x14ac:dyDescent="0.3">
      <c r="C264" s="2"/>
      <c r="D264" s="2"/>
      <c r="E264" s="2"/>
      <c r="F264" s="2"/>
      <c r="G264" s="2"/>
      <c r="H264" s="2"/>
      <c r="I264" s="2"/>
    </row>
    <row r="265" spans="3:9" x14ac:dyDescent="0.3">
      <c r="C265" s="2"/>
      <c r="D265" s="2"/>
      <c r="E265" s="2"/>
      <c r="F265" s="2"/>
      <c r="G265" s="2"/>
      <c r="H265" s="2"/>
      <c r="I265" s="2"/>
    </row>
    <row r="266" spans="3:9" x14ac:dyDescent="0.3">
      <c r="C266" s="2"/>
      <c r="D266" s="2"/>
      <c r="E266" s="2"/>
      <c r="F266" s="2"/>
      <c r="G266" s="2"/>
      <c r="H266" s="2"/>
      <c r="I266" s="2"/>
    </row>
    <row r="267" spans="3:9" x14ac:dyDescent="0.3">
      <c r="C267" s="2"/>
      <c r="D267" s="2"/>
      <c r="E267" s="2"/>
      <c r="F267" s="2"/>
      <c r="G267" s="2"/>
      <c r="H267" s="2"/>
      <c r="I267" s="2"/>
    </row>
    <row r="268" spans="3:9" x14ac:dyDescent="0.3">
      <c r="C268" s="2"/>
      <c r="D268" s="2"/>
      <c r="E268" s="2"/>
      <c r="F268" s="2"/>
      <c r="G268" s="2"/>
      <c r="H268" s="2"/>
      <c r="I268" s="2"/>
    </row>
    <row r="269" spans="3:9" x14ac:dyDescent="0.3">
      <c r="C269" s="2"/>
      <c r="D269" s="2"/>
      <c r="E269" s="2"/>
      <c r="F269" s="2"/>
      <c r="G269" s="2"/>
      <c r="H269" s="2"/>
      <c r="I269" s="2"/>
    </row>
    <row r="270" spans="3:9" x14ac:dyDescent="0.3">
      <c r="C270" s="2"/>
      <c r="D270" s="2"/>
      <c r="E270" s="2"/>
      <c r="F270" s="2"/>
      <c r="G270" s="2"/>
      <c r="H270" s="2"/>
      <c r="I270" s="2"/>
    </row>
    <row r="271" spans="3:9" x14ac:dyDescent="0.3">
      <c r="C271" s="2"/>
      <c r="D271" s="2"/>
      <c r="E271" s="2"/>
      <c r="F271" s="2"/>
      <c r="G271" s="2"/>
      <c r="H271" s="2"/>
      <c r="I271" s="2"/>
    </row>
  </sheetData>
  <pageMargins left="0.7" right="0.7" top="0.75" bottom="0.75" header="0.3" footer="0.3"/>
  <pageSetup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33D2-A011-46BF-9F1F-349AEAD6FFF7}">
  <dimension ref="A1:K354"/>
  <sheetViews>
    <sheetView workbookViewId="0">
      <pane xSplit="3" ySplit="2" topLeftCell="D312" activePane="bottomRight" state="frozen"/>
      <selection pane="topRight" activeCell="D1" sqref="D1"/>
      <selection pane="bottomLeft" activeCell="A3" sqref="A3"/>
      <selection pane="bottomRight" activeCell="H330" sqref="H330"/>
    </sheetView>
  </sheetViews>
  <sheetFormatPr defaultRowHeight="14.4" x14ac:dyDescent="0.3"/>
  <cols>
    <col min="2" max="2" width="12.6640625" customWidth="1"/>
    <col min="3" max="3" width="40.21875" customWidth="1"/>
    <col min="4" max="4" width="14.109375" style="18" customWidth="1"/>
    <col min="5" max="5" width="12.109375" style="18" customWidth="1"/>
    <col min="6" max="6" width="12.33203125" style="18" customWidth="1"/>
    <col min="7" max="7" width="11.77734375" style="18" customWidth="1"/>
    <col min="8" max="8" width="11.21875" style="18" bestFit="1" customWidth="1"/>
  </cols>
  <sheetData>
    <row r="1" spans="1:11" ht="15.6" x14ac:dyDescent="0.3">
      <c r="A1" s="6" t="s">
        <v>1285</v>
      </c>
      <c r="B1" s="6" t="s">
        <v>36</v>
      </c>
      <c r="C1" s="6" t="s">
        <v>37</v>
      </c>
      <c r="D1" s="90" t="s">
        <v>777</v>
      </c>
      <c r="E1" s="90" t="s">
        <v>778</v>
      </c>
      <c r="F1" s="90" t="s">
        <v>1286</v>
      </c>
      <c r="G1" s="57" t="s">
        <v>40</v>
      </c>
      <c r="H1" s="57" t="s">
        <v>41</v>
      </c>
    </row>
    <row r="2" spans="1:11" ht="15.6" x14ac:dyDescent="0.3">
      <c r="A2" s="6"/>
      <c r="B2" s="6"/>
      <c r="C2" s="6"/>
      <c r="D2" s="90"/>
      <c r="E2" s="91">
        <f>+DetailYE24!H323</f>
        <v>1942.869999999996</v>
      </c>
      <c r="F2" s="90"/>
      <c r="G2" s="57"/>
      <c r="H2" s="57">
        <f>+E2</f>
        <v>1942.869999999996</v>
      </c>
      <c r="K2" t="s">
        <v>309</v>
      </c>
    </row>
    <row r="3" spans="1:11" x14ac:dyDescent="0.3">
      <c r="A3">
        <v>94</v>
      </c>
      <c r="B3" s="22">
        <v>45566</v>
      </c>
      <c r="C3" t="s">
        <v>1143</v>
      </c>
      <c r="E3" s="18">
        <v>10</v>
      </c>
      <c r="G3" s="27">
        <f>+H2</f>
        <v>1942.869999999996</v>
      </c>
      <c r="H3" s="27">
        <f>+G3+E3-D3</f>
        <v>1952.869999999996</v>
      </c>
      <c r="K3" t="s">
        <v>55</v>
      </c>
    </row>
    <row r="4" spans="1:11" x14ac:dyDescent="0.3">
      <c r="A4">
        <v>94</v>
      </c>
      <c r="B4" s="22">
        <v>45566</v>
      </c>
      <c r="C4" t="s">
        <v>1287</v>
      </c>
      <c r="E4" s="18">
        <v>15</v>
      </c>
      <c r="G4" s="27">
        <f t="shared" ref="G4:G67" si="0">+H3</f>
        <v>1952.869999999996</v>
      </c>
      <c r="H4" s="27">
        <f t="shared" ref="H4:H67" si="1">+G4+E4-D4</f>
        <v>1967.869999999996</v>
      </c>
      <c r="K4" t="s">
        <v>55</v>
      </c>
    </row>
    <row r="5" spans="1:11" x14ac:dyDescent="0.3">
      <c r="A5">
        <v>94</v>
      </c>
      <c r="B5" s="22">
        <v>45566</v>
      </c>
      <c r="C5" t="s">
        <v>950</v>
      </c>
      <c r="E5" s="18">
        <v>15</v>
      </c>
      <c r="G5" s="27">
        <f t="shared" si="0"/>
        <v>1967.869999999996</v>
      </c>
      <c r="H5" s="87">
        <f t="shared" si="1"/>
        <v>1982.869999999996</v>
      </c>
      <c r="K5" t="s">
        <v>55</v>
      </c>
    </row>
    <row r="6" spans="1:11" x14ac:dyDescent="0.3">
      <c r="A6">
        <v>95</v>
      </c>
      <c r="B6" s="22">
        <v>45566</v>
      </c>
      <c r="C6" t="s">
        <v>1288</v>
      </c>
      <c r="E6" s="18">
        <v>20</v>
      </c>
      <c r="G6" s="27">
        <f t="shared" si="0"/>
        <v>1982.869999999996</v>
      </c>
      <c r="H6" s="27">
        <f t="shared" si="1"/>
        <v>2002.869999999996</v>
      </c>
      <c r="K6" t="s">
        <v>55</v>
      </c>
    </row>
    <row r="7" spans="1:11" x14ac:dyDescent="0.3">
      <c r="A7">
        <v>95</v>
      </c>
      <c r="B7" s="22">
        <v>45567</v>
      </c>
      <c r="C7" t="s">
        <v>1289</v>
      </c>
      <c r="D7" s="18">
        <v>18</v>
      </c>
      <c r="G7" s="27">
        <f t="shared" si="0"/>
        <v>2002.869999999996</v>
      </c>
      <c r="H7" s="27">
        <f t="shared" si="1"/>
        <v>1984.869999999996</v>
      </c>
      <c r="K7" t="s">
        <v>56</v>
      </c>
    </row>
    <row r="8" spans="1:11" x14ac:dyDescent="0.3">
      <c r="A8">
        <v>95</v>
      </c>
      <c r="B8" s="22">
        <v>45567</v>
      </c>
      <c r="C8" t="s">
        <v>1290</v>
      </c>
      <c r="E8" s="18">
        <v>20</v>
      </c>
      <c r="G8" s="27">
        <f t="shared" si="0"/>
        <v>1984.869999999996</v>
      </c>
      <c r="H8" s="27">
        <f t="shared" si="1"/>
        <v>2004.869999999996</v>
      </c>
      <c r="K8" t="s">
        <v>55</v>
      </c>
    </row>
    <row r="9" spans="1:11" x14ac:dyDescent="0.3">
      <c r="A9">
        <v>95</v>
      </c>
      <c r="B9" s="22">
        <v>45567</v>
      </c>
      <c r="C9" t="s">
        <v>1291</v>
      </c>
      <c r="E9" s="18">
        <v>29.48</v>
      </c>
      <c r="G9" s="27">
        <f t="shared" si="0"/>
        <v>2004.869999999996</v>
      </c>
      <c r="H9" s="87">
        <f t="shared" si="1"/>
        <v>2034.349999999996</v>
      </c>
      <c r="K9" t="s">
        <v>55</v>
      </c>
    </row>
    <row r="10" spans="1:11" x14ac:dyDescent="0.3">
      <c r="A10">
        <v>96</v>
      </c>
      <c r="B10" s="22">
        <v>45568</v>
      </c>
      <c r="C10" t="s">
        <v>1292</v>
      </c>
      <c r="D10" s="92">
        <v>1023</v>
      </c>
      <c r="G10" s="27">
        <f t="shared" si="0"/>
        <v>2034.349999999996</v>
      </c>
      <c r="H10" s="27">
        <f t="shared" si="1"/>
        <v>1011.349999999996</v>
      </c>
      <c r="K10" t="s">
        <v>608</v>
      </c>
    </row>
    <row r="11" spans="1:11" x14ac:dyDescent="0.3">
      <c r="A11">
        <v>96</v>
      </c>
      <c r="B11" s="22">
        <v>45568</v>
      </c>
      <c r="C11" t="s">
        <v>947</v>
      </c>
      <c r="E11" s="18">
        <v>5</v>
      </c>
      <c r="G11" s="27">
        <f t="shared" si="0"/>
        <v>1011.349999999996</v>
      </c>
      <c r="H11" s="27">
        <f t="shared" si="1"/>
        <v>1016.349999999996</v>
      </c>
      <c r="K11" t="s">
        <v>55</v>
      </c>
    </row>
    <row r="12" spans="1:11" x14ac:dyDescent="0.3">
      <c r="A12">
        <v>96</v>
      </c>
      <c r="B12" s="22">
        <v>45568</v>
      </c>
      <c r="C12" t="s">
        <v>1293</v>
      </c>
      <c r="E12" s="18">
        <v>49.26</v>
      </c>
      <c r="G12" s="27">
        <f t="shared" si="0"/>
        <v>1016.349999999996</v>
      </c>
      <c r="H12" s="27">
        <f t="shared" si="1"/>
        <v>1065.609999999996</v>
      </c>
      <c r="K12" t="s">
        <v>55</v>
      </c>
    </row>
    <row r="13" spans="1:11" x14ac:dyDescent="0.3">
      <c r="A13">
        <v>96</v>
      </c>
      <c r="B13" s="22">
        <v>45572</v>
      </c>
      <c r="C13" t="s">
        <v>1130</v>
      </c>
      <c r="E13" s="18">
        <v>40</v>
      </c>
      <c r="G13" s="27">
        <f t="shared" si="0"/>
        <v>1065.609999999996</v>
      </c>
      <c r="H13" s="27">
        <f t="shared" si="1"/>
        <v>1105.609999999996</v>
      </c>
      <c r="K13" t="s">
        <v>55</v>
      </c>
    </row>
    <row r="14" spans="1:11" x14ac:dyDescent="0.3">
      <c r="A14">
        <v>96</v>
      </c>
      <c r="B14" s="22">
        <v>45572</v>
      </c>
      <c r="C14" t="s">
        <v>1294</v>
      </c>
      <c r="E14" s="18">
        <v>40</v>
      </c>
      <c r="G14" s="27">
        <f t="shared" si="0"/>
        <v>1105.609999999996</v>
      </c>
      <c r="H14" s="27">
        <f t="shared" si="1"/>
        <v>1145.609999999996</v>
      </c>
      <c r="K14" t="s">
        <v>55</v>
      </c>
    </row>
    <row r="15" spans="1:11" x14ac:dyDescent="0.3">
      <c r="A15">
        <v>96</v>
      </c>
      <c r="B15" s="22">
        <v>45572</v>
      </c>
      <c r="C15" t="s">
        <v>1295</v>
      </c>
      <c r="E15" s="18">
        <v>50</v>
      </c>
      <c r="G15" s="27">
        <f t="shared" si="0"/>
        <v>1145.609999999996</v>
      </c>
      <c r="H15" s="27">
        <f t="shared" si="1"/>
        <v>1195.609999999996</v>
      </c>
      <c r="K15" t="s">
        <v>55</v>
      </c>
    </row>
    <row r="16" spans="1:11" x14ac:dyDescent="0.3">
      <c r="A16">
        <v>96</v>
      </c>
      <c r="B16" s="22">
        <v>45574</v>
      </c>
      <c r="C16" t="s">
        <v>1296</v>
      </c>
      <c r="E16" s="18">
        <v>25</v>
      </c>
      <c r="G16" s="27">
        <f t="shared" si="0"/>
        <v>1195.609999999996</v>
      </c>
      <c r="H16" s="27">
        <f t="shared" si="1"/>
        <v>1220.609999999996</v>
      </c>
      <c r="K16" t="s">
        <v>55</v>
      </c>
    </row>
    <row r="17" spans="1:11" x14ac:dyDescent="0.3">
      <c r="A17">
        <v>96</v>
      </c>
      <c r="B17" s="22">
        <v>45574</v>
      </c>
      <c r="C17" t="s">
        <v>1297</v>
      </c>
      <c r="E17" s="18">
        <v>92.58</v>
      </c>
      <c r="G17" s="27">
        <f t="shared" si="0"/>
        <v>1220.609999999996</v>
      </c>
      <c r="H17" s="27">
        <f t="shared" si="1"/>
        <v>1313.189999999996</v>
      </c>
      <c r="K17" t="s">
        <v>55</v>
      </c>
    </row>
    <row r="18" spans="1:11" x14ac:dyDescent="0.3">
      <c r="A18">
        <v>96</v>
      </c>
      <c r="B18" s="22">
        <v>45575</v>
      </c>
      <c r="C18" t="s">
        <v>1298</v>
      </c>
      <c r="E18" s="20">
        <v>10000</v>
      </c>
      <c r="G18" s="27">
        <f t="shared" si="0"/>
        <v>1313.189999999996</v>
      </c>
      <c r="H18" s="27">
        <f t="shared" si="1"/>
        <v>11313.189999999995</v>
      </c>
      <c r="K18" t="s">
        <v>302</v>
      </c>
    </row>
    <row r="19" spans="1:11" x14ac:dyDescent="0.3">
      <c r="A19">
        <v>96</v>
      </c>
      <c r="B19" s="22">
        <v>45576</v>
      </c>
      <c r="C19" t="s">
        <v>1299</v>
      </c>
      <c r="E19" s="18">
        <v>19.59</v>
      </c>
      <c r="G19" s="27">
        <f t="shared" si="0"/>
        <v>11313.189999999995</v>
      </c>
      <c r="H19" s="27">
        <f t="shared" si="1"/>
        <v>11332.779999999995</v>
      </c>
      <c r="K19" t="s">
        <v>55</v>
      </c>
    </row>
    <row r="20" spans="1:11" x14ac:dyDescent="0.3">
      <c r="A20">
        <v>96</v>
      </c>
      <c r="B20" s="22">
        <v>45579</v>
      </c>
      <c r="C20" t="s">
        <v>1300</v>
      </c>
      <c r="E20" s="18">
        <v>39.18</v>
      </c>
      <c r="G20" s="27">
        <f t="shared" si="0"/>
        <v>11332.779999999995</v>
      </c>
      <c r="H20" s="27">
        <f t="shared" si="1"/>
        <v>11371.959999999995</v>
      </c>
      <c r="K20" t="s">
        <v>55</v>
      </c>
    </row>
    <row r="21" spans="1:11" x14ac:dyDescent="0.3">
      <c r="A21">
        <v>96</v>
      </c>
      <c r="B21" s="22">
        <v>45579</v>
      </c>
      <c r="C21" t="s">
        <v>1301</v>
      </c>
      <c r="E21" s="18">
        <v>500</v>
      </c>
      <c r="G21" s="27">
        <f t="shared" si="0"/>
        <v>11371.959999999995</v>
      </c>
      <c r="H21" s="27">
        <f t="shared" si="1"/>
        <v>11871.959999999995</v>
      </c>
      <c r="K21" t="s">
        <v>55</v>
      </c>
    </row>
    <row r="22" spans="1:11" x14ac:dyDescent="0.3">
      <c r="A22">
        <v>96</v>
      </c>
      <c r="B22" s="22">
        <v>45580</v>
      </c>
      <c r="C22" t="s">
        <v>1302</v>
      </c>
      <c r="D22" s="18">
        <v>2889</v>
      </c>
      <c r="F22" s="18">
        <v>60</v>
      </c>
      <c r="G22" s="27">
        <f t="shared" si="0"/>
        <v>11871.959999999995</v>
      </c>
      <c r="H22" s="27">
        <f t="shared" si="1"/>
        <v>8982.9599999999955</v>
      </c>
      <c r="K22" t="s">
        <v>65</v>
      </c>
    </row>
    <row r="23" spans="1:11" x14ac:dyDescent="0.3">
      <c r="A23">
        <v>96</v>
      </c>
      <c r="B23" s="22">
        <v>45580</v>
      </c>
      <c r="C23" t="s">
        <v>1135</v>
      </c>
      <c r="E23" s="18">
        <v>10</v>
      </c>
      <c r="G23" s="27">
        <f t="shared" si="0"/>
        <v>8982.9599999999955</v>
      </c>
      <c r="H23" s="27">
        <f t="shared" si="1"/>
        <v>8992.9599999999955</v>
      </c>
      <c r="K23" t="s">
        <v>55</v>
      </c>
    </row>
    <row r="24" spans="1:11" x14ac:dyDescent="0.3">
      <c r="A24">
        <v>96</v>
      </c>
      <c r="B24" s="22">
        <v>45581</v>
      </c>
      <c r="C24" t="s">
        <v>1303</v>
      </c>
      <c r="E24" s="18">
        <v>50</v>
      </c>
      <c r="G24" s="27">
        <f t="shared" si="0"/>
        <v>8992.9599999999955</v>
      </c>
      <c r="H24" s="27">
        <f t="shared" si="1"/>
        <v>9042.9599999999955</v>
      </c>
      <c r="K24" t="s">
        <v>55</v>
      </c>
    </row>
    <row r="25" spans="1:11" x14ac:dyDescent="0.3">
      <c r="A25">
        <v>96</v>
      </c>
      <c r="B25" s="22">
        <v>45582</v>
      </c>
      <c r="C25" t="s">
        <v>1292</v>
      </c>
      <c r="D25" s="92">
        <v>3223</v>
      </c>
      <c r="G25" s="27">
        <f t="shared" si="0"/>
        <v>9042.9599999999955</v>
      </c>
      <c r="H25" s="27">
        <f t="shared" si="1"/>
        <v>5819.9599999999955</v>
      </c>
      <c r="K25" t="s">
        <v>608</v>
      </c>
    </row>
    <row r="26" spans="1:11" x14ac:dyDescent="0.3">
      <c r="A26">
        <v>96</v>
      </c>
      <c r="B26" s="22">
        <v>45587</v>
      </c>
      <c r="C26" t="s">
        <v>1304</v>
      </c>
      <c r="E26" s="18">
        <v>24.54</v>
      </c>
      <c r="G26" s="27">
        <f t="shared" si="0"/>
        <v>5819.9599999999955</v>
      </c>
      <c r="H26" s="27">
        <f t="shared" si="1"/>
        <v>5844.4999999999955</v>
      </c>
      <c r="K26" t="s">
        <v>55</v>
      </c>
    </row>
    <row r="27" spans="1:11" x14ac:dyDescent="0.3">
      <c r="A27">
        <v>96</v>
      </c>
      <c r="B27" s="22">
        <v>45588</v>
      </c>
      <c r="C27" t="s">
        <v>1305</v>
      </c>
      <c r="E27" s="18">
        <v>49.07</v>
      </c>
      <c r="G27" s="27">
        <f t="shared" si="0"/>
        <v>5844.4999999999955</v>
      </c>
      <c r="H27" s="27">
        <f t="shared" si="1"/>
        <v>5893.5699999999952</v>
      </c>
      <c r="K27" t="s">
        <v>55</v>
      </c>
    </row>
    <row r="28" spans="1:11" x14ac:dyDescent="0.3">
      <c r="A28">
        <v>96</v>
      </c>
      <c r="B28" s="22">
        <v>45589</v>
      </c>
      <c r="C28" t="s">
        <v>1306</v>
      </c>
      <c r="E28" s="18">
        <v>20</v>
      </c>
      <c r="G28" s="27">
        <f t="shared" si="0"/>
        <v>5893.5699999999952</v>
      </c>
      <c r="H28" s="27">
        <f t="shared" si="1"/>
        <v>5913.5699999999952</v>
      </c>
      <c r="K28" t="s">
        <v>55</v>
      </c>
    </row>
    <row r="29" spans="1:11" x14ac:dyDescent="0.3">
      <c r="A29">
        <v>96</v>
      </c>
      <c r="B29" s="22">
        <v>45589</v>
      </c>
      <c r="C29" t="s">
        <v>1307</v>
      </c>
      <c r="E29" s="18">
        <v>54.02</v>
      </c>
      <c r="G29" s="27">
        <f t="shared" si="0"/>
        <v>5913.5699999999952</v>
      </c>
      <c r="H29" s="27">
        <f t="shared" si="1"/>
        <v>5967.5899999999956</v>
      </c>
      <c r="K29" t="s">
        <v>55</v>
      </c>
    </row>
    <row r="30" spans="1:11" x14ac:dyDescent="0.3">
      <c r="A30">
        <v>96</v>
      </c>
      <c r="B30" s="22">
        <v>45590</v>
      </c>
      <c r="C30" t="s">
        <v>1308</v>
      </c>
      <c r="E30" s="18">
        <v>19.59</v>
      </c>
      <c r="G30" s="27">
        <f t="shared" si="0"/>
        <v>5967.5899999999956</v>
      </c>
      <c r="H30" s="27">
        <f t="shared" si="1"/>
        <v>5987.1799999999957</v>
      </c>
      <c r="K30" t="s">
        <v>55</v>
      </c>
    </row>
    <row r="31" spans="1:11" x14ac:dyDescent="0.3">
      <c r="A31">
        <v>96</v>
      </c>
      <c r="B31" s="22">
        <v>45594</v>
      </c>
      <c r="C31" t="s">
        <v>1309</v>
      </c>
      <c r="E31" s="18">
        <v>103.46</v>
      </c>
      <c r="G31" s="27">
        <f t="shared" si="0"/>
        <v>5987.1799999999957</v>
      </c>
      <c r="H31" s="27">
        <f t="shared" si="1"/>
        <v>6090.6399999999958</v>
      </c>
      <c r="K31" t="s">
        <v>55</v>
      </c>
    </row>
    <row r="32" spans="1:11" x14ac:dyDescent="0.3">
      <c r="A32">
        <v>96</v>
      </c>
      <c r="B32" s="22">
        <v>45594</v>
      </c>
      <c r="C32" t="s">
        <v>1310</v>
      </c>
      <c r="E32" s="18">
        <v>261.56</v>
      </c>
      <c r="G32" s="27">
        <f t="shared" si="0"/>
        <v>6090.6399999999958</v>
      </c>
      <c r="H32" s="27">
        <f t="shared" si="1"/>
        <v>6352.1999999999962</v>
      </c>
      <c r="K32" t="s">
        <v>61</v>
      </c>
    </row>
    <row r="33" spans="1:11" x14ac:dyDescent="0.3">
      <c r="A33">
        <v>96</v>
      </c>
      <c r="B33" s="22">
        <v>45597</v>
      </c>
      <c r="C33" t="s">
        <v>1143</v>
      </c>
      <c r="E33" s="18">
        <v>10</v>
      </c>
      <c r="G33" s="27">
        <f t="shared" si="0"/>
        <v>6352.1999999999962</v>
      </c>
      <c r="H33" s="27">
        <f t="shared" si="1"/>
        <v>6362.1999999999962</v>
      </c>
      <c r="K33" t="s">
        <v>55</v>
      </c>
    </row>
    <row r="34" spans="1:11" x14ac:dyDescent="0.3">
      <c r="A34">
        <v>96</v>
      </c>
      <c r="B34" s="22">
        <v>45597</v>
      </c>
      <c r="C34" t="s">
        <v>1287</v>
      </c>
      <c r="E34" s="18">
        <v>15</v>
      </c>
      <c r="G34" s="27">
        <f t="shared" si="0"/>
        <v>6362.1999999999962</v>
      </c>
      <c r="H34" s="87">
        <f t="shared" si="1"/>
        <v>6377.1999999999962</v>
      </c>
      <c r="K34" t="s">
        <v>55</v>
      </c>
    </row>
    <row r="35" spans="1:11" x14ac:dyDescent="0.3">
      <c r="A35">
        <v>97</v>
      </c>
      <c r="B35" s="22">
        <v>45597</v>
      </c>
      <c r="C35" t="s">
        <v>950</v>
      </c>
      <c r="E35" s="18">
        <v>15</v>
      </c>
      <c r="G35" s="27">
        <f t="shared" si="0"/>
        <v>6377.1999999999962</v>
      </c>
      <c r="H35" s="27">
        <f t="shared" si="1"/>
        <v>6392.1999999999962</v>
      </c>
      <c r="K35" t="s">
        <v>55</v>
      </c>
    </row>
    <row r="36" spans="1:11" x14ac:dyDescent="0.3">
      <c r="A36">
        <v>97</v>
      </c>
      <c r="B36" s="22">
        <v>45597</v>
      </c>
      <c r="C36" t="s">
        <v>1288</v>
      </c>
      <c r="E36" s="18">
        <v>20</v>
      </c>
      <c r="G36" s="27">
        <f t="shared" si="0"/>
        <v>6392.1999999999962</v>
      </c>
      <c r="H36" s="27">
        <f t="shared" si="1"/>
        <v>6412.1999999999962</v>
      </c>
      <c r="K36" t="s">
        <v>55</v>
      </c>
    </row>
    <row r="37" spans="1:11" x14ac:dyDescent="0.3">
      <c r="A37">
        <v>97</v>
      </c>
      <c r="B37" s="22">
        <v>45597</v>
      </c>
      <c r="C37" t="s">
        <v>1311</v>
      </c>
      <c r="E37" s="18">
        <v>1856</v>
      </c>
      <c r="G37" s="27">
        <f t="shared" si="0"/>
        <v>6412.1999999999962</v>
      </c>
      <c r="H37" s="27">
        <f t="shared" si="1"/>
        <v>8268.1999999999971</v>
      </c>
      <c r="K37" t="s">
        <v>61</v>
      </c>
    </row>
    <row r="38" spans="1:11" x14ac:dyDescent="0.3">
      <c r="A38">
        <v>97</v>
      </c>
      <c r="B38" s="22">
        <v>45600</v>
      </c>
      <c r="C38" t="s">
        <v>1289</v>
      </c>
      <c r="D38" s="18">
        <v>18</v>
      </c>
      <c r="G38" s="27">
        <f t="shared" si="0"/>
        <v>8268.1999999999971</v>
      </c>
      <c r="H38" s="27">
        <f t="shared" si="1"/>
        <v>8250.1999999999971</v>
      </c>
      <c r="K38" t="s">
        <v>56</v>
      </c>
    </row>
    <row r="39" spans="1:11" x14ac:dyDescent="0.3">
      <c r="A39">
        <v>97</v>
      </c>
      <c r="B39" s="22">
        <v>45600</v>
      </c>
      <c r="C39" t="s">
        <v>1312</v>
      </c>
      <c r="D39" s="18">
        <v>150</v>
      </c>
      <c r="G39" s="27">
        <f t="shared" si="0"/>
        <v>8250.1999999999971</v>
      </c>
      <c r="H39" s="27">
        <f t="shared" si="1"/>
        <v>8100.1999999999971</v>
      </c>
      <c r="K39" t="s">
        <v>56</v>
      </c>
    </row>
    <row r="40" spans="1:11" x14ac:dyDescent="0.3">
      <c r="A40">
        <v>97</v>
      </c>
      <c r="B40" s="22">
        <v>45600</v>
      </c>
      <c r="C40" t="s">
        <v>947</v>
      </c>
      <c r="E40" s="18">
        <v>5</v>
      </c>
      <c r="G40" s="27">
        <f t="shared" si="0"/>
        <v>8100.1999999999971</v>
      </c>
      <c r="H40" s="27">
        <f t="shared" si="1"/>
        <v>8105.1999999999971</v>
      </c>
      <c r="K40" t="s">
        <v>55</v>
      </c>
    </row>
    <row r="41" spans="1:11" x14ac:dyDescent="0.3">
      <c r="A41">
        <v>97</v>
      </c>
      <c r="B41" s="22">
        <v>45600</v>
      </c>
      <c r="C41" t="s">
        <v>1290</v>
      </c>
      <c r="E41" s="18">
        <v>20</v>
      </c>
      <c r="G41" s="27">
        <f t="shared" si="0"/>
        <v>8105.1999999999971</v>
      </c>
      <c r="H41" s="27">
        <f t="shared" si="1"/>
        <v>8125.1999999999971</v>
      </c>
      <c r="K41" t="s">
        <v>55</v>
      </c>
    </row>
    <row r="42" spans="1:11" x14ac:dyDescent="0.3">
      <c r="A42">
        <v>97</v>
      </c>
      <c r="B42" s="22">
        <v>45600</v>
      </c>
      <c r="C42" t="s">
        <v>1313</v>
      </c>
      <c r="E42" s="18">
        <v>29.48</v>
      </c>
      <c r="G42" s="27">
        <f t="shared" si="0"/>
        <v>8125.1999999999971</v>
      </c>
      <c r="H42" s="27">
        <f t="shared" si="1"/>
        <v>8154.6799999999967</v>
      </c>
      <c r="K42" t="s">
        <v>55</v>
      </c>
    </row>
    <row r="43" spans="1:11" x14ac:dyDescent="0.3">
      <c r="A43">
        <v>97</v>
      </c>
      <c r="B43" s="22">
        <v>45601</v>
      </c>
      <c r="C43" t="s">
        <v>1130</v>
      </c>
      <c r="E43" s="18">
        <v>40</v>
      </c>
      <c r="G43" s="27">
        <f t="shared" si="0"/>
        <v>8154.6799999999967</v>
      </c>
      <c r="H43" s="27">
        <f t="shared" si="1"/>
        <v>8194.6799999999967</v>
      </c>
      <c r="K43" t="s">
        <v>55</v>
      </c>
    </row>
    <row r="44" spans="1:11" x14ac:dyDescent="0.3">
      <c r="A44">
        <v>97</v>
      </c>
      <c r="B44" s="22">
        <v>45601</v>
      </c>
      <c r="C44" t="s">
        <v>1294</v>
      </c>
      <c r="E44" s="18">
        <v>40</v>
      </c>
      <c r="G44" s="27">
        <f t="shared" si="0"/>
        <v>8194.6799999999967</v>
      </c>
      <c r="H44" s="27">
        <f t="shared" si="1"/>
        <v>8234.6799999999967</v>
      </c>
      <c r="K44" t="s">
        <v>55</v>
      </c>
    </row>
    <row r="45" spans="1:11" x14ac:dyDescent="0.3">
      <c r="A45">
        <v>97</v>
      </c>
      <c r="B45" s="22">
        <v>45601</v>
      </c>
      <c r="C45" t="s">
        <v>1314</v>
      </c>
      <c r="E45" s="18">
        <v>49.26</v>
      </c>
      <c r="G45" s="27">
        <f t="shared" si="0"/>
        <v>8234.6799999999967</v>
      </c>
      <c r="H45" s="27">
        <f t="shared" si="1"/>
        <v>8283.9399999999969</v>
      </c>
      <c r="K45" t="s">
        <v>55</v>
      </c>
    </row>
    <row r="46" spans="1:11" x14ac:dyDescent="0.3">
      <c r="A46">
        <v>97</v>
      </c>
      <c r="B46" s="22">
        <v>45601</v>
      </c>
      <c r="C46" t="s">
        <v>1295</v>
      </c>
      <c r="E46" s="18">
        <v>50</v>
      </c>
      <c r="G46" s="27">
        <f t="shared" si="0"/>
        <v>8283.9399999999969</v>
      </c>
      <c r="H46" s="27">
        <f t="shared" si="1"/>
        <v>8333.9399999999969</v>
      </c>
      <c r="K46" t="s">
        <v>55</v>
      </c>
    </row>
    <row r="47" spans="1:11" x14ac:dyDescent="0.3">
      <c r="A47">
        <v>97</v>
      </c>
      <c r="B47" s="22">
        <v>45602</v>
      </c>
      <c r="C47" t="s">
        <v>1315</v>
      </c>
      <c r="E47" s="18">
        <v>475</v>
      </c>
      <c r="G47" s="27">
        <f t="shared" si="0"/>
        <v>8333.9399999999969</v>
      </c>
      <c r="H47" s="27">
        <f t="shared" si="1"/>
        <v>8808.9399999999969</v>
      </c>
      <c r="K47" t="s">
        <v>61</v>
      </c>
    </row>
    <row r="48" spans="1:11" x14ac:dyDescent="0.3">
      <c r="A48">
        <v>97</v>
      </c>
      <c r="B48" s="22">
        <v>45604</v>
      </c>
      <c r="C48" t="s">
        <v>1316</v>
      </c>
      <c r="E48" s="18">
        <v>92.58</v>
      </c>
      <c r="G48" s="27">
        <f t="shared" si="0"/>
        <v>8808.9399999999969</v>
      </c>
      <c r="H48" s="27">
        <f t="shared" si="1"/>
        <v>8901.5199999999968</v>
      </c>
      <c r="K48" t="s">
        <v>55</v>
      </c>
    </row>
    <row r="49" spans="1:11" x14ac:dyDescent="0.3">
      <c r="A49">
        <v>97</v>
      </c>
      <c r="B49" s="22">
        <v>45607</v>
      </c>
      <c r="C49" t="s">
        <v>1296</v>
      </c>
      <c r="E49" s="18">
        <v>25</v>
      </c>
      <c r="G49" s="27">
        <f t="shared" si="0"/>
        <v>8901.5199999999968</v>
      </c>
      <c r="H49" s="27">
        <f t="shared" si="1"/>
        <v>8926.5199999999968</v>
      </c>
      <c r="K49" t="s">
        <v>55</v>
      </c>
    </row>
    <row r="50" spans="1:11" x14ac:dyDescent="0.3">
      <c r="A50">
        <v>97</v>
      </c>
      <c r="B50" s="22">
        <v>45608</v>
      </c>
      <c r="C50" t="s">
        <v>1317</v>
      </c>
      <c r="E50" s="18">
        <v>19.59</v>
      </c>
      <c r="G50" s="27">
        <f t="shared" si="0"/>
        <v>8926.5199999999968</v>
      </c>
      <c r="H50" s="27">
        <f t="shared" si="1"/>
        <v>8946.1099999999969</v>
      </c>
      <c r="K50" t="s">
        <v>55</v>
      </c>
    </row>
    <row r="51" spans="1:11" x14ac:dyDescent="0.3">
      <c r="A51">
        <v>97</v>
      </c>
      <c r="B51" s="22">
        <v>45608</v>
      </c>
      <c r="C51" t="s">
        <v>990</v>
      </c>
      <c r="E51" s="18">
        <v>21.76</v>
      </c>
      <c r="G51" s="27">
        <f t="shared" si="0"/>
        <v>8946.1099999999969</v>
      </c>
      <c r="H51" s="27">
        <f t="shared" si="1"/>
        <v>8967.8699999999972</v>
      </c>
      <c r="K51" t="s">
        <v>55</v>
      </c>
    </row>
    <row r="52" spans="1:11" x14ac:dyDescent="0.3">
      <c r="A52">
        <v>97</v>
      </c>
      <c r="B52" s="22">
        <v>45608</v>
      </c>
      <c r="C52" t="s">
        <v>1301</v>
      </c>
      <c r="E52" s="18">
        <v>500</v>
      </c>
      <c r="G52" s="27">
        <f t="shared" si="0"/>
        <v>8967.8699999999972</v>
      </c>
      <c r="H52" s="27">
        <f t="shared" si="1"/>
        <v>9467.8699999999972</v>
      </c>
      <c r="K52" t="s">
        <v>55</v>
      </c>
    </row>
    <row r="53" spans="1:11" x14ac:dyDescent="0.3">
      <c r="A53">
        <v>97</v>
      </c>
      <c r="B53" s="22">
        <v>45609</v>
      </c>
      <c r="C53" t="s">
        <v>1318</v>
      </c>
      <c r="E53" s="18">
        <v>58.77</v>
      </c>
      <c r="G53" s="27">
        <f t="shared" si="0"/>
        <v>9467.8699999999972</v>
      </c>
      <c r="H53" s="27">
        <f t="shared" si="1"/>
        <v>9526.6399999999976</v>
      </c>
      <c r="K53" t="s">
        <v>55</v>
      </c>
    </row>
    <row r="54" spans="1:11" x14ac:dyDescent="0.3">
      <c r="A54">
        <v>97</v>
      </c>
      <c r="B54" s="22">
        <v>45611</v>
      </c>
      <c r="C54" t="s">
        <v>1135</v>
      </c>
      <c r="E54" s="18">
        <v>10</v>
      </c>
      <c r="G54" s="27">
        <f t="shared" si="0"/>
        <v>9526.6399999999976</v>
      </c>
      <c r="H54" s="27">
        <f t="shared" si="1"/>
        <v>9536.6399999999976</v>
      </c>
      <c r="K54" t="s">
        <v>55</v>
      </c>
    </row>
    <row r="55" spans="1:11" x14ac:dyDescent="0.3">
      <c r="A55">
        <v>97</v>
      </c>
      <c r="B55" s="22">
        <v>45614</v>
      </c>
      <c r="C55" t="s">
        <v>1303</v>
      </c>
      <c r="E55" s="18">
        <v>50</v>
      </c>
      <c r="G55" s="27">
        <f t="shared" si="0"/>
        <v>9536.6399999999976</v>
      </c>
      <c r="H55" s="27">
        <f t="shared" si="1"/>
        <v>9586.6399999999976</v>
      </c>
      <c r="K55" t="s">
        <v>55</v>
      </c>
    </row>
    <row r="56" spans="1:11" x14ac:dyDescent="0.3">
      <c r="A56">
        <v>97</v>
      </c>
      <c r="B56" s="22">
        <v>45616</v>
      </c>
      <c r="C56" t="s">
        <v>1319</v>
      </c>
      <c r="E56" s="18">
        <v>24.54</v>
      </c>
      <c r="G56" s="27">
        <f t="shared" si="0"/>
        <v>9586.6399999999976</v>
      </c>
      <c r="H56" s="27">
        <f t="shared" si="1"/>
        <v>9611.1799999999985</v>
      </c>
      <c r="K56" t="s">
        <v>55</v>
      </c>
    </row>
    <row r="57" spans="1:11" x14ac:dyDescent="0.3">
      <c r="A57">
        <v>97</v>
      </c>
      <c r="B57" s="22">
        <v>45618</v>
      </c>
      <c r="C57" t="s">
        <v>1320</v>
      </c>
      <c r="E57" s="18">
        <v>19.59</v>
      </c>
      <c r="G57" s="27">
        <f t="shared" si="0"/>
        <v>9611.1799999999985</v>
      </c>
      <c r="H57" s="27">
        <f t="shared" si="1"/>
        <v>9630.7699999999986</v>
      </c>
      <c r="K57" t="s">
        <v>55</v>
      </c>
    </row>
    <row r="58" spans="1:11" x14ac:dyDescent="0.3">
      <c r="A58">
        <v>97</v>
      </c>
      <c r="B58" s="22">
        <v>45621</v>
      </c>
      <c r="C58" t="s">
        <v>1321</v>
      </c>
      <c r="E58" s="18">
        <v>20</v>
      </c>
      <c r="G58" s="27">
        <f t="shared" si="0"/>
        <v>9630.7699999999986</v>
      </c>
      <c r="H58" s="27">
        <f t="shared" si="1"/>
        <v>9650.7699999999986</v>
      </c>
      <c r="K58" t="s">
        <v>55</v>
      </c>
    </row>
    <row r="59" spans="1:11" x14ac:dyDescent="0.3">
      <c r="A59">
        <v>97</v>
      </c>
      <c r="B59" s="22">
        <v>45622</v>
      </c>
      <c r="C59" t="s">
        <v>1322</v>
      </c>
      <c r="E59" s="18">
        <v>54.02</v>
      </c>
      <c r="G59" s="27">
        <f t="shared" si="0"/>
        <v>9650.7699999999986</v>
      </c>
      <c r="H59" s="87">
        <f t="shared" si="1"/>
        <v>9704.7899999999991</v>
      </c>
      <c r="K59" t="s">
        <v>55</v>
      </c>
    </row>
    <row r="60" spans="1:11" x14ac:dyDescent="0.3">
      <c r="A60">
        <v>98</v>
      </c>
      <c r="B60" s="22">
        <v>45623</v>
      </c>
      <c r="C60" t="s">
        <v>1323</v>
      </c>
      <c r="E60" s="18">
        <v>123.05</v>
      </c>
      <c r="G60" s="27">
        <f t="shared" si="0"/>
        <v>9704.7899999999991</v>
      </c>
      <c r="H60" s="27">
        <f t="shared" si="1"/>
        <v>9827.8399999999983</v>
      </c>
      <c r="K60" t="s">
        <v>55</v>
      </c>
    </row>
    <row r="61" spans="1:11" x14ac:dyDescent="0.3">
      <c r="A61">
        <v>98</v>
      </c>
      <c r="B61" s="22">
        <v>45628</v>
      </c>
      <c r="C61" t="s">
        <v>1289</v>
      </c>
      <c r="D61" s="18">
        <v>18</v>
      </c>
      <c r="G61" s="27">
        <f t="shared" si="0"/>
        <v>9827.8399999999983</v>
      </c>
      <c r="H61" s="27">
        <f t="shared" si="1"/>
        <v>9809.8399999999983</v>
      </c>
      <c r="K61" t="s">
        <v>56</v>
      </c>
    </row>
    <row r="62" spans="1:11" x14ac:dyDescent="0.3">
      <c r="A62">
        <v>98</v>
      </c>
      <c r="B62" s="22">
        <v>45628</v>
      </c>
      <c r="C62" t="s">
        <v>1143</v>
      </c>
      <c r="E62" s="18">
        <v>10</v>
      </c>
      <c r="G62" s="27">
        <f t="shared" si="0"/>
        <v>9809.8399999999983</v>
      </c>
      <c r="H62" s="27">
        <f t="shared" si="1"/>
        <v>9819.8399999999983</v>
      </c>
      <c r="K62" t="s">
        <v>55</v>
      </c>
    </row>
    <row r="63" spans="1:11" x14ac:dyDescent="0.3">
      <c r="A63">
        <v>98</v>
      </c>
      <c r="B63" s="22">
        <v>45628</v>
      </c>
      <c r="C63" t="s">
        <v>1287</v>
      </c>
      <c r="E63" s="18">
        <v>15</v>
      </c>
      <c r="G63" s="27">
        <f t="shared" si="0"/>
        <v>9819.8399999999983</v>
      </c>
      <c r="H63" s="27">
        <f t="shared" si="1"/>
        <v>9834.8399999999983</v>
      </c>
      <c r="K63" t="s">
        <v>55</v>
      </c>
    </row>
    <row r="64" spans="1:11" x14ac:dyDescent="0.3">
      <c r="A64">
        <v>98</v>
      </c>
      <c r="B64" s="22">
        <v>45628</v>
      </c>
      <c r="C64" t="s">
        <v>950</v>
      </c>
      <c r="E64" s="18">
        <v>15</v>
      </c>
      <c r="G64" s="27">
        <f t="shared" si="0"/>
        <v>9834.8399999999983</v>
      </c>
      <c r="H64" s="27">
        <f t="shared" si="1"/>
        <v>9849.8399999999983</v>
      </c>
      <c r="K64" t="s">
        <v>55</v>
      </c>
    </row>
    <row r="65" spans="1:11" x14ac:dyDescent="0.3">
      <c r="A65">
        <v>98</v>
      </c>
      <c r="B65" s="22">
        <v>45628</v>
      </c>
      <c r="C65" t="s">
        <v>1290</v>
      </c>
      <c r="E65" s="18">
        <v>20</v>
      </c>
      <c r="G65" s="27">
        <f t="shared" si="0"/>
        <v>9849.8399999999983</v>
      </c>
      <c r="H65" s="27">
        <f t="shared" si="1"/>
        <v>9869.8399999999983</v>
      </c>
      <c r="K65" t="s">
        <v>55</v>
      </c>
    </row>
    <row r="66" spans="1:11" x14ac:dyDescent="0.3">
      <c r="A66">
        <v>98</v>
      </c>
      <c r="B66" s="22">
        <v>45628</v>
      </c>
      <c r="C66" t="s">
        <v>1288</v>
      </c>
      <c r="E66" s="18">
        <v>20</v>
      </c>
      <c r="G66" s="27">
        <f t="shared" si="0"/>
        <v>9869.8399999999983</v>
      </c>
      <c r="H66" s="87">
        <f t="shared" si="1"/>
        <v>9889.8399999999983</v>
      </c>
      <c r="K66" t="s">
        <v>55</v>
      </c>
    </row>
    <row r="67" spans="1:11" x14ac:dyDescent="0.3">
      <c r="A67">
        <v>99</v>
      </c>
      <c r="B67" s="22">
        <v>45629</v>
      </c>
      <c r="C67" t="s">
        <v>947</v>
      </c>
      <c r="E67" s="18">
        <v>5</v>
      </c>
      <c r="G67" s="27">
        <f t="shared" si="0"/>
        <v>9889.8399999999983</v>
      </c>
      <c r="H67" s="27">
        <f t="shared" si="1"/>
        <v>9894.8399999999983</v>
      </c>
      <c r="K67" t="s">
        <v>55</v>
      </c>
    </row>
    <row r="68" spans="1:11" x14ac:dyDescent="0.3">
      <c r="A68">
        <v>99</v>
      </c>
      <c r="B68" s="22">
        <v>45630</v>
      </c>
      <c r="C68" t="s">
        <v>1292</v>
      </c>
      <c r="D68" s="92">
        <v>708</v>
      </c>
      <c r="G68" s="27">
        <f t="shared" ref="G68:G131" si="2">+H67</f>
        <v>9894.8399999999983</v>
      </c>
      <c r="H68" s="27">
        <f t="shared" ref="H68:H131" si="3">+G68+E68-D68</f>
        <v>9186.8399999999983</v>
      </c>
      <c r="K68" t="s">
        <v>608</v>
      </c>
    </row>
    <row r="69" spans="1:11" x14ac:dyDescent="0.3">
      <c r="A69">
        <v>99</v>
      </c>
      <c r="B69" s="22">
        <v>45630</v>
      </c>
      <c r="C69" t="s">
        <v>1324</v>
      </c>
      <c r="E69" s="18">
        <v>78.739999999999995</v>
      </c>
      <c r="G69" s="27">
        <f t="shared" si="2"/>
        <v>9186.8399999999983</v>
      </c>
      <c r="H69" s="27">
        <f t="shared" si="3"/>
        <v>9265.5799999999981</v>
      </c>
      <c r="K69" t="s">
        <v>55</v>
      </c>
    </row>
    <row r="70" spans="1:11" x14ac:dyDescent="0.3">
      <c r="A70">
        <v>99</v>
      </c>
      <c r="B70" s="22">
        <v>45631</v>
      </c>
      <c r="C70" t="s">
        <v>1130</v>
      </c>
      <c r="E70" s="18">
        <v>40</v>
      </c>
      <c r="G70" s="27">
        <f t="shared" si="2"/>
        <v>9265.5799999999981</v>
      </c>
      <c r="H70" s="27">
        <f t="shared" si="3"/>
        <v>9305.5799999999981</v>
      </c>
      <c r="K70" t="s">
        <v>55</v>
      </c>
    </row>
    <row r="71" spans="1:11" x14ac:dyDescent="0.3">
      <c r="A71">
        <v>99</v>
      </c>
      <c r="B71" s="22">
        <v>45631</v>
      </c>
      <c r="C71" t="s">
        <v>1294</v>
      </c>
      <c r="E71" s="18">
        <v>40</v>
      </c>
      <c r="G71" s="27">
        <f t="shared" si="2"/>
        <v>9305.5799999999981</v>
      </c>
      <c r="H71" s="27">
        <f t="shared" si="3"/>
        <v>9345.5799999999981</v>
      </c>
      <c r="K71" t="s">
        <v>55</v>
      </c>
    </row>
    <row r="72" spans="1:11" x14ac:dyDescent="0.3">
      <c r="A72">
        <v>99</v>
      </c>
      <c r="B72" s="22">
        <v>45631</v>
      </c>
      <c r="C72" t="s">
        <v>1295</v>
      </c>
      <c r="E72" s="18">
        <v>50</v>
      </c>
      <c r="G72" s="27">
        <f t="shared" si="2"/>
        <v>9345.5799999999981</v>
      </c>
      <c r="H72" s="27">
        <f t="shared" si="3"/>
        <v>9395.5799999999981</v>
      </c>
      <c r="K72" t="s">
        <v>55</v>
      </c>
    </row>
    <row r="73" spans="1:11" x14ac:dyDescent="0.3">
      <c r="A73">
        <v>99</v>
      </c>
      <c r="B73" s="22">
        <v>45635</v>
      </c>
      <c r="C73" t="s">
        <v>1296</v>
      </c>
      <c r="E73" s="18">
        <v>25</v>
      </c>
      <c r="G73" s="27">
        <f t="shared" si="2"/>
        <v>9395.5799999999981</v>
      </c>
      <c r="H73" s="27">
        <f t="shared" si="3"/>
        <v>9420.5799999999981</v>
      </c>
      <c r="K73" t="s">
        <v>55</v>
      </c>
    </row>
    <row r="74" spans="1:11" x14ac:dyDescent="0.3">
      <c r="A74">
        <v>99</v>
      </c>
      <c r="B74" s="22">
        <v>45636</v>
      </c>
      <c r="C74" t="s">
        <v>1325</v>
      </c>
      <c r="E74" s="18">
        <v>92.58</v>
      </c>
      <c r="G74" s="27">
        <f t="shared" si="2"/>
        <v>9420.5799999999981</v>
      </c>
      <c r="H74" s="27">
        <f t="shared" si="3"/>
        <v>9513.159999999998</v>
      </c>
      <c r="K74" t="s">
        <v>55</v>
      </c>
    </row>
    <row r="75" spans="1:11" x14ac:dyDescent="0.3">
      <c r="A75">
        <v>99</v>
      </c>
      <c r="B75" s="22">
        <v>45637</v>
      </c>
      <c r="C75" t="s">
        <v>1326</v>
      </c>
      <c r="E75" s="18">
        <v>39.18</v>
      </c>
      <c r="G75" s="27">
        <f t="shared" si="2"/>
        <v>9513.159999999998</v>
      </c>
      <c r="H75" s="27">
        <f t="shared" si="3"/>
        <v>9552.3399999999983</v>
      </c>
      <c r="K75" t="s">
        <v>55</v>
      </c>
    </row>
    <row r="76" spans="1:11" x14ac:dyDescent="0.3">
      <c r="A76">
        <v>99</v>
      </c>
      <c r="B76" s="22">
        <v>45638</v>
      </c>
      <c r="C76" t="s">
        <v>1327</v>
      </c>
      <c r="E76" s="18">
        <v>48.89</v>
      </c>
      <c r="G76" s="27">
        <f t="shared" si="2"/>
        <v>9552.3399999999983</v>
      </c>
      <c r="H76" s="27">
        <f t="shared" si="3"/>
        <v>9601.2299999999977</v>
      </c>
      <c r="K76" t="s">
        <v>55</v>
      </c>
    </row>
    <row r="77" spans="1:11" x14ac:dyDescent="0.3">
      <c r="A77">
        <v>99</v>
      </c>
      <c r="B77" s="22">
        <v>45638</v>
      </c>
      <c r="C77" t="s">
        <v>1301</v>
      </c>
      <c r="E77" s="18">
        <v>500</v>
      </c>
      <c r="G77" s="27">
        <f t="shared" si="2"/>
        <v>9601.2299999999977</v>
      </c>
      <c r="H77" s="27">
        <f t="shared" si="3"/>
        <v>10101.229999999998</v>
      </c>
      <c r="K77" t="s">
        <v>55</v>
      </c>
    </row>
    <row r="78" spans="1:11" x14ac:dyDescent="0.3">
      <c r="A78">
        <v>99</v>
      </c>
      <c r="B78" s="22">
        <v>45642</v>
      </c>
      <c r="C78" t="s">
        <v>1135</v>
      </c>
      <c r="E78" s="18">
        <v>10</v>
      </c>
      <c r="G78" s="27">
        <f t="shared" si="2"/>
        <v>10101.229999999998</v>
      </c>
      <c r="H78" s="27">
        <f t="shared" si="3"/>
        <v>10111.229999999998</v>
      </c>
      <c r="K78" t="s">
        <v>55</v>
      </c>
    </row>
    <row r="79" spans="1:11" x14ac:dyDescent="0.3">
      <c r="A79">
        <v>99</v>
      </c>
      <c r="B79" s="22">
        <v>45642</v>
      </c>
      <c r="C79" t="s">
        <v>1303</v>
      </c>
      <c r="E79" s="18">
        <v>50</v>
      </c>
      <c r="G79" s="27">
        <f t="shared" si="2"/>
        <v>10111.229999999998</v>
      </c>
      <c r="H79" s="27">
        <f t="shared" si="3"/>
        <v>10161.229999999998</v>
      </c>
      <c r="K79" t="s">
        <v>55</v>
      </c>
    </row>
    <row r="80" spans="1:11" x14ac:dyDescent="0.3">
      <c r="A80">
        <v>99</v>
      </c>
      <c r="B80" s="22">
        <v>45643</v>
      </c>
      <c r="C80" t="s">
        <v>1328</v>
      </c>
      <c r="D80" s="18">
        <v>60</v>
      </c>
      <c r="F80" t="s">
        <v>1167</v>
      </c>
      <c r="G80" s="27">
        <f t="shared" si="2"/>
        <v>10161.229999999998</v>
      </c>
      <c r="H80" s="27">
        <f t="shared" si="3"/>
        <v>10101.229999999998</v>
      </c>
      <c r="K80" t="s">
        <v>56</v>
      </c>
    </row>
    <row r="81" spans="1:11" x14ac:dyDescent="0.3">
      <c r="A81">
        <v>99</v>
      </c>
      <c r="B81" s="22">
        <v>45646</v>
      </c>
      <c r="C81" t="s">
        <v>1329</v>
      </c>
      <c r="E81" s="18">
        <v>24.54</v>
      </c>
      <c r="G81" s="27">
        <f t="shared" si="2"/>
        <v>10101.229999999998</v>
      </c>
      <c r="H81" s="27">
        <f t="shared" si="3"/>
        <v>10125.769999999999</v>
      </c>
      <c r="K81" t="s">
        <v>55</v>
      </c>
    </row>
    <row r="82" spans="1:11" x14ac:dyDescent="0.3">
      <c r="A82">
        <v>99</v>
      </c>
      <c r="B82" s="22">
        <v>45650</v>
      </c>
      <c r="C82" t="s">
        <v>1330</v>
      </c>
      <c r="E82" s="18">
        <v>19.59</v>
      </c>
      <c r="G82" s="27">
        <f t="shared" si="2"/>
        <v>10125.769999999999</v>
      </c>
      <c r="H82" s="27">
        <f t="shared" si="3"/>
        <v>10145.359999999999</v>
      </c>
      <c r="K82" t="s">
        <v>55</v>
      </c>
    </row>
    <row r="83" spans="1:11" x14ac:dyDescent="0.3">
      <c r="A83">
        <v>99</v>
      </c>
      <c r="B83" s="22">
        <v>45653</v>
      </c>
      <c r="C83" t="s">
        <v>1331</v>
      </c>
      <c r="E83" s="18">
        <v>20</v>
      </c>
      <c r="G83" s="27">
        <f t="shared" si="2"/>
        <v>10145.359999999999</v>
      </c>
      <c r="H83" s="27">
        <f t="shared" si="3"/>
        <v>10165.359999999999</v>
      </c>
      <c r="K83" t="s">
        <v>55</v>
      </c>
    </row>
    <row r="84" spans="1:11" x14ac:dyDescent="0.3">
      <c r="A84">
        <v>99</v>
      </c>
      <c r="B84" s="22">
        <v>45653</v>
      </c>
      <c r="C84" t="s">
        <v>1332</v>
      </c>
      <c r="E84" s="18">
        <v>73.61</v>
      </c>
      <c r="G84" s="27">
        <f t="shared" si="2"/>
        <v>10165.359999999999</v>
      </c>
      <c r="H84" s="27">
        <f t="shared" si="3"/>
        <v>10238.969999999999</v>
      </c>
      <c r="K84" t="s">
        <v>55</v>
      </c>
    </row>
    <row r="85" spans="1:11" x14ac:dyDescent="0.3">
      <c r="A85">
        <v>99</v>
      </c>
      <c r="B85" s="22">
        <v>45657</v>
      </c>
      <c r="C85" t="s">
        <v>1333</v>
      </c>
      <c r="E85" s="18">
        <v>103.46</v>
      </c>
      <c r="G85" s="27">
        <f t="shared" si="2"/>
        <v>10238.969999999999</v>
      </c>
      <c r="H85" s="27">
        <f t="shared" si="3"/>
        <v>10342.429999999998</v>
      </c>
      <c r="K85" t="s">
        <v>55</v>
      </c>
    </row>
    <row r="86" spans="1:11" x14ac:dyDescent="0.3">
      <c r="A86">
        <v>99</v>
      </c>
      <c r="B86" s="22">
        <v>45659</v>
      </c>
      <c r="C86" t="s">
        <v>1289</v>
      </c>
      <c r="D86" s="18">
        <v>18</v>
      </c>
      <c r="G86" s="27">
        <f t="shared" si="2"/>
        <v>10342.429999999998</v>
      </c>
      <c r="H86" s="27">
        <f t="shared" si="3"/>
        <v>10324.429999999998</v>
      </c>
      <c r="K86" t="s">
        <v>56</v>
      </c>
    </row>
    <row r="87" spans="1:11" x14ac:dyDescent="0.3">
      <c r="A87">
        <v>99</v>
      </c>
      <c r="B87" s="22">
        <v>45659</v>
      </c>
      <c r="C87" t="s">
        <v>1143</v>
      </c>
      <c r="E87" s="18">
        <v>10</v>
      </c>
      <c r="G87" s="27">
        <f t="shared" si="2"/>
        <v>10324.429999999998</v>
      </c>
      <c r="H87" s="27">
        <f t="shared" si="3"/>
        <v>10334.429999999998</v>
      </c>
      <c r="K87" t="s">
        <v>55</v>
      </c>
    </row>
    <row r="88" spans="1:11" x14ac:dyDescent="0.3">
      <c r="A88">
        <v>99</v>
      </c>
      <c r="B88" s="22">
        <v>45659</v>
      </c>
      <c r="C88" t="s">
        <v>1287</v>
      </c>
      <c r="E88" s="18">
        <v>15</v>
      </c>
      <c r="G88" s="27">
        <f t="shared" si="2"/>
        <v>10334.429999999998</v>
      </c>
      <c r="H88" s="27">
        <f t="shared" si="3"/>
        <v>10349.429999999998</v>
      </c>
      <c r="K88" t="s">
        <v>55</v>
      </c>
    </row>
    <row r="89" spans="1:11" x14ac:dyDescent="0.3">
      <c r="A89">
        <v>99</v>
      </c>
      <c r="B89" s="22">
        <v>45659</v>
      </c>
      <c r="C89" t="s">
        <v>950</v>
      </c>
      <c r="E89" s="18">
        <v>15</v>
      </c>
      <c r="G89" s="27">
        <f t="shared" si="2"/>
        <v>10349.429999999998</v>
      </c>
      <c r="H89" s="27">
        <f t="shared" si="3"/>
        <v>10364.429999999998</v>
      </c>
      <c r="K89" t="s">
        <v>55</v>
      </c>
    </row>
    <row r="90" spans="1:11" x14ac:dyDescent="0.3">
      <c r="A90">
        <v>99</v>
      </c>
      <c r="B90" s="22">
        <v>45659</v>
      </c>
      <c r="C90" t="s">
        <v>1290</v>
      </c>
      <c r="E90" s="18">
        <v>20</v>
      </c>
      <c r="G90" s="27">
        <f t="shared" si="2"/>
        <v>10364.429999999998</v>
      </c>
      <c r="H90" s="27">
        <f t="shared" si="3"/>
        <v>10384.429999999998</v>
      </c>
      <c r="K90" t="s">
        <v>55</v>
      </c>
    </row>
    <row r="91" spans="1:11" x14ac:dyDescent="0.3">
      <c r="A91">
        <v>99</v>
      </c>
      <c r="B91" s="22">
        <v>45659</v>
      </c>
      <c r="C91" t="s">
        <v>1288</v>
      </c>
      <c r="E91" s="18">
        <v>20</v>
      </c>
      <c r="G91" s="27">
        <f t="shared" si="2"/>
        <v>10384.429999999998</v>
      </c>
      <c r="H91" s="87">
        <f t="shared" si="3"/>
        <v>10404.429999999998</v>
      </c>
      <c r="K91" t="s">
        <v>55</v>
      </c>
    </row>
    <row r="92" spans="1:11" x14ac:dyDescent="0.3">
      <c r="A92">
        <v>100</v>
      </c>
      <c r="B92" s="22">
        <v>45660</v>
      </c>
      <c r="C92" t="s">
        <v>947</v>
      </c>
      <c r="E92" s="18">
        <v>5</v>
      </c>
      <c r="G92" s="27">
        <f t="shared" si="2"/>
        <v>10404.429999999998</v>
      </c>
      <c r="H92" s="27">
        <f t="shared" si="3"/>
        <v>10409.429999999998</v>
      </c>
      <c r="K92" t="s">
        <v>55</v>
      </c>
    </row>
    <row r="93" spans="1:11" x14ac:dyDescent="0.3">
      <c r="A93">
        <v>100</v>
      </c>
      <c r="B93" s="22">
        <v>45663</v>
      </c>
      <c r="C93" t="s">
        <v>1130</v>
      </c>
      <c r="E93" s="18">
        <v>40</v>
      </c>
      <c r="G93" s="27">
        <f t="shared" si="2"/>
        <v>10409.429999999998</v>
      </c>
      <c r="H93" s="27">
        <f t="shared" si="3"/>
        <v>10449.429999999998</v>
      </c>
      <c r="K93" t="s">
        <v>55</v>
      </c>
    </row>
    <row r="94" spans="1:11" x14ac:dyDescent="0.3">
      <c r="A94">
        <v>100</v>
      </c>
      <c r="B94" s="22">
        <v>45663</v>
      </c>
      <c r="C94" t="s">
        <v>1294</v>
      </c>
      <c r="E94" s="18">
        <v>40</v>
      </c>
      <c r="G94" s="27">
        <f t="shared" si="2"/>
        <v>10449.429999999998</v>
      </c>
      <c r="H94" s="27">
        <f t="shared" si="3"/>
        <v>10489.429999999998</v>
      </c>
      <c r="K94" t="s">
        <v>55</v>
      </c>
    </row>
    <row r="95" spans="1:11" x14ac:dyDescent="0.3">
      <c r="A95">
        <v>100</v>
      </c>
      <c r="B95" s="22">
        <v>45663</v>
      </c>
      <c r="C95" t="s">
        <v>1334</v>
      </c>
      <c r="E95" s="18">
        <v>49.26</v>
      </c>
      <c r="G95" s="27">
        <f t="shared" si="2"/>
        <v>10489.429999999998</v>
      </c>
      <c r="H95" s="27">
        <f t="shared" si="3"/>
        <v>10538.689999999999</v>
      </c>
      <c r="K95" t="s">
        <v>55</v>
      </c>
    </row>
    <row r="96" spans="1:11" x14ac:dyDescent="0.3">
      <c r="A96">
        <v>100</v>
      </c>
      <c r="B96" s="22">
        <v>45663</v>
      </c>
      <c r="C96" t="s">
        <v>1295</v>
      </c>
      <c r="E96" s="18">
        <v>50</v>
      </c>
      <c r="G96" s="27">
        <f t="shared" si="2"/>
        <v>10538.689999999999</v>
      </c>
      <c r="H96" s="27">
        <f t="shared" si="3"/>
        <v>10588.689999999999</v>
      </c>
      <c r="K96" t="s">
        <v>55</v>
      </c>
    </row>
    <row r="97" spans="1:11" x14ac:dyDescent="0.3">
      <c r="A97">
        <v>100</v>
      </c>
      <c r="B97" s="22">
        <v>45664</v>
      </c>
      <c r="C97" t="s">
        <v>1335</v>
      </c>
      <c r="E97" s="18">
        <v>39.36</v>
      </c>
      <c r="G97" s="27">
        <f t="shared" si="2"/>
        <v>10588.689999999999</v>
      </c>
      <c r="H97" s="27">
        <f t="shared" si="3"/>
        <v>10628.05</v>
      </c>
      <c r="K97" t="s">
        <v>55</v>
      </c>
    </row>
    <row r="98" spans="1:11" x14ac:dyDescent="0.3">
      <c r="A98">
        <v>100</v>
      </c>
      <c r="B98" s="22">
        <v>45665</v>
      </c>
      <c r="C98" t="s">
        <v>1336</v>
      </c>
      <c r="E98" s="18">
        <v>92.58</v>
      </c>
      <c r="G98" s="27">
        <f t="shared" si="2"/>
        <v>10628.05</v>
      </c>
      <c r="H98" s="27">
        <f t="shared" si="3"/>
        <v>10720.63</v>
      </c>
      <c r="K98" t="s">
        <v>55</v>
      </c>
    </row>
    <row r="99" spans="1:11" x14ac:dyDescent="0.3">
      <c r="A99">
        <v>100</v>
      </c>
      <c r="B99" s="22">
        <v>45666</v>
      </c>
      <c r="C99" t="s">
        <v>1296</v>
      </c>
      <c r="E99" s="18">
        <v>25</v>
      </c>
      <c r="G99" s="27">
        <f t="shared" si="2"/>
        <v>10720.63</v>
      </c>
      <c r="H99" s="27">
        <f t="shared" si="3"/>
        <v>10745.63</v>
      </c>
      <c r="K99" t="s">
        <v>55</v>
      </c>
    </row>
    <row r="100" spans="1:11" x14ac:dyDescent="0.3">
      <c r="A100">
        <v>100</v>
      </c>
      <c r="B100" s="22">
        <v>45667</v>
      </c>
      <c r="C100" t="s">
        <v>1337</v>
      </c>
      <c r="E100" s="18">
        <v>19.59</v>
      </c>
      <c r="G100" s="27">
        <f t="shared" si="2"/>
        <v>10745.63</v>
      </c>
      <c r="H100" s="27">
        <f t="shared" si="3"/>
        <v>10765.22</v>
      </c>
      <c r="K100" t="s">
        <v>55</v>
      </c>
    </row>
    <row r="101" spans="1:11" x14ac:dyDescent="0.3">
      <c r="A101">
        <v>100</v>
      </c>
      <c r="B101" s="22">
        <v>45670</v>
      </c>
      <c r="C101" t="s">
        <v>1338</v>
      </c>
      <c r="E101" s="18">
        <v>19.59</v>
      </c>
      <c r="G101" s="27">
        <f t="shared" si="2"/>
        <v>10765.22</v>
      </c>
      <c r="H101" s="27">
        <f t="shared" si="3"/>
        <v>10784.81</v>
      </c>
      <c r="K101" t="s">
        <v>55</v>
      </c>
    </row>
    <row r="102" spans="1:11" x14ac:dyDescent="0.3">
      <c r="A102">
        <v>100</v>
      </c>
      <c r="B102" s="22">
        <v>45670</v>
      </c>
      <c r="C102" t="s">
        <v>1301</v>
      </c>
      <c r="E102" s="18">
        <v>500</v>
      </c>
      <c r="G102" s="27">
        <f t="shared" si="2"/>
        <v>10784.81</v>
      </c>
      <c r="H102" s="27">
        <f t="shared" si="3"/>
        <v>11284.81</v>
      </c>
      <c r="K102" t="s">
        <v>55</v>
      </c>
    </row>
    <row r="103" spans="1:11" x14ac:dyDescent="0.3">
      <c r="A103">
        <v>100</v>
      </c>
      <c r="B103" s="22">
        <v>45671</v>
      </c>
      <c r="C103" t="s">
        <v>1339</v>
      </c>
      <c r="D103" s="18">
        <v>4074</v>
      </c>
      <c r="G103" s="27">
        <f t="shared" si="2"/>
        <v>11284.81</v>
      </c>
      <c r="H103" s="27">
        <f t="shared" si="3"/>
        <v>7210.8099999999995</v>
      </c>
      <c r="K103" t="s">
        <v>65</v>
      </c>
    </row>
    <row r="104" spans="1:11" x14ac:dyDescent="0.3">
      <c r="A104">
        <v>100</v>
      </c>
      <c r="B104" s="22">
        <v>45671</v>
      </c>
      <c r="C104" t="s">
        <v>1292</v>
      </c>
      <c r="D104" s="63">
        <v>6653</v>
      </c>
      <c r="G104" s="27">
        <f t="shared" si="2"/>
        <v>7210.8099999999995</v>
      </c>
      <c r="H104" s="27">
        <f t="shared" si="3"/>
        <v>557.80999999999949</v>
      </c>
      <c r="K104" t="s">
        <v>65</v>
      </c>
    </row>
    <row r="105" spans="1:11" x14ac:dyDescent="0.3">
      <c r="A105">
        <v>100</v>
      </c>
      <c r="B105" s="22">
        <v>45671</v>
      </c>
      <c r="C105" t="s">
        <v>1340</v>
      </c>
      <c r="E105" s="18">
        <v>39.18</v>
      </c>
      <c r="G105" s="27">
        <f t="shared" si="2"/>
        <v>557.80999999999949</v>
      </c>
      <c r="H105" s="27">
        <f t="shared" si="3"/>
        <v>596.98999999999944</v>
      </c>
      <c r="K105" t="s">
        <v>55</v>
      </c>
    </row>
    <row r="106" spans="1:11" x14ac:dyDescent="0.3">
      <c r="A106">
        <v>100</v>
      </c>
      <c r="B106" s="22">
        <v>45672</v>
      </c>
      <c r="C106" t="s">
        <v>1135</v>
      </c>
      <c r="E106" s="18">
        <v>10</v>
      </c>
      <c r="G106" s="27">
        <f t="shared" si="2"/>
        <v>596.98999999999944</v>
      </c>
      <c r="H106" s="27">
        <f t="shared" si="3"/>
        <v>606.98999999999944</v>
      </c>
      <c r="K106" t="s">
        <v>55</v>
      </c>
    </row>
    <row r="107" spans="1:11" x14ac:dyDescent="0.3">
      <c r="A107">
        <v>100</v>
      </c>
      <c r="B107" s="22">
        <v>45673</v>
      </c>
      <c r="C107" t="s">
        <v>1303</v>
      </c>
      <c r="E107" s="18">
        <v>50</v>
      </c>
      <c r="G107" s="27">
        <f t="shared" si="2"/>
        <v>606.98999999999944</v>
      </c>
      <c r="H107" s="27">
        <f t="shared" si="3"/>
        <v>656.98999999999944</v>
      </c>
      <c r="K107" t="s">
        <v>55</v>
      </c>
    </row>
    <row r="108" spans="1:11" x14ac:dyDescent="0.3">
      <c r="A108">
        <v>100</v>
      </c>
      <c r="B108" s="22">
        <v>45679</v>
      </c>
      <c r="C108" t="s">
        <v>1341</v>
      </c>
      <c r="E108" s="18">
        <v>44.13</v>
      </c>
      <c r="G108" s="27">
        <f t="shared" si="2"/>
        <v>656.98999999999944</v>
      </c>
      <c r="H108" s="27">
        <f t="shared" si="3"/>
        <v>701.11999999999944</v>
      </c>
      <c r="K108" t="s">
        <v>55</v>
      </c>
    </row>
    <row r="109" spans="1:11" x14ac:dyDescent="0.3">
      <c r="A109">
        <v>100</v>
      </c>
      <c r="B109" s="22">
        <v>45679</v>
      </c>
      <c r="C109" t="s">
        <v>1342</v>
      </c>
      <c r="E109" s="18">
        <v>759.33</v>
      </c>
      <c r="G109" s="27">
        <f t="shared" si="2"/>
        <v>701.11999999999944</v>
      </c>
      <c r="H109" s="27">
        <f t="shared" si="3"/>
        <v>1460.4499999999994</v>
      </c>
      <c r="K109" t="s">
        <v>55</v>
      </c>
    </row>
    <row r="110" spans="1:11" x14ac:dyDescent="0.3">
      <c r="A110">
        <v>100</v>
      </c>
      <c r="B110" s="22">
        <v>45680</v>
      </c>
      <c r="C110" t="s">
        <v>1343</v>
      </c>
      <c r="E110" s="18">
        <v>20</v>
      </c>
      <c r="G110" s="27">
        <f t="shared" si="2"/>
        <v>1460.4499999999994</v>
      </c>
      <c r="H110" s="27">
        <f t="shared" si="3"/>
        <v>1480.4499999999994</v>
      </c>
      <c r="K110" t="s">
        <v>55</v>
      </c>
    </row>
    <row r="111" spans="1:11" x14ac:dyDescent="0.3">
      <c r="A111">
        <v>100</v>
      </c>
      <c r="B111" s="22">
        <v>45680</v>
      </c>
      <c r="C111" t="s">
        <v>1344</v>
      </c>
      <c r="E111" s="18">
        <v>29.48</v>
      </c>
      <c r="G111" s="27">
        <f t="shared" si="2"/>
        <v>1480.4499999999994</v>
      </c>
      <c r="H111" s="27">
        <f t="shared" si="3"/>
        <v>1509.9299999999994</v>
      </c>
      <c r="K111" t="s">
        <v>55</v>
      </c>
    </row>
    <row r="112" spans="1:11" x14ac:dyDescent="0.3">
      <c r="A112">
        <v>100</v>
      </c>
      <c r="B112" s="22">
        <v>45681</v>
      </c>
      <c r="C112" t="s">
        <v>1345</v>
      </c>
      <c r="E112" s="18">
        <v>54.02</v>
      </c>
      <c r="G112" s="27">
        <f t="shared" si="2"/>
        <v>1509.9299999999994</v>
      </c>
      <c r="H112" s="27">
        <f t="shared" si="3"/>
        <v>1563.9499999999994</v>
      </c>
      <c r="K112" t="s">
        <v>55</v>
      </c>
    </row>
    <row r="113" spans="1:11" x14ac:dyDescent="0.3">
      <c r="A113">
        <v>100</v>
      </c>
      <c r="B113" s="22">
        <v>45684</v>
      </c>
      <c r="C113" t="s">
        <v>1346</v>
      </c>
      <c r="E113" s="18">
        <v>19.59</v>
      </c>
      <c r="G113" s="27">
        <f t="shared" si="2"/>
        <v>1563.9499999999994</v>
      </c>
      <c r="H113" s="27">
        <f t="shared" si="3"/>
        <v>1583.5399999999993</v>
      </c>
      <c r="K113" t="s">
        <v>55</v>
      </c>
    </row>
    <row r="114" spans="1:11" x14ac:dyDescent="0.3">
      <c r="A114">
        <v>100</v>
      </c>
      <c r="B114" s="22">
        <v>45686</v>
      </c>
      <c r="C114" t="s">
        <v>1347</v>
      </c>
      <c r="E114" s="18">
        <v>103.46</v>
      </c>
      <c r="G114" s="27">
        <f t="shared" si="2"/>
        <v>1583.5399999999993</v>
      </c>
      <c r="H114" s="87">
        <f t="shared" si="3"/>
        <v>1686.9999999999993</v>
      </c>
      <c r="K114" t="s">
        <v>55</v>
      </c>
    </row>
    <row r="115" spans="1:11" x14ac:dyDescent="0.3">
      <c r="A115">
        <v>101</v>
      </c>
      <c r="B115" s="22">
        <v>45691</v>
      </c>
      <c r="C115" t="s">
        <v>1289</v>
      </c>
      <c r="D115" s="18">
        <v>18</v>
      </c>
      <c r="G115" s="27">
        <f t="shared" si="2"/>
        <v>1686.9999999999993</v>
      </c>
      <c r="H115" s="27">
        <f t="shared" si="3"/>
        <v>1668.9999999999993</v>
      </c>
      <c r="K115" t="s">
        <v>56</v>
      </c>
    </row>
    <row r="116" spans="1:11" x14ac:dyDescent="0.3">
      <c r="A116">
        <v>101</v>
      </c>
      <c r="B116" s="22">
        <v>45691</v>
      </c>
      <c r="C116" t="s">
        <v>947</v>
      </c>
      <c r="E116" s="18">
        <v>5</v>
      </c>
      <c r="G116" s="27">
        <f t="shared" si="2"/>
        <v>1668.9999999999993</v>
      </c>
      <c r="H116" s="27">
        <f t="shared" si="3"/>
        <v>1673.9999999999993</v>
      </c>
      <c r="K116" t="s">
        <v>55</v>
      </c>
    </row>
    <row r="117" spans="1:11" x14ac:dyDescent="0.3">
      <c r="A117">
        <v>101</v>
      </c>
      <c r="B117" s="22">
        <v>45691</v>
      </c>
      <c r="C117" t="s">
        <v>1143</v>
      </c>
      <c r="E117" s="18">
        <v>10</v>
      </c>
      <c r="G117" s="27">
        <f t="shared" si="2"/>
        <v>1673.9999999999993</v>
      </c>
      <c r="H117" s="27">
        <f t="shared" si="3"/>
        <v>1683.9999999999993</v>
      </c>
      <c r="K117" t="s">
        <v>55</v>
      </c>
    </row>
    <row r="118" spans="1:11" x14ac:dyDescent="0.3">
      <c r="A118">
        <v>101</v>
      </c>
      <c r="B118" s="22">
        <v>45691</v>
      </c>
      <c r="C118" t="s">
        <v>1287</v>
      </c>
      <c r="E118" s="18">
        <v>15</v>
      </c>
      <c r="G118" s="27">
        <f t="shared" si="2"/>
        <v>1683.9999999999993</v>
      </c>
      <c r="H118" s="27">
        <f t="shared" si="3"/>
        <v>1698.9999999999993</v>
      </c>
      <c r="K118" t="s">
        <v>55</v>
      </c>
    </row>
    <row r="119" spans="1:11" x14ac:dyDescent="0.3">
      <c r="A119">
        <v>101</v>
      </c>
      <c r="B119" s="22">
        <v>45691</v>
      </c>
      <c r="C119" t="s">
        <v>950</v>
      </c>
      <c r="E119" s="18">
        <v>15</v>
      </c>
      <c r="G119" s="27">
        <f t="shared" si="2"/>
        <v>1698.9999999999993</v>
      </c>
      <c r="H119" s="27">
        <f t="shared" si="3"/>
        <v>1713.9999999999993</v>
      </c>
      <c r="K119" t="s">
        <v>55</v>
      </c>
    </row>
    <row r="120" spans="1:11" x14ac:dyDescent="0.3">
      <c r="A120">
        <v>101</v>
      </c>
      <c r="B120" s="22">
        <v>45691</v>
      </c>
      <c r="C120" t="s">
        <v>1290</v>
      </c>
      <c r="E120" s="18">
        <v>20</v>
      </c>
      <c r="G120" s="27">
        <f t="shared" si="2"/>
        <v>1713.9999999999993</v>
      </c>
      <c r="H120" s="27">
        <f t="shared" si="3"/>
        <v>1733.9999999999993</v>
      </c>
      <c r="K120" t="s">
        <v>55</v>
      </c>
    </row>
    <row r="121" spans="1:11" x14ac:dyDescent="0.3">
      <c r="A121">
        <v>101</v>
      </c>
      <c r="B121" s="22">
        <v>45691</v>
      </c>
      <c r="C121" t="s">
        <v>1288</v>
      </c>
      <c r="E121" s="18">
        <v>20</v>
      </c>
      <c r="G121" s="27">
        <f t="shared" si="2"/>
        <v>1733.9999999999993</v>
      </c>
      <c r="H121" s="27">
        <f t="shared" si="3"/>
        <v>1753.9999999999993</v>
      </c>
      <c r="K121" t="s">
        <v>55</v>
      </c>
    </row>
    <row r="122" spans="1:11" x14ac:dyDescent="0.3">
      <c r="A122">
        <v>101</v>
      </c>
      <c r="B122" s="22">
        <v>45693</v>
      </c>
      <c r="C122" t="s">
        <v>1130</v>
      </c>
      <c r="E122" s="18">
        <v>40</v>
      </c>
      <c r="G122" s="27">
        <f t="shared" si="2"/>
        <v>1753.9999999999993</v>
      </c>
      <c r="H122" s="27">
        <f t="shared" si="3"/>
        <v>1793.9999999999993</v>
      </c>
      <c r="K122" t="s">
        <v>55</v>
      </c>
    </row>
    <row r="123" spans="1:11" x14ac:dyDescent="0.3">
      <c r="A123">
        <v>101</v>
      </c>
      <c r="B123" s="22">
        <v>45693</v>
      </c>
      <c r="C123" t="s">
        <v>1294</v>
      </c>
      <c r="E123" s="18">
        <v>40</v>
      </c>
      <c r="G123" s="27">
        <f t="shared" si="2"/>
        <v>1793.9999999999993</v>
      </c>
      <c r="H123" s="27">
        <f t="shared" si="3"/>
        <v>1833.9999999999993</v>
      </c>
      <c r="K123" t="s">
        <v>55</v>
      </c>
    </row>
    <row r="124" spans="1:11" x14ac:dyDescent="0.3">
      <c r="A124">
        <v>101</v>
      </c>
      <c r="B124" s="22">
        <v>45693</v>
      </c>
      <c r="C124" t="s">
        <v>1295</v>
      </c>
      <c r="E124" s="18">
        <v>50</v>
      </c>
      <c r="G124" s="27">
        <f t="shared" si="2"/>
        <v>1833.9999999999993</v>
      </c>
      <c r="H124" s="27">
        <f t="shared" si="3"/>
        <v>1883.9999999999993</v>
      </c>
      <c r="K124" t="s">
        <v>55</v>
      </c>
    </row>
    <row r="125" spans="1:11" x14ac:dyDescent="0.3">
      <c r="A125">
        <v>101</v>
      </c>
      <c r="B125" s="22">
        <v>45693</v>
      </c>
      <c r="C125" t="s">
        <v>1348</v>
      </c>
      <c r="E125" s="18">
        <v>88.62</v>
      </c>
      <c r="G125" s="27">
        <f t="shared" si="2"/>
        <v>1883.9999999999993</v>
      </c>
      <c r="H125" s="27">
        <f t="shared" si="3"/>
        <v>1972.6199999999994</v>
      </c>
      <c r="K125" t="s">
        <v>55</v>
      </c>
    </row>
    <row r="126" spans="1:11" x14ac:dyDescent="0.3">
      <c r="A126">
        <v>101</v>
      </c>
      <c r="B126" s="22">
        <v>45698</v>
      </c>
      <c r="C126" t="s">
        <v>1296</v>
      </c>
      <c r="E126" s="18">
        <v>25</v>
      </c>
      <c r="G126" s="27">
        <f t="shared" si="2"/>
        <v>1972.6199999999994</v>
      </c>
      <c r="H126" s="27">
        <f t="shared" si="3"/>
        <v>1997.6199999999994</v>
      </c>
      <c r="K126" t="s">
        <v>55</v>
      </c>
    </row>
    <row r="127" spans="1:11" x14ac:dyDescent="0.3">
      <c r="A127">
        <v>101</v>
      </c>
      <c r="B127" s="22">
        <v>45698</v>
      </c>
      <c r="C127" t="s">
        <v>1349</v>
      </c>
      <c r="E127" s="18">
        <v>92.58</v>
      </c>
      <c r="G127" s="27">
        <f t="shared" si="2"/>
        <v>1997.6199999999994</v>
      </c>
      <c r="H127" s="27">
        <f t="shared" si="3"/>
        <v>2090.1999999999994</v>
      </c>
      <c r="K127" t="s">
        <v>55</v>
      </c>
    </row>
    <row r="128" spans="1:11" x14ac:dyDescent="0.3">
      <c r="A128">
        <v>101</v>
      </c>
      <c r="B128" s="22">
        <v>45700</v>
      </c>
      <c r="C128" t="s">
        <v>1350</v>
      </c>
      <c r="E128" s="18">
        <v>78.36</v>
      </c>
      <c r="G128" s="27">
        <f t="shared" si="2"/>
        <v>2090.1999999999994</v>
      </c>
      <c r="H128" s="27">
        <f t="shared" si="3"/>
        <v>2168.5599999999995</v>
      </c>
      <c r="K128" t="s">
        <v>55</v>
      </c>
    </row>
    <row r="129" spans="1:11" x14ac:dyDescent="0.3">
      <c r="A129">
        <v>101</v>
      </c>
      <c r="B129" s="22">
        <v>45700</v>
      </c>
      <c r="C129" t="s">
        <v>1301</v>
      </c>
      <c r="E129" s="18">
        <v>500</v>
      </c>
      <c r="G129" s="27">
        <f t="shared" si="2"/>
        <v>2168.5599999999995</v>
      </c>
      <c r="H129" s="27">
        <f t="shared" si="3"/>
        <v>2668.5599999999995</v>
      </c>
      <c r="K129" t="s">
        <v>55</v>
      </c>
    </row>
    <row r="130" spans="1:11" x14ac:dyDescent="0.3">
      <c r="A130">
        <v>101</v>
      </c>
      <c r="B130" s="22">
        <v>45705</v>
      </c>
      <c r="C130" t="s">
        <v>1135</v>
      </c>
      <c r="E130" s="18">
        <v>10</v>
      </c>
      <c r="G130" s="27">
        <f t="shared" si="2"/>
        <v>2668.5599999999995</v>
      </c>
      <c r="H130" s="27">
        <f t="shared" si="3"/>
        <v>2678.5599999999995</v>
      </c>
      <c r="K130" t="s">
        <v>55</v>
      </c>
    </row>
    <row r="131" spans="1:11" x14ac:dyDescent="0.3">
      <c r="A131">
        <v>101</v>
      </c>
      <c r="B131" s="22">
        <v>45705</v>
      </c>
      <c r="C131" t="s">
        <v>1303</v>
      </c>
      <c r="E131" s="18">
        <v>50</v>
      </c>
      <c r="G131" s="27">
        <f t="shared" si="2"/>
        <v>2678.5599999999995</v>
      </c>
      <c r="H131" s="27">
        <f t="shared" si="3"/>
        <v>2728.5599999999995</v>
      </c>
      <c r="K131" t="s">
        <v>55</v>
      </c>
    </row>
    <row r="132" spans="1:11" x14ac:dyDescent="0.3">
      <c r="A132">
        <v>101</v>
      </c>
      <c r="B132" s="22">
        <v>45708</v>
      </c>
      <c r="C132" t="s">
        <v>1351</v>
      </c>
      <c r="E132" s="18">
        <v>24.54</v>
      </c>
      <c r="G132" s="27">
        <f t="shared" ref="G132:G195" si="4">+H131</f>
        <v>2728.5599999999995</v>
      </c>
      <c r="H132" s="27">
        <f t="shared" ref="H132:H195" si="5">+G132+E132-D132</f>
        <v>2753.0999999999995</v>
      </c>
      <c r="K132" t="s">
        <v>55</v>
      </c>
    </row>
    <row r="133" spans="1:11" x14ac:dyDescent="0.3">
      <c r="A133">
        <v>101</v>
      </c>
      <c r="B133" s="22">
        <v>45712</v>
      </c>
      <c r="C133" t="s">
        <v>1352</v>
      </c>
      <c r="E133" s="18">
        <v>19.59</v>
      </c>
      <c r="G133" s="27">
        <f t="shared" si="4"/>
        <v>2753.0999999999995</v>
      </c>
      <c r="H133" s="27">
        <f t="shared" si="5"/>
        <v>2772.6899999999996</v>
      </c>
      <c r="K133" t="s">
        <v>55</v>
      </c>
    </row>
    <row r="134" spans="1:11" x14ac:dyDescent="0.3">
      <c r="A134">
        <v>101</v>
      </c>
      <c r="B134" s="22">
        <v>45713</v>
      </c>
      <c r="C134" t="s">
        <v>1353</v>
      </c>
      <c r="E134" s="18">
        <v>20</v>
      </c>
      <c r="G134" s="27">
        <f t="shared" si="4"/>
        <v>2772.6899999999996</v>
      </c>
      <c r="H134" s="27">
        <f t="shared" si="5"/>
        <v>2792.6899999999996</v>
      </c>
      <c r="K134" t="s">
        <v>55</v>
      </c>
    </row>
    <row r="135" spans="1:11" x14ac:dyDescent="0.3">
      <c r="A135">
        <v>101</v>
      </c>
      <c r="B135" s="22">
        <v>45714</v>
      </c>
      <c r="C135" t="s">
        <v>1354</v>
      </c>
      <c r="E135" s="18">
        <v>73.61</v>
      </c>
      <c r="G135" s="27">
        <f t="shared" si="4"/>
        <v>2792.6899999999996</v>
      </c>
      <c r="H135" s="27">
        <f t="shared" si="5"/>
        <v>2866.2999999999997</v>
      </c>
      <c r="K135" t="s">
        <v>55</v>
      </c>
    </row>
    <row r="136" spans="1:11" x14ac:dyDescent="0.3">
      <c r="A136">
        <v>101</v>
      </c>
      <c r="B136" s="22">
        <v>45715</v>
      </c>
      <c r="C136" t="s">
        <v>1355</v>
      </c>
      <c r="E136" s="18">
        <v>103.46</v>
      </c>
      <c r="G136" s="27">
        <f t="shared" si="4"/>
        <v>2866.2999999999997</v>
      </c>
      <c r="H136" s="87">
        <f t="shared" si="5"/>
        <v>2969.7599999999998</v>
      </c>
      <c r="K136" t="s">
        <v>55</v>
      </c>
    </row>
    <row r="137" spans="1:11" x14ac:dyDescent="0.3">
      <c r="A137">
        <v>102</v>
      </c>
      <c r="B137" s="22">
        <v>45719</v>
      </c>
      <c r="C137" t="s">
        <v>1289</v>
      </c>
      <c r="D137" s="18">
        <v>18</v>
      </c>
      <c r="G137" s="27">
        <f t="shared" si="4"/>
        <v>2969.7599999999998</v>
      </c>
      <c r="H137" s="27">
        <f t="shared" si="5"/>
        <v>2951.7599999999998</v>
      </c>
      <c r="K137" t="s">
        <v>56</v>
      </c>
    </row>
    <row r="138" spans="1:11" x14ac:dyDescent="0.3">
      <c r="A138">
        <v>102</v>
      </c>
      <c r="B138" s="22">
        <v>45354</v>
      </c>
      <c r="C138" t="s">
        <v>947</v>
      </c>
      <c r="E138" s="18">
        <v>5</v>
      </c>
      <c r="G138" s="27">
        <f t="shared" si="4"/>
        <v>2951.7599999999998</v>
      </c>
      <c r="H138" s="27">
        <f t="shared" si="5"/>
        <v>2956.7599999999998</v>
      </c>
      <c r="K138" t="s">
        <v>55</v>
      </c>
    </row>
    <row r="139" spans="1:11" x14ac:dyDescent="0.3">
      <c r="A139">
        <v>102</v>
      </c>
      <c r="B139" s="22">
        <v>45354</v>
      </c>
      <c r="C139" t="s">
        <v>1143</v>
      </c>
      <c r="E139" s="18">
        <v>10</v>
      </c>
      <c r="G139" s="27">
        <f t="shared" si="4"/>
        <v>2956.7599999999998</v>
      </c>
      <c r="H139" s="27">
        <f t="shared" si="5"/>
        <v>2966.7599999999998</v>
      </c>
      <c r="K139" t="s">
        <v>55</v>
      </c>
    </row>
    <row r="140" spans="1:11" x14ac:dyDescent="0.3">
      <c r="A140">
        <v>102</v>
      </c>
      <c r="B140" s="22">
        <v>45719</v>
      </c>
      <c r="C140" t="s">
        <v>1287</v>
      </c>
      <c r="E140" s="18">
        <v>15</v>
      </c>
      <c r="G140" s="27">
        <f t="shared" si="4"/>
        <v>2966.7599999999998</v>
      </c>
      <c r="H140" s="27">
        <f t="shared" si="5"/>
        <v>2981.7599999999998</v>
      </c>
      <c r="K140" t="s">
        <v>55</v>
      </c>
    </row>
    <row r="141" spans="1:11" x14ac:dyDescent="0.3">
      <c r="A141">
        <v>102</v>
      </c>
      <c r="B141" s="22">
        <v>45719</v>
      </c>
      <c r="C141" t="s">
        <v>950</v>
      </c>
      <c r="E141" s="18">
        <v>15</v>
      </c>
      <c r="G141" s="27">
        <f t="shared" si="4"/>
        <v>2981.7599999999998</v>
      </c>
      <c r="H141" s="27">
        <f t="shared" si="5"/>
        <v>2996.7599999999998</v>
      </c>
      <c r="K141" t="s">
        <v>55</v>
      </c>
    </row>
    <row r="142" spans="1:11" x14ac:dyDescent="0.3">
      <c r="A142">
        <v>102</v>
      </c>
      <c r="B142" s="22">
        <v>45719</v>
      </c>
      <c r="C142" t="s">
        <v>1290</v>
      </c>
      <c r="E142" s="18">
        <v>20</v>
      </c>
      <c r="G142" s="27">
        <f t="shared" si="4"/>
        <v>2996.7599999999998</v>
      </c>
      <c r="H142" s="27">
        <f t="shared" si="5"/>
        <v>3016.7599999999998</v>
      </c>
      <c r="K142" t="s">
        <v>55</v>
      </c>
    </row>
    <row r="143" spans="1:11" x14ac:dyDescent="0.3">
      <c r="A143">
        <v>102</v>
      </c>
      <c r="B143" s="22">
        <v>45719</v>
      </c>
      <c r="C143" t="s">
        <v>1288</v>
      </c>
      <c r="E143" s="18">
        <v>20</v>
      </c>
      <c r="G143" s="27">
        <f t="shared" si="4"/>
        <v>3016.7599999999998</v>
      </c>
      <c r="H143" s="27">
        <f t="shared" si="5"/>
        <v>3036.7599999999998</v>
      </c>
      <c r="K143" t="s">
        <v>55</v>
      </c>
    </row>
    <row r="144" spans="1:11" x14ac:dyDescent="0.3">
      <c r="A144">
        <v>102</v>
      </c>
      <c r="B144" s="22">
        <v>45719</v>
      </c>
      <c r="C144" t="s">
        <v>1356</v>
      </c>
      <c r="E144" s="18">
        <v>225</v>
      </c>
      <c r="G144" s="27">
        <f t="shared" si="4"/>
        <v>3036.7599999999998</v>
      </c>
      <c r="H144" s="27">
        <f t="shared" si="5"/>
        <v>3261.7599999999998</v>
      </c>
      <c r="K144" t="s">
        <v>55</v>
      </c>
    </row>
    <row r="145" spans="1:11" x14ac:dyDescent="0.3">
      <c r="A145">
        <v>102</v>
      </c>
      <c r="B145" s="22">
        <v>45721</v>
      </c>
      <c r="C145" t="s">
        <v>1130</v>
      </c>
      <c r="E145" s="18">
        <v>40</v>
      </c>
      <c r="G145" s="27">
        <f t="shared" si="4"/>
        <v>3261.7599999999998</v>
      </c>
      <c r="H145" s="27">
        <f t="shared" si="5"/>
        <v>3301.7599999999998</v>
      </c>
      <c r="K145" t="s">
        <v>55</v>
      </c>
    </row>
    <row r="146" spans="1:11" x14ac:dyDescent="0.3">
      <c r="A146">
        <v>102</v>
      </c>
      <c r="B146" s="22">
        <v>45721</v>
      </c>
      <c r="C146" t="s">
        <v>1294</v>
      </c>
      <c r="E146" s="18">
        <v>40</v>
      </c>
      <c r="G146" s="27">
        <f t="shared" si="4"/>
        <v>3301.7599999999998</v>
      </c>
      <c r="H146" s="27">
        <f t="shared" si="5"/>
        <v>3341.7599999999998</v>
      </c>
      <c r="K146" t="s">
        <v>55</v>
      </c>
    </row>
    <row r="147" spans="1:11" x14ac:dyDescent="0.3">
      <c r="A147">
        <v>102</v>
      </c>
      <c r="B147" s="22">
        <v>45721</v>
      </c>
      <c r="C147" t="s">
        <v>1295</v>
      </c>
      <c r="E147" s="18">
        <v>50</v>
      </c>
      <c r="G147" s="27">
        <f t="shared" si="4"/>
        <v>3341.7599999999998</v>
      </c>
      <c r="H147" s="27">
        <f t="shared" si="5"/>
        <v>3391.7599999999998</v>
      </c>
      <c r="K147" t="s">
        <v>55</v>
      </c>
    </row>
    <row r="148" spans="1:11" x14ac:dyDescent="0.3">
      <c r="A148">
        <v>102</v>
      </c>
      <c r="B148" s="22">
        <v>45721</v>
      </c>
      <c r="C148" t="s">
        <v>1357</v>
      </c>
      <c r="E148" s="18">
        <v>88.62</v>
      </c>
      <c r="G148" s="27">
        <f t="shared" si="4"/>
        <v>3391.7599999999998</v>
      </c>
      <c r="H148" s="27">
        <f t="shared" si="5"/>
        <v>3480.3799999999997</v>
      </c>
      <c r="K148" t="s">
        <v>55</v>
      </c>
    </row>
    <row r="149" spans="1:11" x14ac:dyDescent="0.3">
      <c r="A149">
        <v>102</v>
      </c>
      <c r="B149" s="22">
        <v>45726</v>
      </c>
      <c r="C149" t="s">
        <v>1296</v>
      </c>
      <c r="E149" s="18">
        <v>25</v>
      </c>
      <c r="G149" s="27">
        <f t="shared" si="4"/>
        <v>3480.3799999999997</v>
      </c>
      <c r="H149" s="27">
        <f t="shared" si="5"/>
        <v>3505.3799999999997</v>
      </c>
      <c r="K149" t="s">
        <v>55</v>
      </c>
    </row>
    <row r="150" spans="1:11" x14ac:dyDescent="0.3">
      <c r="A150">
        <v>102</v>
      </c>
      <c r="B150" s="22">
        <v>45726</v>
      </c>
      <c r="C150" t="s">
        <v>1358</v>
      </c>
      <c r="E150" s="18">
        <v>92.58</v>
      </c>
      <c r="G150" s="27">
        <f t="shared" si="4"/>
        <v>3505.3799999999997</v>
      </c>
      <c r="H150" s="27">
        <f t="shared" si="5"/>
        <v>3597.9599999999996</v>
      </c>
      <c r="K150" t="s">
        <v>55</v>
      </c>
    </row>
    <row r="151" spans="1:11" x14ac:dyDescent="0.3">
      <c r="A151">
        <v>102</v>
      </c>
      <c r="B151" s="22">
        <v>45726</v>
      </c>
      <c r="C151" t="s">
        <v>1298</v>
      </c>
      <c r="E151" s="18">
        <v>5000</v>
      </c>
      <c r="G151" s="27">
        <f t="shared" si="4"/>
        <v>3597.9599999999996</v>
      </c>
      <c r="H151" s="27">
        <f t="shared" si="5"/>
        <v>8597.9599999999991</v>
      </c>
      <c r="K151" t="s">
        <v>302</v>
      </c>
    </row>
    <row r="152" spans="1:11" x14ac:dyDescent="0.3">
      <c r="A152">
        <v>102</v>
      </c>
      <c r="B152" s="22">
        <v>45728</v>
      </c>
      <c r="C152" t="s">
        <v>1359</v>
      </c>
      <c r="E152" s="18">
        <v>88.07</v>
      </c>
      <c r="G152" s="27">
        <f t="shared" si="4"/>
        <v>8597.9599999999991</v>
      </c>
      <c r="H152" s="27">
        <f t="shared" si="5"/>
        <v>8686.0299999999988</v>
      </c>
      <c r="K152" t="s">
        <v>55</v>
      </c>
    </row>
    <row r="153" spans="1:11" x14ac:dyDescent="0.3">
      <c r="A153">
        <v>102</v>
      </c>
      <c r="B153" s="22">
        <v>45728</v>
      </c>
      <c r="C153" t="s">
        <v>1301</v>
      </c>
      <c r="E153" s="18">
        <v>500</v>
      </c>
      <c r="G153" s="27">
        <f t="shared" si="4"/>
        <v>8686.0299999999988</v>
      </c>
      <c r="H153" s="27">
        <f t="shared" si="5"/>
        <v>9186.0299999999988</v>
      </c>
      <c r="K153" t="s">
        <v>55</v>
      </c>
    </row>
    <row r="154" spans="1:11" x14ac:dyDescent="0.3">
      <c r="A154">
        <v>102</v>
      </c>
      <c r="B154" s="22">
        <v>45733</v>
      </c>
      <c r="C154" t="s">
        <v>1135</v>
      </c>
      <c r="E154" s="18">
        <v>10</v>
      </c>
      <c r="G154" s="27">
        <f t="shared" si="4"/>
        <v>9186.0299999999988</v>
      </c>
      <c r="H154" s="27">
        <f t="shared" si="5"/>
        <v>9196.0299999999988</v>
      </c>
      <c r="K154" t="s">
        <v>55</v>
      </c>
    </row>
    <row r="155" spans="1:11" x14ac:dyDescent="0.3">
      <c r="A155">
        <v>102</v>
      </c>
      <c r="B155" s="22">
        <v>45733</v>
      </c>
      <c r="C155" t="s">
        <v>1303</v>
      </c>
      <c r="E155" s="18">
        <v>50</v>
      </c>
      <c r="G155" s="27">
        <f t="shared" si="4"/>
        <v>9196.0299999999988</v>
      </c>
      <c r="H155" s="27">
        <f t="shared" si="5"/>
        <v>9246.0299999999988</v>
      </c>
      <c r="K155" t="s">
        <v>55</v>
      </c>
    </row>
    <row r="156" spans="1:11" x14ac:dyDescent="0.3">
      <c r="A156">
        <v>102</v>
      </c>
      <c r="B156" s="22">
        <v>45735</v>
      </c>
      <c r="C156" t="s">
        <v>1360</v>
      </c>
      <c r="E156" s="18">
        <v>98.69</v>
      </c>
      <c r="G156" s="27">
        <f t="shared" si="4"/>
        <v>9246.0299999999988</v>
      </c>
      <c r="H156" s="27">
        <f t="shared" si="5"/>
        <v>9344.7199999999993</v>
      </c>
      <c r="K156" t="s">
        <v>55</v>
      </c>
    </row>
    <row r="157" spans="1:11" x14ac:dyDescent="0.3">
      <c r="A157">
        <v>102</v>
      </c>
      <c r="B157" s="22">
        <v>45736</v>
      </c>
      <c r="C157" t="s">
        <v>1361</v>
      </c>
      <c r="E157" s="18">
        <v>24.54</v>
      </c>
      <c r="G157" s="27">
        <f t="shared" si="4"/>
        <v>9344.7199999999993</v>
      </c>
      <c r="H157" s="27">
        <f t="shared" si="5"/>
        <v>9369.26</v>
      </c>
      <c r="K157" t="s">
        <v>55</v>
      </c>
    </row>
    <row r="158" spans="1:11" x14ac:dyDescent="0.3">
      <c r="A158">
        <v>102</v>
      </c>
      <c r="B158" s="22">
        <v>45740</v>
      </c>
      <c r="C158" t="s">
        <v>1362</v>
      </c>
      <c r="E158" s="18">
        <v>19.59</v>
      </c>
      <c r="G158" s="27">
        <f t="shared" si="4"/>
        <v>9369.26</v>
      </c>
      <c r="H158" s="27">
        <f t="shared" si="5"/>
        <v>9388.85</v>
      </c>
      <c r="K158" t="s">
        <v>55</v>
      </c>
    </row>
    <row r="159" spans="1:11" x14ac:dyDescent="0.3">
      <c r="A159">
        <v>102</v>
      </c>
      <c r="B159" s="22">
        <v>45741</v>
      </c>
      <c r="C159" t="s">
        <v>1363</v>
      </c>
      <c r="E159" s="18">
        <v>20</v>
      </c>
      <c r="G159" s="27">
        <f t="shared" si="4"/>
        <v>9388.85</v>
      </c>
      <c r="H159" s="27">
        <f t="shared" si="5"/>
        <v>9408.85</v>
      </c>
      <c r="K159" t="s">
        <v>55</v>
      </c>
    </row>
    <row r="160" spans="1:11" x14ac:dyDescent="0.3">
      <c r="A160">
        <v>102</v>
      </c>
      <c r="B160" s="22">
        <v>45742</v>
      </c>
      <c r="C160" t="s">
        <v>1364</v>
      </c>
      <c r="D160" s="18">
        <v>1779</v>
      </c>
      <c r="G160" s="27">
        <f t="shared" si="4"/>
        <v>9408.85</v>
      </c>
      <c r="H160" s="27">
        <f t="shared" si="5"/>
        <v>7629.85</v>
      </c>
      <c r="K160" t="s">
        <v>65</v>
      </c>
    </row>
    <row r="161" spans="1:11" x14ac:dyDescent="0.3">
      <c r="A161">
        <v>102</v>
      </c>
      <c r="B161" s="22">
        <v>45742</v>
      </c>
      <c r="C161" t="s">
        <v>1365</v>
      </c>
      <c r="E161" s="18">
        <v>73.61</v>
      </c>
      <c r="G161" s="27">
        <f t="shared" si="4"/>
        <v>7629.85</v>
      </c>
      <c r="H161" s="87">
        <f t="shared" si="5"/>
        <v>7703.46</v>
      </c>
      <c r="K161" t="s">
        <v>55</v>
      </c>
    </row>
    <row r="162" spans="1:11" x14ac:dyDescent="0.3">
      <c r="A162">
        <v>103</v>
      </c>
      <c r="B162" s="22">
        <v>45743</v>
      </c>
      <c r="C162" t="s">
        <v>1366</v>
      </c>
      <c r="E162" s="18">
        <v>79.25</v>
      </c>
      <c r="G162" s="27">
        <f t="shared" si="4"/>
        <v>7703.46</v>
      </c>
      <c r="H162" s="27">
        <f t="shared" si="5"/>
        <v>7782.71</v>
      </c>
      <c r="K162" t="s">
        <v>55</v>
      </c>
    </row>
    <row r="163" spans="1:11" x14ac:dyDescent="0.3">
      <c r="A163">
        <v>103</v>
      </c>
      <c r="B163" s="22">
        <v>45743</v>
      </c>
      <c r="C163" t="s">
        <v>1367</v>
      </c>
      <c r="E163" s="18">
        <v>103.46</v>
      </c>
      <c r="G163" s="27">
        <f t="shared" si="4"/>
        <v>7782.71</v>
      </c>
      <c r="H163" s="27">
        <f t="shared" si="5"/>
        <v>7886.17</v>
      </c>
      <c r="K163" t="s">
        <v>55</v>
      </c>
    </row>
    <row r="164" spans="1:11" x14ac:dyDescent="0.3">
      <c r="A164">
        <v>103</v>
      </c>
      <c r="B164" s="22">
        <v>45748</v>
      </c>
      <c r="C164" t="s">
        <v>1368</v>
      </c>
      <c r="D164" s="18">
        <v>75</v>
      </c>
      <c r="G164" s="27">
        <f t="shared" si="4"/>
        <v>7886.17</v>
      </c>
      <c r="H164" s="27">
        <f t="shared" si="5"/>
        <v>7811.17</v>
      </c>
      <c r="K164" t="s">
        <v>87</v>
      </c>
    </row>
    <row r="165" spans="1:11" x14ac:dyDescent="0.3">
      <c r="A165">
        <v>103</v>
      </c>
      <c r="B165" s="22">
        <v>45748</v>
      </c>
      <c r="C165" t="s">
        <v>1143</v>
      </c>
      <c r="E165" s="18">
        <v>10</v>
      </c>
      <c r="G165" s="27">
        <f t="shared" si="4"/>
        <v>7811.17</v>
      </c>
      <c r="H165" s="27">
        <f t="shared" si="5"/>
        <v>7821.17</v>
      </c>
      <c r="K165" t="s">
        <v>55</v>
      </c>
    </row>
    <row r="166" spans="1:11" x14ac:dyDescent="0.3">
      <c r="A166">
        <v>103</v>
      </c>
      <c r="B166" s="22">
        <v>45748</v>
      </c>
      <c r="C166" t="s">
        <v>1287</v>
      </c>
      <c r="E166" s="18">
        <v>15</v>
      </c>
      <c r="G166" s="27">
        <f t="shared" si="4"/>
        <v>7821.17</v>
      </c>
      <c r="H166" s="27">
        <f t="shared" si="5"/>
        <v>7836.17</v>
      </c>
      <c r="K166" t="s">
        <v>55</v>
      </c>
    </row>
    <row r="167" spans="1:11" x14ac:dyDescent="0.3">
      <c r="A167">
        <v>103</v>
      </c>
      <c r="B167" s="22">
        <v>45748</v>
      </c>
      <c r="C167" t="s">
        <v>950</v>
      </c>
      <c r="E167" s="18">
        <v>15</v>
      </c>
      <c r="G167" s="27">
        <f t="shared" si="4"/>
        <v>7836.17</v>
      </c>
      <c r="H167" s="27">
        <f t="shared" si="5"/>
        <v>7851.17</v>
      </c>
      <c r="K167" t="s">
        <v>55</v>
      </c>
    </row>
    <row r="168" spans="1:11" x14ac:dyDescent="0.3">
      <c r="A168">
        <v>103</v>
      </c>
      <c r="B168" s="22">
        <v>45748</v>
      </c>
      <c r="C168" t="s">
        <v>1288</v>
      </c>
      <c r="E168" s="18">
        <v>20</v>
      </c>
      <c r="G168" s="27">
        <f t="shared" si="4"/>
        <v>7851.17</v>
      </c>
      <c r="H168" s="27">
        <f t="shared" si="5"/>
        <v>7871.17</v>
      </c>
      <c r="K168" t="s">
        <v>55</v>
      </c>
    </row>
    <row r="169" spans="1:11" x14ac:dyDescent="0.3">
      <c r="A169">
        <v>103</v>
      </c>
      <c r="B169" s="22">
        <v>45749</v>
      </c>
      <c r="C169" t="s">
        <v>1289</v>
      </c>
      <c r="D169" s="18">
        <v>18</v>
      </c>
      <c r="G169" s="27">
        <f t="shared" si="4"/>
        <v>7871.17</v>
      </c>
      <c r="H169" s="27">
        <f t="shared" si="5"/>
        <v>7853.17</v>
      </c>
      <c r="K169" t="s">
        <v>56</v>
      </c>
    </row>
    <row r="170" spans="1:11" x14ac:dyDescent="0.3">
      <c r="A170">
        <v>103</v>
      </c>
      <c r="B170" s="22">
        <v>45749</v>
      </c>
      <c r="C170" t="s">
        <v>1290</v>
      </c>
      <c r="E170" s="18">
        <v>20</v>
      </c>
      <c r="G170" s="27">
        <f t="shared" si="4"/>
        <v>7853.17</v>
      </c>
      <c r="H170" s="87">
        <f t="shared" si="5"/>
        <v>7873.17</v>
      </c>
      <c r="K170" t="s">
        <v>55</v>
      </c>
    </row>
    <row r="171" spans="1:11" x14ac:dyDescent="0.3">
      <c r="A171">
        <v>104</v>
      </c>
      <c r="B171" s="22">
        <v>45750</v>
      </c>
      <c r="C171" t="s">
        <v>947</v>
      </c>
      <c r="E171" s="18">
        <v>5</v>
      </c>
      <c r="G171" s="27">
        <f t="shared" si="4"/>
        <v>7873.17</v>
      </c>
      <c r="H171" s="27">
        <f t="shared" si="5"/>
        <v>7878.17</v>
      </c>
      <c r="K171" t="s">
        <v>55</v>
      </c>
    </row>
    <row r="172" spans="1:11" x14ac:dyDescent="0.3">
      <c r="A172">
        <v>104</v>
      </c>
      <c r="B172" s="22">
        <v>45750</v>
      </c>
      <c r="C172" t="s">
        <v>1369</v>
      </c>
      <c r="E172" s="18">
        <v>49.26</v>
      </c>
      <c r="G172" s="27">
        <f t="shared" si="4"/>
        <v>7878.17</v>
      </c>
      <c r="H172" s="27">
        <f t="shared" si="5"/>
        <v>7927.43</v>
      </c>
      <c r="K172" t="s">
        <v>55</v>
      </c>
    </row>
    <row r="173" spans="1:11" x14ac:dyDescent="0.3">
      <c r="A173">
        <v>104</v>
      </c>
      <c r="B173" s="22">
        <v>45750</v>
      </c>
      <c r="C173" t="s">
        <v>1370</v>
      </c>
      <c r="E173" s="18">
        <v>120</v>
      </c>
      <c r="G173" s="27">
        <f t="shared" si="4"/>
        <v>7927.43</v>
      </c>
      <c r="H173" s="27">
        <f t="shared" si="5"/>
        <v>8047.43</v>
      </c>
      <c r="K173" t="s">
        <v>55</v>
      </c>
    </row>
    <row r="174" spans="1:11" x14ac:dyDescent="0.3">
      <c r="A174">
        <v>104</v>
      </c>
      <c r="B174" s="22">
        <v>45754</v>
      </c>
      <c r="C174" t="s">
        <v>1371</v>
      </c>
      <c r="E174" s="18">
        <v>39.36</v>
      </c>
      <c r="G174" s="27">
        <f t="shared" si="4"/>
        <v>8047.43</v>
      </c>
      <c r="H174" s="27">
        <f t="shared" si="5"/>
        <v>8086.79</v>
      </c>
      <c r="K174" t="s">
        <v>55</v>
      </c>
    </row>
    <row r="175" spans="1:11" x14ac:dyDescent="0.3">
      <c r="A175">
        <v>104</v>
      </c>
      <c r="B175" s="22">
        <v>45754</v>
      </c>
      <c r="C175" t="s">
        <v>1130</v>
      </c>
      <c r="E175" s="18">
        <v>40</v>
      </c>
      <c r="G175" s="27">
        <f t="shared" si="4"/>
        <v>8086.79</v>
      </c>
      <c r="H175" s="27">
        <f t="shared" si="5"/>
        <v>8126.79</v>
      </c>
      <c r="K175" t="s">
        <v>55</v>
      </c>
    </row>
    <row r="176" spans="1:11" x14ac:dyDescent="0.3">
      <c r="A176">
        <v>104</v>
      </c>
      <c r="B176" s="22">
        <v>45754</v>
      </c>
      <c r="C176" t="s">
        <v>1294</v>
      </c>
      <c r="E176" s="18">
        <v>40</v>
      </c>
      <c r="G176" s="27">
        <f t="shared" si="4"/>
        <v>8126.79</v>
      </c>
      <c r="H176" s="27">
        <f t="shared" si="5"/>
        <v>8166.79</v>
      </c>
      <c r="K176" t="s">
        <v>55</v>
      </c>
    </row>
    <row r="177" spans="1:11" x14ac:dyDescent="0.3">
      <c r="A177">
        <v>104</v>
      </c>
      <c r="B177" s="22">
        <v>45754</v>
      </c>
      <c r="C177" t="s">
        <v>1295</v>
      </c>
      <c r="E177" s="18">
        <v>50</v>
      </c>
      <c r="G177" s="27">
        <f t="shared" si="4"/>
        <v>8166.79</v>
      </c>
      <c r="H177" s="27">
        <f t="shared" si="5"/>
        <v>8216.7900000000009</v>
      </c>
      <c r="K177" t="s">
        <v>55</v>
      </c>
    </row>
    <row r="178" spans="1:11" x14ac:dyDescent="0.3">
      <c r="A178">
        <v>104</v>
      </c>
      <c r="B178" s="22">
        <v>45756</v>
      </c>
      <c r="C178" t="s">
        <v>1296</v>
      </c>
      <c r="E178" s="18">
        <v>25</v>
      </c>
      <c r="G178" s="27">
        <f t="shared" si="4"/>
        <v>8216.7900000000009</v>
      </c>
      <c r="H178" s="27">
        <f t="shared" si="5"/>
        <v>8241.7900000000009</v>
      </c>
      <c r="K178" t="s">
        <v>55</v>
      </c>
    </row>
    <row r="179" spans="1:11" x14ac:dyDescent="0.3">
      <c r="A179">
        <v>104</v>
      </c>
      <c r="B179" s="22">
        <v>45756</v>
      </c>
      <c r="C179" t="s">
        <v>1372</v>
      </c>
      <c r="E179" s="18">
        <v>92.58</v>
      </c>
      <c r="G179" s="27">
        <f t="shared" si="4"/>
        <v>8241.7900000000009</v>
      </c>
      <c r="H179" s="27">
        <f t="shared" si="5"/>
        <v>8334.3700000000008</v>
      </c>
      <c r="K179" t="s">
        <v>55</v>
      </c>
    </row>
    <row r="180" spans="1:11" x14ac:dyDescent="0.3">
      <c r="A180">
        <v>104</v>
      </c>
      <c r="B180" s="22">
        <v>45757</v>
      </c>
      <c r="C180" t="s">
        <v>1373</v>
      </c>
      <c r="E180" s="18">
        <v>19.59</v>
      </c>
      <c r="G180" s="27">
        <f t="shared" si="4"/>
        <v>8334.3700000000008</v>
      </c>
      <c r="H180" s="27">
        <f t="shared" si="5"/>
        <v>8353.9600000000009</v>
      </c>
      <c r="K180" t="s">
        <v>55</v>
      </c>
    </row>
    <row r="181" spans="1:11" x14ac:dyDescent="0.3">
      <c r="A181">
        <v>104</v>
      </c>
      <c r="B181" s="22">
        <v>45757</v>
      </c>
      <c r="C181" t="s">
        <v>1374</v>
      </c>
      <c r="E181" s="18">
        <v>634.23</v>
      </c>
      <c r="G181" s="27">
        <f t="shared" si="4"/>
        <v>8353.9600000000009</v>
      </c>
      <c r="H181" s="27">
        <f t="shared" si="5"/>
        <v>8988.19</v>
      </c>
      <c r="K181" t="s">
        <v>55</v>
      </c>
    </row>
    <row r="182" spans="1:11" x14ac:dyDescent="0.3">
      <c r="A182">
        <v>104</v>
      </c>
      <c r="B182" s="22">
        <v>45761</v>
      </c>
      <c r="C182" t="s">
        <v>1375</v>
      </c>
      <c r="E182" s="18">
        <v>58.77</v>
      </c>
      <c r="G182" s="27">
        <f t="shared" si="4"/>
        <v>8988.19</v>
      </c>
      <c r="H182" s="27">
        <f t="shared" si="5"/>
        <v>9046.9600000000009</v>
      </c>
      <c r="K182" t="s">
        <v>55</v>
      </c>
    </row>
    <row r="183" spans="1:11" x14ac:dyDescent="0.3">
      <c r="A183">
        <v>104</v>
      </c>
      <c r="B183" s="22">
        <v>45761</v>
      </c>
      <c r="C183" t="s">
        <v>1301</v>
      </c>
      <c r="E183" s="18">
        <v>500</v>
      </c>
      <c r="G183" s="27">
        <f t="shared" si="4"/>
        <v>9046.9600000000009</v>
      </c>
      <c r="H183" s="27">
        <f t="shared" si="5"/>
        <v>9546.9600000000009</v>
      </c>
      <c r="K183" t="s">
        <v>55</v>
      </c>
    </row>
    <row r="184" spans="1:11" x14ac:dyDescent="0.3">
      <c r="A184" s="22">
        <v>104</v>
      </c>
      <c r="B184" s="22">
        <v>45762</v>
      </c>
      <c r="C184" t="s">
        <v>1135</v>
      </c>
      <c r="E184" s="18">
        <v>10</v>
      </c>
      <c r="G184" s="27">
        <f t="shared" si="4"/>
        <v>9546.9600000000009</v>
      </c>
      <c r="H184" s="27">
        <f t="shared" si="5"/>
        <v>9556.9600000000009</v>
      </c>
      <c r="K184" t="s">
        <v>55</v>
      </c>
    </row>
    <row r="185" spans="1:11" x14ac:dyDescent="0.3">
      <c r="A185">
        <v>104</v>
      </c>
      <c r="B185" s="22">
        <v>45763</v>
      </c>
      <c r="C185" t="s">
        <v>1303</v>
      </c>
      <c r="E185" s="18">
        <v>50</v>
      </c>
      <c r="G185" s="27">
        <f t="shared" si="4"/>
        <v>9556.9600000000009</v>
      </c>
      <c r="H185" s="27">
        <f t="shared" si="5"/>
        <v>9606.9600000000009</v>
      </c>
      <c r="K185" t="s">
        <v>55</v>
      </c>
    </row>
    <row r="186" spans="1:11" x14ac:dyDescent="0.3">
      <c r="A186">
        <v>104</v>
      </c>
      <c r="B186" s="22">
        <v>45770</v>
      </c>
      <c r="C186" t="s">
        <v>1376</v>
      </c>
      <c r="D186" s="18">
        <v>1163</v>
      </c>
      <c r="G186" s="27">
        <f t="shared" si="4"/>
        <v>9606.9600000000009</v>
      </c>
      <c r="H186" s="27">
        <f t="shared" si="5"/>
        <v>8443.9600000000009</v>
      </c>
      <c r="K186" t="s">
        <v>65</v>
      </c>
    </row>
    <row r="187" spans="1:11" x14ac:dyDescent="0.3">
      <c r="A187">
        <v>104</v>
      </c>
      <c r="B187" s="22">
        <v>45771</v>
      </c>
      <c r="C187" t="s">
        <v>1377</v>
      </c>
      <c r="E187" s="18">
        <v>127.63</v>
      </c>
      <c r="G187" s="27">
        <f t="shared" si="4"/>
        <v>8443.9600000000009</v>
      </c>
      <c r="H187" s="27">
        <f t="shared" si="5"/>
        <v>8571.59</v>
      </c>
      <c r="K187" t="s">
        <v>55</v>
      </c>
    </row>
    <row r="188" spans="1:11" x14ac:dyDescent="0.3">
      <c r="A188">
        <v>104</v>
      </c>
      <c r="B188" s="22">
        <v>45772</v>
      </c>
      <c r="C188" t="s">
        <v>1378</v>
      </c>
      <c r="E188" s="18">
        <v>19.59</v>
      </c>
      <c r="G188" s="27">
        <f t="shared" si="4"/>
        <v>8571.59</v>
      </c>
      <c r="H188" s="27">
        <f t="shared" si="5"/>
        <v>8591.18</v>
      </c>
      <c r="K188" t="s">
        <v>55</v>
      </c>
    </row>
    <row r="189" spans="1:11" x14ac:dyDescent="0.3">
      <c r="A189">
        <v>104</v>
      </c>
      <c r="B189" s="22">
        <v>45772</v>
      </c>
      <c r="C189" t="s">
        <v>1379</v>
      </c>
      <c r="E189" s="18">
        <v>20</v>
      </c>
      <c r="G189" s="27">
        <f t="shared" si="4"/>
        <v>8591.18</v>
      </c>
      <c r="H189" s="27">
        <f t="shared" si="5"/>
        <v>8611.18</v>
      </c>
      <c r="K189" t="s">
        <v>55</v>
      </c>
    </row>
    <row r="190" spans="1:11" x14ac:dyDescent="0.3">
      <c r="A190">
        <v>104</v>
      </c>
      <c r="B190" s="22">
        <v>45776</v>
      </c>
      <c r="C190" t="s">
        <v>1380</v>
      </c>
      <c r="E190" s="18">
        <v>103.46</v>
      </c>
      <c r="G190" s="27">
        <f t="shared" si="4"/>
        <v>8611.18</v>
      </c>
      <c r="H190" s="27">
        <f t="shared" si="5"/>
        <v>8714.64</v>
      </c>
      <c r="K190" t="s">
        <v>55</v>
      </c>
    </row>
    <row r="191" spans="1:11" x14ac:dyDescent="0.3">
      <c r="A191">
        <v>104</v>
      </c>
      <c r="B191" s="22">
        <v>45778</v>
      </c>
      <c r="C191" t="s">
        <v>1143</v>
      </c>
      <c r="E191" s="18">
        <v>10</v>
      </c>
      <c r="G191" s="27">
        <f t="shared" si="4"/>
        <v>8714.64</v>
      </c>
      <c r="H191" s="27">
        <f t="shared" si="5"/>
        <v>8724.64</v>
      </c>
      <c r="K191" t="s">
        <v>55</v>
      </c>
    </row>
    <row r="192" spans="1:11" x14ac:dyDescent="0.3">
      <c r="A192">
        <v>104</v>
      </c>
      <c r="B192" s="22">
        <v>45778</v>
      </c>
      <c r="C192" t="s">
        <v>1287</v>
      </c>
      <c r="E192" s="18">
        <v>15</v>
      </c>
      <c r="G192" s="27">
        <f t="shared" si="4"/>
        <v>8724.64</v>
      </c>
      <c r="H192" s="27">
        <f t="shared" si="5"/>
        <v>8739.64</v>
      </c>
      <c r="K192" t="s">
        <v>55</v>
      </c>
    </row>
    <row r="193" spans="1:11" x14ac:dyDescent="0.3">
      <c r="A193">
        <v>104</v>
      </c>
      <c r="B193" s="22">
        <v>45778</v>
      </c>
      <c r="C193" t="s">
        <v>950</v>
      </c>
      <c r="E193" s="18">
        <v>15</v>
      </c>
      <c r="G193" s="27">
        <f t="shared" si="4"/>
        <v>8739.64</v>
      </c>
      <c r="H193" s="27">
        <f t="shared" si="5"/>
        <v>8754.64</v>
      </c>
      <c r="K193" t="s">
        <v>55</v>
      </c>
    </row>
    <row r="194" spans="1:11" x14ac:dyDescent="0.3">
      <c r="A194">
        <v>104</v>
      </c>
      <c r="B194" s="22">
        <v>45778</v>
      </c>
      <c r="C194" t="s">
        <v>1288</v>
      </c>
      <c r="E194" s="18">
        <v>20</v>
      </c>
      <c r="G194" s="27">
        <f t="shared" si="4"/>
        <v>8754.64</v>
      </c>
      <c r="H194" s="27">
        <f t="shared" si="5"/>
        <v>8774.64</v>
      </c>
      <c r="K194" t="s">
        <v>55</v>
      </c>
    </row>
    <row r="195" spans="1:11" x14ac:dyDescent="0.3">
      <c r="A195">
        <v>104</v>
      </c>
      <c r="B195" s="22">
        <v>45779</v>
      </c>
      <c r="C195" t="s">
        <v>1381</v>
      </c>
      <c r="D195" s="18">
        <v>18</v>
      </c>
      <c r="G195" s="27">
        <f t="shared" si="4"/>
        <v>8774.64</v>
      </c>
      <c r="H195" s="87">
        <f t="shared" si="5"/>
        <v>8756.64</v>
      </c>
      <c r="K195" t="s">
        <v>56</v>
      </c>
    </row>
    <row r="196" spans="1:11" x14ac:dyDescent="0.3">
      <c r="A196">
        <v>105</v>
      </c>
      <c r="B196" s="22">
        <v>45779</v>
      </c>
      <c r="C196" t="s">
        <v>1382</v>
      </c>
      <c r="D196" s="18">
        <v>90</v>
      </c>
      <c r="G196" s="27">
        <f t="shared" ref="G196:G259" si="6">+H195</f>
        <v>8756.64</v>
      </c>
      <c r="H196" s="27">
        <f t="shared" ref="H196:H259" si="7">+G196+E196-D196</f>
        <v>8666.64</v>
      </c>
      <c r="K196" t="s">
        <v>87</v>
      </c>
    </row>
    <row r="197" spans="1:11" x14ac:dyDescent="0.3">
      <c r="A197">
        <v>105</v>
      </c>
      <c r="B197" s="22">
        <v>45779</v>
      </c>
      <c r="C197" t="s">
        <v>1290</v>
      </c>
      <c r="E197" s="18">
        <v>20</v>
      </c>
      <c r="G197" s="27">
        <f t="shared" si="6"/>
        <v>8666.64</v>
      </c>
      <c r="H197" s="87">
        <f t="shared" si="7"/>
        <v>8686.64</v>
      </c>
      <c r="K197" t="s">
        <v>55</v>
      </c>
    </row>
    <row r="198" spans="1:11" x14ac:dyDescent="0.3">
      <c r="A198">
        <v>106</v>
      </c>
      <c r="B198" s="22">
        <v>45783</v>
      </c>
      <c r="C198" t="s">
        <v>1383</v>
      </c>
      <c r="D198" s="18">
        <v>6929</v>
      </c>
      <c r="G198" s="27">
        <f t="shared" si="6"/>
        <v>8686.64</v>
      </c>
      <c r="H198" s="27">
        <f t="shared" si="7"/>
        <v>1757.6399999999994</v>
      </c>
      <c r="K198" t="s">
        <v>65</v>
      </c>
    </row>
    <row r="199" spans="1:11" x14ac:dyDescent="0.3">
      <c r="A199">
        <v>106</v>
      </c>
      <c r="B199" s="22">
        <v>45783</v>
      </c>
      <c r="C199" t="s">
        <v>947</v>
      </c>
      <c r="E199" s="18">
        <v>5</v>
      </c>
      <c r="G199" s="27">
        <f t="shared" si="6"/>
        <v>1757.6399999999994</v>
      </c>
      <c r="H199" s="27">
        <f t="shared" si="7"/>
        <v>1762.6399999999994</v>
      </c>
      <c r="K199" t="s">
        <v>55</v>
      </c>
    </row>
    <row r="200" spans="1:11" x14ac:dyDescent="0.3">
      <c r="A200">
        <v>106</v>
      </c>
      <c r="B200" s="22">
        <v>45783</v>
      </c>
      <c r="C200" t="s">
        <v>1130</v>
      </c>
      <c r="E200" s="18">
        <v>40</v>
      </c>
      <c r="G200" s="27">
        <f t="shared" si="6"/>
        <v>1762.6399999999994</v>
      </c>
      <c r="H200" s="27">
        <f t="shared" si="7"/>
        <v>1802.6399999999994</v>
      </c>
      <c r="K200" t="s">
        <v>55</v>
      </c>
    </row>
    <row r="201" spans="1:11" x14ac:dyDescent="0.3">
      <c r="A201">
        <v>106</v>
      </c>
      <c r="B201" s="22">
        <v>45783</v>
      </c>
      <c r="C201" t="s">
        <v>1294</v>
      </c>
      <c r="E201" s="18">
        <v>40</v>
      </c>
      <c r="G201" s="27">
        <f t="shared" si="6"/>
        <v>1802.6399999999994</v>
      </c>
      <c r="H201" s="27">
        <f t="shared" si="7"/>
        <v>1842.6399999999994</v>
      </c>
      <c r="K201" t="s">
        <v>55</v>
      </c>
    </row>
    <row r="202" spans="1:11" x14ac:dyDescent="0.3">
      <c r="A202">
        <v>106</v>
      </c>
      <c r="B202" s="22">
        <v>45783</v>
      </c>
      <c r="C202" t="s">
        <v>1384</v>
      </c>
      <c r="E202" s="18">
        <v>49.26</v>
      </c>
      <c r="G202" s="27">
        <f t="shared" si="6"/>
        <v>1842.6399999999994</v>
      </c>
      <c r="H202" s="27">
        <f t="shared" si="7"/>
        <v>1891.8999999999994</v>
      </c>
      <c r="K202" t="s">
        <v>55</v>
      </c>
    </row>
    <row r="203" spans="1:11" x14ac:dyDescent="0.3">
      <c r="A203">
        <v>106</v>
      </c>
      <c r="B203" s="22">
        <v>45783</v>
      </c>
      <c r="C203" t="s">
        <v>1295</v>
      </c>
      <c r="E203" s="18">
        <v>50</v>
      </c>
      <c r="G203" s="27">
        <f t="shared" si="6"/>
        <v>1891.8999999999994</v>
      </c>
      <c r="H203" s="27">
        <f t="shared" si="7"/>
        <v>1941.8999999999994</v>
      </c>
      <c r="K203" t="s">
        <v>55</v>
      </c>
    </row>
    <row r="204" spans="1:11" x14ac:dyDescent="0.3">
      <c r="A204">
        <v>106</v>
      </c>
      <c r="B204" s="22">
        <v>45785</v>
      </c>
      <c r="C204" t="s">
        <v>1385</v>
      </c>
      <c r="E204" s="18">
        <v>131.94</v>
      </c>
      <c r="G204" s="27">
        <f t="shared" si="6"/>
        <v>1941.8999999999994</v>
      </c>
      <c r="H204" s="27">
        <f t="shared" si="7"/>
        <v>2073.8399999999992</v>
      </c>
      <c r="K204" t="s">
        <v>55</v>
      </c>
    </row>
    <row r="205" spans="1:11" x14ac:dyDescent="0.3">
      <c r="A205">
        <v>106</v>
      </c>
      <c r="B205" s="22">
        <v>45786</v>
      </c>
      <c r="C205" t="s">
        <v>1296</v>
      </c>
      <c r="E205" s="18">
        <v>25</v>
      </c>
      <c r="G205" s="27">
        <f t="shared" si="6"/>
        <v>2073.8399999999992</v>
      </c>
      <c r="H205" s="27">
        <f t="shared" si="7"/>
        <v>2098.8399999999992</v>
      </c>
      <c r="K205" t="s">
        <v>55</v>
      </c>
    </row>
    <row r="206" spans="1:11" x14ac:dyDescent="0.3">
      <c r="A206">
        <v>106</v>
      </c>
      <c r="B206" s="22">
        <v>45789</v>
      </c>
      <c r="C206" t="s">
        <v>1386</v>
      </c>
      <c r="E206" s="18">
        <v>19.59</v>
      </c>
      <c r="G206" s="27">
        <f t="shared" si="6"/>
        <v>2098.8399999999992</v>
      </c>
      <c r="H206" s="27">
        <f t="shared" si="7"/>
        <v>2118.4299999999994</v>
      </c>
      <c r="K206" t="s">
        <v>55</v>
      </c>
    </row>
    <row r="207" spans="1:11" x14ac:dyDescent="0.3">
      <c r="A207">
        <v>106</v>
      </c>
      <c r="B207" s="22">
        <v>45789</v>
      </c>
      <c r="C207" t="s">
        <v>1301</v>
      </c>
      <c r="E207" s="18">
        <v>500</v>
      </c>
      <c r="G207" s="27">
        <f t="shared" si="6"/>
        <v>2118.4299999999994</v>
      </c>
      <c r="H207" s="27">
        <f t="shared" si="7"/>
        <v>2618.4299999999994</v>
      </c>
      <c r="K207" t="s">
        <v>55</v>
      </c>
    </row>
    <row r="208" spans="1:11" x14ac:dyDescent="0.3">
      <c r="A208">
        <v>106</v>
      </c>
      <c r="B208" s="22">
        <v>45790</v>
      </c>
      <c r="C208" t="s">
        <v>1387</v>
      </c>
      <c r="E208" s="18">
        <v>19.59</v>
      </c>
      <c r="G208" s="27">
        <f t="shared" si="6"/>
        <v>2618.4299999999994</v>
      </c>
      <c r="H208" s="27">
        <f t="shared" si="7"/>
        <v>2638.0199999999995</v>
      </c>
      <c r="K208" t="s">
        <v>55</v>
      </c>
    </row>
    <row r="209" spans="1:11" x14ac:dyDescent="0.3">
      <c r="A209">
        <v>106</v>
      </c>
      <c r="B209" s="22">
        <v>45791</v>
      </c>
      <c r="C209" t="s">
        <v>1388</v>
      </c>
      <c r="E209" s="18">
        <v>39.18</v>
      </c>
      <c r="G209" s="27">
        <f t="shared" si="6"/>
        <v>2638.0199999999995</v>
      </c>
      <c r="H209" s="27">
        <f t="shared" si="7"/>
        <v>2677.1999999999994</v>
      </c>
      <c r="K209" t="s">
        <v>55</v>
      </c>
    </row>
    <row r="210" spans="1:11" x14ac:dyDescent="0.3">
      <c r="A210">
        <v>106</v>
      </c>
      <c r="B210" s="22">
        <v>45792</v>
      </c>
      <c r="C210" t="s">
        <v>1135</v>
      </c>
      <c r="E210" s="18">
        <v>10</v>
      </c>
      <c r="G210" s="27">
        <f t="shared" si="6"/>
        <v>2677.1999999999994</v>
      </c>
      <c r="H210" s="27">
        <f t="shared" si="7"/>
        <v>2687.1999999999994</v>
      </c>
      <c r="K210" t="s">
        <v>55</v>
      </c>
    </row>
    <row r="211" spans="1:11" x14ac:dyDescent="0.3">
      <c r="A211">
        <v>106</v>
      </c>
      <c r="B211" s="22">
        <v>45793</v>
      </c>
      <c r="C211" t="s">
        <v>1303</v>
      </c>
      <c r="E211" s="18">
        <v>50</v>
      </c>
      <c r="G211" s="27">
        <f t="shared" si="6"/>
        <v>2687.1999999999994</v>
      </c>
      <c r="H211" s="27">
        <f t="shared" si="7"/>
        <v>2737.1999999999994</v>
      </c>
      <c r="K211" t="s">
        <v>55</v>
      </c>
    </row>
    <row r="212" spans="1:11" x14ac:dyDescent="0.3">
      <c r="A212">
        <v>106</v>
      </c>
      <c r="B212" s="22">
        <v>45798</v>
      </c>
      <c r="C212" t="s">
        <v>1389</v>
      </c>
      <c r="E212" s="18">
        <v>24.54</v>
      </c>
      <c r="G212" s="27">
        <f t="shared" si="6"/>
        <v>2737.1999999999994</v>
      </c>
      <c r="H212" s="27">
        <f t="shared" si="7"/>
        <v>2761.7399999999993</v>
      </c>
      <c r="K212" t="s">
        <v>55</v>
      </c>
    </row>
    <row r="213" spans="1:11" x14ac:dyDescent="0.3">
      <c r="A213">
        <v>106</v>
      </c>
      <c r="B213" s="22">
        <v>45799</v>
      </c>
      <c r="C213" t="s">
        <v>1390</v>
      </c>
      <c r="E213" s="18">
        <v>19.59</v>
      </c>
      <c r="G213" s="27">
        <f t="shared" si="6"/>
        <v>2761.7399999999993</v>
      </c>
      <c r="H213" s="27">
        <f t="shared" si="7"/>
        <v>2781.3299999999995</v>
      </c>
      <c r="K213" t="s">
        <v>55</v>
      </c>
    </row>
    <row r="214" spans="1:11" x14ac:dyDescent="0.3">
      <c r="A214">
        <v>106</v>
      </c>
      <c r="B214" s="22">
        <v>45800</v>
      </c>
      <c r="C214" t="s">
        <v>1391</v>
      </c>
      <c r="D214" s="18">
        <v>864</v>
      </c>
      <c r="G214" s="27">
        <f t="shared" si="6"/>
        <v>2781.3299999999995</v>
      </c>
      <c r="H214" s="27">
        <f t="shared" si="7"/>
        <v>1917.3299999999995</v>
      </c>
      <c r="K214" t="s">
        <v>65</v>
      </c>
    </row>
    <row r="215" spans="1:11" x14ac:dyDescent="0.3">
      <c r="A215">
        <v>106</v>
      </c>
      <c r="B215" s="22">
        <v>45800</v>
      </c>
      <c r="C215" t="s">
        <v>1392</v>
      </c>
      <c r="E215" s="18">
        <v>20</v>
      </c>
      <c r="G215" s="27">
        <f t="shared" si="6"/>
        <v>1917.3299999999995</v>
      </c>
      <c r="H215" s="27">
        <f t="shared" si="7"/>
        <v>1937.3299999999995</v>
      </c>
      <c r="K215" t="s">
        <v>55</v>
      </c>
    </row>
    <row r="216" spans="1:11" x14ac:dyDescent="0.3">
      <c r="A216">
        <v>106</v>
      </c>
      <c r="B216" s="22">
        <v>45804</v>
      </c>
      <c r="C216" t="s">
        <v>1393</v>
      </c>
      <c r="E216" s="18">
        <v>54.02</v>
      </c>
      <c r="G216" s="27">
        <f t="shared" si="6"/>
        <v>1937.3299999999995</v>
      </c>
      <c r="H216" s="27">
        <f t="shared" si="7"/>
        <v>1991.3499999999995</v>
      </c>
      <c r="K216" t="s">
        <v>55</v>
      </c>
    </row>
    <row r="217" spans="1:11" x14ac:dyDescent="0.3">
      <c r="A217">
        <v>106</v>
      </c>
      <c r="B217" s="22">
        <v>45805</v>
      </c>
      <c r="C217" t="s">
        <v>1394</v>
      </c>
      <c r="E217" s="18">
        <v>19.59</v>
      </c>
      <c r="G217" s="27">
        <f t="shared" si="6"/>
        <v>1991.3499999999995</v>
      </c>
      <c r="H217" s="27">
        <f t="shared" si="7"/>
        <v>2010.9399999999994</v>
      </c>
      <c r="K217" t="s">
        <v>55</v>
      </c>
    </row>
    <row r="218" spans="1:11" x14ac:dyDescent="0.3">
      <c r="A218">
        <v>106</v>
      </c>
      <c r="B218" s="22">
        <v>45806</v>
      </c>
      <c r="C218" t="s">
        <v>1395</v>
      </c>
      <c r="E218" s="18">
        <v>103.46</v>
      </c>
      <c r="G218" s="27">
        <f t="shared" si="6"/>
        <v>2010.9399999999994</v>
      </c>
      <c r="H218" s="27">
        <f t="shared" si="7"/>
        <v>2114.3999999999992</v>
      </c>
      <c r="K218" t="s">
        <v>55</v>
      </c>
    </row>
    <row r="219" spans="1:11" x14ac:dyDescent="0.3">
      <c r="A219">
        <v>106</v>
      </c>
      <c r="B219" s="22">
        <v>45810</v>
      </c>
      <c r="C219" t="s">
        <v>1289</v>
      </c>
      <c r="D219" s="18">
        <v>18</v>
      </c>
      <c r="G219" s="27">
        <f t="shared" si="6"/>
        <v>2114.3999999999992</v>
      </c>
      <c r="H219" s="27">
        <f t="shared" si="7"/>
        <v>2096.3999999999992</v>
      </c>
      <c r="K219" t="s">
        <v>56</v>
      </c>
    </row>
    <row r="220" spans="1:11" x14ac:dyDescent="0.3">
      <c r="A220">
        <v>106</v>
      </c>
      <c r="B220" s="22">
        <v>45810</v>
      </c>
      <c r="C220" t="s">
        <v>1143</v>
      </c>
      <c r="E220" s="18">
        <v>10</v>
      </c>
      <c r="G220" s="27">
        <f t="shared" si="6"/>
        <v>2096.3999999999992</v>
      </c>
      <c r="H220" s="27">
        <f t="shared" si="7"/>
        <v>2106.3999999999992</v>
      </c>
      <c r="K220" t="s">
        <v>55</v>
      </c>
    </row>
    <row r="221" spans="1:11" x14ac:dyDescent="0.3">
      <c r="A221">
        <v>106</v>
      </c>
      <c r="B221" s="22">
        <v>45810</v>
      </c>
      <c r="C221" t="s">
        <v>1287</v>
      </c>
      <c r="E221" s="18">
        <v>15</v>
      </c>
      <c r="G221" s="27">
        <f t="shared" si="6"/>
        <v>2106.3999999999992</v>
      </c>
      <c r="H221" s="27">
        <f t="shared" si="7"/>
        <v>2121.3999999999992</v>
      </c>
      <c r="K221" t="s">
        <v>55</v>
      </c>
    </row>
    <row r="222" spans="1:11" x14ac:dyDescent="0.3">
      <c r="A222">
        <v>106</v>
      </c>
      <c r="B222" s="22">
        <v>45810</v>
      </c>
      <c r="C222" t="s">
        <v>950</v>
      </c>
      <c r="E222" s="18">
        <v>15</v>
      </c>
      <c r="G222" s="27">
        <f t="shared" si="6"/>
        <v>2121.3999999999992</v>
      </c>
      <c r="H222" s="87">
        <f t="shared" si="7"/>
        <v>2136.3999999999992</v>
      </c>
      <c r="K222" t="s">
        <v>55</v>
      </c>
    </row>
    <row r="223" spans="1:11" x14ac:dyDescent="0.3">
      <c r="A223">
        <v>107</v>
      </c>
      <c r="B223" s="22">
        <v>45810</v>
      </c>
      <c r="C223" t="s">
        <v>1290</v>
      </c>
      <c r="E223" s="18">
        <v>20</v>
      </c>
      <c r="G223" s="27">
        <f t="shared" si="6"/>
        <v>2136.3999999999992</v>
      </c>
      <c r="H223" s="27">
        <f t="shared" si="7"/>
        <v>2156.3999999999992</v>
      </c>
      <c r="K223" t="s">
        <v>55</v>
      </c>
    </row>
    <row r="224" spans="1:11" x14ac:dyDescent="0.3">
      <c r="A224">
        <v>107</v>
      </c>
      <c r="B224" s="22">
        <v>45810</v>
      </c>
      <c r="C224" t="s">
        <v>1288</v>
      </c>
      <c r="E224" s="18">
        <v>20</v>
      </c>
      <c r="G224" s="27">
        <f t="shared" si="6"/>
        <v>2156.3999999999992</v>
      </c>
      <c r="H224" s="27">
        <f t="shared" si="7"/>
        <v>2176.3999999999992</v>
      </c>
      <c r="K224" t="s">
        <v>55</v>
      </c>
    </row>
    <row r="225" spans="1:11" x14ac:dyDescent="0.3">
      <c r="A225">
        <v>107</v>
      </c>
      <c r="B225" s="22">
        <v>45811</v>
      </c>
      <c r="C225" t="s">
        <v>947</v>
      </c>
      <c r="E225" s="18">
        <v>5</v>
      </c>
      <c r="G225" s="27">
        <f t="shared" si="6"/>
        <v>2176.3999999999992</v>
      </c>
      <c r="H225" s="27">
        <f t="shared" si="7"/>
        <v>2181.3999999999992</v>
      </c>
      <c r="K225" t="s">
        <v>55</v>
      </c>
    </row>
    <row r="226" spans="1:11" x14ac:dyDescent="0.3">
      <c r="A226">
        <v>107</v>
      </c>
      <c r="B226" s="22">
        <v>45812</v>
      </c>
      <c r="C226" t="s">
        <v>1396</v>
      </c>
      <c r="E226" s="18">
        <v>49.26</v>
      </c>
      <c r="G226" s="27">
        <f t="shared" si="6"/>
        <v>2181.3999999999992</v>
      </c>
      <c r="H226" s="27">
        <f t="shared" si="7"/>
        <v>2230.6599999999994</v>
      </c>
      <c r="K226" t="s">
        <v>55</v>
      </c>
    </row>
    <row r="227" spans="1:11" x14ac:dyDescent="0.3">
      <c r="A227">
        <v>107</v>
      </c>
      <c r="B227" s="22">
        <v>45813</v>
      </c>
      <c r="C227" t="s">
        <v>1397</v>
      </c>
      <c r="E227" s="18">
        <v>39.36</v>
      </c>
      <c r="G227" s="27">
        <f t="shared" si="6"/>
        <v>2230.6599999999994</v>
      </c>
      <c r="H227" s="27">
        <f t="shared" si="7"/>
        <v>2270.0199999999995</v>
      </c>
      <c r="K227" t="s">
        <v>55</v>
      </c>
    </row>
    <row r="228" spans="1:11" x14ac:dyDescent="0.3">
      <c r="A228">
        <v>107</v>
      </c>
      <c r="B228" s="22">
        <v>45813</v>
      </c>
      <c r="C228" t="s">
        <v>1130</v>
      </c>
      <c r="E228" s="18">
        <v>40</v>
      </c>
      <c r="G228" s="27">
        <f t="shared" si="6"/>
        <v>2270.0199999999995</v>
      </c>
      <c r="H228" s="27">
        <f t="shared" si="7"/>
        <v>2310.0199999999995</v>
      </c>
      <c r="K228" t="s">
        <v>55</v>
      </c>
    </row>
    <row r="229" spans="1:11" x14ac:dyDescent="0.3">
      <c r="A229">
        <v>107</v>
      </c>
      <c r="B229" s="22">
        <v>45813</v>
      </c>
      <c r="C229" t="s">
        <v>1294</v>
      </c>
      <c r="E229" s="18">
        <v>40</v>
      </c>
      <c r="G229" s="27">
        <f t="shared" si="6"/>
        <v>2310.0199999999995</v>
      </c>
      <c r="H229" s="27">
        <f t="shared" si="7"/>
        <v>2350.0199999999995</v>
      </c>
      <c r="K229" t="s">
        <v>55</v>
      </c>
    </row>
    <row r="230" spans="1:11" x14ac:dyDescent="0.3">
      <c r="A230">
        <v>107</v>
      </c>
      <c r="B230" s="22">
        <v>45813</v>
      </c>
      <c r="C230" t="s">
        <v>1295</v>
      </c>
      <c r="E230" s="18">
        <v>50</v>
      </c>
      <c r="G230" s="27">
        <f t="shared" si="6"/>
        <v>2350.0199999999995</v>
      </c>
      <c r="H230" s="27">
        <f t="shared" si="7"/>
        <v>2400.0199999999995</v>
      </c>
      <c r="K230" t="s">
        <v>55</v>
      </c>
    </row>
    <row r="231" spans="1:11" x14ac:dyDescent="0.3">
      <c r="A231">
        <v>107</v>
      </c>
      <c r="B231" s="22">
        <v>45817</v>
      </c>
      <c r="C231" t="s">
        <v>1296</v>
      </c>
      <c r="E231" s="18">
        <v>25</v>
      </c>
      <c r="G231" s="27">
        <f t="shared" si="6"/>
        <v>2400.0199999999995</v>
      </c>
      <c r="H231" s="27">
        <f t="shared" si="7"/>
        <v>2425.0199999999995</v>
      </c>
      <c r="K231" t="s">
        <v>55</v>
      </c>
    </row>
    <row r="232" spans="1:11" x14ac:dyDescent="0.3">
      <c r="A232">
        <v>107</v>
      </c>
      <c r="B232" s="22">
        <v>45818</v>
      </c>
      <c r="C232" t="s">
        <v>1398</v>
      </c>
      <c r="E232" s="18">
        <v>92.58</v>
      </c>
      <c r="G232" s="27">
        <f t="shared" si="6"/>
        <v>2425.0199999999995</v>
      </c>
      <c r="H232" s="27">
        <f t="shared" si="7"/>
        <v>2517.5999999999995</v>
      </c>
      <c r="K232" t="s">
        <v>55</v>
      </c>
    </row>
    <row r="233" spans="1:11" x14ac:dyDescent="0.3">
      <c r="A233">
        <v>107</v>
      </c>
      <c r="B233" s="22">
        <v>45819</v>
      </c>
      <c r="C233" t="s">
        <v>1399</v>
      </c>
      <c r="E233" s="18">
        <v>39.18</v>
      </c>
      <c r="G233" s="27">
        <f t="shared" si="6"/>
        <v>2517.5999999999995</v>
      </c>
      <c r="H233" s="27">
        <f t="shared" si="7"/>
        <v>2556.7799999999993</v>
      </c>
      <c r="K233" t="s">
        <v>55</v>
      </c>
    </row>
    <row r="234" spans="1:11" x14ac:dyDescent="0.3">
      <c r="A234">
        <v>107</v>
      </c>
      <c r="B234" s="22">
        <v>45819</v>
      </c>
      <c r="C234" t="s">
        <v>1400</v>
      </c>
      <c r="E234" s="18">
        <v>15999.14</v>
      </c>
      <c r="G234" s="27">
        <f t="shared" si="6"/>
        <v>2556.7799999999993</v>
      </c>
      <c r="H234" s="27">
        <f t="shared" si="7"/>
        <v>18555.919999999998</v>
      </c>
      <c r="K234" t="s">
        <v>411</v>
      </c>
    </row>
    <row r="235" spans="1:11" x14ac:dyDescent="0.3">
      <c r="A235">
        <v>107</v>
      </c>
      <c r="B235" s="22">
        <v>45820</v>
      </c>
      <c r="C235" t="s">
        <v>1401</v>
      </c>
      <c r="E235" s="18">
        <v>48.89</v>
      </c>
      <c r="G235" s="27">
        <f t="shared" si="6"/>
        <v>18555.919999999998</v>
      </c>
      <c r="H235" s="27">
        <f t="shared" si="7"/>
        <v>18604.809999999998</v>
      </c>
      <c r="K235" t="s">
        <v>55</v>
      </c>
    </row>
    <row r="236" spans="1:11" x14ac:dyDescent="0.3">
      <c r="A236">
        <v>107</v>
      </c>
      <c r="B236" s="22">
        <v>45820</v>
      </c>
      <c r="C236" t="s">
        <v>1301</v>
      </c>
      <c r="E236" s="18">
        <v>500</v>
      </c>
      <c r="G236" s="27">
        <f t="shared" si="6"/>
        <v>18604.809999999998</v>
      </c>
      <c r="H236" s="27">
        <f t="shared" si="7"/>
        <v>19104.809999999998</v>
      </c>
      <c r="K236" t="s">
        <v>55</v>
      </c>
    </row>
    <row r="237" spans="1:11" x14ac:dyDescent="0.3">
      <c r="A237">
        <v>107</v>
      </c>
      <c r="B237" s="22">
        <v>45821</v>
      </c>
      <c r="C237" t="s">
        <v>1292</v>
      </c>
      <c r="D237" s="92">
        <v>1023</v>
      </c>
      <c r="G237" s="27">
        <f t="shared" si="6"/>
        <v>19104.809999999998</v>
      </c>
      <c r="H237" s="27">
        <f t="shared" si="7"/>
        <v>18081.809999999998</v>
      </c>
      <c r="K237" t="s">
        <v>608</v>
      </c>
    </row>
    <row r="238" spans="1:11" x14ac:dyDescent="0.3">
      <c r="A238">
        <v>107</v>
      </c>
      <c r="B238" s="22">
        <v>45428</v>
      </c>
      <c r="C238" t="s">
        <v>1135</v>
      </c>
      <c r="E238" s="18">
        <v>10</v>
      </c>
      <c r="G238" s="27">
        <f t="shared" si="6"/>
        <v>18081.809999999998</v>
      </c>
      <c r="H238" s="27">
        <f t="shared" si="7"/>
        <v>18091.809999999998</v>
      </c>
      <c r="K238" t="s">
        <v>55</v>
      </c>
    </row>
    <row r="239" spans="1:11" x14ac:dyDescent="0.3">
      <c r="A239">
        <v>107</v>
      </c>
      <c r="B239" s="22">
        <v>45824</v>
      </c>
      <c r="C239" t="s">
        <v>1303</v>
      </c>
      <c r="E239" s="18">
        <v>50</v>
      </c>
      <c r="G239" s="27">
        <f t="shared" si="6"/>
        <v>18091.809999999998</v>
      </c>
      <c r="H239" s="27">
        <f t="shared" si="7"/>
        <v>18141.809999999998</v>
      </c>
      <c r="K239" t="s">
        <v>55</v>
      </c>
    </row>
    <row r="240" spans="1:11" x14ac:dyDescent="0.3">
      <c r="A240">
        <v>107</v>
      </c>
      <c r="B240" s="22">
        <v>45828</v>
      </c>
      <c r="C240" t="s">
        <v>1402</v>
      </c>
      <c r="E240" s="18">
        <v>271.55</v>
      </c>
      <c r="G240" s="27">
        <f t="shared" si="6"/>
        <v>18141.809999999998</v>
      </c>
      <c r="H240" s="27">
        <f t="shared" si="7"/>
        <v>18413.359999999997</v>
      </c>
      <c r="K240" t="s">
        <v>55</v>
      </c>
    </row>
    <row r="241" spans="1:11" x14ac:dyDescent="0.3">
      <c r="A241">
        <v>107</v>
      </c>
      <c r="B241" s="22">
        <v>45832</v>
      </c>
      <c r="C241" t="s">
        <v>1403</v>
      </c>
      <c r="E241" s="18">
        <v>19.59</v>
      </c>
      <c r="G241" s="27">
        <f t="shared" si="6"/>
        <v>18413.359999999997</v>
      </c>
      <c r="H241" s="27">
        <f t="shared" si="7"/>
        <v>18432.949999999997</v>
      </c>
      <c r="K241" t="s">
        <v>55</v>
      </c>
    </row>
    <row r="242" spans="1:11" x14ac:dyDescent="0.3">
      <c r="A242">
        <v>107</v>
      </c>
      <c r="B242" s="22">
        <v>45833</v>
      </c>
      <c r="C242" t="s">
        <v>1404</v>
      </c>
      <c r="E242" s="18">
        <v>20</v>
      </c>
      <c r="G242" s="27">
        <f t="shared" si="6"/>
        <v>18432.949999999997</v>
      </c>
      <c r="H242" s="27">
        <f t="shared" si="7"/>
        <v>18452.949999999997</v>
      </c>
      <c r="K242" t="s">
        <v>55</v>
      </c>
    </row>
    <row r="243" spans="1:11" x14ac:dyDescent="0.3">
      <c r="A243">
        <v>107</v>
      </c>
      <c r="B243" s="22">
        <v>45833</v>
      </c>
      <c r="C243" t="s">
        <v>1405</v>
      </c>
      <c r="E243" s="18">
        <v>73.61</v>
      </c>
      <c r="G243" s="27">
        <f t="shared" si="6"/>
        <v>18452.949999999997</v>
      </c>
      <c r="H243" s="27">
        <f t="shared" si="7"/>
        <v>18526.559999999998</v>
      </c>
      <c r="K243" t="s">
        <v>55</v>
      </c>
    </row>
    <row r="244" spans="1:11" x14ac:dyDescent="0.3">
      <c r="A244">
        <v>107</v>
      </c>
      <c r="B244" s="22">
        <v>45470</v>
      </c>
      <c r="C244" t="s">
        <v>1406</v>
      </c>
      <c r="E244" s="18">
        <v>103.46</v>
      </c>
      <c r="G244" s="27">
        <f t="shared" si="6"/>
        <v>18526.559999999998</v>
      </c>
      <c r="H244" s="27">
        <f t="shared" si="7"/>
        <v>18630.019999999997</v>
      </c>
      <c r="K244" t="s">
        <v>55</v>
      </c>
    </row>
    <row r="245" spans="1:11" x14ac:dyDescent="0.3">
      <c r="A245">
        <v>107</v>
      </c>
      <c r="B245" s="22">
        <v>45839</v>
      </c>
      <c r="C245" t="s">
        <v>1143</v>
      </c>
      <c r="E245" s="18">
        <v>10</v>
      </c>
      <c r="G245" s="27">
        <f t="shared" si="6"/>
        <v>18630.019999999997</v>
      </c>
      <c r="H245" s="27">
        <f t="shared" si="7"/>
        <v>18640.019999999997</v>
      </c>
      <c r="K245" t="s">
        <v>55</v>
      </c>
    </row>
    <row r="246" spans="1:11" x14ac:dyDescent="0.3">
      <c r="A246">
        <v>107</v>
      </c>
      <c r="B246" s="22">
        <v>45839</v>
      </c>
      <c r="C246" t="s">
        <v>1287</v>
      </c>
      <c r="E246" s="18">
        <v>15</v>
      </c>
      <c r="G246" s="27">
        <f t="shared" si="6"/>
        <v>18640.019999999997</v>
      </c>
      <c r="H246" s="27">
        <f t="shared" si="7"/>
        <v>18655.019999999997</v>
      </c>
      <c r="K246" t="s">
        <v>55</v>
      </c>
    </row>
    <row r="247" spans="1:11" x14ac:dyDescent="0.3">
      <c r="A247">
        <v>107</v>
      </c>
      <c r="B247" s="22">
        <v>45839</v>
      </c>
      <c r="C247" t="s">
        <v>950</v>
      </c>
      <c r="E247" s="18">
        <v>15</v>
      </c>
      <c r="G247" s="27">
        <f t="shared" si="6"/>
        <v>18655.019999999997</v>
      </c>
      <c r="H247" s="87">
        <f t="shared" si="7"/>
        <v>18670.019999999997</v>
      </c>
      <c r="K247" t="s">
        <v>55</v>
      </c>
    </row>
    <row r="248" spans="1:11" x14ac:dyDescent="0.3">
      <c r="A248">
        <v>108</v>
      </c>
      <c r="B248" s="22">
        <v>45839</v>
      </c>
      <c r="C248" t="s">
        <v>1288</v>
      </c>
      <c r="E248" s="18">
        <v>20</v>
      </c>
      <c r="G248" s="27">
        <f t="shared" si="6"/>
        <v>18670.019999999997</v>
      </c>
      <c r="H248" s="27">
        <f t="shared" si="7"/>
        <v>18690.019999999997</v>
      </c>
      <c r="K248" t="s">
        <v>55</v>
      </c>
    </row>
    <row r="249" spans="1:11" x14ac:dyDescent="0.3">
      <c r="A249">
        <v>108</v>
      </c>
      <c r="B249" s="22">
        <v>45840</v>
      </c>
      <c r="C249" t="s">
        <v>1381</v>
      </c>
      <c r="D249" s="18">
        <v>18</v>
      </c>
      <c r="G249" s="27">
        <f t="shared" si="6"/>
        <v>18690.019999999997</v>
      </c>
      <c r="H249" s="27">
        <f t="shared" si="7"/>
        <v>18672.019999999997</v>
      </c>
      <c r="K249" t="s">
        <v>56</v>
      </c>
    </row>
    <row r="250" spans="1:11" x14ac:dyDescent="0.3">
      <c r="A250">
        <v>108</v>
      </c>
      <c r="B250" s="22">
        <v>45840</v>
      </c>
      <c r="C250" t="s">
        <v>1290</v>
      </c>
      <c r="E250" s="18">
        <v>20</v>
      </c>
      <c r="G250" s="27">
        <f t="shared" si="6"/>
        <v>18672.019999999997</v>
      </c>
      <c r="H250" s="87">
        <f t="shared" si="7"/>
        <v>18692.019999999997</v>
      </c>
      <c r="K250" t="s">
        <v>55</v>
      </c>
    </row>
    <row r="251" spans="1:11" x14ac:dyDescent="0.3">
      <c r="A251">
        <v>109</v>
      </c>
      <c r="B251" s="22">
        <v>45841</v>
      </c>
      <c r="C251" t="s">
        <v>947</v>
      </c>
      <c r="E251" s="18">
        <v>5</v>
      </c>
      <c r="G251" s="27">
        <f t="shared" si="6"/>
        <v>18692.019999999997</v>
      </c>
      <c r="H251" s="27">
        <f t="shared" si="7"/>
        <v>18697.019999999997</v>
      </c>
      <c r="K251" t="s">
        <v>55</v>
      </c>
    </row>
    <row r="252" spans="1:11" x14ac:dyDescent="0.3">
      <c r="A252">
        <v>109</v>
      </c>
      <c r="B252" s="22">
        <v>45841</v>
      </c>
      <c r="C252" t="s">
        <v>1407</v>
      </c>
      <c r="E252" s="18">
        <v>49.26</v>
      </c>
      <c r="G252" s="27">
        <f t="shared" si="6"/>
        <v>18697.019999999997</v>
      </c>
      <c r="H252" s="27">
        <f t="shared" si="7"/>
        <v>18746.279999999995</v>
      </c>
      <c r="K252" t="s">
        <v>55</v>
      </c>
    </row>
    <row r="253" spans="1:11" x14ac:dyDescent="0.3">
      <c r="A253">
        <v>109</v>
      </c>
      <c r="B253" s="22">
        <v>46210</v>
      </c>
      <c r="C253" t="s">
        <v>1408</v>
      </c>
      <c r="E253" s="18">
        <v>39.36</v>
      </c>
      <c r="G253" s="27">
        <f t="shared" si="6"/>
        <v>18746.279999999995</v>
      </c>
      <c r="H253" s="27">
        <f t="shared" si="7"/>
        <v>18785.639999999996</v>
      </c>
      <c r="K253" t="s">
        <v>55</v>
      </c>
    </row>
    <row r="254" spans="1:11" x14ac:dyDescent="0.3">
      <c r="A254">
        <v>109</v>
      </c>
      <c r="B254" s="22">
        <v>46210</v>
      </c>
      <c r="C254" t="s">
        <v>1130</v>
      </c>
      <c r="E254" s="18">
        <v>40</v>
      </c>
      <c r="G254" s="27">
        <f t="shared" si="6"/>
        <v>18785.639999999996</v>
      </c>
      <c r="H254" s="27">
        <f t="shared" si="7"/>
        <v>18825.639999999996</v>
      </c>
      <c r="K254" t="s">
        <v>55</v>
      </c>
    </row>
    <row r="255" spans="1:11" x14ac:dyDescent="0.3">
      <c r="A255">
        <v>109</v>
      </c>
      <c r="B255" s="22">
        <v>45845</v>
      </c>
      <c r="C255" t="s">
        <v>1294</v>
      </c>
      <c r="E255" s="18">
        <v>40</v>
      </c>
      <c r="G255" s="27">
        <f t="shared" si="6"/>
        <v>18825.639999999996</v>
      </c>
      <c r="H255" s="27">
        <f t="shared" si="7"/>
        <v>18865.639999999996</v>
      </c>
      <c r="K255" t="s">
        <v>55</v>
      </c>
    </row>
    <row r="256" spans="1:11" x14ac:dyDescent="0.3">
      <c r="A256">
        <v>109</v>
      </c>
      <c r="B256" s="22">
        <v>45845</v>
      </c>
      <c r="C256" t="s">
        <v>1295</v>
      </c>
      <c r="E256" s="18">
        <v>50</v>
      </c>
      <c r="G256" s="27">
        <f t="shared" si="6"/>
        <v>18865.639999999996</v>
      </c>
      <c r="H256" s="27">
        <f t="shared" si="7"/>
        <v>18915.639999999996</v>
      </c>
      <c r="K256" t="s">
        <v>55</v>
      </c>
    </row>
    <row r="257" spans="1:11" x14ac:dyDescent="0.3">
      <c r="A257">
        <v>109</v>
      </c>
      <c r="B257" s="22">
        <v>45846</v>
      </c>
      <c r="C257" t="s">
        <v>1409</v>
      </c>
      <c r="E257" s="18">
        <v>495.5</v>
      </c>
      <c r="G257" s="27">
        <f t="shared" si="6"/>
        <v>18915.639999999996</v>
      </c>
      <c r="H257" s="27">
        <f t="shared" si="7"/>
        <v>19411.139999999996</v>
      </c>
      <c r="K257" t="s">
        <v>55</v>
      </c>
    </row>
    <row r="258" spans="1:11" x14ac:dyDescent="0.3">
      <c r="A258">
        <v>109</v>
      </c>
      <c r="B258" s="22">
        <v>45847</v>
      </c>
      <c r="C258" t="s">
        <v>1296</v>
      </c>
      <c r="E258" s="18">
        <v>25</v>
      </c>
      <c r="G258" s="27">
        <f t="shared" si="6"/>
        <v>19411.139999999996</v>
      </c>
      <c r="H258" s="27">
        <f t="shared" si="7"/>
        <v>19436.139999999996</v>
      </c>
      <c r="K258" t="s">
        <v>55</v>
      </c>
    </row>
    <row r="259" spans="1:11" x14ac:dyDescent="0.3">
      <c r="A259">
        <v>109</v>
      </c>
      <c r="B259" s="22">
        <v>45847</v>
      </c>
      <c r="C259" t="s">
        <v>1410</v>
      </c>
      <c r="E259" s="18">
        <v>92.58</v>
      </c>
      <c r="G259" s="27">
        <f t="shared" si="6"/>
        <v>19436.139999999996</v>
      </c>
      <c r="H259" s="27">
        <f t="shared" si="7"/>
        <v>19528.719999999998</v>
      </c>
      <c r="K259" t="s">
        <v>55</v>
      </c>
    </row>
    <row r="260" spans="1:11" x14ac:dyDescent="0.3">
      <c r="A260">
        <v>109</v>
      </c>
      <c r="B260" s="22">
        <v>45848</v>
      </c>
      <c r="C260" t="s">
        <v>1411</v>
      </c>
      <c r="E260" s="18">
        <v>19.59</v>
      </c>
      <c r="G260" s="27">
        <f t="shared" ref="G260:G323" si="8">+H259</f>
        <v>19528.719999999998</v>
      </c>
      <c r="H260" s="27">
        <f t="shared" ref="H260:H323" si="9">+G260+E260-D260</f>
        <v>19548.309999999998</v>
      </c>
      <c r="K260" t="s">
        <v>55</v>
      </c>
    </row>
    <row r="261" spans="1:11" x14ac:dyDescent="0.3">
      <c r="A261">
        <v>109</v>
      </c>
      <c r="B261" s="22">
        <v>45849</v>
      </c>
      <c r="C261" t="s">
        <v>1412</v>
      </c>
      <c r="E261" s="18">
        <v>19.59</v>
      </c>
      <c r="G261" s="27">
        <f t="shared" si="8"/>
        <v>19548.309999999998</v>
      </c>
      <c r="H261" s="27">
        <f t="shared" si="9"/>
        <v>19567.899999999998</v>
      </c>
      <c r="K261" t="s">
        <v>55</v>
      </c>
    </row>
    <row r="262" spans="1:11" x14ac:dyDescent="0.3">
      <c r="A262">
        <v>109</v>
      </c>
      <c r="B262" s="22">
        <v>45852</v>
      </c>
      <c r="C262" t="s">
        <v>1413</v>
      </c>
      <c r="E262" s="18">
        <v>39.18</v>
      </c>
      <c r="G262" s="27">
        <f t="shared" si="8"/>
        <v>19567.899999999998</v>
      </c>
      <c r="H262" s="27">
        <f t="shared" si="9"/>
        <v>19607.079999999998</v>
      </c>
      <c r="K262" t="s">
        <v>55</v>
      </c>
    </row>
    <row r="263" spans="1:11" x14ac:dyDescent="0.3">
      <c r="A263">
        <v>109</v>
      </c>
      <c r="B263" s="22">
        <v>45852</v>
      </c>
      <c r="C263" t="s">
        <v>1301</v>
      </c>
      <c r="E263" s="18">
        <v>500</v>
      </c>
      <c r="G263" s="27">
        <f t="shared" si="8"/>
        <v>19607.079999999998</v>
      </c>
      <c r="H263" s="27">
        <f t="shared" si="9"/>
        <v>20107.079999999998</v>
      </c>
      <c r="K263" t="s">
        <v>55</v>
      </c>
    </row>
    <row r="264" spans="1:11" x14ac:dyDescent="0.3">
      <c r="A264">
        <v>109</v>
      </c>
      <c r="B264" s="22">
        <v>45853</v>
      </c>
      <c r="C264" t="s">
        <v>1135</v>
      </c>
      <c r="E264" s="18">
        <v>10</v>
      </c>
      <c r="G264" s="27">
        <f t="shared" si="8"/>
        <v>20107.079999999998</v>
      </c>
      <c r="H264" s="27">
        <f t="shared" si="9"/>
        <v>20117.079999999998</v>
      </c>
      <c r="K264" t="s">
        <v>55</v>
      </c>
    </row>
    <row r="265" spans="1:11" x14ac:dyDescent="0.3">
      <c r="A265">
        <v>109</v>
      </c>
      <c r="B265" s="22">
        <v>45854</v>
      </c>
      <c r="C265" t="s">
        <v>1303</v>
      </c>
      <c r="E265" s="18">
        <v>50</v>
      </c>
      <c r="G265" s="27">
        <f t="shared" si="8"/>
        <v>20117.079999999998</v>
      </c>
      <c r="H265" s="27">
        <f t="shared" si="9"/>
        <v>20167.079999999998</v>
      </c>
      <c r="K265" t="s">
        <v>55</v>
      </c>
    </row>
    <row r="266" spans="1:11" x14ac:dyDescent="0.3">
      <c r="A266">
        <v>109</v>
      </c>
      <c r="B266" s="22">
        <v>45860</v>
      </c>
      <c r="C266" t="s">
        <v>1414</v>
      </c>
      <c r="E266" s="18">
        <v>24.54</v>
      </c>
      <c r="G266" s="27">
        <f t="shared" si="8"/>
        <v>20167.079999999998</v>
      </c>
      <c r="H266" s="27">
        <f t="shared" si="9"/>
        <v>20191.62</v>
      </c>
      <c r="K266" t="s">
        <v>55</v>
      </c>
    </row>
    <row r="267" spans="1:11" x14ac:dyDescent="0.3">
      <c r="A267">
        <v>109</v>
      </c>
      <c r="B267" s="22">
        <v>45861</v>
      </c>
      <c r="C267" t="s">
        <v>1415</v>
      </c>
      <c r="E267" s="18">
        <v>49.07</v>
      </c>
      <c r="G267" s="27">
        <f t="shared" si="8"/>
        <v>20191.62</v>
      </c>
      <c r="H267" s="27">
        <f t="shared" si="9"/>
        <v>20240.689999999999</v>
      </c>
      <c r="K267" t="s">
        <v>55</v>
      </c>
    </row>
    <row r="268" spans="1:11" x14ac:dyDescent="0.3">
      <c r="A268">
        <v>109</v>
      </c>
      <c r="B268" s="22">
        <v>45862</v>
      </c>
      <c r="C268" t="s">
        <v>1416</v>
      </c>
      <c r="E268" s="18">
        <v>20</v>
      </c>
      <c r="G268" s="27">
        <f t="shared" si="8"/>
        <v>20240.689999999999</v>
      </c>
      <c r="H268" s="27">
        <f t="shared" si="9"/>
        <v>20260.689999999999</v>
      </c>
      <c r="K268" t="s">
        <v>55</v>
      </c>
    </row>
    <row r="269" spans="1:11" x14ac:dyDescent="0.3">
      <c r="A269">
        <v>109</v>
      </c>
      <c r="B269" s="22">
        <v>45862</v>
      </c>
      <c r="C269" t="s">
        <v>1417</v>
      </c>
      <c r="E269" s="18">
        <v>54.02</v>
      </c>
      <c r="G269" s="27">
        <f t="shared" si="8"/>
        <v>20260.689999999999</v>
      </c>
      <c r="H269" s="27">
        <f t="shared" si="9"/>
        <v>20314.71</v>
      </c>
      <c r="K269" t="s">
        <v>55</v>
      </c>
    </row>
    <row r="270" spans="1:11" x14ac:dyDescent="0.3">
      <c r="A270">
        <v>109</v>
      </c>
      <c r="B270" s="22">
        <v>45863</v>
      </c>
      <c r="C270" t="s">
        <v>1418</v>
      </c>
      <c r="E270" s="18">
        <v>19.59</v>
      </c>
      <c r="G270" s="27">
        <f t="shared" si="8"/>
        <v>20314.71</v>
      </c>
      <c r="H270" s="27">
        <f t="shared" si="9"/>
        <v>20334.3</v>
      </c>
      <c r="K270" t="s">
        <v>55</v>
      </c>
    </row>
    <row r="271" spans="1:11" x14ac:dyDescent="0.3">
      <c r="A271">
        <v>109</v>
      </c>
      <c r="B271" s="22">
        <v>45866</v>
      </c>
      <c r="C271" t="s">
        <v>1259</v>
      </c>
      <c r="E271" s="18">
        <v>300</v>
      </c>
      <c r="G271" s="27">
        <f t="shared" si="8"/>
        <v>20334.3</v>
      </c>
      <c r="H271" s="27">
        <f t="shared" si="9"/>
        <v>20634.3</v>
      </c>
      <c r="K271" t="s">
        <v>55</v>
      </c>
    </row>
    <row r="272" spans="1:11" x14ac:dyDescent="0.3">
      <c r="A272">
        <v>109</v>
      </c>
      <c r="B272" s="22">
        <v>45867</v>
      </c>
      <c r="C272" t="s">
        <v>1419</v>
      </c>
      <c r="E272" s="18">
        <v>100</v>
      </c>
      <c r="G272" s="27">
        <f t="shared" si="8"/>
        <v>20634.3</v>
      </c>
      <c r="H272" s="27">
        <f t="shared" si="9"/>
        <v>20734.3</v>
      </c>
      <c r="K272" t="s">
        <v>55</v>
      </c>
    </row>
    <row r="273" spans="1:11" x14ac:dyDescent="0.3">
      <c r="A273">
        <v>109</v>
      </c>
      <c r="B273" s="22">
        <v>45867</v>
      </c>
      <c r="C273" t="s">
        <v>1420</v>
      </c>
      <c r="E273" s="18">
        <v>103.46</v>
      </c>
      <c r="G273" s="27">
        <f t="shared" si="8"/>
        <v>20734.3</v>
      </c>
      <c r="H273" s="27">
        <f t="shared" si="9"/>
        <v>20837.759999999998</v>
      </c>
      <c r="K273" t="s">
        <v>55</v>
      </c>
    </row>
    <row r="274" spans="1:11" x14ac:dyDescent="0.3">
      <c r="A274">
        <v>109</v>
      </c>
      <c r="B274" s="22">
        <v>45869</v>
      </c>
      <c r="C274" t="s">
        <v>1292</v>
      </c>
      <c r="D274" s="92">
        <v>898</v>
      </c>
      <c r="G274" s="27">
        <f t="shared" si="8"/>
        <v>20837.759999999998</v>
      </c>
      <c r="H274" s="27">
        <f t="shared" si="9"/>
        <v>19939.759999999998</v>
      </c>
      <c r="K274" t="s">
        <v>608</v>
      </c>
    </row>
    <row r="275" spans="1:11" x14ac:dyDescent="0.3">
      <c r="A275">
        <v>109</v>
      </c>
      <c r="B275" s="22">
        <v>45870</v>
      </c>
      <c r="C275" t="s">
        <v>1143</v>
      </c>
      <c r="E275" s="18">
        <v>10</v>
      </c>
      <c r="G275" s="27">
        <f t="shared" si="8"/>
        <v>19939.759999999998</v>
      </c>
      <c r="H275" s="87">
        <f t="shared" si="9"/>
        <v>19949.759999999998</v>
      </c>
      <c r="K275" t="s">
        <v>55</v>
      </c>
    </row>
    <row r="276" spans="1:11" x14ac:dyDescent="0.3">
      <c r="A276">
        <v>110</v>
      </c>
      <c r="B276" s="22">
        <v>45870</v>
      </c>
      <c r="C276" t="s">
        <v>1287</v>
      </c>
      <c r="E276" s="18">
        <v>15</v>
      </c>
      <c r="G276" s="27">
        <f t="shared" si="8"/>
        <v>19949.759999999998</v>
      </c>
      <c r="H276" s="27">
        <f t="shared" si="9"/>
        <v>19964.759999999998</v>
      </c>
      <c r="K276" t="s">
        <v>55</v>
      </c>
    </row>
    <row r="277" spans="1:11" x14ac:dyDescent="0.3">
      <c r="A277">
        <v>110</v>
      </c>
      <c r="B277" s="22">
        <v>45870</v>
      </c>
      <c r="C277" t="s">
        <v>950</v>
      </c>
      <c r="E277" s="18">
        <v>15</v>
      </c>
      <c r="G277" s="27">
        <f t="shared" si="8"/>
        <v>19964.759999999998</v>
      </c>
      <c r="H277" s="27">
        <f t="shared" si="9"/>
        <v>19979.759999999998</v>
      </c>
      <c r="K277" t="s">
        <v>55</v>
      </c>
    </row>
    <row r="278" spans="1:11" x14ac:dyDescent="0.3">
      <c r="A278">
        <v>110</v>
      </c>
      <c r="B278" s="22">
        <v>45870</v>
      </c>
      <c r="C278" t="s">
        <v>1288</v>
      </c>
      <c r="E278" s="18">
        <v>20</v>
      </c>
      <c r="G278" s="27">
        <f t="shared" si="8"/>
        <v>19979.759999999998</v>
      </c>
      <c r="H278" s="27">
        <f t="shared" si="9"/>
        <v>19999.759999999998</v>
      </c>
      <c r="K278" t="s">
        <v>55</v>
      </c>
    </row>
    <row r="279" spans="1:11" x14ac:dyDescent="0.3">
      <c r="A279">
        <v>110</v>
      </c>
      <c r="B279" s="22">
        <v>45873</v>
      </c>
      <c r="C279" t="s">
        <v>1289</v>
      </c>
      <c r="D279" s="18">
        <v>20.22</v>
      </c>
      <c r="G279" s="27">
        <f t="shared" si="8"/>
        <v>19999.759999999998</v>
      </c>
      <c r="H279" s="27">
        <f t="shared" si="9"/>
        <v>19979.539999999997</v>
      </c>
      <c r="K279" t="s">
        <v>56</v>
      </c>
    </row>
    <row r="280" spans="1:11" x14ac:dyDescent="0.3">
      <c r="A280">
        <v>110</v>
      </c>
      <c r="B280" s="22">
        <v>45873</v>
      </c>
      <c r="C280" t="s">
        <v>947</v>
      </c>
      <c r="E280" s="18">
        <v>5</v>
      </c>
      <c r="G280" s="27">
        <f t="shared" si="8"/>
        <v>19979.539999999997</v>
      </c>
      <c r="H280" s="27">
        <f t="shared" si="9"/>
        <v>19984.539999999997</v>
      </c>
      <c r="K280" t="s">
        <v>55</v>
      </c>
    </row>
    <row r="281" spans="1:11" x14ac:dyDescent="0.3">
      <c r="A281">
        <v>110</v>
      </c>
      <c r="B281" s="22">
        <v>45873</v>
      </c>
      <c r="C281" t="s">
        <v>1290</v>
      </c>
      <c r="E281" s="18">
        <v>20</v>
      </c>
      <c r="G281" s="27">
        <f t="shared" si="8"/>
        <v>19984.539999999997</v>
      </c>
      <c r="H281" s="27">
        <f t="shared" si="9"/>
        <v>20004.539999999997</v>
      </c>
      <c r="K281" t="s">
        <v>55</v>
      </c>
    </row>
    <row r="282" spans="1:11" x14ac:dyDescent="0.3">
      <c r="A282">
        <v>110</v>
      </c>
      <c r="B282" s="22">
        <v>45874</v>
      </c>
      <c r="C282" t="s">
        <v>1130</v>
      </c>
      <c r="E282" s="18">
        <v>40</v>
      </c>
      <c r="G282" s="27">
        <f t="shared" si="8"/>
        <v>20004.539999999997</v>
      </c>
      <c r="H282" s="27">
        <f t="shared" si="9"/>
        <v>20044.539999999997</v>
      </c>
      <c r="K282" t="s">
        <v>55</v>
      </c>
    </row>
    <row r="283" spans="1:11" x14ac:dyDescent="0.3">
      <c r="A283">
        <v>110</v>
      </c>
      <c r="B283" s="22">
        <v>45874</v>
      </c>
      <c r="C283" t="s">
        <v>1294</v>
      </c>
      <c r="E283" s="18">
        <v>40</v>
      </c>
      <c r="G283" s="27">
        <f t="shared" si="8"/>
        <v>20044.539999999997</v>
      </c>
      <c r="H283" s="27">
        <f t="shared" si="9"/>
        <v>20084.539999999997</v>
      </c>
      <c r="K283" t="s">
        <v>55</v>
      </c>
    </row>
    <row r="284" spans="1:11" x14ac:dyDescent="0.3">
      <c r="A284">
        <v>110</v>
      </c>
      <c r="B284" s="22">
        <v>45874</v>
      </c>
      <c r="C284" t="s">
        <v>1421</v>
      </c>
      <c r="E284" s="18">
        <v>49.26</v>
      </c>
      <c r="G284" s="27">
        <f t="shared" si="8"/>
        <v>20084.539999999997</v>
      </c>
      <c r="H284" s="27">
        <f t="shared" si="9"/>
        <v>20133.799999999996</v>
      </c>
      <c r="K284" t="s">
        <v>55</v>
      </c>
    </row>
    <row r="285" spans="1:11" x14ac:dyDescent="0.3">
      <c r="A285">
        <v>110</v>
      </c>
      <c r="B285" s="22">
        <v>45874</v>
      </c>
      <c r="C285" t="s">
        <v>1295</v>
      </c>
      <c r="E285" s="18">
        <v>50</v>
      </c>
      <c r="G285" s="27">
        <f t="shared" si="8"/>
        <v>20133.799999999996</v>
      </c>
      <c r="H285" s="27">
        <f t="shared" si="9"/>
        <v>20183.799999999996</v>
      </c>
      <c r="K285" t="s">
        <v>55</v>
      </c>
    </row>
    <row r="286" spans="1:11" x14ac:dyDescent="0.3">
      <c r="A286">
        <v>110</v>
      </c>
      <c r="B286" s="22">
        <v>45875</v>
      </c>
      <c r="C286" t="s">
        <v>1422</v>
      </c>
      <c r="E286" s="18">
        <v>39.36</v>
      </c>
      <c r="G286" s="27">
        <f t="shared" si="8"/>
        <v>20183.799999999996</v>
      </c>
      <c r="H286" s="27">
        <f t="shared" si="9"/>
        <v>20223.159999999996</v>
      </c>
      <c r="K286" t="s">
        <v>55</v>
      </c>
    </row>
    <row r="287" spans="1:11" x14ac:dyDescent="0.3">
      <c r="A287">
        <v>110</v>
      </c>
      <c r="B287" s="22">
        <v>45877</v>
      </c>
      <c r="C287" t="s">
        <v>1423</v>
      </c>
      <c r="E287" s="18">
        <v>92.58</v>
      </c>
      <c r="G287" s="27">
        <f t="shared" si="8"/>
        <v>20223.159999999996</v>
      </c>
      <c r="H287" s="27">
        <f t="shared" si="9"/>
        <v>20315.739999999998</v>
      </c>
      <c r="K287" t="s">
        <v>55</v>
      </c>
    </row>
    <row r="288" spans="1:11" x14ac:dyDescent="0.3">
      <c r="A288">
        <v>110</v>
      </c>
      <c r="B288" s="22">
        <v>45880</v>
      </c>
      <c r="C288" t="s">
        <v>1296</v>
      </c>
      <c r="E288" s="18">
        <v>25</v>
      </c>
      <c r="G288" s="27">
        <f t="shared" si="8"/>
        <v>20315.739999999998</v>
      </c>
      <c r="H288" s="27">
        <f t="shared" si="9"/>
        <v>20340.739999999998</v>
      </c>
      <c r="K288" t="s">
        <v>55</v>
      </c>
    </row>
    <row r="289" spans="1:11" x14ac:dyDescent="0.3">
      <c r="A289">
        <v>110</v>
      </c>
      <c r="B289" s="22">
        <v>45881</v>
      </c>
      <c r="C289" t="s">
        <v>1424</v>
      </c>
      <c r="E289" s="18">
        <v>19.59</v>
      </c>
      <c r="G289" s="27">
        <f t="shared" si="8"/>
        <v>20340.739999999998</v>
      </c>
      <c r="H289" s="27">
        <f t="shared" si="9"/>
        <v>20360.329999999998</v>
      </c>
      <c r="K289" t="s">
        <v>55</v>
      </c>
    </row>
    <row r="290" spans="1:11" x14ac:dyDescent="0.3">
      <c r="A290">
        <v>110</v>
      </c>
      <c r="B290" s="22">
        <v>45881</v>
      </c>
      <c r="C290" t="s">
        <v>1301</v>
      </c>
      <c r="E290" s="18">
        <v>500</v>
      </c>
      <c r="G290" s="27">
        <f t="shared" si="8"/>
        <v>20360.329999999998</v>
      </c>
      <c r="H290" s="27">
        <f t="shared" si="9"/>
        <v>20860.329999999998</v>
      </c>
      <c r="K290" t="s">
        <v>55</v>
      </c>
    </row>
    <row r="291" spans="1:11" x14ac:dyDescent="0.3">
      <c r="A291">
        <v>110</v>
      </c>
      <c r="B291" s="22">
        <v>45882</v>
      </c>
      <c r="C291" t="s">
        <v>1425</v>
      </c>
      <c r="E291" s="18">
        <v>58.77</v>
      </c>
      <c r="G291" s="27">
        <f t="shared" si="8"/>
        <v>20860.329999999998</v>
      </c>
      <c r="H291" s="27">
        <f t="shared" si="9"/>
        <v>20919.099999999999</v>
      </c>
      <c r="K291" t="s">
        <v>55</v>
      </c>
    </row>
    <row r="292" spans="1:11" x14ac:dyDescent="0.3">
      <c r="A292">
        <v>110</v>
      </c>
      <c r="B292" s="22">
        <v>45883</v>
      </c>
      <c r="C292" t="s">
        <v>1426</v>
      </c>
      <c r="E292" s="18">
        <v>2000</v>
      </c>
      <c r="G292" s="27">
        <f t="shared" si="8"/>
        <v>20919.099999999999</v>
      </c>
      <c r="H292" s="27">
        <f t="shared" si="9"/>
        <v>22919.1</v>
      </c>
      <c r="K292" t="s">
        <v>55</v>
      </c>
    </row>
    <row r="293" spans="1:11" x14ac:dyDescent="0.3">
      <c r="A293">
        <v>110</v>
      </c>
      <c r="B293" s="22">
        <v>45884</v>
      </c>
      <c r="C293" t="s">
        <v>1135</v>
      </c>
      <c r="E293" s="18">
        <v>10</v>
      </c>
      <c r="G293" s="27">
        <f t="shared" si="8"/>
        <v>22919.1</v>
      </c>
      <c r="H293" s="27">
        <f t="shared" si="9"/>
        <v>22929.1</v>
      </c>
      <c r="K293" t="s">
        <v>55</v>
      </c>
    </row>
    <row r="294" spans="1:11" x14ac:dyDescent="0.3">
      <c r="A294">
        <v>110</v>
      </c>
      <c r="B294" s="22">
        <v>45887</v>
      </c>
      <c r="C294" t="s">
        <v>1303</v>
      </c>
      <c r="E294" s="18">
        <v>50</v>
      </c>
      <c r="G294" s="27">
        <f t="shared" si="8"/>
        <v>22929.1</v>
      </c>
      <c r="H294" s="27">
        <f t="shared" si="9"/>
        <v>22979.1</v>
      </c>
      <c r="K294" t="s">
        <v>55</v>
      </c>
    </row>
    <row r="295" spans="1:11" x14ac:dyDescent="0.3">
      <c r="A295">
        <v>110</v>
      </c>
      <c r="B295" s="22">
        <v>45889</v>
      </c>
      <c r="C295" t="s">
        <v>1427</v>
      </c>
      <c r="E295" s="18">
        <v>24.54</v>
      </c>
      <c r="G295" s="27">
        <f t="shared" si="8"/>
        <v>22979.1</v>
      </c>
      <c r="H295" s="27">
        <f t="shared" si="9"/>
        <v>23003.64</v>
      </c>
      <c r="K295" t="s">
        <v>55</v>
      </c>
    </row>
    <row r="296" spans="1:11" x14ac:dyDescent="0.3">
      <c r="A296">
        <v>110</v>
      </c>
      <c r="B296" s="22">
        <v>45891</v>
      </c>
      <c r="C296" t="s">
        <v>1428</v>
      </c>
      <c r="E296" s="18">
        <v>19.59</v>
      </c>
      <c r="G296" s="27">
        <f t="shared" si="8"/>
        <v>23003.64</v>
      </c>
      <c r="H296" s="27">
        <f t="shared" si="9"/>
        <v>23023.23</v>
      </c>
      <c r="K296" t="s">
        <v>55</v>
      </c>
    </row>
    <row r="297" spans="1:11" x14ac:dyDescent="0.3">
      <c r="A297">
        <v>110</v>
      </c>
      <c r="B297" s="22">
        <v>45895</v>
      </c>
      <c r="C297" t="s">
        <v>1429</v>
      </c>
      <c r="D297" s="92">
        <v>3958</v>
      </c>
      <c r="G297" s="27">
        <f t="shared" si="8"/>
        <v>23023.23</v>
      </c>
      <c r="H297" s="27">
        <f t="shared" si="9"/>
        <v>19065.23</v>
      </c>
      <c r="K297" t="s">
        <v>65</v>
      </c>
    </row>
    <row r="298" spans="1:11" x14ac:dyDescent="0.3">
      <c r="A298">
        <v>110</v>
      </c>
      <c r="B298" s="22">
        <v>45895</v>
      </c>
      <c r="C298" t="s">
        <v>1430</v>
      </c>
      <c r="E298" s="18">
        <v>20</v>
      </c>
      <c r="G298" s="27">
        <f t="shared" si="8"/>
        <v>19065.23</v>
      </c>
      <c r="H298" s="27">
        <f t="shared" si="9"/>
        <v>19085.23</v>
      </c>
      <c r="K298" t="s">
        <v>55</v>
      </c>
    </row>
    <row r="299" spans="1:11" x14ac:dyDescent="0.3">
      <c r="A299">
        <v>110</v>
      </c>
      <c r="B299" s="22">
        <v>45896</v>
      </c>
      <c r="C299" t="s">
        <v>1431</v>
      </c>
      <c r="E299" s="18">
        <v>54.02</v>
      </c>
      <c r="G299" s="27">
        <f t="shared" si="8"/>
        <v>19085.23</v>
      </c>
      <c r="H299" s="27">
        <f t="shared" si="9"/>
        <v>19139.25</v>
      </c>
      <c r="K299" t="s">
        <v>55</v>
      </c>
    </row>
    <row r="300" spans="1:11" x14ac:dyDescent="0.3">
      <c r="A300">
        <v>110</v>
      </c>
      <c r="B300" s="22">
        <v>45897</v>
      </c>
      <c r="C300" t="s">
        <v>1432</v>
      </c>
      <c r="E300" s="18">
        <v>123.05</v>
      </c>
      <c r="G300" s="27">
        <f t="shared" si="8"/>
        <v>19139.25</v>
      </c>
      <c r="H300" s="87">
        <f t="shared" si="9"/>
        <v>19262.3</v>
      </c>
      <c r="K300" t="s">
        <v>55</v>
      </c>
    </row>
    <row r="301" spans="1:11" x14ac:dyDescent="0.3">
      <c r="A301">
        <v>111</v>
      </c>
      <c r="B301" s="22">
        <v>45901</v>
      </c>
      <c r="C301" t="s">
        <v>1143</v>
      </c>
      <c r="E301" s="18">
        <v>10</v>
      </c>
      <c r="G301" s="27">
        <f t="shared" si="8"/>
        <v>19262.3</v>
      </c>
      <c r="H301" s="27">
        <f t="shared" si="9"/>
        <v>19272.3</v>
      </c>
      <c r="K301" t="s">
        <v>55</v>
      </c>
    </row>
    <row r="302" spans="1:11" x14ac:dyDescent="0.3">
      <c r="A302">
        <v>111</v>
      </c>
      <c r="B302" s="22">
        <v>45901</v>
      </c>
      <c r="C302" t="s">
        <v>1287</v>
      </c>
      <c r="E302" s="18">
        <v>15</v>
      </c>
      <c r="G302" s="27">
        <f t="shared" si="8"/>
        <v>19272.3</v>
      </c>
      <c r="H302" s="27">
        <f t="shared" si="9"/>
        <v>19287.3</v>
      </c>
      <c r="K302" t="s">
        <v>55</v>
      </c>
    </row>
    <row r="303" spans="1:11" x14ac:dyDescent="0.3">
      <c r="A303">
        <v>111</v>
      </c>
      <c r="B303" s="22">
        <v>45901</v>
      </c>
      <c r="C303" t="s">
        <v>950</v>
      </c>
      <c r="E303" s="18">
        <v>15</v>
      </c>
      <c r="G303" s="27">
        <f t="shared" si="8"/>
        <v>19287.3</v>
      </c>
      <c r="H303" s="27">
        <f t="shared" si="9"/>
        <v>19302.3</v>
      </c>
      <c r="K303" t="s">
        <v>55</v>
      </c>
    </row>
    <row r="304" spans="1:11" x14ac:dyDescent="0.3">
      <c r="A304">
        <v>111</v>
      </c>
      <c r="B304" s="22">
        <v>45901</v>
      </c>
      <c r="C304" t="s">
        <v>1288</v>
      </c>
      <c r="E304" s="18">
        <v>20</v>
      </c>
      <c r="G304" s="27">
        <f t="shared" si="8"/>
        <v>19302.3</v>
      </c>
      <c r="H304" s="27">
        <f t="shared" si="9"/>
        <v>19322.3</v>
      </c>
      <c r="K304" t="s">
        <v>55</v>
      </c>
    </row>
    <row r="305" spans="1:11" x14ac:dyDescent="0.3">
      <c r="A305">
        <v>111</v>
      </c>
      <c r="B305" s="22">
        <v>45902</v>
      </c>
      <c r="C305" t="s">
        <v>1381</v>
      </c>
      <c r="D305" s="18">
        <v>21</v>
      </c>
      <c r="G305" s="27">
        <f t="shared" si="8"/>
        <v>19322.3</v>
      </c>
      <c r="H305" s="27">
        <f t="shared" si="9"/>
        <v>19301.3</v>
      </c>
      <c r="K305" t="s">
        <v>56</v>
      </c>
    </row>
    <row r="306" spans="1:11" x14ac:dyDescent="0.3">
      <c r="A306">
        <v>111</v>
      </c>
      <c r="B306" s="22">
        <v>45902</v>
      </c>
      <c r="C306" t="s">
        <v>1290</v>
      </c>
      <c r="E306" s="18">
        <v>20</v>
      </c>
      <c r="G306" s="27">
        <f t="shared" si="8"/>
        <v>19301.3</v>
      </c>
      <c r="H306" s="87">
        <f t="shared" si="9"/>
        <v>19321.3</v>
      </c>
      <c r="K306" t="s">
        <v>55</v>
      </c>
    </row>
    <row r="307" spans="1:11" x14ac:dyDescent="0.3">
      <c r="A307">
        <v>112</v>
      </c>
      <c r="B307" s="22">
        <v>45903</v>
      </c>
      <c r="C307" t="s">
        <v>947</v>
      </c>
      <c r="E307" s="18">
        <v>5</v>
      </c>
      <c r="G307" s="27">
        <f t="shared" si="8"/>
        <v>19321.3</v>
      </c>
      <c r="H307" s="27">
        <f t="shared" si="9"/>
        <v>19326.3</v>
      </c>
      <c r="K307" t="s">
        <v>55</v>
      </c>
    </row>
    <row r="308" spans="1:11" x14ac:dyDescent="0.3">
      <c r="A308">
        <v>112</v>
      </c>
      <c r="B308" s="22">
        <v>45903</v>
      </c>
      <c r="C308" t="s">
        <v>1433</v>
      </c>
      <c r="E308" s="18">
        <v>49.26</v>
      </c>
      <c r="G308" s="27">
        <f t="shared" si="8"/>
        <v>19326.3</v>
      </c>
      <c r="H308" s="27">
        <f t="shared" si="9"/>
        <v>19375.559999999998</v>
      </c>
      <c r="K308" t="s">
        <v>55</v>
      </c>
    </row>
    <row r="309" spans="1:11" x14ac:dyDescent="0.3">
      <c r="A309">
        <v>112</v>
      </c>
      <c r="B309" s="22">
        <v>45905</v>
      </c>
      <c r="C309" t="s">
        <v>1434</v>
      </c>
      <c r="E309" s="18">
        <v>39.36</v>
      </c>
      <c r="G309" s="27">
        <f t="shared" si="8"/>
        <v>19375.559999999998</v>
      </c>
      <c r="H309" s="27">
        <f t="shared" si="9"/>
        <v>19414.919999999998</v>
      </c>
      <c r="K309" t="s">
        <v>55</v>
      </c>
    </row>
    <row r="310" spans="1:11" x14ac:dyDescent="0.3">
      <c r="A310">
        <v>112</v>
      </c>
      <c r="B310" s="22">
        <v>45905</v>
      </c>
      <c r="C310" t="s">
        <v>1130</v>
      </c>
      <c r="E310" s="18">
        <v>40</v>
      </c>
      <c r="G310" s="27">
        <f t="shared" si="8"/>
        <v>19414.919999999998</v>
      </c>
      <c r="H310" s="27">
        <f t="shared" si="9"/>
        <v>19454.919999999998</v>
      </c>
      <c r="K310" t="s">
        <v>55</v>
      </c>
    </row>
    <row r="311" spans="1:11" x14ac:dyDescent="0.3">
      <c r="A311">
        <v>112</v>
      </c>
      <c r="B311" s="22">
        <v>45905</v>
      </c>
      <c r="C311" t="s">
        <v>1294</v>
      </c>
      <c r="E311" s="18">
        <v>40</v>
      </c>
      <c r="G311" s="27">
        <f t="shared" si="8"/>
        <v>19454.919999999998</v>
      </c>
      <c r="H311" s="27">
        <f t="shared" si="9"/>
        <v>19494.919999999998</v>
      </c>
      <c r="K311" t="s">
        <v>55</v>
      </c>
    </row>
    <row r="312" spans="1:11" x14ac:dyDescent="0.3">
      <c r="A312">
        <v>112</v>
      </c>
      <c r="B312" s="22">
        <v>45905</v>
      </c>
      <c r="C312" t="s">
        <v>1295</v>
      </c>
      <c r="E312" s="18">
        <v>50</v>
      </c>
      <c r="G312" s="27">
        <f t="shared" si="8"/>
        <v>19494.919999999998</v>
      </c>
      <c r="H312" s="27">
        <f t="shared" si="9"/>
        <v>19544.919999999998</v>
      </c>
      <c r="K312" t="s">
        <v>55</v>
      </c>
    </row>
    <row r="313" spans="1:11" x14ac:dyDescent="0.3">
      <c r="A313">
        <v>112</v>
      </c>
      <c r="B313" s="22">
        <v>45909</v>
      </c>
      <c r="C313" t="s">
        <v>1296</v>
      </c>
      <c r="E313" s="18">
        <v>25</v>
      </c>
      <c r="G313" s="27">
        <f t="shared" si="8"/>
        <v>19544.919999999998</v>
      </c>
      <c r="H313" s="27">
        <f t="shared" si="9"/>
        <v>19569.919999999998</v>
      </c>
      <c r="K313" t="s">
        <v>55</v>
      </c>
    </row>
    <row r="314" spans="1:11" x14ac:dyDescent="0.3">
      <c r="A314">
        <v>112</v>
      </c>
      <c r="B314" s="22">
        <v>45910</v>
      </c>
      <c r="C314" t="s">
        <v>1435</v>
      </c>
      <c r="E314" s="18">
        <v>112.17</v>
      </c>
      <c r="G314" s="27">
        <f t="shared" si="8"/>
        <v>19569.919999999998</v>
      </c>
      <c r="H314" s="27">
        <f t="shared" si="9"/>
        <v>19682.089999999997</v>
      </c>
      <c r="K314" t="s">
        <v>55</v>
      </c>
    </row>
    <row r="315" spans="1:11" x14ac:dyDescent="0.3">
      <c r="A315">
        <v>112</v>
      </c>
      <c r="B315" s="22">
        <v>45911</v>
      </c>
      <c r="C315" t="s">
        <v>1436</v>
      </c>
      <c r="E315" s="18">
        <v>19.59</v>
      </c>
      <c r="G315" s="27">
        <f t="shared" si="8"/>
        <v>19682.089999999997</v>
      </c>
      <c r="H315" s="27">
        <f t="shared" si="9"/>
        <v>19701.679999999997</v>
      </c>
      <c r="K315" t="s">
        <v>55</v>
      </c>
    </row>
    <row r="316" spans="1:11" x14ac:dyDescent="0.3">
      <c r="A316">
        <v>112</v>
      </c>
      <c r="B316" s="22">
        <v>45912</v>
      </c>
      <c r="C316" t="s">
        <v>1437</v>
      </c>
      <c r="E316" s="18">
        <v>48.89</v>
      </c>
      <c r="G316" s="27">
        <f t="shared" si="8"/>
        <v>19701.679999999997</v>
      </c>
      <c r="H316" s="27">
        <f t="shared" si="9"/>
        <v>19750.569999999996</v>
      </c>
      <c r="K316" t="s">
        <v>55</v>
      </c>
    </row>
    <row r="317" spans="1:11" x14ac:dyDescent="0.3">
      <c r="A317">
        <v>112</v>
      </c>
      <c r="B317" s="22">
        <v>45912</v>
      </c>
      <c r="C317" t="s">
        <v>1301</v>
      </c>
      <c r="E317" s="18">
        <v>500</v>
      </c>
      <c r="G317" s="27">
        <f t="shared" si="8"/>
        <v>19750.569999999996</v>
      </c>
      <c r="H317" s="27">
        <f t="shared" si="9"/>
        <v>20250.569999999996</v>
      </c>
      <c r="K317" t="s">
        <v>55</v>
      </c>
    </row>
    <row r="318" spans="1:11" x14ac:dyDescent="0.3">
      <c r="A318">
        <v>112</v>
      </c>
      <c r="B318" s="22">
        <v>45915</v>
      </c>
      <c r="C318" t="s">
        <v>1135</v>
      </c>
      <c r="E318" s="18">
        <v>10</v>
      </c>
      <c r="G318" s="27">
        <f t="shared" si="8"/>
        <v>20250.569999999996</v>
      </c>
      <c r="H318" s="27">
        <f t="shared" si="9"/>
        <v>20260.569999999996</v>
      </c>
      <c r="K318" t="s">
        <v>55</v>
      </c>
    </row>
    <row r="319" spans="1:11" x14ac:dyDescent="0.3">
      <c r="A319">
        <v>112</v>
      </c>
      <c r="B319" s="22">
        <v>45916</v>
      </c>
      <c r="C319" t="s">
        <v>1303</v>
      </c>
      <c r="E319" s="18">
        <v>50</v>
      </c>
      <c r="G319" s="27">
        <f t="shared" si="8"/>
        <v>20260.569999999996</v>
      </c>
      <c r="H319" s="27">
        <f t="shared" si="9"/>
        <v>20310.569999999996</v>
      </c>
      <c r="K319" t="s">
        <v>55</v>
      </c>
    </row>
    <row r="320" spans="1:11" x14ac:dyDescent="0.3">
      <c r="A320">
        <v>112</v>
      </c>
      <c r="B320" s="22">
        <v>45922</v>
      </c>
      <c r="C320" t="s">
        <v>1438</v>
      </c>
      <c r="E320" s="18">
        <v>24.54</v>
      </c>
      <c r="G320" s="27">
        <f t="shared" si="8"/>
        <v>20310.569999999996</v>
      </c>
      <c r="H320" s="27">
        <f t="shared" si="9"/>
        <v>20335.109999999997</v>
      </c>
      <c r="K320" t="s">
        <v>55</v>
      </c>
    </row>
    <row r="321" spans="1:11" x14ac:dyDescent="0.3">
      <c r="A321">
        <v>112</v>
      </c>
      <c r="B321" s="22">
        <v>45924</v>
      </c>
      <c r="C321" t="s">
        <v>1439</v>
      </c>
      <c r="E321" s="18">
        <v>73.61</v>
      </c>
      <c r="G321" s="27">
        <f t="shared" si="8"/>
        <v>20335.109999999997</v>
      </c>
      <c r="H321" s="27">
        <f t="shared" si="9"/>
        <v>20408.719999999998</v>
      </c>
      <c r="K321" t="s">
        <v>55</v>
      </c>
    </row>
    <row r="322" spans="1:11" x14ac:dyDescent="0.3">
      <c r="A322">
        <v>112</v>
      </c>
      <c r="B322" s="22">
        <v>45925</v>
      </c>
      <c r="C322" t="s">
        <v>1440</v>
      </c>
      <c r="D322" s="18">
        <v>2059.14</v>
      </c>
      <c r="G322" s="27">
        <f t="shared" si="8"/>
        <v>20408.719999999998</v>
      </c>
      <c r="H322" s="27">
        <f t="shared" si="9"/>
        <v>18349.579999999998</v>
      </c>
      <c r="K322" t="s">
        <v>56</v>
      </c>
    </row>
    <row r="323" spans="1:11" x14ac:dyDescent="0.3">
      <c r="A323">
        <v>112</v>
      </c>
      <c r="B323" s="22">
        <v>45925</v>
      </c>
      <c r="C323" t="s">
        <v>1441</v>
      </c>
      <c r="E323" s="18">
        <v>19.59</v>
      </c>
      <c r="G323" s="27">
        <f t="shared" si="8"/>
        <v>18349.579999999998</v>
      </c>
      <c r="H323" s="27">
        <f t="shared" si="9"/>
        <v>18369.169999999998</v>
      </c>
      <c r="K323" t="s">
        <v>55</v>
      </c>
    </row>
    <row r="324" spans="1:11" x14ac:dyDescent="0.3">
      <c r="A324">
        <v>112</v>
      </c>
      <c r="B324" s="22">
        <v>45925</v>
      </c>
      <c r="C324" t="s">
        <v>1442</v>
      </c>
      <c r="E324" s="18">
        <v>20</v>
      </c>
      <c r="G324" s="27">
        <f t="shared" ref="G324:G326" si="10">+H323</f>
        <v>18369.169999999998</v>
      </c>
      <c r="H324" s="27">
        <f t="shared" ref="H324:H326" si="11">+G324+E324-D324</f>
        <v>18389.169999999998</v>
      </c>
      <c r="K324" t="s">
        <v>55</v>
      </c>
    </row>
    <row r="325" spans="1:11" x14ac:dyDescent="0.3">
      <c r="A325">
        <v>112</v>
      </c>
      <c r="B325" s="22">
        <v>45925</v>
      </c>
      <c r="C325" t="s">
        <v>1366</v>
      </c>
      <c r="E325" s="18">
        <v>116.81</v>
      </c>
      <c r="G325" s="27">
        <f t="shared" si="10"/>
        <v>18389.169999999998</v>
      </c>
      <c r="H325" s="27">
        <f t="shared" si="11"/>
        <v>18505.98</v>
      </c>
      <c r="K325" t="s">
        <v>55</v>
      </c>
    </row>
    <row r="326" spans="1:11" x14ac:dyDescent="0.3">
      <c r="A326">
        <v>112</v>
      </c>
      <c r="B326" s="22">
        <v>45929</v>
      </c>
      <c r="C326" t="s">
        <v>1443</v>
      </c>
      <c r="E326" s="18">
        <v>103.46</v>
      </c>
      <c r="G326" s="27">
        <f t="shared" si="10"/>
        <v>18505.98</v>
      </c>
      <c r="H326" s="87">
        <f t="shared" si="11"/>
        <v>18609.439999999999</v>
      </c>
      <c r="K326" t="s">
        <v>55</v>
      </c>
    </row>
    <row r="327" spans="1:11" x14ac:dyDescent="0.3">
      <c r="D327" s="67">
        <f>SUM(D3:D326)</f>
        <v>37839.360000000001</v>
      </c>
      <c r="E327" s="67">
        <f>SUM(E3:E326)</f>
        <v>54505.929999999978</v>
      </c>
    </row>
    <row r="333" spans="1:11" ht="15.6" x14ac:dyDescent="0.3">
      <c r="C333" s="55" t="s">
        <v>21</v>
      </c>
      <c r="D333"/>
      <c r="E333" s="57">
        <f>+E327-E7</f>
        <v>54505.929999999978</v>
      </c>
      <c r="F333"/>
      <c r="G333"/>
      <c r="H333"/>
      <c r="K333" s="1"/>
    </row>
    <row r="334" spans="1:11" x14ac:dyDescent="0.3">
      <c r="D334"/>
      <c r="E334"/>
      <c r="F334"/>
      <c r="G334"/>
      <c r="H334"/>
      <c r="K334" s="1"/>
    </row>
    <row r="335" spans="1:11" ht="15.6" x14ac:dyDescent="0.3">
      <c r="C335" s="55" t="s">
        <v>26</v>
      </c>
      <c r="D335" s="57">
        <f>+D327</f>
        <v>37839.360000000001</v>
      </c>
      <c r="E335"/>
      <c r="F335"/>
      <c r="G335"/>
      <c r="H335"/>
      <c r="K335" s="1"/>
    </row>
    <row r="336" spans="1:11" x14ac:dyDescent="0.3">
      <c r="C336" t="s">
        <v>310</v>
      </c>
      <c r="D336"/>
      <c r="E336" s="2">
        <f>+SUMIF($K$2:$K$331,$K336,E$2:E$331)</f>
        <v>1942.869999999996</v>
      </c>
      <c r="F336"/>
      <c r="G336"/>
      <c r="H336"/>
      <c r="K336" s="1" t="s">
        <v>309</v>
      </c>
    </row>
    <row r="337" spans="3:11" x14ac:dyDescent="0.3">
      <c r="D337"/>
      <c r="E337"/>
      <c r="F337"/>
      <c r="G337"/>
      <c r="H337"/>
      <c r="K337" s="1"/>
    </row>
    <row r="338" spans="3:11" x14ac:dyDescent="0.3">
      <c r="C338" t="s">
        <v>19</v>
      </c>
      <c r="D338" s="2">
        <f>+SUMIF($K$3:$K$326,$K338,D$3:D$326)</f>
        <v>0</v>
      </c>
      <c r="E338" s="2">
        <f>+SUMIF($K$3:$K$326,$K338,E$3:E$326)</f>
        <v>20914.230000000003</v>
      </c>
      <c r="F338" s="23">
        <f>+E338-D338</f>
        <v>20914.230000000003</v>
      </c>
      <c r="G338"/>
      <c r="H338"/>
      <c r="K338" s="13" t="s">
        <v>55</v>
      </c>
    </row>
    <row r="339" spans="3:11" x14ac:dyDescent="0.3">
      <c r="C339" t="s">
        <v>413</v>
      </c>
      <c r="D339" s="2">
        <f t="shared" ref="D339:E351" si="12">+SUMIF($K$3:$K$326,$K339,D$3:D$326)</f>
        <v>0</v>
      </c>
      <c r="E339" s="2">
        <f t="shared" si="12"/>
        <v>15999.14</v>
      </c>
      <c r="F339" s="23">
        <f t="shared" ref="F339:F351" si="13">+E339-D339</f>
        <v>15999.14</v>
      </c>
      <c r="G339"/>
      <c r="H339"/>
      <c r="K339" s="13" t="s">
        <v>411</v>
      </c>
    </row>
    <row r="340" spans="3:11" x14ac:dyDescent="0.3">
      <c r="C340" t="s">
        <v>91</v>
      </c>
      <c r="D340" s="2">
        <f t="shared" si="12"/>
        <v>0</v>
      </c>
      <c r="E340" s="2">
        <f t="shared" si="12"/>
        <v>0</v>
      </c>
      <c r="F340" s="23">
        <f t="shared" si="13"/>
        <v>0</v>
      </c>
      <c r="G340"/>
      <c r="H340"/>
      <c r="K340" s="13" t="s">
        <v>57</v>
      </c>
    </row>
    <row r="341" spans="3:11" x14ac:dyDescent="0.3">
      <c r="C341" t="s">
        <v>20</v>
      </c>
      <c r="D341" s="2">
        <f t="shared" si="12"/>
        <v>0</v>
      </c>
      <c r="E341" s="2">
        <f t="shared" si="12"/>
        <v>2592.56</v>
      </c>
      <c r="F341" s="23">
        <f t="shared" si="13"/>
        <v>2592.56</v>
      </c>
      <c r="G341"/>
      <c r="H341"/>
      <c r="K341" s="13" t="s">
        <v>61</v>
      </c>
    </row>
    <row r="342" spans="3:11" x14ac:dyDescent="0.3">
      <c r="C342" t="s">
        <v>206</v>
      </c>
      <c r="D342" s="2">
        <f t="shared" si="12"/>
        <v>0</v>
      </c>
      <c r="E342" s="2">
        <f t="shared" si="12"/>
        <v>0</v>
      </c>
      <c r="F342" s="23">
        <f t="shared" si="13"/>
        <v>0</v>
      </c>
      <c r="G342"/>
      <c r="H342"/>
      <c r="K342" s="13" t="s">
        <v>205</v>
      </c>
    </row>
    <row r="343" spans="3:11" x14ac:dyDescent="0.3">
      <c r="D343" s="2"/>
      <c r="E343"/>
      <c r="F343"/>
      <c r="G343"/>
      <c r="H343"/>
      <c r="K343" s="13"/>
    </row>
    <row r="344" spans="3:11" x14ac:dyDescent="0.3">
      <c r="C344" t="s">
        <v>92</v>
      </c>
      <c r="D344" s="2">
        <f t="shared" si="12"/>
        <v>28309</v>
      </c>
      <c r="E344" s="2">
        <f t="shared" si="12"/>
        <v>0</v>
      </c>
      <c r="F344" s="23">
        <f t="shared" si="13"/>
        <v>-28309</v>
      </c>
      <c r="G344"/>
      <c r="H344"/>
      <c r="K344" s="13" t="s">
        <v>65</v>
      </c>
    </row>
    <row r="345" spans="3:11" x14ac:dyDescent="0.3">
      <c r="C345" t="s">
        <v>607</v>
      </c>
      <c r="D345" s="2">
        <f t="shared" si="12"/>
        <v>6875</v>
      </c>
      <c r="E345" s="2">
        <f t="shared" si="12"/>
        <v>0</v>
      </c>
      <c r="F345" s="23">
        <f t="shared" si="13"/>
        <v>-6875</v>
      </c>
      <c r="G345"/>
      <c r="H345"/>
      <c r="K345" s="13" t="s">
        <v>608</v>
      </c>
    </row>
    <row r="346" spans="3:11" x14ac:dyDescent="0.3">
      <c r="C346" t="s">
        <v>313</v>
      </c>
      <c r="D346" s="2">
        <f t="shared" si="12"/>
        <v>0</v>
      </c>
      <c r="E346" s="2">
        <f t="shared" si="12"/>
        <v>0</v>
      </c>
      <c r="F346" s="23">
        <f t="shared" si="13"/>
        <v>0</v>
      </c>
      <c r="G346"/>
      <c r="H346"/>
      <c r="K346" s="13" t="s">
        <v>311</v>
      </c>
    </row>
    <row r="347" spans="3:11" x14ac:dyDescent="0.3">
      <c r="C347" t="s">
        <v>412</v>
      </c>
      <c r="D347" s="2">
        <f t="shared" si="12"/>
        <v>0</v>
      </c>
      <c r="E347" s="2">
        <f t="shared" si="12"/>
        <v>0</v>
      </c>
      <c r="F347" s="23">
        <f t="shared" si="13"/>
        <v>0</v>
      </c>
      <c r="G347"/>
      <c r="H347"/>
      <c r="K347" s="13" t="s">
        <v>410</v>
      </c>
    </row>
    <row r="348" spans="3:11" x14ac:dyDescent="0.3">
      <c r="C348" t="s">
        <v>93</v>
      </c>
      <c r="D348" s="2">
        <f t="shared" si="12"/>
        <v>165</v>
      </c>
      <c r="E348" s="2">
        <f t="shared" si="12"/>
        <v>0</v>
      </c>
      <c r="F348" s="23">
        <f t="shared" si="13"/>
        <v>-165</v>
      </c>
      <c r="G348"/>
      <c r="H348"/>
      <c r="K348" s="13" t="s">
        <v>87</v>
      </c>
    </row>
    <row r="349" spans="3:11" x14ac:dyDescent="0.3">
      <c r="C349" t="s">
        <v>306</v>
      </c>
      <c r="D349" s="2">
        <f t="shared" si="12"/>
        <v>0</v>
      </c>
      <c r="E349" s="2">
        <f t="shared" si="12"/>
        <v>0</v>
      </c>
      <c r="F349" s="23">
        <f t="shared" si="13"/>
        <v>0</v>
      </c>
      <c r="G349"/>
      <c r="H349"/>
      <c r="K349" s="13" t="s">
        <v>305</v>
      </c>
    </row>
    <row r="350" spans="3:11" x14ac:dyDescent="0.3">
      <c r="C350" t="s">
        <v>95</v>
      </c>
      <c r="D350" s="2">
        <f t="shared" si="12"/>
        <v>2490.3599999999997</v>
      </c>
      <c r="E350" s="2">
        <f t="shared" si="12"/>
        <v>0</v>
      </c>
      <c r="F350" s="23">
        <f t="shared" si="13"/>
        <v>-2490.3599999999997</v>
      </c>
      <c r="G350"/>
      <c r="H350"/>
      <c r="K350" s="13" t="s">
        <v>56</v>
      </c>
    </row>
    <row r="351" spans="3:11" x14ac:dyDescent="0.3">
      <c r="C351" t="s">
        <v>304</v>
      </c>
      <c r="D351" s="2">
        <f t="shared" si="12"/>
        <v>0</v>
      </c>
      <c r="E351" s="2">
        <f t="shared" si="12"/>
        <v>15000</v>
      </c>
      <c r="F351" s="23">
        <f t="shared" si="13"/>
        <v>15000</v>
      </c>
      <c r="G351"/>
      <c r="H351"/>
      <c r="K351" s="13" t="s">
        <v>302</v>
      </c>
    </row>
    <row r="352" spans="3:11" x14ac:dyDescent="0.3">
      <c r="D352"/>
      <c r="E352"/>
      <c r="F352"/>
      <c r="G352"/>
      <c r="H352"/>
      <c r="K352" s="1"/>
    </row>
    <row r="353" spans="4:11" x14ac:dyDescent="0.3">
      <c r="D353" s="3">
        <f>SUM(D336:D352)</f>
        <v>37839.360000000001</v>
      </c>
      <c r="E353" s="3">
        <f>SUM(E336:E352)</f>
        <v>56448.799999999996</v>
      </c>
      <c r="F353" s="3">
        <f>SUM(F336:F352)</f>
        <v>16666.57</v>
      </c>
      <c r="G353"/>
      <c r="H353"/>
      <c r="K353" s="1"/>
    </row>
    <row r="354" spans="4:11" x14ac:dyDescent="0.3">
      <c r="D354" s="27">
        <f>+D353-D327</f>
        <v>0</v>
      </c>
      <c r="E354" s="27">
        <f>+E353-E333</f>
        <v>1942.8700000000172</v>
      </c>
      <c r="F354" s="27"/>
      <c r="G354"/>
      <c r="H354"/>
      <c r="K35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E387-ADF4-481F-9D5E-A5DA6C03D104}">
  <dimension ref="A1:O356"/>
  <sheetViews>
    <sheetView workbookViewId="0">
      <pane xSplit="2" ySplit="4" topLeftCell="C334" activePane="bottomRight" state="frozen"/>
      <selection pane="topRight" activeCell="C1" sqref="C1"/>
      <selection pane="bottomLeft" activeCell="A5" sqref="A5"/>
      <selection pane="bottomRight" activeCell="E22" sqref="E22"/>
    </sheetView>
  </sheetViews>
  <sheetFormatPr defaultRowHeight="14.4" x14ac:dyDescent="0.3"/>
  <cols>
    <col min="1" max="1" width="9.44140625" bestFit="1" customWidth="1"/>
    <col min="2" max="2" width="12.21875" customWidth="1"/>
    <col min="3" max="3" width="41.21875" customWidth="1"/>
    <col min="4" max="4" width="12.109375" customWidth="1"/>
    <col min="5" max="5" width="11.5546875" customWidth="1"/>
    <col min="6" max="6" width="10.5546875" customWidth="1"/>
    <col min="10" max="10" width="11.21875" customWidth="1"/>
    <col min="11" max="11" width="11.44140625" customWidth="1"/>
  </cols>
  <sheetData>
    <row r="1" spans="1:12" x14ac:dyDescent="0.3">
      <c r="A1" t="s">
        <v>943</v>
      </c>
    </row>
    <row r="3" spans="1:12" ht="15.6" x14ac:dyDescent="0.3">
      <c r="A3" t="s">
        <v>156</v>
      </c>
      <c r="B3" t="s">
        <v>36</v>
      </c>
      <c r="C3" t="s">
        <v>295</v>
      </c>
      <c r="D3" t="s">
        <v>944</v>
      </c>
      <c r="E3" t="s">
        <v>945</v>
      </c>
      <c r="J3" s="55" t="s">
        <v>40</v>
      </c>
      <c r="K3" s="55" t="s">
        <v>41</v>
      </c>
    </row>
    <row r="4" spans="1:12" ht="15.6" x14ac:dyDescent="0.3">
      <c r="C4" s="55" t="s">
        <v>907</v>
      </c>
      <c r="E4" s="66">
        <v>7344.27</v>
      </c>
      <c r="F4" s="64"/>
      <c r="G4" s="64"/>
      <c r="H4" s="64"/>
      <c r="K4" s="18">
        <f>+E4</f>
        <v>7344.27</v>
      </c>
      <c r="L4" s="59" t="s">
        <v>309</v>
      </c>
    </row>
    <row r="5" spans="1:12" x14ac:dyDescent="0.3">
      <c r="A5">
        <v>63</v>
      </c>
      <c r="B5" s="22">
        <v>44837</v>
      </c>
      <c r="C5" t="s">
        <v>946</v>
      </c>
      <c r="D5">
        <v>5.98</v>
      </c>
      <c r="J5" s="18">
        <f>+K4</f>
        <v>7344.27</v>
      </c>
      <c r="K5" s="18">
        <f>+J5+E5-D5</f>
        <v>7338.2900000000009</v>
      </c>
      <c r="L5" s="13" t="s">
        <v>56</v>
      </c>
    </row>
    <row r="6" spans="1:12" x14ac:dyDescent="0.3">
      <c r="A6">
        <v>63</v>
      </c>
      <c r="B6" s="22">
        <v>44837</v>
      </c>
      <c r="C6" t="s">
        <v>947</v>
      </c>
      <c r="E6">
        <v>5</v>
      </c>
      <c r="J6" s="18">
        <f t="shared" ref="J6:J69" si="0">+K5</f>
        <v>7338.2900000000009</v>
      </c>
      <c r="K6" s="18">
        <f t="shared" ref="K6:K69" si="1">+J6+E6-D6</f>
        <v>7343.2900000000009</v>
      </c>
      <c r="L6" s="1" t="s">
        <v>55</v>
      </c>
    </row>
    <row r="7" spans="1:12" x14ac:dyDescent="0.3">
      <c r="A7">
        <v>63</v>
      </c>
      <c r="B7" s="22">
        <v>44837</v>
      </c>
      <c r="C7" t="s">
        <v>948</v>
      </c>
      <c r="E7">
        <v>10</v>
      </c>
      <c r="J7" s="18">
        <f t="shared" si="0"/>
        <v>7343.2900000000009</v>
      </c>
      <c r="K7" s="18">
        <f t="shared" si="1"/>
        <v>7353.2900000000009</v>
      </c>
      <c r="L7" s="1" t="s">
        <v>55</v>
      </c>
    </row>
    <row r="8" spans="1:12" x14ac:dyDescent="0.3">
      <c r="A8">
        <v>63</v>
      </c>
      <c r="B8" s="22">
        <v>44837</v>
      </c>
      <c r="C8" t="s">
        <v>949</v>
      </c>
      <c r="E8">
        <v>10</v>
      </c>
      <c r="J8" s="18">
        <f t="shared" si="0"/>
        <v>7353.2900000000009</v>
      </c>
      <c r="K8" s="18">
        <f t="shared" si="1"/>
        <v>7363.2900000000009</v>
      </c>
      <c r="L8" s="1" t="s">
        <v>55</v>
      </c>
    </row>
    <row r="9" spans="1:12" x14ac:dyDescent="0.3">
      <c r="A9">
        <v>63</v>
      </c>
      <c r="B9" s="22">
        <v>44837</v>
      </c>
      <c r="C9" t="s">
        <v>950</v>
      </c>
      <c r="E9">
        <v>15</v>
      </c>
      <c r="J9" s="18">
        <f t="shared" si="0"/>
        <v>7363.2900000000009</v>
      </c>
      <c r="K9" s="18">
        <f t="shared" si="1"/>
        <v>7378.2900000000009</v>
      </c>
      <c r="L9" s="1" t="s">
        <v>55</v>
      </c>
    </row>
    <row r="10" spans="1:12" x14ac:dyDescent="0.3">
      <c r="A10">
        <v>63</v>
      </c>
      <c r="B10" s="22">
        <v>44837</v>
      </c>
      <c r="C10" t="s">
        <v>951</v>
      </c>
      <c r="E10">
        <v>20</v>
      </c>
      <c r="J10" s="18">
        <f t="shared" si="0"/>
        <v>7378.2900000000009</v>
      </c>
      <c r="K10" s="18">
        <f t="shared" si="1"/>
        <v>7398.2900000000009</v>
      </c>
      <c r="L10" s="1" t="s">
        <v>55</v>
      </c>
    </row>
    <row r="11" spans="1:12" x14ac:dyDescent="0.3">
      <c r="A11">
        <v>63</v>
      </c>
      <c r="B11" s="22">
        <v>44837</v>
      </c>
      <c r="C11" t="s">
        <v>952</v>
      </c>
      <c r="E11">
        <v>50</v>
      </c>
      <c r="J11" s="18">
        <f t="shared" si="0"/>
        <v>7398.2900000000009</v>
      </c>
      <c r="K11" s="18">
        <f t="shared" si="1"/>
        <v>7448.2900000000009</v>
      </c>
      <c r="L11" s="1" t="s">
        <v>55</v>
      </c>
    </row>
    <row r="12" spans="1:12" x14ac:dyDescent="0.3">
      <c r="A12">
        <v>63</v>
      </c>
      <c r="B12" s="22">
        <v>44838</v>
      </c>
      <c r="C12" t="s">
        <v>953</v>
      </c>
      <c r="E12" s="23">
        <v>1220.5</v>
      </c>
      <c r="J12" s="18">
        <f t="shared" si="0"/>
        <v>7448.2900000000009</v>
      </c>
      <c r="K12" s="18">
        <f t="shared" si="1"/>
        <v>8668.7900000000009</v>
      </c>
      <c r="L12" s="1" t="s">
        <v>61</v>
      </c>
    </row>
    <row r="13" spans="1:12" x14ac:dyDescent="0.3">
      <c r="A13">
        <v>63</v>
      </c>
      <c r="B13" s="22">
        <v>44839</v>
      </c>
      <c r="C13" t="s">
        <v>954</v>
      </c>
      <c r="E13">
        <v>40</v>
      </c>
      <c r="J13" s="18">
        <f t="shared" si="0"/>
        <v>8668.7900000000009</v>
      </c>
      <c r="K13" s="18">
        <f t="shared" si="1"/>
        <v>8708.7900000000009</v>
      </c>
      <c r="L13" s="1" t="s">
        <v>55</v>
      </c>
    </row>
    <row r="14" spans="1:12" x14ac:dyDescent="0.3">
      <c r="A14">
        <v>63</v>
      </c>
      <c r="B14" s="22">
        <v>44839</v>
      </c>
      <c r="C14" t="s">
        <v>955</v>
      </c>
      <c r="E14">
        <v>40</v>
      </c>
      <c r="J14" s="18">
        <f t="shared" si="0"/>
        <v>8708.7900000000009</v>
      </c>
      <c r="K14" s="18">
        <f t="shared" si="1"/>
        <v>8748.7900000000009</v>
      </c>
      <c r="L14" s="1" t="s">
        <v>55</v>
      </c>
    </row>
    <row r="15" spans="1:12" x14ac:dyDescent="0.3">
      <c r="A15">
        <v>63</v>
      </c>
      <c r="B15" s="22">
        <v>44839</v>
      </c>
      <c r="C15" t="s">
        <v>956</v>
      </c>
      <c r="E15">
        <v>50</v>
      </c>
      <c r="J15" s="18">
        <f t="shared" si="0"/>
        <v>8748.7900000000009</v>
      </c>
      <c r="K15" s="18">
        <f t="shared" si="1"/>
        <v>8798.7900000000009</v>
      </c>
      <c r="L15" s="1" t="s">
        <v>55</v>
      </c>
    </row>
    <row r="16" spans="1:12" x14ac:dyDescent="0.3">
      <c r="A16">
        <v>63</v>
      </c>
      <c r="B16" s="22">
        <v>44839</v>
      </c>
      <c r="C16" t="s">
        <v>957</v>
      </c>
      <c r="E16">
        <v>128.46</v>
      </c>
      <c r="J16" s="18">
        <f t="shared" si="0"/>
        <v>8798.7900000000009</v>
      </c>
      <c r="K16" s="18">
        <f t="shared" si="1"/>
        <v>8927.25</v>
      </c>
      <c r="L16" s="1" t="s">
        <v>55</v>
      </c>
    </row>
    <row r="17" spans="1:13" x14ac:dyDescent="0.3">
      <c r="A17">
        <v>63</v>
      </c>
      <c r="B17" s="22">
        <v>44841</v>
      </c>
      <c r="C17" t="s">
        <v>958</v>
      </c>
      <c r="D17">
        <v>46</v>
      </c>
      <c r="J17" s="18">
        <f t="shared" si="0"/>
        <v>8927.25</v>
      </c>
      <c r="K17" s="18">
        <f t="shared" si="1"/>
        <v>8881.25</v>
      </c>
      <c r="L17" s="1" t="s">
        <v>56</v>
      </c>
    </row>
    <row r="18" spans="1:13" x14ac:dyDescent="0.3">
      <c r="A18">
        <v>63</v>
      </c>
      <c r="B18" s="22">
        <v>44841</v>
      </c>
      <c r="C18" t="s">
        <v>959</v>
      </c>
      <c r="D18" s="23">
        <v>5569</v>
      </c>
      <c r="J18" s="18">
        <f t="shared" si="0"/>
        <v>8881.25</v>
      </c>
      <c r="K18" s="18">
        <f t="shared" si="1"/>
        <v>3312.25</v>
      </c>
      <c r="L18" s="1" t="s">
        <v>65</v>
      </c>
    </row>
    <row r="19" spans="1:13" x14ac:dyDescent="0.3">
      <c r="A19">
        <v>63</v>
      </c>
      <c r="B19" s="22">
        <v>44844</v>
      </c>
      <c r="C19" t="s">
        <v>960</v>
      </c>
      <c r="D19">
        <v>24</v>
      </c>
      <c r="J19" s="18">
        <f t="shared" si="0"/>
        <v>3312.25</v>
      </c>
      <c r="K19" s="18">
        <f t="shared" si="1"/>
        <v>3288.25</v>
      </c>
      <c r="L19" s="1" t="s">
        <v>56</v>
      </c>
    </row>
    <row r="20" spans="1:13" x14ac:dyDescent="0.3">
      <c r="A20">
        <v>63</v>
      </c>
      <c r="B20" s="22">
        <v>44844</v>
      </c>
      <c r="C20" t="s">
        <v>961</v>
      </c>
      <c r="E20">
        <v>25</v>
      </c>
      <c r="J20" s="18">
        <f t="shared" si="0"/>
        <v>3288.25</v>
      </c>
      <c r="K20" s="18">
        <f t="shared" si="1"/>
        <v>3313.25</v>
      </c>
      <c r="L20" s="1" t="s">
        <v>55</v>
      </c>
    </row>
    <row r="21" spans="1:13" x14ac:dyDescent="0.3">
      <c r="A21">
        <v>63</v>
      </c>
      <c r="B21" s="22">
        <v>44844</v>
      </c>
      <c r="C21" t="s">
        <v>962</v>
      </c>
      <c r="E21">
        <v>92.79</v>
      </c>
      <c r="J21" s="18">
        <f t="shared" si="0"/>
        <v>3313.25</v>
      </c>
      <c r="K21" s="18">
        <f t="shared" si="1"/>
        <v>3406.04</v>
      </c>
      <c r="L21" s="1" t="s">
        <v>55</v>
      </c>
    </row>
    <row r="22" spans="1:13" x14ac:dyDescent="0.3">
      <c r="A22">
        <v>63</v>
      </c>
      <c r="B22" s="22">
        <v>44845</v>
      </c>
      <c r="C22" t="s">
        <v>449</v>
      </c>
      <c r="E22" s="80">
        <v>5000</v>
      </c>
      <c r="J22" s="18">
        <f t="shared" si="0"/>
        <v>3406.04</v>
      </c>
      <c r="K22" s="18">
        <f t="shared" si="1"/>
        <v>8406.0400000000009</v>
      </c>
      <c r="L22" s="42" t="s">
        <v>302</v>
      </c>
      <c r="M22" s="24" t="s">
        <v>1121</v>
      </c>
    </row>
    <row r="23" spans="1:13" x14ac:dyDescent="0.3">
      <c r="A23">
        <v>63</v>
      </c>
      <c r="B23" s="22">
        <v>44846</v>
      </c>
      <c r="C23" t="s">
        <v>963</v>
      </c>
      <c r="D23" s="80">
        <v>2639</v>
      </c>
      <c r="J23" s="18">
        <f t="shared" si="0"/>
        <v>8406.0400000000009</v>
      </c>
      <c r="K23" s="18">
        <f t="shared" si="1"/>
        <v>5767.0400000000009</v>
      </c>
      <c r="L23" s="42" t="s">
        <v>65</v>
      </c>
      <c r="M23" t="s">
        <v>1107</v>
      </c>
    </row>
    <row r="24" spans="1:13" x14ac:dyDescent="0.3">
      <c r="A24">
        <v>63</v>
      </c>
      <c r="B24" s="22">
        <v>44846</v>
      </c>
      <c r="C24" t="s">
        <v>964</v>
      </c>
      <c r="E24">
        <v>69</v>
      </c>
      <c r="J24" s="18">
        <f t="shared" si="0"/>
        <v>5767.0400000000009</v>
      </c>
      <c r="K24" s="18">
        <f t="shared" si="1"/>
        <v>5836.0400000000009</v>
      </c>
      <c r="L24" s="1" t="s">
        <v>55</v>
      </c>
    </row>
    <row r="25" spans="1:13" x14ac:dyDescent="0.3">
      <c r="A25">
        <v>63</v>
      </c>
      <c r="B25" s="22">
        <v>44846</v>
      </c>
      <c r="C25" t="s">
        <v>965</v>
      </c>
      <c r="E25">
        <v>500</v>
      </c>
      <c r="J25" s="18">
        <f t="shared" si="0"/>
        <v>5836.0400000000009</v>
      </c>
      <c r="K25" s="18">
        <f t="shared" si="1"/>
        <v>6336.0400000000009</v>
      </c>
      <c r="L25" s="1" t="s">
        <v>55</v>
      </c>
    </row>
    <row r="26" spans="1:13" x14ac:dyDescent="0.3">
      <c r="A26">
        <v>63</v>
      </c>
      <c r="B26" s="22">
        <v>44851</v>
      </c>
      <c r="C26" t="s">
        <v>966</v>
      </c>
      <c r="E26">
        <v>10</v>
      </c>
      <c r="J26" s="18">
        <f t="shared" si="0"/>
        <v>6336.0400000000009</v>
      </c>
      <c r="K26" s="18">
        <f t="shared" si="1"/>
        <v>6346.0400000000009</v>
      </c>
      <c r="L26" s="1" t="s">
        <v>55</v>
      </c>
    </row>
    <row r="27" spans="1:13" x14ac:dyDescent="0.3">
      <c r="A27">
        <v>63</v>
      </c>
      <c r="B27" s="22">
        <v>44851</v>
      </c>
      <c r="C27" t="s">
        <v>967</v>
      </c>
      <c r="E27">
        <v>50</v>
      </c>
      <c r="J27" s="18">
        <f t="shared" si="0"/>
        <v>6346.0400000000009</v>
      </c>
      <c r="K27" s="18">
        <f t="shared" si="1"/>
        <v>6396.0400000000009</v>
      </c>
      <c r="L27" s="1" t="s">
        <v>55</v>
      </c>
    </row>
    <row r="28" spans="1:13" x14ac:dyDescent="0.3">
      <c r="A28">
        <v>63</v>
      </c>
      <c r="B28" s="22">
        <v>44851</v>
      </c>
      <c r="C28" t="s">
        <v>968</v>
      </c>
      <c r="E28">
        <v>935.43</v>
      </c>
      <c r="J28" s="18">
        <f t="shared" si="0"/>
        <v>6396.0400000000009</v>
      </c>
      <c r="K28" s="18">
        <f t="shared" si="1"/>
        <v>7331.4700000000012</v>
      </c>
      <c r="L28" s="1" t="s">
        <v>55</v>
      </c>
    </row>
    <row r="29" spans="1:13" x14ac:dyDescent="0.3">
      <c r="A29">
        <v>63</v>
      </c>
      <c r="B29" s="22">
        <v>44853</v>
      </c>
      <c r="C29" t="s">
        <v>969</v>
      </c>
      <c r="D29" s="80">
        <v>4583</v>
      </c>
      <c r="J29" s="18">
        <f t="shared" si="0"/>
        <v>7331.4700000000012</v>
      </c>
      <c r="K29" s="18">
        <f t="shared" si="1"/>
        <v>2748.4700000000012</v>
      </c>
      <c r="L29" s="42" t="s">
        <v>608</v>
      </c>
    </row>
    <row r="30" spans="1:13" x14ac:dyDescent="0.3">
      <c r="A30">
        <v>64</v>
      </c>
      <c r="B30" s="22">
        <v>44854</v>
      </c>
      <c r="C30" t="s">
        <v>970</v>
      </c>
      <c r="E30">
        <v>98.92</v>
      </c>
      <c r="J30" s="18">
        <f t="shared" si="0"/>
        <v>2748.4700000000012</v>
      </c>
      <c r="K30" s="18">
        <f t="shared" si="1"/>
        <v>2847.3900000000012</v>
      </c>
      <c r="L30" s="1" t="s">
        <v>55</v>
      </c>
    </row>
    <row r="31" spans="1:13" x14ac:dyDescent="0.3">
      <c r="A31">
        <v>64</v>
      </c>
      <c r="B31" s="22">
        <v>44855</v>
      </c>
      <c r="C31" t="s">
        <v>971</v>
      </c>
      <c r="E31">
        <v>650</v>
      </c>
      <c r="J31" s="18">
        <f t="shared" si="0"/>
        <v>2847.3900000000012</v>
      </c>
      <c r="K31" s="18">
        <f t="shared" si="1"/>
        <v>3497.3900000000012</v>
      </c>
      <c r="L31" s="1" t="s">
        <v>55</v>
      </c>
    </row>
    <row r="32" spans="1:13" x14ac:dyDescent="0.3">
      <c r="A32">
        <v>64</v>
      </c>
      <c r="B32" s="22">
        <v>44858</v>
      </c>
      <c r="C32" t="s">
        <v>972</v>
      </c>
      <c r="E32">
        <v>19.64</v>
      </c>
      <c r="J32" s="18">
        <f t="shared" si="0"/>
        <v>3497.3900000000012</v>
      </c>
      <c r="K32" s="18">
        <f t="shared" si="1"/>
        <v>3517.0300000000011</v>
      </c>
      <c r="L32" s="1" t="s">
        <v>55</v>
      </c>
    </row>
    <row r="33" spans="1:13" x14ac:dyDescent="0.3">
      <c r="A33">
        <v>64</v>
      </c>
      <c r="B33" s="22">
        <v>44859</v>
      </c>
      <c r="C33" t="s">
        <v>973</v>
      </c>
      <c r="E33">
        <v>29.54</v>
      </c>
      <c r="J33" s="18">
        <f t="shared" si="0"/>
        <v>3517.0300000000011</v>
      </c>
      <c r="K33" s="18">
        <f t="shared" si="1"/>
        <v>3546.5700000000011</v>
      </c>
      <c r="L33" s="1" t="s">
        <v>55</v>
      </c>
    </row>
    <row r="34" spans="1:13" x14ac:dyDescent="0.3">
      <c r="A34">
        <v>64</v>
      </c>
      <c r="B34" s="22">
        <v>44860</v>
      </c>
      <c r="C34" t="s">
        <v>974</v>
      </c>
      <c r="E34">
        <v>54.13</v>
      </c>
      <c r="J34" s="18">
        <f t="shared" si="0"/>
        <v>3546.5700000000011</v>
      </c>
      <c r="K34" s="18">
        <f t="shared" si="1"/>
        <v>3600.7000000000012</v>
      </c>
      <c r="L34" s="1" t="s">
        <v>55</v>
      </c>
    </row>
    <row r="35" spans="1:13" x14ac:dyDescent="0.3">
      <c r="A35">
        <v>64</v>
      </c>
      <c r="B35" s="65">
        <v>44861</v>
      </c>
      <c r="C35" t="s">
        <v>975</v>
      </c>
      <c r="E35">
        <v>98.72</v>
      </c>
      <c r="J35" s="18">
        <f t="shared" si="0"/>
        <v>3600.7000000000012</v>
      </c>
      <c r="K35" s="18">
        <f t="shared" si="1"/>
        <v>3699.420000000001</v>
      </c>
      <c r="L35" s="1" t="s">
        <v>55</v>
      </c>
    </row>
    <row r="36" spans="1:13" x14ac:dyDescent="0.3">
      <c r="A36">
        <v>64</v>
      </c>
      <c r="B36" s="22">
        <v>44865</v>
      </c>
      <c r="C36" t="s">
        <v>976</v>
      </c>
      <c r="E36">
        <v>10</v>
      </c>
      <c r="J36" s="18">
        <f t="shared" si="0"/>
        <v>3699.420000000001</v>
      </c>
      <c r="K36" s="18">
        <f t="shared" si="1"/>
        <v>3709.420000000001</v>
      </c>
      <c r="L36" s="1" t="s">
        <v>55</v>
      </c>
    </row>
    <row r="37" spans="1:13" x14ac:dyDescent="0.3">
      <c r="A37">
        <v>64</v>
      </c>
      <c r="B37" s="22">
        <v>44865</v>
      </c>
      <c r="C37" t="s">
        <v>977</v>
      </c>
      <c r="E37">
        <v>650</v>
      </c>
      <c r="J37" s="18">
        <f t="shared" si="0"/>
        <v>3709.420000000001</v>
      </c>
      <c r="K37" s="18">
        <f t="shared" si="1"/>
        <v>4359.420000000001</v>
      </c>
      <c r="L37" s="1" t="s">
        <v>56</v>
      </c>
      <c r="M37" t="s">
        <v>1105</v>
      </c>
    </row>
    <row r="38" spans="1:13" x14ac:dyDescent="0.3">
      <c r="A38" s="22"/>
      <c r="B38" s="22">
        <v>44866</v>
      </c>
      <c r="C38" t="s">
        <v>948</v>
      </c>
      <c r="E38">
        <v>10</v>
      </c>
      <c r="J38" s="18">
        <f t="shared" si="0"/>
        <v>4359.420000000001</v>
      </c>
      <c r="K38" s="18">
        <f t="shared" si="1"/>
        <v>4369.420000000001</v>
      </c>
      <c r="L38" s="1" t="s">
        <v>55</v>
      </c>
    </row>
    <row r="39" spans="1:13" x14ac:dyDescent="0.3">
      <c r="A39">
        <v>64</v>
      </c>
      <c r="B39" s="22">
        <v>44866</v>
      </c>
      <c r="C39" t="s">
        <v>949</v>
      </c>
      <c r="E39">
        <v>10</v>
      </c>
      <c r="J39" s="18">
        <f t="shared" si="0"/>
        <v>4369.420000000001</v>
      </c>
      <c r="K39" s="18">
        <f t="shared" si="1"/>
        <v>4379.420000000001</v>
      </c>
      <c r="L39" s="1" t="s">
        <v>55</v>
      </c>
    </row>
    <row r="40" spans="1:13" x14ac:dyDescent="0.3">
      <c r="A40">
        <v>64</v>
      </c>
      <c r="B40" s="22">
        <v>44866</v>
      </c>
      <c r="C40" t="s">
        <v>950</v>
      </c>
      <c r="E40">
        <v>15</v>
      </c>
      <c r="J40" s="18">
        <f t="shared" si="0"/>
        <v>4379.420000000001</v>
      </c>
      <c r="K40" s="18">
        <f t="shared" si="1"/>
        <v>4394.420000000001</v>
      </c>
      <c r="L40" s="1" t="s">
        <v>55</v>
      </c>
    </row>
    <row r="41" spans="1:13" x14ac:dyDescent="0.3">
      <c r="A41">
        <v>64</v>
      </c>
      <c r="B41" s="22">
        <v>44866</v>
      </c>
      <c r="C41" t="s">
        <v>951</v>
      </c>
      <c r="E41">
        <v>20</v>
      </c>
      <c r="J41" s="18">
        <f t="shared" si="0"/>
        <v>4394.420000000001</v>
      </c>
      <c r="K41" s="18">
        <f t="shared" si="1"/>
        <v>4414.420000000001</v>
      </c>
      <c r="L41" s="1" t="s">
        <v>55</v>
      </c>
    </row>
    <row r="42" spans="1:13" x14ac:dyDescent="0.3">
      <c r="A42">
        <v>64</v>
      </c>
      <c r="B42" s="22">
        <v>44867</v>
      </c>
      <c r="C42" t="s">
        <v>978</v>
      </c>
      <c r="D42">
        <v>6.9</v>
      </c>
      <c r="J42" s="18">
        <f t="shared" si="0"/>
        <v>4414.420000000001</v>
      </c>
      <c r="K42" s="18">
        <f t="shared" si="1"/>
        <v>4407.5200000000013</v>
      </c>
      <c r="L42" s="1" t="s">
        <v>56</v>
      </c>
    </row>
    <row r="43" spans="1:13" x14ac:dyDescent="0.3">
      <c r="A43">
        <v>64</v>
      </c>
      <c r="B43" s="22">
        <v>44867</v>
      </c>
      <c r="C43" t="s">
        <v>979</v>
      </c>
      <c r="E43">
        <v>330</v>
      </c>
      <c r="J43" s="18">
        <f t="shared" si="0"/>
        <v>4407.5200000000013</v>
      </c>
      <c r="K43" s="18">
        <f t="shared" si="1"/>
        <v>4737.5200000000013</v>
      </c>
      <c r="L43" s="1" t="s">
        <v>55</v>
      </c>
    </row>
    <row r="44" spans="1:13" x14ac:dyDescent="0.3">
      <c r="A44">
        <v>64</v>
      </c>
      <c r="B44" s="22">
        <v>44867</v>
      </c>
      <c r="C44" t="s">
        <v>952</v>
      </c>
      <c r="E44">
        <v>50</v>
      </c>
      <c r="J44" s="18">
        <f t="shared" si="0"/>
        <v>4737.5200000000013</v>
      </c>
      <c r="K44" s="20">
        <f t="shared" si="1"/>
        <v>4787.5200000000013</v>
      </c>
      <c r="L44" s="1" t="s">
        <v>55</v>
      </c>
    </row>
    <row r="45" spans="1:13" x14ac:dyDescent="0.3">
      <c r="A45">
        <v>65</v>
      </c>
      <c r="B45" s="22">
        <v>44868</v>
      </c>
      <c r="C45" t="s">
        <v>947</v>
      </c>
      <c r="E45">
        <v>5</v>
      </c>
      <c r="J45" s="18">
        <f t="shared" si="0"/>
        <v>4787.5200000000013</v>
      </c>
      <c r="K45" s="18">
        <f t="shared" si="1"/>
        <v>4792.5200000000013</v>
      </c>
      <c r="L45" s="1" t="s">
        <v>55</v>
      </c>
    </row>
    <row r="46" spans="1:13" x14ac:dyDescent="0.3">
      <c r="A46">
        <v>65</v>
      </c>
      <c r="B46" s="22">
        <v>44868</v>
      </c>
      <c r="C46" t="s">
        <v>980</v>
      </c>
      <c r="E46">
        <v>128.46</v>
      </c>
      <c r="J46" s="18">
        <f t="shared" si="0"/>
        <v>4792.5200000000013</v>
      </c>
      <c r="K46" s="18">
        <f t="shared" si="1"/>
        <v>4920.9800000000014</v>
      </c>
      <c r="L46" s="1" t="s">
        <v>55</v>
      </c>
    </row>
    <row r="47" spans="1:13" x14ac:dyDescent="0.3">
      <c r="A47">
        <v>65</v>
      </c>
      <c r="B47" s="22">
        <v>44872</v>
      </c>
      <c r="C47" t="s">
        <v>981</v>
      </c>
      <c r="D47">
        <v>571</v>
      </c>
      <c r="J47" s="18">
        <f t="shared" si="0"/>
        <v>4920.9800000000014</v>
      </c>
      <c r="K47" s="18">
        <f t="shared" si="1"/>
        <v>4349.9800000000014</v>
      </c>
      <c r="L47" s="1" t="s">
        <v>56</v>
      </c>
    </row>
    <row r="48" spans="1:13" x14ac:dyDescent="0.3">
      <c r="A48">
        <v>65</v>
      </c>
      <c r="B48" s="22">
        <v>44872</v>
      </c>
      <c r="C48" t="s">
        <v>955</v>
      </c>
      <c r="E48">
        <v>40</v>
      </c>
      <c r="J48" s="18">
        <f t="shared" si="0"/>
        <v>4349.9800000000014</v>
      </c>
      <c r="K48" s="18">
        <f t="shared" si="1"/>
        <v>4389.9800000000014</v>
      </c>
      <c r="L48" s="1" t="s">
        <v>55</v>
      </c>
    </row>
    <row r="49" spans="1:13" x14ac:dyDescent="0.3">
      <c r="A49" s="22"/>
      <c r="B49" s="22">
        <v>44872</v>
      </c>
      <c r="C49" t="s">
        <v>982</v>
      </c>
      <c r="E49">
        <v>40</v>
      </c>
      <c r="J49" s="18">
        <f t="shared" si="0"/>
        <v>4389.9800000000014</v>
      </c>
      <c r="K49" s="18">
        <f t="shared" si="1"/>
        <v>4429.9800000000014</v>
      </c>
      <c r="L49" s="1" t="s">
        <v>55</v>
      </c>
    </row>
    <row r="50" spans="1:13" x14ac:dyDescent="0.3">
      <c r="A50">
        <v>65</v>
      </c>
      <c r="B50" s="22">
        <v>44872</v>
      </c>
      <c r="C50" t="s">
        <v>983</v>
      </c>
      <c r="E50">
        <v>50</v>
      </c>
      <c r="J50" s="18">
        <f t="shared" si="0"/>
        <v>4429.9800000000014</v>
      </c>
      <c r="K50" s="18">
        <f t="shared" si="1"/>
        <v>4479.9800000000014</v>
      </c>
      <c r="L50" s="1" t="s">
        <v>55</v>
      </c>
    </row>
    <row r="51" spans="1:13" x14ac:dyDescent="0.3">
      <c r="A51">
        <v>65</v>
      </c>
      <c r="B51" s="22">
        <v>44874</v>
      </c>
      <c r="C51" t="s">
        <v>961</v>
      </c>
      <c r="E51">
        <v>25</v>
      </c>
      <c r="J51" s="18">
        <f t="shared" si="0"/>
        <v>4479.9800000000014</v>
      </c>
      <c r="K51" s="18">
        <f t="shared" si="1"/>
        <v>4504.9800000000014</v>
      </c>
      <c r="L51" s="1" t="s">
        <v>55</v>
      </c>
    </row>
    <row r="52" spans="1:13" x14ac:dyDescent="0.3">
      <c r="A52">
        <v>65</v>
      </c>
      <c r="B52" s="22">
        <v>44874</v>
      </c>
      <c r="C52" t="s">
        <v>984</v>
      </c>
      <c r="E52">
        <v>92.79</v>
      </c>
      <c r="J52" s="18">
        <f t="shared" si="0"/>
        <v>4504.9800000000014</v>
      </c>
      <c r="K52" s="18">
        <f t="shared" si="1"/>
        <v>4597.7700000000013</v>
      </c>
      <c r="L52" s="1" t="s">
        <v>55</v>
      </c>
    </row>
    <row r="53" spans="1:13" x14ac:dyDescent="0.3">
      <c r="A53">
        <v>65</v>
      </c>
      <c r="B53" s="22">
        <v>44875</v>
      </c>
      <c r="C53" t="s">
        <v>985</v>
      </c>
      <c r="E53">
        <v>49.36</v>
      </c>
      <c r="J53" s="18">
        <f t="shared" si="0"/>
        <v>4597.7700000000013</v>
      </c>
      <c r="K53" s="18">
        <f t="shared" si="1"/>
        <v>4647.130000000001</v>
      </c>
      <c r="L53" s="1" t="s">
        <v>55</v>
      </c>
    </row>
    <row r="54" spans="1:13" x14ac:dyDescent="0.3">
      <c r="A54">
        <v>65</v>
      </c>
      <c r="B54" s="22">
        <v>44876</v>
      </c>
      <c r="C54" t="s">
        <v>986</v>
      </c>
      <c r="E54">
        <v>19.64</v>
      </c>
      <c r="J54" s="18">
        <f t="shared" si="0"/>
        <v>4647.130000000001</v>
      </c>
      <c r="K54" s="18">
        <f t="shared" si="1"/>
        <v>4666.7700000000013</v>
      </c>
      <c r="L54" s="1" t="s">
        <v>55</v>
      </c>
    </row>
    <row r="55" spans="1:13" x14ac:dyDescent="0.3">
      <c r="A55">
        <v>65</v>
      </c>
      <c r="B55" s="22">
        <v>44879</v>
      </c>
      <c r="C55" t="s">
        <v>987</v>
      </c>
      <c r="E55">
        <v>10</v>
      </c>
      <c r="J55" s="18">
        <f t="shared" si="0"/>
        <v>4666.7700000000013</v>
      </c>
      <c r="K55" s="18">
        <f t="shared" si="1"/>
        <v>4676.7700000000013</v>
      </c>
      <c r="L55" s="1" t="s">
        <v>55</v>
      </c>
    </row>
    <row r="56" spans="1:13" x14ac:dyDescent="0.3">
      <c r="A56">
        <v>65</v>
      </c>
      <c r="B56" s="22">
        <v>44879</v>
      </c>
      <c r="C56" t="s">
        <v>965</v>
      </c>
      <c r="E56">
        <v>500</v>
      </c>
      <c r="J56" s="18">
        <f t="shared" si="0"/>
        <v>4676.7700000000013</v>
      </c>
      <c r="K56" s="18">
        <f t="shared" si="1"/>
        <v>5176.7700000000013</v>
      </c>
      <c r="L56" s="1" t="s">
        <v>55</v>
      </c>
    </row>
    <row r="57" spans="1:13" x14ac:dyDescent="0.3">
      <c r="A57">
        <v>65</v>
      </c>
      <c r="B57" s="22">
        <v>44880</v>
      </c>
      <c r="C57" t="s">
        <v>988</v>
      </c>
      <c r="E57">
        <v>6.44</v>
      </c>
      <c r="J57" s="18">
        <f t="shared" si="0"/>
        <v>5176.7700000000013</v>
      </c>
      <c r="K57" s="18">
        <f t="shared" si="1"/>
        <v>5183.2100000000009</v>
      </c>
      <c r="L57" s="1" t="s">
        <v>55</v>
      </c>
    </row>
    <row r="58" spans="1:13" x14ac:dyDescent="0.3">
      <c r="A58">
        <v>65</v>
      </c>
      <c r="B58" s="22">
        <v>44880</v>
      </c>
      <c r="C58" t="s">
        <v>966</v>
      </c>
      <c r="E58">
        <v>10</v>
      </c>
      <c r="J58" s="18">
        <f t="shared" si="0"/>
        <v>5183.2100000000009</v>
      </c>
      <c r="K58" s="18">
        <f t="shared" si="1"/>
        <v>5193.2100000000009</v>
      </c>
      <c r="L58" s="1" t="s">
        <v>55</v>
      </c>
    </row>
    <row r="59" spans="1:13" x14ac:dyDescent="0.3">
      <c r="A59">
        <v>65</v>
      </c>
      <c r="B59" s="22">
        <v>44881</v>
      </c>
      <c r="C59" t="s">
        <v>967</v>
      </c>
      <c r="E59">
        <v>50</v>
      </c>
      <c r="J59" s="18">
        <f t="shared" si="0"/>
        <v>5193.2100000000009</v>
      </c>
      <c r="K59" s="18">
        <f t="shared" si="1"/>
        <v>5243.2100000000009</v>
      </c>
      <c r="L59" s="1" t="s">
        <v>55</v>
      </c>
    </row>
    <row r="60" spans="1:13" x14ac:dyDescent="0.3">
      <c r="A60">
        <v>65</v>
      </c>
      <c r="B60" s="22">
        <v>44882</v>
      </c>
      <c r="C60" t="s">
        <v>989</v>
      </c>
      <c r="D60">
        <v>650</v>
      </c>
      <c r="J60" s="18">
        <f t="shared" si="0"/>
        <v>5243.2100000000009</v>
      </c>
      <c r="K60" s="18">
        <f t="shared" si="1"/>
        <v>4593.2100000000009</v>
      </c>
      <c r="L60" s="42" t="s">
        <v>56</v>
      </c>
      <c r="M60" t="s">
        <v>1106</v>
      </c>
    </row>
    <row r="61" spans="1:13" x14ac:dyDescent="0.3">
      <c r="A61">
        <v>65</v>
      </c>
      <c r="B61" s="22">
        <v>44887</v>
      </c>
      <c r="C61" t="s">
        <v>990</v>
      </c>
      <c r="E61">
        <v>43.84</v>
      </c>
      <c r="J61" s="18">
        <f t="shared" si="0"/>
        <v>4593.2100000000009</v>
      </c>
      <c r="K61" s="18">
        <f t="shared" si="1"/>
        <v>4637.0500000000011</v>
      </c>
      <c r="L61" s="1" t="s">
        <v>55</v>
      </c>
    </row>
    <row r="62" spans="1:13" x14ac:dyDescent="0.3">
      <c r="A62">
        <v>65</v>
      </c>
      <c r="B62" s="22">
        <v>44888</v>
      </c>
      <c r="C62" t="s">
        <v>991</v>
      </c>
      <c r="E62">
        <v>19.64</v>
      </c>
      <c r="J62" s="18">
        <f t="shared" si="0"/>
        <v>4637.0500000000011</v>
      </c>
      <c r="K62" s="18">
        <f t="shared" si="1"/>
        <v>4656.6900000000014</v>
      </c>
      <c r="L62" s="1" t="s">
        <v>55</v>
      </c>
    </row>
    <row r="63" spans="1:13" x14ac:dyDescent="0.3">
      <c r="A63">
        <v>65</v>
      </c>
      <c r="B63" s="22">
        <v>44889</v>
      </c>
      <c r="C63" t="s">
        <v>992</v>
      </c>
      <c r="E63">
        <v>54.13</v>
      </c>
      <c r="J63" s="18">
        <f t="shared" si="0"/>
        <v>4656.6900000000014</v>
      </c>
      <c r="K63" s="18">
        <f t="shared" si="1"/>
        <v>4710.8200000000015</v>
      </c>
      <c r="L63" s="1" t="s">
        <v>55</v>
      </c>
    </row>
    <row r="64" spans="1:13" x14ac:dyDescent="0.3">
      <c r="A64">
        <v>65</v>
      </c>
      <c r="B64" s="22">
        <v>44890</v>
      </c>
      <c r="C64" t="s">
        <v>993</v>
      </c>
      <c r="E64" s="23">
        <v>1000</v>
      </c>
      <c r="J64" s="18">
        <f t="shared" si="0"/>
        <v>4710.8200000000015</v>
      </c>
      <c r="K64" s="18">
        <f t="shared" si="1"/>
        <v>5710.8200000000015</v>
      </c>
      <c r="L64" s="1" t="s">
        <v>55</v>
      </c>
    </row>
    <row r="65" spans="1:13" x14ac:dyDescent="0.3">
      <c r="A65">
        <v>65</v>
      </c>
      <c r="B65" s="22">
        <v>44894</v>
      </c>
      <c r="C65" t="s">
        <v>994</v>
      </c>
      <c r="E65">
        <v>98.72</v>
      </c>
      <c r="J65" s="18">
        <f t="shared" si="0"/>
        <v>5710.8200000000015</v>
      </c>
      <c r="K65" s="18">
        <f t="shared" si="1"/>
        <v>5809.5400000000018</v>
      </c>
      <c r="L65" s="1" t="s">
        <v>55</v>
      </c>
    </row>
    <row r="66" spans="1:13" x14ac:dyDescent="0.3">
      <c r="A66">
        <v>65</v>
      </c>
      <c r="B66" s="22">
        <v>44895</v>
      </c>
      <c r="C66" t="s">
        <v>976</v>
      </c>
      <c r="E66">
        <v>10</v>
      </c>
      <c r="J66" s="18">
        <f t="shared" si="0"/>
        <v>5809.5400000000018</v>
      </c>
      <c r="K66" s="18">
        <f t="shared" si="1"/>
        <v>5819.5400000000018</v>
      </c>
      <c r="L66" s="1" t="s">
        <v>55</v>
      </c>
    </row>
    <row r="67" spans="1:13" x14ac:dyDescent="0.3">
      <c r="A67">
        <v>65</v>
      </c>
      <c r="B67" s="22">
        <v>44896</v>
      </c>
      <c r="C67" t="s">
        <v>949</v>
      </c>
      <c r="E67">
        <v>10</v>
      </c>
      <c r="J67" s="18">
        <f t="shared" si="0"/>
        <v>5819.5400000000018</v>
      </c>
      <c r="K67" s="18">
        <f t="shared" si="1"/>
        <v>5829.5400000000018</v>
      </c>
      <c r="L67" s="1" t="s">
        <v>55</v>
      </c>
    </row>
    <row r="68" spans="1:13" x14ac:dyDescent="0.3">
      <c r="A68">
        <v>65</v>
      </c>
      <c r="B68" s="22">
        <v>44896</v>
      </c>
      <c r="C68" t="s">
        <v>948</v>
      </c>
      <c r="E68">
        <v>10</v>
      </c>
      <c r="J68" s="18">
        <f t="shared" si="0"/>
        <v>5829.5400000000018</v>
      </c>
      <c r="K68" s="18">
        <f t="shared" si="1"/>
        <v>5839.5400000000018</v>
      </c>
      <c r="L68" s="1" t="s">
        <v>55</v>
      </c>
    </row>
    <row r="69" spans="1:13" x14ac:dyDescent="0.3">
      <c r="A69">
        <v>65</v>
      </c>
      <c r="B69" s="22">
        <v>44896</v>
      </c>
      <c r="C69" t="s">
        <v>950</v>
      </c>
      <c r="E69">
        <v>15</v>
      </c>
      <c r="J69" s="18">
        <f t="shared" si="0"/>
        <v>5839.5400000000018</v>
      </c>
      <c r="K69" s="20">
        <f t="shared" si="1"/>
        <v>5854.5400000000018</v>
      </c>
      <c r="L69" s="1" t="s">
        <v>55</v>
      </c>
    </row>
    <row r="70" spans="1:13" x14ac:dyDescent="0.3">
      <c r="A70">
        <v>66</v>
      </c>
      <c r="B70" s="65">
        <v>44896</v>
      </c>
      <c r="C70" t="s">
        <v>951</v>
      </c>
      <c r="E70">
        <v>20</v>
      </c>
      <c r="J70" s="18">
        <f t="shared" ref="J70:J133" si="2">+K69</f>
        <v>5854.5400000000018</v>
      </c>
      <c r="K70" s="18">
        <f t="shared" ref="K70:K133" si="3">+J70+E70-D70</f>
        <v>5874.5400000000018</v>
      </c>
      <c r="L70" s="1" t="s">
        <v>55</v>
      </c>
    </row>
    <row r="71" spans="1:13" x14ac:dyDescent="0.3">
      <c r="A71">
        <v>66</v>
      </c>
      <c r="B71" s="22">
        <v>44897</v>
      </c>
      <c r="C71" t="s">
        <v>978</v>
      </c>
      <c r="D71">
        <v>6.9</v>
      </c>
      <c r="J71" s="18">
        <f t="shared" si="2"/>
        <v>5874.5400000000018</v>
      </c>
      <c r="K71" s="18">
        <f t="shared" si="3"/>
        <v>5867.6400000000021</v>
      </c>
      <c r="L71" s="1" t="s">
        <v>56</v>
      </c>
    </row>
    <row r="72" spans="1:13" x14ac:dyDescent="0.3">
      <c r="A72">
        <v>66</v>
      </c>
      <c r="B72" s="22">
        <v>44897</v>
      </c>
      <c r="C72" t="s">
        <v>952</v>
      </c>
      <c r="E72">
        <v>50</v>
      </c>
      <c r="J72" s="18">
        <f t="shared" si="2"/>
        <v>5867.6400000000021</v>
      </c>
      <c r="K72" s="20">
        <f t="shared" si="3"/>
        <v>5917.6400000000021</v>
      </c>
      <c r="L72" s="1" t="s">
        <v>55</v>
      </c>
    </row>
    <row r="73" spans="1:13" x14ac:dyDescent="0.3">
      <c r="A73">
        <v>67</v>
      </c>
      <c r="B73" s="22">
        <v>44900</v>
      </c>
      <c r="C73" t="s">
        <v>947</v>
      </c>
      <c r="E73">
        <v>5</v>
      </c>
      <c r="J73" s="18">
        <f t="shared" si="2"/>
        <v>5917.6400000000021</v>
      </c>
      <c r="K73" s="18">
        <f t="shared" si="3"/>
        <v>5922.6400000000021</v>
      </c>
      <c r="L73" s="1" t="s">
        <v>55</v>
      </c>
    </row>
    <row r="74" spans="1:13" x14ac:dyDescent="0.3">
      <c r="A74">
        <v>67</v>
      </c>
      <c r="B74" s="22">
        <v>44900</v>
      </c>
      <c r="C74" t="s">
        <v>955</v>
      </c>
      <c r="E74">
        <v>40</v>
      </c>
      <c r="J74" s="18">
        <f t="shared" si="2"/>
        <v>5922.6400000000021</v>
      </c>
      <c r="K74" s="18">
        <f t="shared" si="3"/>
        <v>5962.6400000000021</v>
      </c>
      <c r="L74" s="1" t="s">
        <v>55</v>
      </c>
    </row>
    <row r="75" spans="1:13" x14ac:dyDescent="0.3">
      <c r="A75">
        <v>67</v>
      </c>
      <c r="B75" s="22">
        <v>44900</v>
      </c>
      <c r="C75" t="s">
        <v>982</v>
      </c>
      <c r="E75">
        <v>40</v>
      </c>
      <c r="J75" s="18">
        <f t="shared" si="2"/>
        <v>5962.6400000000021</v>
      </c>
      <c r="K75" s="18">
        <f t="shared" si="3"/>
        <v>6002.6400000000021</v>
      </c>
      <c r="L75" s="1" t="s">
        <v>55</v>
      </c>
    </row>
    <row r="76" spans="1:13" x14ac:dyDescent="0.3">
      <c r="A76">
        <v>67</v>
      </c>
      <c r="B76" s="22">
        <v>44900</v>
      </c>
      <c r="C76" t="s">
        <v>983</v>
      </c>
      <c r="E76">
        <v>50</v>
      </c>
      <c r="J76" s="18">
        <f t="shared" si="2"/>
        <v>6002.6400000000021</v>
      </c>
      <c r="K76" s="18">
        <f t="shared" si="3"/>
        <v>6052.6400000000021</v>
      </c>
      <c r="L76" s="1" t="s">
        <v>55</v>
      </c>
    </row>
    <row r="77" spans="1:13" x14ac:dyDescent="0.3">
      <c r="A77">
        <v>67</v>
      </c>
      <c r="B77" s="22">
        <v>44900</v>
      </c>
      <c r="C77" t="s">
        <v>995</v>
      </c>
      <c r="E77">
        <v>128.46</v>
      </c>
      <c r="J77" s="18">
        <f t="shared" si="2"/>
        <v>6052.6400000000021</v>
      </c>
      <c r="K77" s="18">
        <f t="shared" si="3"/>
        <v>6181.1000000000022</v>
      </c>
      <c r="L77" s="1" t="s">
        <v>55</v>
      </c>
    </row>
    <row r="78" spans="1:13" x14ac:dyDescent="0.3">
      <c r="A78">
        <v>67</v>
      </c>
      <c r="B78" s="22">
        <v>44902</v>
      </c>
      <c r="C78" t="s">
        <v>996</v>
      </c>
      <c r="D78" s="80">
        <v>1969</v>
      </c>
      <c r="J78" s="18">
        <f t="shared" si="2"/>
        <v>6181.1000000000022</v>
      </c>
      <c r="K78" s="18">
        <f t="shared" si="3"/>
        <v>4212.1000000000022</v>
      </c>
      <c r="L78" s="42" t="s">
        <v>65</v>
      </c>
      <c r="M78" t="s">
        <v>1108</v>
      </c>
    </row>
    <row r="79" spans="1:13" x14ac:dyDescent="0.3">
      <c r="A79">
        <v>67</v>
      </c>
      <c r="B79" s="22">
        <v>44902</v>
      </c>
      <c r="C79" t="s">
        <v>997</v>
      </c>
      <c r="E79">
        <v>20</v>
      </c>
      <c r="J79" s="18">
        <f t="shared" si="2"/>
        <v>4212.1000000000022</v>
      </c>
      <c r="K79" s="18">
        <f t="shared" si="3"/>
        <v>4232.1000000000022</v>
      </c>
      <c r="L79" s="1" t="s">
        <v>55</v>
      </c>
    </row>
    <row r="80" spans="1:13" x14ac:dyDescent="0.3">
      <c r="A80">
        <v>67</v>
      </c>
      <c r="B80" s="22">
        <v>44902</v>
      </c>
      <c r="C80" t="s">
        <v>997</v>
      </c>
      <c r="E80">
        <v>30</v>
      </c>
      <c r="J80" s="18">
        <f t="shared" si="2"/>
        <v>4232.1000000000022</v>
      </c>
      <c r="K80" s="18">
        <f t="shared" si="3"/>
        <v>4262.1000000000022</v>
      </c>
      <c r="L80" s="1" t="s">
        <v>55</v>
      </c>
    </row>
    <row r="81" spans="1:12" x14ac:dyDescent="0.3">
      <c r="A81">
        <v>67</v>
      </c>
      <c r="B81" s="22">
        <v>44903</v>
      </c>
      <c r="C81" t="s">
        <v>998</v>
      </c>
      <c r="E81">
        <v>92.79</v>
      </c>
      <c r="J81" s="18">
        <f t="shared" si="2"/>
        <v>4262.1000000000022</v>
      </c>
      <c r="K81" s="18">
        <f t="shared" si="3"/>
        <v>4354.8900000000021</v>
      </c>
      <c r="L81" s="1" t="s">
        <v>55</v>
      </c>
    </row>
    <row r="82" spans="1:12" x14ac:dyDescent="0.3">
      <c r="A82">
        <v>67</v>
      </c>
      <c r="B82" s="22">
        <v>44904</v>
      </c>
      <c r="C82" t="s">
        <v>961</v>
      </c>
      <c r="E82">
        <v>25</v>
      </c>
      <c r="J82" s="18">
        <f t="shared" si="2"/>
        <v>4354.8900000000021</v>
      </c>
      <c r="K82" s="18">
        <f t="shared" si="3"/>
        <v>4379.8900000000021</v>
      </c>
      <c r="L82" s="1" t="s">
        <v>55</v>
      </c>
    </row>
    <row r="83" spans="1:12" x14ac:dyDescent="0.3">
      <c r="A83">
        <v>67</v>
      </c>
      <c r="B83" s="22">
        <v>44904</v>
      </c>
      <c r="C83" t="s">
        <v>999</v>
      </c>
      <c r="E83" s="79">
        <v>1750</v>
      </c>
      <c r="J83" s="18">
        <f t="shared" si="2"/>
        <v>4379.8900000000021</v>
      </c>
      <c r="K83" s="18">
        <f t="shared" si="3"/>
        <v>6129.8900000000021</v>
      </c>
      <c r="L83" s="1" t="s">
        <v>55</v>
      </c>
    </row>
    <row r="84" spans="1:12" x14ac:dyDescent="0.3">
      <c r="A84">
        <v>67</v>
      </c>
      <c r="B84" s="22">
        <v>44907</v>
      </c>
      <c r="C84" t="s">
        <v>965</v>
      </c>
      <c r="E84">
        <v>500</v>
      </c>
      <c r="J84" s="18">
        <f t="shared" si="2"/>
        <v>6129.8900000000021</v>
      </c>
      <c r="K84" s="18">
        <f t="shared" si="3"/>
        <v>6629.8900000000021</v>
      </c>
      <c r="L84" s="1" t="s">
        <v>55</v>
      </c>
    </row>
    <row r="85" spans="1:12" x14ac:dyDescent="0.3">
      <c r="A85">
        <v>67</v>
      </c>
      <c r="B85" s="22">
        <v>44908</v>
      </c>
      <c r="C85" t="s">
        <v>1000</v>
      </c>
      <c r="E85">
        <v>19.64</v>
      </c>
      <c r="J85" s="18">
        <f t="shared" si="2"/>
        <v>6629.8900000000021</v>
      </c>
      <c r="K85" s="18">
        <f t="shared" si="3"/>
        <v>6649.5300000000025</v>
      </c>
      <c r="L85" s="1" t="s">
        <v>55</v>
      </c>
    </row>
    <row r="86" spans="1:12" x14ac:dyDescent="0.3">
      <c r="A86">
        <v>67</v>
      </c>
      <c r="B86" s="22">
        <v>44909</v>
      </c>
      <c r="C86" t="s">
        <v>1001</v>
      </c>
      <c r="E86">
        <v>9.7200000000000006</v>
      </c>
      <c r="J86" s="18">
        <f t="shared" si="2"/>
        <v>6649.5300000000025</v>
      </c>
      <c r="K86" s="18">
        <f t="shared" si="3"/>
        <v>6659.2500000000027</v>
      </c>
      <c r="L86" s="1" t="s">
        <v>55</v>
      </c>
    </row>
    <row r="87" spans="1:12" x14ac:dyDescent="0.3">
      <c r="A87">
        <v>67</v>
      </c>
      <c r="B87" s="22">
        <v>44910</v>
      </c>
      <c r="C87" t="s">
        <v>966</v>
      </c>
      <c r="E87">
        <v>10</v>
      </c>
      <c r="J87" s="18">
        <f t="shared" si="2"/>
        <v>6659.2500000000027</v>
      </c>
      <c r="K87" s="18">
        <f t="shared" si="3"/>
        <v>6669.2500000000027</v>
      </c>
      <c r="L87" s="1" t="s">
        <v>55</v>
      </c>
    </row>
    <row r="88" spans="1:12" x14ac:dyDescent="0.3">
      <c r="A88">
        <v>67</v>
      </c>
      <c r="B88" s="22">
        <v>44911</v>
      </c>
      <c r="C88" t="s">
        <v>967</v>
      </c>
      <c r="E88">
        <v>50</v>
      </c>
      <c r="J88" s="18">
        <f t="shared" si="2"/>
        <v>6669.2500000000027</v>
      </c>
      <c r="K88" s="18">
        <f t="shared" si="3"/>
        <v>6719.2500000000027</v>
      </c>
      <c r="L88" s="1" t="s">
        <v>55</v>
      </c>
    </row>
    <row r="89" spans="1:12" x14ac:dyDescent="0.3">
      <c r="A89">
        <v>67</v>
      </c>
      <c r="B89" s="22">
        <v>44915</v>
      </c>
      <c r="C89" t="s">
        <v>1002</v>
      </c>
      <c r="E89">
        <v>500</v>
      </c>
      <c r="J89" s="18">
        <f t="shared" si="2"/>
        <v>6719.2500000000027</v>
      </c>
      <c r="K89" s="18">
        <f t="shared" si="3"/>
        <v>7219.2500000000027</v>
      </c>
      <c r="L89" s="1" t="s">
        <v>55</v>
      </c>
    </row>
    <row r="90" spans="1:12" x14ac:dyDescent="0.3">
      <c r="A90">
        <v>67</v>
      </c>
      <c r="B90" s="22">
        <v>44916</v>
      </c>
      <c r="C90" t="s">
        <v>1003</v>
      </c>
      <c r="E90" s="79">
        <v>3000</v>
      </c>
      <c r="J90" s="18">
        <f t="shared" si="2"/>
        <v>7219.2500000000027</v>
      </c>
      <c r="K90" s="18">
        <f t="shared" si="3"/>
        <v>10219.250000000004</v>
      </c>
      <c r="L90" s="1" t="s">
        <v>55</v>
      </c>
    </row>
    <row r="91" spans="1:12" x14ac:dyDescent="0.3">
      <c r="A91">
        <v>67</v>
      </c>
      <c r="B91" s="22">
        <v>44917</v>
      </c>
      <c r="C91" t="s">
        <v>1004</v>
      </c>
      <c r="E91">
        <v>19.64</v>
      </c>
      <c r="J91" s="18">
        <f t="shared" si="2"/>
        <v>10219.250000000004</v>
      </c>
      <c r="K91" s="18">
        <f t="shared" si="3"/>
        <v>10238.890000000003</v>
      </c>
      <c r="L91" s="1" t="s">
        <v>55</v>
      </c>
    </row>
    <row r="92" spans="1:12" x14ac:dyDescent="0.3">
      <c r="A92">
        <v>67</v>
      </c>
      <c r="B92" s="22">
        <v>44923</v>
      </c>
      <c r="C92" t="s">
        <v>1005</v>
      </c>
      <c r="E92">
        <v>54.13</v>
      </c>
      <c r="J92" s="18">
        <f t="shared" si="2"/>
        <v>10238.890000000003</v>
      </c>
      <c r="K92" s="18">
        <f t="shared" si="3"/>
        <v>10293.020000000002</v>
      </c>
      <c r="L92" s="1" t="s">
        <v>55</v>
      </c>
    </row>
    <row r="93" spans="1:12" x14ac:dyDescent="0.3">
      <c r="A93">
        <v>67</v>
      </c>
      <c r="B93" s="22">
        <v>44925</v>
      </c>
      <c r="C93" t="s">
        <v>976</v>
      </c>
      <c r="E93">
        <v>10</v>
      </c>
      <c r="J93" s="18">
        <f t="shared" si="2"/>
        <v>10293.020000000002</v>
      </c>
      <c r="K93" s="18">
        <f t="shared" si="3"/>
        <v>10303.020000000002</v>
      </c>
      <c r="L93" s="1" t="s">
        <v>55</v>
      </c>
    </row>
    <row r="94" spans="1:12" x14ac:dyDescent="0.3">
      <c r="A94">
        <v>67</v>
      </c>
      <c r="B94" s="22">
        <v>44925</v>
      </c>
      <c r="C94" t="s">
        <v>1006</v>
      </c>
      <c r="E94">
        <v>103.69</v>
      </c>
      <c r="J94" s="18">
        <f t="shared" si="2"/>
        <v>10303.020000000002</v>
      </c>
      <c r="K94" s="20">
        <f t="shared" si="3"/>
        <v>10406.710000000003</v>
      </c>
      <c r="L94" s="1" t="s">
        <v>55</v>
      </c>
    </row>
    <row r="95" spans="1:12" x14ac:dyDescent="0.3">
      <c r="A95">
        <v>68</v>
      </c>
      <c r="B95" s="22">
        <v>44929</v>
      </c>
      <c r="C95" t="s">
        <v>946</v>
      </c>
      <c r="D95">
        <v>6.9</v>
      </c>
      <c r="J95" s="18">
        <f t="shared" si="2"/>
        <v>10406.710000000003</v>
      </c>
      <c r="K95" s="18">
        <f t="shared" si="3"/>
        <v>10399.810000000003</v>
      </c>
      <c r="L95" s="1" t="s">
        <v>56</v>
      </c>
    </row>
    <row r="96" spans="1:12" x14ac:dyDescent="0.3">
      <c r="A96">
        <v>68</v>
      </c>
      <c r="B96" s="22">
        <v>44929</v>
      </c>
      <c r="C96" t="s">
        <v>947</v>
      </c>
      <c r="E96">
        <v>5</v>
      </c>
      <c r="J96" s="18">
        <f t="shared" si="2"/>
        <v>10399.810000000003</v>
      </c>
      <c r="K96" s="18">
        <f t="shared" si="3"/>
        <v>10404.810000000003</v>
      </c>
      <c r="L96" s="1" t="s">
        <v>55</v>
      </c>
    </row>
    <row r="97" spans="1:12" x14ac:dyDescent="0.3">
      <c r="A97">
        <v>68</v>
      </c>
      <c r="B97" s="22">
        <v>44929</v>
      </c>
      <c r="C97" t="s">
        <v>949</v>
      </c>
      <c r="E97">
        <v>10</v>
      </c>
      <c r="J97" s="18">
        <f t="shared" si="2"/>
        <v>10404.810000000003</v>
      </c>
      <c r="K97" s="18">
        <f t="shared" si="3"/>
        <v>10414.810000000003</v>
      </c>
      <c r="L97" s="1" t="s">
        <v>55</v>
      </c>
    </row>
    <row r="98" spans="1:12" x14ac:dyDescent="0.3">
      <c r="A98">
        <v>68</v>
      </c>
      <c r="B98" s="22">
        <v>44929</v>
      </c>
      <c r="C98" t="s">
        <v>948</v>
      </c>
      <c r="E98">
        <v>10</v>
      </c>
      <c r="J98" s="18">
        <f t="shared" si="2"/>
        <v>10414.810000000003</v>
      </c>
      <c r="K98" s="18">
        <f t="shared" si="3"/>
        <v>10424.810000000003</v>
      </c>
      <c r="L98" s="1" t="s">
        <v>55</v>
      </c>
    </row>
    <row r="99" spans="1:12" x14ac:dyDescent="0.3">
      <c r="A99">
        <v>68</v>
      </c>
      <c r="B99" s="22">
        <v>44929</v>
      </c>
      <c r="C99" t="s">
        <v>950</v>
      </c>
      <c r="E99">
        <v>15</v>
      </c>
      <c r="J99" s="18">
        <f t="shared" si="2"/>
        <v>10424.810000000003</v>
      </c>
      <c r="K99" s="18">
        <f t="shared" si="3"/>
        <v>10439.810000000003</v>
      </c>
      <c r="L99" s="1" t="s">
        <v>55</v>
      </c>
    </row>
    <row r="100" spans="1:12" x14ac:dyDescent="0.3">
      <c r="A100">
        <v>68</v>
      </c>
      <c r="B100" s="22">
        <v>44929</v>
      </c>
      <c r="C100" t="s">
        <v>951</v>
      </c>
      <c r="E100">
        <v>20</v>
      </c>
      <c r="J100" s="18">
        <f t="shared" si="2"/>
        <v>10439.810000000003</v>
      </c>
      <c r="K100" s="18">
        <f t="shared" si="3"/>
        <v>10459.810000000003</v>
      </c>
      <c r="L100" s="1" t="s">
        <v>55</v>
      </c>
    </row>
    <row r="101" spans="1:12" x14ac:dyDescent="0.3">
      <c r="A101">
        <v>68</v>
      </c>
      <c r="B101" s="22">
        <v>44929</v>
      </c>
      <c r="C101" t="s">
        <v>952</v>
      </c>
      <c r="E101">
        <v>50</v>
      </c>
      <c r="J101" s="18">
        <f t="shared" si="2"/>
        <v>10459.810000000003</v>
      </c>
      <c r="K101" s="18">
        <f t="shared" si="3"/>
        <v>10509.810000000003</v>
      </c>
      <c r="L101" s="1" t="s">
        <v>55</v>
      </c>
    </row>
    <row r="102" spans="1:12" x14ac:dyDescent="0.3">
      <c r="A102">
        <v>68</v>
      </c>
      <c r="B102" s="22">
        <v>44930</v>
      </c>
      <c r="C102" t="s">
        <v>1007</v>
      </c>
      <c r="E102" s="79">
        <v>2500</v>
      </c>
      <c r="J102" s="18">
        <f t="shared" si="2"/>
        <v>10509.810000000003</v>
      </c>
      <c r="K102" s="18">
        <f t="shared" si="3"/>
        <v>13009.810000000003</v>
      </c>
      <c r="L102" s="1" t="s">
        <v>55</v>
      </c>
    </row>
    <row r="103" spans="1:12" x14ac:dyDescent="0.3">
      <c r="A103">
        <v>68</v>
      </c>
      <c r="B103" s="22">
        <v>44931</v>
      </c>
      <c r="C103" t="s">
        <v>955</v>
      </c>
      <c r="E103">
        <v>40</v>
      </c>
      <c r="J103" s="18">
        <f t="shared" si="2"/>
        <v>13009.810000000003</v>
      </c>
      <c r="K103" s="18">
        <f t="shared" si="3"/>
        <v>13049.810000000003</v>
      </c>
      <c r="L103" s="1" t="s">
        <v>55</v>
      </c>
    </row>
    <row r="104" spans="1:12" x14ac:dyDescent="0.3">
      <c r="A104">
        <v>68</v>
      </c>
      <c r="B104" s="22">
        <v>44931</v>
      </c>
      <c r="C104" t="s">
        <v>982</v>
      </c>
      <c r="E104">
        <v>40</v>
      </c>
      <c r="J104" s="18">
        <f t="shared" si="2"/>
        <v>13049.810000000003</v>
      </c>
      <c r="K104" s="18">
        <f t="shared" si="3"/>
        <v>13089.810000000003</v>
      </c>
      <c r="L104" s="1" t="s">
        <v>55</v>
      </c>
    </row>
    <row r="105" spans="1:12" x14ac:dyDescent="0.3">
      <c r="A105">
        <v>68</v>
      </c>
      <c r="B105" s="22">
        <v>44931</v>
      </c>
      <c r="C105" t="s">
        <v>983</v>
      </c>
      <c r="E105">
        <v>50</v>
      </c>
      <c r="J105" s="18">
        <f t="shared" si="2"/>
        <v>13089.810000000003</v>
      </c>
      <c r="K105" s="18">
        <f t="shared" si="3"/>
        <v>13139.810000000003</v>
      </c>
      <c r="L105" s="1" t="s">
        <v>55</v>
      </c>
    </row>
    <row r="106" spans="1:12" x14ac:dyDescent="0.3">
      <c r="A106">
        <v>68</v>
      </c>
      <c r="B106" s="22">
        <v>44931</v>
      </c>
      <c r="C106" t="s">
        <v>1008</v>
      </c>
      <c r="E106">
        <v>128.46</v>
      </c>
      <c r="J106" s="18">
        <f t="shared" si="2"/>
        <v>13139.810000000003</v>
      </c>
      <c r="K106" s="18">
        <f t="shared" si="3"/>
        <v>13268.270000000002</v>
      </c>
      <c r="L106" s="1" t="s">
        <v>55</v>
      </c>
    </row>
    <row r="107" spans="1:12" x14ac:dyDescent="0.3">
      <c r="A107">
        <v>68</v>
      </c>
      <c r="B107" s="22">
        <v>44935</v>
      </c>
      <c r="C107" t="s">
        <v>961</v>
      </c>
      <c r="E107">
        <v>25</v>
      </c>
      <c r="J107" s="18">
        <f t="shared" si="2"/>
        <v>13268.270000000002</v>
      </c>
      <c r="K107" s="18">
        <f t="shared" si="3"/>
        <v>13293.270000000002</v>
      </c>
      <c r="L107" s="1" t="s">
        <v>55</v>
      </c>
    </row>
    <row r="108" spans="1:12" x14ac:dyDescent="0.3">
      <c r="A108">
        <v>68</v>
      </c>
      <c r="B108" s="22">
        <v>44936</v>
      </c>
      <c r="C108" t="s">
        <v>1009</v>
      </c>
      <c r="E108">
        <v>92.79</v>
      </c>
      <c r="J108" s="18">
        <f t="shared" si="2"/>
        <v>13293.270000000002</v>
      </c>
      <c r="K108" s="18">
        <f t="shared" si="3"/>
        <v>13386.060000000003</v>
      </c>
      <c r="L108" s="1" t="s">
        <v>55</v>
      </c>
    </row>
    <row r="109" spans="1:12" x14ac:dyDescent="0.3">
      <c r="A109">
        <v>68</v>
      </c>
      <c r="B109" s="22">
        <v>44937</v>
      </c>
      <c r="C109" t="s">
        <v>1010</v>
      </c>
      <c r="E109">
        <v>19.64</v>
      </c>
      <c r="J109" s="18">
        <f t="shared" si="2"/>
        <v>13386.060000000003</v>
      </c>
      <c r="K109" s="18">
        <f t="shared" si="3"/>
        <v>13405.700000000003</v>
      </c>
      <c r="L109" s="1" t="s">
        <v>55</v>
      </c>
    </row>
    <row r="110" spans="1:12" x14ac:dyDescent="0.3">
      <c r="A110">
        <v>68</v>
      </c>
      <c r="B110" s="22">
        <v>44938</v>
      </c>
      <c r="C110" t="s">
        <v>965</v>
      </c>
      <c r="E110">
        <v>500</v>
      </c>
      <c r="J110" s="18">
        <f t="shared" si="2"/>
        <v>13405.700000000003</v>
      </c>
      <c r="K110" s="18">
        <f t="shared" si="3"/>
        <v>13905.700000000003</v>
      </c>
      <c r="L110" s="1" t="s">
        <v>55</v>
      </c>
    </row>
    <row r="111" spans="1:12" x14ac:dyDescent="0.3">
      <c r="A111">
        <v>68</v>
      </c>
      <c r="B111" s="22">
        <v>44942</v>
      </c>
      <c r="C111" t="s">
        <v>966</v>
      </c>
      <c r="E111">
        <v>10</v>
      </c>
      <c r="J111" s="18">
        <f t="shared" si="2"/>
        <v>13905.700000000003</v>
      </c>
      <c r="K111" s="18">
        <f t="shared" si="3"/>
        <v>13915.700000000003</v>
      </c>
      <c r="L111" s="1" t="s">
        <v>55</v>
      </c>
    </row>
    <row r="112" spans="1:12" x14ac:dyDescent="0.3">
      <c r="A112">
        <v>68</v>
      </c>
      <c r="B112" s="22">
        <v>44942</v>
      </c>
      <c r="C112" t="s">
        <v>967</v>
      </c>
      <c r="E112">
        <v>50</v>
      </c>
      <c r="J112" s="18">
        <f t="shared" si="2"/>
        <v>13915.700000000003</v>
      </c>
      <c r="K112" s="18">
        <f t="shared" si="3"/>
        <v>13965.700000000003</v>
      </c>
      <c r="L112" s="1" t="s">
        <v>55</v>
      </c>
    </row>
    <row r="113" spans="1:12" x14ac:dyDescent="0.3">
      <c r="A113">
        <v>68</v>
      </c>
      <c r="B113" s="22">
        <v>44950</v>
      </c>
      <c r="C113" t="s">
        <v>1011</v>
      </c>
      <c r="E113">
        <v>19.64</v>
      </c>
      <c r="J113" s="18">
        <f t="shared" si="2"/>
        <v>13965.700000000003</v>
      </c>
      <c r="K113" s="18">
        <f t="shared" si="3"/>
        <v>13985.340000000002</v>
      </c>
      <c r="L113" s="1" t="s">
        <v>55</v>
      </c>
    </row>
    <row r="114" spans="1:12" x14ac:dyDescent="0.3">
      <c r="A114">
        <v>68</v>
      </c>
      <c r="B114" s="22">
        <v>44951</v>
      </c>
      <c r="C114" t="s">
        <v>1012</v>
      </c>
      <c r="E114">
        <v>83.67</v>
      </c>
      <c r="J114" s="18">
        <f t="shared" si="2"/>
        <v>13985.340000000002</v>
      </c>
      <c r="K114" s="18">
        <f t="shared" si="3"/>
        <v>14069.010000000002</v>
      </c>
      <c r="L114" s="1" t="s">
        <v>55</v>
      </c>
    </row>
    <row r="115" spans="1:12" x14ac:dyDescent="0.3">
      <c r="A115">
        <v>68</v>
      </c>
      <c r="B115" s="22">
        <v>44953</v>
      </c>
      <c r="C115" t="s">
        <v>1013</v>
      </c>
      <c r="E115">
        <v>103.69</v>
      </c>
      <c r="J115" s="18">
        <f t="shared" si="2"/>
        <v>14069.010000000002</v>
      </c>
      <c r="K115" s="18">
        <f t="shared" si="3"/>
        <v>14172.700000000003</v>
      </c>
      <c r="L115" s="1" t="s">
        <v>55</v>
      </c>
    </row>
    <row r="116" spans="1:12" x14ac:dyDescent="0.3">
      <c r="A116">
        <v>68</v>
      </c>
      <c r="B116" s="22">
        <v>44956</v>
      </c>
      <c r="C116" t="s">
        <v>976</v>
      </c>
      <c r="E116">
        <v>10</v>
      </c>
      <c r="J116" s="18">
        <f t="shared" si="2"/>
        <v>14172.700000000003</v>
      </c>
      <c r="K116" s="18">
        <f t="shared" si="3"/>
        <v>14182.700000000003</v>
      </c>
      <c r="L116" s="1" t="s">
        <v>55</v>
      </c>
    </row>
    <row r="117" spans="1:12" x14ac:dyDescent="0.3">
      <c r="A117">
        <v>68</v>
      </c>
      <c r="B117" s="22">
        <v>44958</v>
      </c>
      <c r="C117" t="s">
        <v>949</v>
      </c>
      <c r="E117">
        <v>10</v>
      </c>
      <c r="J117" s="18">
        <f t="shared" si="2"/>
        <v>14182.700000000003</v>
      </c>
      <c r="K117" s="18">
        <f t="shared" si="3"/>
        <v>14192.700000000003</v>
      </c>
      <c r="L117" s="1" t="s">
        <v>55</v>
      </c>
    </row>
    <row r="118" spans="1:12" x14ac:dyDescent="0.3">
      <c r="A118">
        <v>68</v>
      </c>
      <c r="B118" s="22">
        <v>44958</v>
      </c>
      <c r="C118" t="s">
        <v>948</v>
      </c>
      <c r="E118">
        <v>10</v>
      </c>
      <c r="J118" s="18">
        <f t="shared" si="2"/>
        <v>14192.700000000003</v>
      </c>
      <c r="K118" s="18">
        <f t="shared" si="3"/>
        <v>14202.700000000003</v>
      </c>
      <c r="L118" s="1" t="s">
        <v>55</v>
      </c>
    </row>
    <row r="119" spans="1:12" x14ac:dyDescent="0.3">
      <c r="A119">
        <v>68</v>
      </c>
      <c r="B119" s="22">
        <v>44958</v>
      </c>
      <c r="C119" t="s">
        <v>950</v>
      </c>
      <c r="E119">
        <v>15</v>
      </c>
      <c r="J119" s="18">
        <f t="shared" si="2"/>
        <v>14202.700000000003</v>
      </c>
      <c r="K119" s="20">
        <f t="shared" si="3"/>
        <v>14217.700000000003</v>
      </c>
      <c r="L119" s="1" t="s">
        <v>55</v>
      </c>
    </row>
    <row r="120" spans="1:12" x14ac:dyDescent="0.3">
      <c r="A120">
        <v>69</v>
      </c>
      <c r="B120" s="22">
        <v>44958</v>
      </c>
      <c r="C120" t="s">
        <v>951</v>
      </c>
      <c r="E120">
        <v>20</v>
      </c>
      <c r="J120" s="18">
        <f t="shared" si="2"/>
        <v>14217.700000000003</v>
      </c>
      <c r="K120" s="18">
        <f t="shared" si="3"/>
        <v>14237.700000000003</v>
      </c>
      <c r="L120" s="1" t="s">
        <v>55</v>
      </c>
    </row>
    <row r="121" spans="1:12" x14ac:dyDescent="0.3">
      <c r="A121">
        <v>69</v>
      </c>
      <c r="B121" s="22">
        <v>44959</v>
      </c>
      <c r="C121" t="s">
        <v>946</v>
      </c>
      <c r="D121">
        <v>6.9</v>
      </c>
      <c r="J121" s="18">
        <f t="shared" si="2"/>
        <v>14237.700000000003</v>
      </c>
      <c r="K121" s="18">
        <f t="shared" si="3"/>
        <v>14230.800000000003</v>
      </c>
      <c r="L121" s="1" t="s">
        <v>56</v>
      </c>
    </row>
    <row r="122" spans="1:12" x14ac:dyDescent="0.3">
      <c r="A122">
        <v>69</v>
      </c>
      <c r="B122" s="22">
        <v>44959</v>
      </c>
      <c r="C122" t="s">
        <v>952</v>
      </c>
      <c r="E122">
        <v>50</v>
      </c>
      <c r="J122" s="18">
        <f t="shared" si="2"/>
        <v>14230.800000000003</v>
      </c>
      <c r="K122" s="20">
        <f t="shared" si="3"/>
        <v>14280.800000000003</v>
      </c>
      <c r="L122" s="1" t="s">
        <v>55</v>
      </c>
    </row>
    <row r="123" spans="1:12" x14ac:dyDescent="0.3">
      <c r="A123">
        <v>70</v>
      </c>
      <c r="B123" s="22">
        <v>44960</v>
      </c>
      <c r="C123" t="s">
        <v>947</v>
      </c>
      <c r="E123">
        <v>5</v>
      </c>
      <c r="J123" s="18">
        <f t="shared" si="2"/>
        <v>14280.800000000003</v>
      </c>
      <c r="K123" s="18">
        <f t="shared" si="3"/>
        <v>14285.800000000003</v>
      </c>
      <c r="L123" s="1" t="s">
        <v>55</v>
      </c>
    </row>
    <row r="124" spans="1:12" x14ac:dyDescent="0.3">
      <c r="A124">
        <v>70</v>
      </c>
      <c r="B124" s="22">
        <v>44960</v>
      </c>
      <c r="C124" t="s">
        <v>1014</v>
      </c>
      <c r="E124">
        <v>128.46</v>
      </c>
      <c r="J124" s="18">
        <f t="shared" si="2"/>
        <v>14285.800000000003</v>
      </c>
      <c r="K124" s="18">
        <f t="shared" si="3"/>
        <v>14414.260000000002</v>
      </c>
      <c r="L124" s="1" t="s">
        <v>55</v>
      </c>
    </row>
    <row r="125" spans="1:12" x14ac:dyDescent="0.3">
      <c r="A125">
        <v>70</v>
      </c>
      <c r="B125" s="22">
        <v>44963</v>
      </c>
      <c r="C125" t="s">
        <v>982</v>
      </c>
      <c r="E125">
        <v>40</v>
      </c>
      <c r="J125" s="18">
        <f t="shared" si="2"/>
        <v>14414.260000000002</v>
      </c>
      <c r="K125" s="18">
        <f t="shared" si="3"/>
        <v>14454.260000000002</v>
      </c>
      <c r="L125" s="1" t="s">
        <v>55</v>
      </c>
    </row>
    <row r="126" spans="1:12" x14ac:dyDescent="0.3">
      <c r="A126">
        <v>70</v>
      </c>
      <c r="B126" s="22">
        <v>44963</v>
      </c>
      <c r="C126" t="s">
        <v>955</v>
      </c>
      <c r="E126">
        <v>40</v>
      </c>
      <c r="J126" s="18">
        <f t="shared" si="2"/>
        <v>14454.260000000002</v>
      </c>
      <c r="K126" s="18">
        <f t="shared" si="3"/>
        <v>14494.260000000002</v>
      </c>
      <c r="L126" s="1" t="s">
        <v>55</v>
      </c>
    </row>
    <row r="127" spans="1:12" x14ac:dyDescent="0.3">
      <c r="A127">
        <v>70</v>
      </c>
      <c r="B127" s="22">
        <v>44963</v>
      </c>
      <c r="C127" t="s">
        <v>1015</v>
      </c>
      <c r="E127">
        <v>50</v>
      </c>
      <c r="J127" s="18">
        <f t="shared" si="2"/>
        <v>14494.260000000002</v>
      </c>
      <c r="K127" s="18">
        <f t="shared" si="3"/>
        <v>14544.260000000002</v>
      </c>
      <c r="L127" s="1" t="s">
        <v>55</v>
      </c>
    </row>
    <row r="128" spans="1:12" x14ac:dyDescent="0.3">
      <c r="A128">
        <v>70</v>
      </c>
      <c r="B128" s="22">
        <v>44964</v>
      </c>
      <c r="C128" t="s">
        <v>1016</v>
      </c>
      <c r="E128" s="23">
        <v>1280.94</v>
      </c>
      <c r="J128" s="18">
        <f t="shared" si="2"/>
        <v>14544.260000000002</v>
      </c>
      <c r="K128" s="18">
        <f t="shared" si="3"/>
        <v>15825.200000000003</v>
      </c>
      <c r="L128" s="1" t="s">
        <v>55</v>
      </c>
    </row>
    <row r="129" spans="1:13" x14ac:dyDescent="0.3">
      <c r="A129">
        <v>70</v>
      </c>
      <c r="B129" s="22">
        <v>44965</v>
      </c>
      <c r="C129" t="s">
        <v>1017</v>
      </c>
      <c r="E129">
        <v>92.79</v>
      </c>
      <c r="J129" s="18">
        <f t="shared" si="2"/>
        <v>15825.200000000003</v>
      </c>
      <c r="K129" s="18">
        <f t="shared" si="3"/>
        <v>15917.990000000003</v>
      </c>
      <c r="L129" s="1" t="s">
        <v>55</v>
      </c>
    </row>
    <row r="130" spans="1:13" x14ac:dyDescent="0.3">
      <c r="A130">
        <v>70</v>
      </c>
      <c r="B130" s="22">
        <v>44966</v>
      </c>
      <c r="C130" t="s">
        <v>961</v>
      </c>
      <c r="E130">
        <v>25</v>
      </c>
      <c r="J130" s="18">
        <f t="shared" si="2"/>
        <v>15917.990000000003</v>
      </c>
      <c r="K130" s="18">
        <f t="shared" si="3"/>
        <v>15942.990000000003</v>
      </c>
      <c r="L130" s="1" t="s">
        <v>55</v>
      </c>
    </row>
    <row r="131" spans="1:13" x14ac:dyDescent="0.3">
      <c r="A131">
        <v>70</v>
      </c>
      <c r="B131" s="22">
        <v>44970</v>
      </c>
      <c r="C131" t="s">
        <v>1018</v>
      </c>
      <c r="E131">
        <v>19.64</v>
      </c>
      <c r="J131" s="18">
        <f t="shared" si="2"/>
        <v>15942.990000000003</v>
      </c>
      <c r="K131" s="18">
        <f t="shared" si="3"/>
        <v>15962.630000000003</v>
      </c>
      <c r="L131" s="1" t="s">
        <v>55</v>
      </c>
    </row>
    <row r="132" spans="1:13" x14ac:dyDescent="0.3">
      <c r="A132">
        <v>70</v>
      </c>
      <c r="B132" s="22">
        <v>44970</v>
      </c>
      <c r="C132" t="s">
        <v>965</v>
      </c>
      <c r="E132">
        <v>500</v>
      </c>
      <c r="J132" s="18">
        <f t="shared" si="2"/>
        <v>15962.630000000003</v>
      </c>
      <c r="K132" s="18">
        <f t="shared" si="3"/>
        <v>16462.630000000005</v>
      </c>
      <c r="L132" s="1" t="s">
        <v>55</v>
      </c>
    </row>
    <row r="133" spans="1:13" x14ac:dyDescent="0.3">
      <c r="A133">
        <v>70</v>
      </c>
      <c r="B133" s="22">
        <v>44972</v>
      </c>
      <c r="C133" t="s">
        <v>966</v>
      </c>
      <c r="E133">
        <v>10</v>
      </c>
      <c r="J133" s="18">
        <f t="shared" si="2"/>
        <v>16462.630000000005</v>
      </c>
      <c r="K133" s="18">
        <f t="shared" si="3"/>
        <v>16472.630000000005</v>
      </c>
      <c r="L133" s="1" t="s">
        <v>55</v>
      </c>
    </row>
    <row r="134" spans="1:13" x14ac:dyDescent="0.3">
      <c r="A134">
        <v>70</v>
      </c>
      <c r="B134" s="22">
        <v>44973</v>
      </c>
      <c r="C134" t="s">
        <v>967</v>
      </c>
      <c r="E134">
        <v>50</v>
      </c>
      <c r="J134" s="18">
        <f t="shared" ref="J134:J198" si="4">+K133</f>
        <v>16472.630000000005</v>
      </c>
      <c r="K134" s="18">
        <f t="shared" ref="K134:K198" si="5">+J134+E134-D134</f>
        <v>16522.630000000005</v>
      </c>
      <c r="L134" s="1" t="s">
        <v>55</v>
      </c>
    </row>
    <row r="135" spans="1:13" x14ac:dyDescent="0.3">
      <c r="A135">
        <v>70</v>
      </c>
      <c r="B135" s="22">
        <v>44979</v>
      </c>
      <c r="C135" t="s">
        <v>1019</v>
      </c>
      <c r="E135">
        <v>19.64</v>
      </c>
      <c r="J135" s="18">
        <f t="shared" si="4"/>
        <v>16522.630000000005</v>
      </c>
      <c r="K135" s="18">
        <f t="shared" si="5"/>
        <v>16542.270000000004</v>
      </c>
      <c r="L135" s="1" t="s">
        <v>55</v>
      </c>
    </row>
    <row r="136" spans="1:13" x14ac:dyDescent="0.3">
      <c r="A136">
        <v>70</v>
      </c>
      <c r="B136" s="22">
        <v>44980</v>
      </c>
      <c r="C136" t="s">
        <v>996</v>
      </c>
      <c r="D136" s="81">
        <f>4123-D137</f>
        <v>2927.5699999999997</v>
      </c>
      <c r="J136" s="18">
        <f t="shared" si="4"/>
        <v>16542.270000000004</v>
      </c>
      <c r="K136" s="18">
        <f t="shared" si="5"/>
        <v>13614.700000000004</v>
      </c>
      <c r="L136" s="42" t="s">
        <v>65</v>
      </c>
      <c r="M136" t="s">
        <v>1109</v>
      </c>
    </row>
    <row r="137" spans="1:13" x14ac:dyDescent="0.3">
      <c r="A137">
        <v>70</v>
      </c>
      <c r="B137" s="22">
        <v>44980</v>
      </c>
      <c r="C137" t="s">
        <v>996</v>
      </c>
      <c r="D137" s="81">
        <v>1195.43</v>
      </c>
      <c r="J137" s="18">
        <f t="shared" si="4"/>
        <v>13614.700000000004</v>
      </c>
      <c r="K137" s="18">
        <f t="shared" ref="K137:K140" si="6">+J137+E137-D137</f>
        <v>12419.270000000004</v>
      </c>
      <c r="L137" s="42" t="s">
        <v>608</v>
      </c>
    </row>
    <row r="138" spans="1:13" x14ac:dyDescent="0.3">
      <c r="A138">
        <v>70</v>
      </c>
      <c r="B138" s="22">
        <v>44981</v>
      </c>
      <c r="C138" t="s">
        <v>1020</v>
      </c>
      <c r="E138">
        <v>54.13</v>
      </c>
      <c r="J138" s="18">
        <f t="shared" si="4"/>
        <v>12419.270000000004</v>
      </c>
      <c r="K138" s="18">
        <f t="shared" si="6"/>
        <v>12473.400000000003</v>
      </c>
      <c r="L138" s="1" t="s">
        <v>55</v>
      </c>
    </row>
    <row r="139" spans="1:13" x14ac:dyDescent="0.3">
      <c r="A139">
        <v>70</v>
      </c>
      <c r="B139" s="22">
        <v>44985</v>
      </c>
      <c r="C139" t="s">
        <v>976</v>
      </c>
      <c r="E139">
        <v>10</v>
      </c>
      <c r="J139" s="18">
        <f t="shared" si="4"/>
        <v>12473.400000000003</v>
      </c>
      <c r="K139" s="18">
        <f t="shared" si="6"/>
        <v>12483.400000000003</v>
      </c>
      <c r="L139" s="1" t="s">
        <v>55</v>
      </c>
    </row>
    <row r="140" spans="1:13" x14ac:dyDescent="0.3">
      <c r="A140">
        <v>70</v>
      </c>
      <c r="B140" s="22">
        <v>44986</v>
      </c>
      <c r="C140" t="s">
        <v>948</v>
      </c>
      <c r="E140">
        <v>10</v>
      </c>
      <c r="J140" s="18">
        <f t="shared" si="4"/>
        <v>12483.400000000003</v>
      </c>
      <c r="K140" s="18">
        <f t="shared" si="6"/>
        <v>12493.400000000003</v>
      </c>
      <c r="L140" s="1" t="s">
        <v>55</v>
      </c>
    </row>
    <row r="141" spans="1:13" x14ac:dyDescent="0.3">
      <c r="A141">
        <v>70</v>
      </c>
      <c r="B141" s="22">
        <v>44986</v>
      </c>
      <c r="C141" t="s">
        <v>949</v>
      </c>
      <c r="E141">
        <v>10</v>
      </c>
      <c r="J141" s="18">
        <f t="shared" si="4"/>
        <v>12493.400000000003</v>
      </c>
      <c r="K141" s="18">
        <f t="shared" si="5"/>
        <v>12503.400000000003</v>
      </c>
      <c r="L141" s="1" t="s">
        <v>55</v>
      </c>
    </row>
    <row r="142" spans="1:13" x14ac:dyDescent="0.3">
      <c r="A142">
        <v>70</v>
      </c>
      <c r="B142" s="22">
        <v>44986</v>
      </c>
      <c r="C142" t="s">
        <v>950</v>
      </c>
      <c r="E142">
        <v>15</v>
      </c>
      <c r="J142" s="18">
        <f t="shared" si="4"/>
        <v>12503.400000000003</v>
      </c>
      <c r="K142" s="18">
        <f t="shared" si="5"/>
        <v>12518.400000000003</v>
      </c>
      <c r="L142" s="1" t="s">
        <v>55</v>
      </c>
    </row>
    <row r="143" spans="1:13" x14ac:dyDescent="0.3">
      <c r="A143">
        <v>70</v>
      </c>
      <c r="B143" s="22">
        <v>44986</v>
      </c>
      <c r="C143" t="s">
        <v>951</v>
      </c>
      <c r="E143">
        <v>20</v>
      </c>
      <c r="J143" s="18">
        <f t="shared" si="4"/>
        <v>12518.400000000003</v>
      </c>
      <c r="K143" s="18">
        <f t="shared" si="5"/>
        <v>12538.400000000003</v>
      </c>
      <c r="L143" s="1" t="s">
        <v>55</v>
      </c>
    </row>
    <row r="144" spans="1:13" x14ac:dyDescent="0.3">
      <c r="A144">
        <v>70</v>
      </c>
      <c r="B144" s="22">
        <v>44986</v>
      </c>
      <c r="C144" t="s">
        <v>1021</v>
      </c>
      <c r="E144">
        <v>103.69</v>
      </c>
      <c r="J144" s="18">
        <f t="shared" si="4"/>
        <v>12538.400000000003</v>
      </c>
      <c r="K144" s="18">
        <f t="shared" si="5"/>
        <v>12642.090000000004</v>
      </c>
      <c r="L144" s="1" t="s">
        <v>55</v>
      </c>
    </row>
    <row r="145" spans="1:12" x14ac:dyDescent="0.3">
      <c r="A145">
        <v>70</v>
      </c>
      <c r="B145" s="22">
        <v>44987</v>
      </c>
      <c r="C145" t="s">
        <v>946</v>
      </c>
      <c r="D145">
        <v>6.9</v>
      </c>
      <c r="J145" s="18">
        <f t="shared" si="4"/>
        <v>12642.090000000004</v>
      </c>
      <c r="K145" s="18">
        <f t="shared" si="5"/>
        <v>12635.190000000004</v>
      </c>
      <c r="L145" s="1" t="s">
        <v>56</v>
      </c>
    </row>
    <row r="146" spans="1:12" x14ac:dyDescent="0.3">
      <c r="A146">
        <v>70</v>
      </c>
      <c r="B146" s="22">
        <v>44987</v>
      </c>
      <c r="C146" t="s">
        <v>952</v>
      </c>
      <c r="E146">
        <v>50</v>
      </c>
      <c r="J146" s="18">
        <f t="shared" si="4"/>
        <v>12635.190000000004</v>
      </c>
      <c r="K146" s="18">
        <f t="shared" si="5"/>
        <v>12685.190000000004</v>
      </c>
      <c r="L146" s="1" t="s">
        <v>55</v>
      </c>
    </row>
    <row r="147" spans="1:12" x14ac:dyDescent="0.3">
      <c r="A147">
        <v>70</v>
      </c>
      <c r="B147" s="22">
        <v>44987</v>
      </c>
      <c r="C147" t="s">
        <v>1022</v>
      </c>
      <c r="E147">
        <v>225</v>
      </c>
      <c r="J147" s="18">
        <f t="shared" si="4"/>
        <v>12685.190000000004</v>
      </c>
      <c r="K147" s="20">
        <f t="shared" si="5"/>
        <v>12910.190000000004</v>
      </c>
      <c r="L147" s="1" t="s">
        <v>55</v>
      </c>
    </row>
    <row r="148" spans="1:12" x14ac:dyDescent="0.3">
      <c r="A148">
        <v>71</v>
      </c>
      <c r="B148" s="22">
        <v>44988</v>
      </c>
      <c r="C148" t="s">
        <v>947</v>
      </c>
      <c r="E148">
        <v>5</v>
      </c>
      <c r="J148" s="18">
        <f t="shared" si="4"/>
        <v>12910.190000000004</v>
      </c>
      <c r="K148" s="18">
        <f t="shared" si="5"/>
        <v>12915.190000000004</v>
      </c>
      <c r="L148" s="1" t="s">
        <v>55</v>
      </c>
    </row>
    <row r="149" spans="1:12" x14ac:dyDescent="0.3">
      <c r="A149">
        <v>71</v>
      </c>
      <c r="B149" s="22">
        <v>44988</v>
      </c>
      <c r="C149" t="s">
        <v>1023</v>
      </c>
      <c r="E149">
        <v>128.46</v>
      </c>
      <c r="J149" s="18">
        <f t="shared" si="4"/>
        <v>12915.190000000004</v>
      </c>
      <c r="K149" s="18">
        <f t="shared" si="5"/>
        <v>13043.650000000003</v>
      </c>
      <c r="L149" s="1" t="s">
        <v>55</v>
      </c>
    </row>
    <row r="150" spans="1:12" x14ac:dyDescent="0.3">
      <c r="A150">
        <v>71</v>
      </c>
      <c r="B150" s="22">
        <v>44991</v>
      </c>
      <c r="C150" t="s">
        <v>982</v>
      </c>
      <c r="E150">
        <v>40</v>
      </c>
      <c r="J150" s="18">
        <f t="shared" si="4"/>
        <v>13043.650000000003</v>
      </c>
      <c r="K150" s="18">
        <f t="shared" si="5"/>
        <v>13083.650000000003</v>
      </c>
      <c r="L150" s="1" t="s">
        <v>55</v>
      </c>
    </row>
    <row r="151" spans="1:12" x14ac:dyDescent="0.3">
      <c r="A151">
        <v>71</v>
      </c>
      <c r="B151" s="22">
        <v>44991</v>
      </c>
      <c r="C151" t="s">
        <v>955</v>
      </c>
      <c r="E151">
        <v>40</v>
      </c>
      <c r="J151" s="18">
        <f t="shared" si="4"/>
        <v>13083.650000000003</v>
      </c>
      <c r="K151" s="18">
        <f t="shared" si="5"/>
        <v>13123.650000000003</v>
      </c>
      <c r="L151" s="1" t="s">
        <v>55</v>
      </c>
    </row>
    <row r="152" spans="1:12" x14ac:dyDescent="0.3">
      <c r="A152">
        <v>71</v>
      </c>
      <c r="B152" s="22">
        <v>44991</v>
      </c>
      <c r="C152" t="s">
        <v>1015</v>
      </c>
      <c r="E152">
        <v>50</v>
      </c>
      <c r="J152" s="18">
        <f t="shared" si="4"/>
        <v>13123.650000000003</v>
      </c>
      <c r="K152" s="18">
        <f t="shared" si="5"/>
        <v>13173.650000000003</v>
      </c>
      <c r="L152" s="1" t="s">
        <v>55</v>
      </c>
    </row>
    <row r="153" spans="1:12" x14ac:dyDescent="0.3">
      <c r="A153">
        <v>71</v>
      </c>
      <c r="B153" s="22">
        <v>44993</v>
      </c>
      <c r="C153" t="s">
        <v>1024</v>
      </c>
      <c r="E153">
        <v>92.79</v>
      </c>
      <c r="J153" s="18">
        <f t="shared" si="4"/>
        <v>13173.650000000003</v>
      </c>
      <c r="K153" s="18">
        <f t="shared" si="5"/>
        <v>13266.440000000004</v>
      </c>
      <c r="L153" s="1" t="s">
        <v>55</v>
      </c>
    </row>
    <row r="154" spans="1:12" x14ac:dyDescent="0.3">
      <c r="A154">
        <v>71</v>
      </c>
      <c r="B154" s="22">
        <v>44994</v>
      </c>
      <c r="C154" t="s">
        <v>961</v>
      </c>
      <c r="E154">
        <v>25</v>
      </c>
      <c r="J154" s="18">
        <f t="shared" si="4"/>
        <v>13266.440000000004</v>
      </c>
      <c r="K154" s="18">
        <f t="shared" si="5"/>
        <v>13291.440000000004</v>
      </c>
      <c r="L154" s="1" t="s">
        <v>55</v>
      </c>
    </row>
    <row r="155" spans="1:12" x14ac:dyDescent="0.3">
      <c r="A155">
        <v>71</v>
      </c>
      <c r="B155" s="22">
        <v>44994</v>
      </c>
      <c r="C155" t="s">
        <v>1025</v>
      </c>
      <c r="E155">
        <v>160</v>
      </c>
      <c r="J155" s="18">
        <f t="shared" si="4"/>
        <v>13291.440000000004</v>
      </c>
      <c r="K155" s="18">
        <f t="shared" si="5"/>
        <v>13451.440000000004</v>
      </c>
      <c r="L155" s="1" t="s">
        <v>55</v>
      </c>
    </row>
    <row r="156" spans="1:12" x14ac:dyDescent="0.3">
      <c r="A156">
        <v>71</v>
      </c>
      <c r="B156" s="22">
        <v>44998</v>
      </c>
      <c r="C156" t="s">
        <v>1026</v>
      </c>
      <c r="E156">
        <v>19.64</v>
      </c>
      <c r="J156" s="18">
        <f t="shared" si="4"/>
        <v>13451.440000000004</v>
      </c>
      <c r="K156" s="18">
        <f t="shared" si="5"/>
        <v>13471.080000000004</v>
      </c>
      <c r="L156" s="1" t="s">
        <v>55</v>
      </c>
    </row>
    <row r="157" spans="1:12" x14ac:dyDescent="0.3">
      <c r="A157">
        <v>71</v>
      </c>
      <c r="B157" s="22">
        <v>44998</v>
      </c>
      <c r="C157" t="s">
        <v>965</v>
      </c>
      <c r="E157">
        <v>500</v>
      </c>
      <c r="J157" s="18">
        <f t="shared" si="4"/>
        <v>13471.080000000004</v>
      </c>
      <c r="K157" s="18">
        <f t="shared" si="5"/>
        <v>13971.080000000004</v>
      </c>
      <c r="L157" s="1" t="s">
        <v>55</v>
      </c>
    </row>
    <row r="158" spans="1:12" x14ac:dyDescent="0.3">
      <c r="A158">
        <v>71</v>
      </c>
      <c r="B158" s="22">
        <v>44999</v>
      </c>
      <c r="C158" t="s">
        <v>1027</v>
      </c>
      <c r="E158">
        <v>9.7200000000000006</v>
      </c>
      <c r="J158" s="18">
        <f t="shared" si="4"/>
        <v>13971.080000000004</v>
      </c>
      <c r="K158" s="18">
        <f t="shared" si="5"/>
        <v>13980.800000000003</v>
      </c>
      <c r="L158" s="1" t="s">
        <v>55</v>
      </c>
    </row>
    <row r="159" spans="1:12" x14ac:dyDescent="0.3">
      <c r="A159">
        <v>71</v>
      </c>
      <c r="B159" s="22">
        <v>45000</v>
      </c>
      <c r="C159" t="s">
        <v>966</v>
      </c>
      <c r="E159">
        <v>10</v>
      </c>
      <c r="J159" s="18">
        <f t="shared" si="4"/>
        <v>13980.800000000003</v>
      </c>
      <c r="K159" s="18">
        <f t="shared" si="5"/>
        <v>13990.800000000003</v>
      </c>
      <c r="L159" s="1" t="s">
        <v>55</v>
      </c>
    </row>
    <row r="160" spans="1:12" x14ac:dyDescent="0.3">
      <c r="A160">
        <v>71</v>
      </c>
      <c r="B160" s="22">
        <v>45001</v>
      </c>
      <c r="C160" t="s">
        <v>967</v>
      </c>
      <c r="E160">
        <v>50</v>
      </c>
      <c r="J160" s="18">
        <f t="shared" si="4"/>
        <v>13990.800000000003</v>
      </c>
      <c r="K160" s="18">
        <f t="shared" si="5"/>
        <v>14040.800000000003</v>
      </c>
      <c r="L160" s="1" t="s">
        <v>55</v>
      </c>
    </row>
    <row r="161" spans="1:13" x14ac:dyDescent="0.3">
      <c r="A161">
        <v>71</v>
      </c>
      <c r="B161" s="22">
        <v>45006</v>
      </c>
      <c r="C161" t="s">
        <v>1028</v>
      </c>
      <c r="E161">
        <v>98.92</v>
      </c>
      <c r="J161" s="18">
        <f t="shared" si="4"/>
        <v>14040.800000000003</v>
      </c>
      <c r="K161" s="18">
        <f t="shared" si="5"/>
        <v>14139.720000000003</v>
      </c>
      <c r="L161" s="1" t="s">
        <v>55</v>
      </c>
    </row>
    <row r="162" spans="1:13" x14ac:dyDescent="0.3">
      <c r="A162">
        <v>71</v>
      </c>
      <c r="B162" s="22">
        <v>45007</v>
      </c>
      <c r="C162" t="s">
        <v>996</v>
      </c>
      <c r="D162" s="80">
        <v>4699</v>
      </c>
      <c r="J162" s="18">
        <f t="shared" si="4"/>
        <v>14139.720000000003</v>
      </c>
      <c r="K162" s="18">
        <f t="shared" si="5"/>
        <v>9440.720000000003</v>
      </c>
      <c r="L162" s="1" t="s">
        <v>65</v>
      </c>
      <c r="M162" t="s">
        <v>1110</v>
      </c>
    </row>
    <row r="163" spans="1:13" x14ac:dyDescent="0.3">
      <c r="A163">
        <v>71</v>
      </c>
      <c r="B163" s="22">
        <v>45007</v>
      </c>
      <c r="C163" t="s">
        <v>1029</v>
      </c>
      <c r="E163">
        <v>19.64</v>
      </c>
      <c r="J163" s="18">
        <f t="shared" si="4"/>
        <v>9440.720000000003</v>
      </c>
      <c r="K163" s="18">
        <f t="shared" si="5"/>
        <v>9460.3600000000024</v>
      </c>
      <c r="L163" s="1" t="s">
        <v>55</v>
      </c>
    </row>
    <row r="164" spans="1:13" x14ac:dyDescent="0.3">
      <c r="A164">
        <v>71</v>
      </c>
      <c r="B164" s="22">
        <v>45008</v>
      </c>
      <c r="C164" t="s">
        <v>1030</v>
      </c>
      <c r="E164">
        <v>20</v>
      </c>
      <c r="J164" s="18">
        <f t="shared" si="4"/>
        <v>9460.3600000000024</v>
      </c>
      <c r="K164" s="18">
        <f t="shared" si="5"/>
        <v>9480.3600000000024</v>
      </c>
      <c r="L164" s="1" t="s">
        <v>55</v>
      </c>
    </row>
    <row r="165" spans="1:13" x14ac:dyDescent="0.3">
      <c r="A165">
        <v>71</v>
      </c>
      <c r="B165" s="22">
        <v>45009</v>
      </c>
      <c r="C165" t="s">
        <v>1031</v>
      </c>
      <c r="E165">
        <v>54.13</v>
      </c>
      <c r="J165" s="18">
        <f t="shared" si="4"/>
        <v>9480.3600000000024</v>
      </c>
      <c r="K165" s="18">
        <f t="shared" si="5"/>
        <v>9534.4900000000016</v>
      </c>
      <c r="L165" s="1" t="s">
        <v>55</v>
      </c>
    </row>
    <row r="166" spans="1:13" x14ac:dyDescent="0.3">
      <c r="A166">
        <v>71</v>
      </c>
      <c r="B166" s="22">
        <v>45014</v>
      </c>
      <c r="C166" t="s">
        <v>1032</v>
      </c>
      <c r="D166" s="80">
        <v>2000</v>
      </c>
      <c r="J166" s="18">
        <f t="shared" si="4"/>
        <v>9534.4900000000016</v>
      </c>
      <c r="K166" s="18">
        <f t="shared" si="5"/>
        <v>7534.4900000000016</v>
      </c>
      <c r="L166" s="1" t="s">
        <v>56</v>
      </c>
      <c r="M166" t="s">
        <v>1104</v>
      </c>
    </row>
    <row r="167" spans="1:13" x14ac:dyDescent="0.3">
      <c r="A167">
        <v>71</v>
      </c>
      <c r="B167" s="22">
        <v>45014</v>
      </c>
      <c r="C167" t="s">
        <v>1033</v>
      </c>
      <c r="E167">
        <v>103.69</v>
      </c>
      <c r="J167" s="18">
        <f t="shared" si="4"/>
        <v>7534.4900000000016</v>
      </c>
      <c r="K167" s="18">
        <f t="shared" si="5"/>
        <v>7638.1800000000012</v>
      </c>
      <c r="L167" s="1" t="s">
        <v>55</v>
      </c>
    </row>
    <row r="168" spans="1:13" x14ac:dyDescent="0.3">
      <c r="A168">
        <v>71</v>
      </c>
      <c r="B168" s="22">
        <v>45015</v>
      </c>
      <c r="C168" t="s">
        <v>976</v>
      </c>
      <c r="E168">
        <v>10</v>
      </c>
      <c r="J168" s="18">
        <f t="shared" si="4"/>
        <v>7638.1800000000012</v>
      </c>
      <c r="K168" s="20">
        <f t="shared" si="5"/>
        <v>7648.1800000000012</v>
      </c>
      <c r="L168" s="1" t="s">
        <v>55</v>
      </c>
    </row>
    <row r="169" spans="1:13" x14ac:dyDescent="0.3">
      <c r="A169">
        <v>72</v>
      </c>
      <c r="B169" s="22">
        <v>45019</v>
      </c>
      <c r="C169" t="s">
        <v>946</v>
      </c>
      <c r="D169">
        <v>6.9</v>
      </c>
      <c r="J169" s="18">
        <f t="shared" si="4"/>
        <v>7648.1800000000012</v>
      </c>
      <c r="K169" s="18">
        <f t="shared" si="5"/>
        <v>7641.2800000000016</v>
      </c>
      <c r="L169" s="1" t="s">
        <v>56</v>
      </c>
    </row>
    <row r="170" spans="1:13" x14ac:dyDescent="0.3">
      <c r="A170">
        <v>72</v>
      </c>
      <c r="B170" s="22">
        <v>45019</v>
      </c>
      <c r="C170" t="s">
        <v>1034</v>
      </c>
      <c r="D170">
        <v>75</v>
      </c>
      <c r="J170" s="18">
        <f t="shared" si="4"/>
        <v>7641.2800000000016</v>
      </c>
      <c r="K170" s="18">
        <f t="shared" si="5"/>
        <v>7566.2800000000016</v>
      </c>
      <c r="L170" s="1" t="s">
        <v>87</v>
      </c>
    </row>
    <row r="171" spans="1:13" x14ac:dyDescent="0.3">
      <c r="A171">
        <v>72</v>
      </c>
      <c r="B171" s="22">
        <v>45019</v>
      </c>
      <c r="C171" t="s">
        <v>947</v>
      </c>
      <c r="E171">
        <v>5</v>
      </c>
      <c r="J171" s="18">
        <f t="shared" si="4"/>
        <v>7566.2800000000016</v>
      </c>
      <c r="K171" s="18">
        <f t="shared" si="5"/>
        <v>7571.2800000000016</v>
      </c>
      <c r="L171" s="1" t="s">
        <v>55</v>
      </c>
    </row>
    <row r="172" spans="1:13" x14ac:dyDescent="0.3">
      <c r="A172">
        <v>72</v>
      </c>
      <c r="B172" s="22">
        <v>45019</v>
      </c>
      <c r="C172" t="s">
        <v>948</v>
      </c>
      <c r="E172">
        <v>10</v>
      </c>
      <c r="J172" s="18">
        <f t="shared" si="4"/>
        <v>7571.2800000000016</v>
      </c>
      <c r="K172" s="18">
        <f t="shared" si="5"/>
        <v>7581.2800000000016</v>
      </c>
      <c r="L172" s="1" t="s">
        <v>55</v>
      </c>
    </row>
    <row r="173" spans="1:13" x14ac:dyDescent="0.3">
      <c r="A173">
        <v>72</v>
      </c>
      <c r="B173" s="22">
        <v>45019</v>
      </c>
      <c r="C173" t="s">
        <v>949</v>
      </c>
      <c r="E173">
        <v>10</v>
      </c>
      <c r="J173" s="18">
        <f t="shared" si="4"/>
        <v>7581.2800000000016</v>
      </c>
      <c r="K173" s="18">
        <f t="shared" si="5"/>
        <v>7591.2800000000016</v>
      </c>
      <c r="L173" s="1" t="s">
        <v>55</v>
      </c>
    </row>
    <row r="174" spans="1:13" x14ac:dyDescent="0.3">
      <c r="A174">
        <v>72</v>
      </c>
      <c r="B174" s="22">
        <v>45019</v>
      </c>
      <c r="C174" t="s">
        <v>950</v>
      </c>
      <c r="E174">
        <v>15</v>
      </c>
      <c r="J174" s="18">
        <f t="shared" si="4"/>
        <v>7591.2800000000016</v>
      </c>
      <c r="K174" s="18">
        <f t="shared" si="5"/>
        <v>7606.2800000000016</v>
      </c>
      <c r="L174" s="1" t="s">
        <v>55</v>
      </c>
    </row>
    <row r="175" spans="1:13" x14ac:dyDescent="0.3">
      <c r="A175">
        <v>72</v>
      </c>
      <c r="B175" s="22">
        <v>45019</v>
      </c>
      <c r="C175" t="s">
        <v>951</v>
      </c>
      <c r="E175">
        <v>20</v>
      </c>
      <c r="J175" s="18">
        <f t="shared" si="4"/>
        <v>7606.2800000000016</v>
      </c>
      <c r="K175" s="18">
        <f t="shared" si="5"/>
        <v>7626.2800000000016</v>
      </c>
      <c r="L175" s="1" t="s">
        <v>55</v>
      </c>
    </row>
    <row r="176" spans="1:13" x14ac:dyDescent="0.3">
      <c r="A176">
        <v>72</v>
      </c>
      <c r="B176" s="22">
        <v>45019</v>
      </c>
      <c r="C176" t="s">
        <v>952</v>
      </c>
      <c r="E176">
        <v>50</v>
      </c>
      <c r="J176" s="18">
        <f t="shared" si="4"/>
        <v>7626.2800000000016</v>
      </c>
      <c r="K176" s="18">
        <f t="shared" si="5"/>
        <v>7676.2800000000016</v>
      </c>
      <c r="L176" s="1" t="s">
        <v>55</v>
      </c>
    </row>
    <row r="177" spans="1:13" x14ac:dyDescent="0.3">
      <c r="A177">
        <v>72</v>
      </c>
      <c r="B177" s="22">
        <v>45020</v>
      </c>
      <c r="C177" t="s">
        <v>1035</v>
      </c>
      <c r="E177">
        <v>29.54</v>
      </c>
      <c r="J177" s="18">
        <f t="shared" si="4"/>
        <v>7676.2800000000016</v>
      </c>
      <c r="K177" s="18">
        <f t="shared" si="5"/>
        <v>7705.8200000000015</v>
      </c>
      <c r="L177" s="1" t="s">
        <v>55</v>
      </c>
    </row>
    <row r="178" spans="1:13" x14ac:dyDescent="0.3">
      <c r="A178">
        <v>72</v>
      </c>
      <c r="B178" s="22">
        <v>45021</v>
      </c>
      <c r="C178" t="s">
        <v>955</v>
      </c>
      <c r="E178">
        <v>40</v>
      </c>
      <c r="J178" s="18">
        <f t="shared" si="4"/>
        <v>7705.8200000000015</v>
      </c>
      <c r="K178" s="18">
        <f t="shared" si="5"/>
        <v>7745.8200000000015</v>
      </c>
      <c r="L178" s="1" t="s">
        <v>55</v>
      </c>
    </row>
    <row r="179" spans="1:13" x14ac:dyDescent="0.3">
      <c r="A179">
        <v>72</v>
      </c>
      <c r="B179" s="22">
        <v>45021</v>
      </c>
      <c r="C179" t="s">
        <v>982</v>
      </c>
      <c r="E179">
        <v>40</v>
      </c>
      <c r="J179" s="18">
        <f t="shared" si="4"/>
        <v>7745.8200000000015</v>
      </c>
      <c r="K179" s="18">
        <f t="shared" si="5"/>
        <v>7785.8200000000015</v>
      </c>
      <c r="L179" s="1" t="s">
        <v>55</v>
      </c>
    </row>
    <row r="180" spans="1:13" x14ac:dyDescent="0.3">
      <c r="A180">
        <v>72</v>
      </c>
      <c r="B180" s="22">
        <v>45021</v>
      </c>
      <c r="C180" t="s">
        <v>983</v>
      </c>
      <c r="E180">
        <v>50</v>
      </c>
      <c r="J180" s="18">
        <f t="shared" si="4"/>
        <v>7785.8200000000015</v>
      </c>
      <c r="K180" s="18">
        <f t="shared" si="5"/>
        <v>7835.8200000000015</v>
      </c>
      <c r="L180" s="1" t="s">
        <v>55</v>
      </c>
    </row>
    <row r="181" spans="1:13" x14ac:dyDescent="0.3">
      <c r="A181">
        <v>72</v>
      </c>
      <c r="B181" s="22">
        <v>45021</v>
      </c>
      <c r="C181" t="s">
        <v>1036</v>
      </c>
      <c r="E181">
        <v>128.46</v>
      </c>
      <c r="J181" s="18">
        <f t="shared" si="4"/>
        <v>7835.8200000000015</v>
      </c>
      <c r="K181" s="18">
        <f t="shared" si="5"/>
        <v>7964.2800000000016</v>
      </c>
      <c r="L181" s="1" t="s">
        <v>55</v>
      </c>
    </row>
    <row r="182" spans="1:13" x14ac:dyDescent="0.3">
      <c r="A182">
        <v>72</v>
      </c>
      <c r="B182" s="22">
        <v>45027</v>
      </c>
      <c r="C182" t="s">
        <v>961</v>
      </c>
      <c r="E182">
        <v>25</v>
      </c>
      <c r="J182" s="18">
        <f t="shared" si="4"/>
        <v>7964.2800000000016</v>
      </c>
      <c r="K182" s="18">
        <f t="shared" si="5"/>
        <v>7989.2800000000016</v>
      </c>
      <c r="L182" s="1" t="s">
        <v>55</v>
      </c>
    </row>
    <row r="183" spans="1:13" x14ac:dyDescent="0.3">
      <c r="A183">
        <v>72</v>
      </c>
      <c r="B183" s="22">
        <v>45028</v>
      </c>
      <c r="C183" t="s">
        <v>1037</v>
      </c>
      <c r="D183" s="80">
        <v>2138</v>
      </c>
      <c r="J183" s="18">
        <f t="shared" si="4"/>
        <v>7989.2800000000016</v>
      </c>
      <c r="K183" s="18">
        <f t="shared" si="5"/>
        <v>5851.2800000000016</v>
      </c>
      <c r="L183" s="1" t="s">
        <v>608</v>
      </c>
      <c r="M183" t="s">
        <v>1111</v>
      </c>
    </row>
    <row r="184" spans="1:13" x14ac:dyDescent="0.3">
      <c r="A184">
        <v>72</v>
      </c>
      <c r="B184" s="22">
        <v>45028</v>
      </c>
      <c r="C184" t="s">
        <v>1038</v>
      </c>
      <c r="E184">
        <v>92.79</v>
      </c>
      <c r="J184" s="18">
        <f t="shared" si="4"/>
        <v>5851.2800000000016</v>
      </c>
      <c r="K184" s="18">
        <f t="shared" si="5"/>
        <v>5944.0700000000015</v>
      </c>
      <c r="L184" s="1" t="s">
        <v>55</v>
      </c>
    </row>
    <row r="185" spans="1:13" x14ac:dyDescent="0.3">
      <c r="A185">
        <v>72</v>
      </c>
      <c r="B185" s="22">
        <v>45028</v>
      </c>
      <c r="C185" t="s">
        <v>965</v>
      </c>
      <c r="E185">
        <v>500</v>
      </c>
      <c r="J185" s="18">
        <f t="shared" si="4"/>
        <v>5944.0700000000015</v>
      </c>
      <c r="K185" s="18">
        <f t="shared" si="5"/>
        <v>6444.0700000000015</v>
      </c>
      <c r="L185" s="1" t="s">
        <v>55</v>
      </c>
    </row>
    <row r="186" spans="1:13" x14ac:dyDescent="0.3">
      <c r="A186">
        <v>72</v>
      </c>
      <c r="B186" s="22">
        <v>45029</v>
      </c>
      <c r="C186" t="s">
        <v>1039</v>
      </c>
      <c r="E186">
        <v>19.64</v>
      </c>
      <c r="J186" s="18">
        <f t="shared" si="4"/>
        <v>6444.0700000000015</v>
      </c>
      <c r="K186" s="18">
        <f t="shared" si="5"/>
        <v>6463.7100000000019</v>
      </c>
      <c r="L186" s="1" t="s">
        <v>55</v>
      </c>
    </row>
    <row r="187" spans="1:13" x14ac:dyDescent="0.3">
      <c r="A187">
        <v>72</v>
      </c>
      <c r="B187" s="22">
        <v>45033</v>
      </c>
      <c r="C187" t="s">
        <v>966</v>
      </c>
      <c r="E187">
        <v>10</v>
      </c>
      <c r="J187" s="18">
        <f t="shared" si="4"/>
        <v>6463.7100000000019</v>
      </c>
      <c r="K187" s="18">
        <f t="shared" si="5"/>
        <v>6473.7100000000019</v>
      </c>
      <c r="L187" s="1" t="s">
        <v>55</v>
      </c>
    </row>
    <row r="188" spans="1:13" x14ac:dyDescent="0.3">
      <c r="A188">
        <v>72</v>
      </c>
      <c r="B188" s="22">
        <v>45033</v>
      </c>
      <c r="C188" t="s">
        <v>967</v>
      </c>
      <c r="E188">
        <v>50</v>
      </c>
      <c r="J188" s="18">
        <f t="shared" si="4"/>
        <v>6473.7100000000019</v>
      </c>
      <c r="K188" s="18">
        <f t="shared" si="5"/>
        <v>6523.7100000000019</v>
      </c>
      <c r="L188" s="1" t="s">
        <v>55</v>
      </c>
    </row>
    <row r="189" spans="1:13" x14ac:dyDescent="0.3">
      <c r="A189">
        <v>72</v>
      </c>
      <c r="B189" s="22">
        <v>45040</v>
      </c>
      <c r="C189" t="s">
        <v>1040</v>
      </c>
      <c r="E189">
        <v>5.69</v>
      </c>
      <c r="J189" s="18">
        <f t="shared" si="4"/>
        <v>6523.7100000000019</v>
      </c>
      <c r="K189" s="18">
        <f t="shared" si="5"/>
        <v>6529.4000000000015</v>
      </c>
      <c r="L189" s="1" t="s">
        <v>55</v>
      </c>
    </row>
    <row r="190" spans="1:13" x14ac:dyDescent="0.3">
      <c r="A190">
        <v>72</v>
      </c>
      <c r="B190" s="22">
        <v>45040</v>
      </c>
      <c r="C190" t="s">
        <v>1041</v>
      </c>
      <c r="E190">
        <v>19.64</v>
      </c>
      <c r="J190" s="18">
        <f t="shared" si="4"/>
        <v>6529.4000000000015</v>
      </c>
      <c r="K190" s="18">
        <f t="shared" si="5"/>
        <v>6549.0400000000018</v>
      </c>
      <c r="L190" s="1" t="s">
        <v>55</v>
      </c>
    </row>
    <row r="191" spans="1:13" x14ac:dyDescent="0.3">
      <c r="A191">
        <v>72</v>
      </c>
      <c r="B191" s="22">
        <v>45041</v>
      </c>
      <c r="C191" t="s">
        <v>358</v>
      </c>
      <c r="E191">
        <v>20</v>
      </c>
      <c r="J191" s="18">
        <f t="shared" si="4"/>
        <v>6549.0400000000018</v>
      </c>
      <c r="K191" s="18">
        <f t="shared" si="5"/>
        <v>6569.0400000000018</v>
      </c>
      <c r="L191" s="1" t="s">
        <v>55</v>
      </c>
    </row>
    <row r="192" spans="1:13" x14ac:dyDescent="0.3">
      <c r="A192">
        <v>72</v>
      </c>
      <c r="B192" s="22">
        <v>45041</v>
      </c>
      <c r="C192" t="s">
        <v>1042</v>
      </c>
      <c r="E192">
        <v>29.54</v>
      </c>
      <c r="J192" s="18">
        <f t="shared" si="4"/>
        <v>6569.0400000000018</v>
      </c>
      <c r="K192" s="18">
        <f t="shared" si="5"/>
        <v>6598.5800000000017</v>
      </c>
      <c r="L192" s="1" t="s">
        <v>55</v>
      </c>
    </row>
    <row r="193" spans="1:12" x14ac:dyDescent="0.3">
      <c r="A193">
        <v>72</v>
      </c>
      <c r="B193" s="22">
        <v>45042</v>
      </c>
      <c r="C193" t="s">
        <v>1043</v>
      </c>
      <c r="E193">
        <v>54.13</v>
      </c>
      <c r="J193" s="18">
        <f t="shared" si="4"/>
        <v>6598.5800000000017</v>
      </c>
      <c r="K193" s="20">
        <f t="shared" si="5"/>
        <v>6652.7100000000019</v>
      </c>
      <c r="L193" s="1" t="s">
        <v>55</v>
      </c>
    </row>
    <row r="194" spans="1:12" x14ac:dyDescent="0.3">
      <c r="A194">
        <v>73</v>
      </c>
      <c r="B194" s="22">
        <v>45043</v>
      </c>
      <c r="C194" t="s">
        <v>1044</v>
      </c>
      <c r="E194">
        <v>103.69</v>
      </c>
      <c r="J194" s="18">
        <f t="shared" si="4"/>
        <v>6652.7100000000019</v>
      </c>
      <c r="K194" s="18">
        <f t="shared" si="5"/>
        <v>6756.4000000000015</v>
      </c>
      <c r="L194" s="1" t="s">
        <v>55</v>
      </c>
    </row>
    <row r="195" spans="1:12" x14ac:dyDescent="0.3">
      <c r="A195">
        <v>73</v>
      </c>
      <c r="B195" s="22">
        <v>45048</v>
      </c>
      <c r="C195" t="s">
        <v>946</v>
      </c>
      <c r="D195">
        <v>6.9</v>
      </c>
      <c r="J195" s="18">
        <f t="shared" si="4"/>
        <v>6756.4000000000015</v>
      </c>
      <c r="K195" s="18">
        <f t="shared" si="5"/>
        <v>6749.5000000000018</v>
      </c>
      <c r="L195" s="1" t="s">
        <v>56</v>
      </c>
    </row>
    <row r="196" spans="1:12" x14ac:dyDescent="0.3">
      <c r="A196">
        <v>73</v>
      </c>
      <c r="B196" s="22">
        <v>45048</v>
      </c>
      <c r="C196" t="s">
        <v>948</v>
      </c>
      <c r="E196">
        <v>10</v>
      </c>
      <c r="J196" s="18">
        <f t="shared" si="4"/>
        <v>6749.5000000000018</v>
      </c>
      <c r="K196" s="18">
        <f t="shared" si="5"/>
        <v>6759.5000000000018</v>
      </c>
      <c r="L196" s="1" t="s">
        <v>55</v>
      </c>
    </row>
    <row r="197" spans="1:12" x14ac:dyDescent="0.3">
      <c r="A197">
        <v>73</v>
      </c>
      <c r="B197" s="22">
        <v>45048</v>
      </c>
      <c r="C197" t="s">
        <v>976</v>
      </c>
      <c r="E197">
        <v>10</v>
      </c>
      <c r="J197" s="18">
        <f t="shared" si="4"/>
        <v>6759.5000000000018</v>
      </c>
      <c r="K197" s="18">
        <f t="shared" si="5"/>
        <v>6769.5000000000018</v>
      </c>
      <c r="L197" s="1" t="s">
        <v>55</v>
      </c>
    </row>
    <row r="198" spans="1:12" x14ac:dyDescent="0.3">
      <c r="A198">
        <v>73</v>
      </c>
      <c r="B198" s="22">
        <v>45048</v>
      </c>
      <c r="C198" t="s">
        <v>949</v>
      </c>
      <c r="E198">
        <v>10</v>
      </c>
      <c r="J198" s="18">
        <f t="shared" si="4"/>
        <v>6769.5000000000018</v>
      </c>
      <c r="K198" s="18">
        <f t="shared" si="5"/>
        <v>6779.5000000000018</v>
      </c>
      <c r="L198" s="1" t="s">
        <v>55</v>
      </c>
    </row>
    <row r="199" spans="1:12" x14ac:dyDescent="0.3">
      <c r="A199">
        <v>73</v>
      </c>
      <c r="B199" s="22">
        <v>45048</v>
      </c>
      <c r="C199" t="s">
        <v>950</v>
      </c>
      <c r="E199">
        <v>15</v>
      </c>
      <c r="J199" s="18">
        <f t="shared" ref="J199:J263" si="7">+K198</f>
        <v>6779.5000000000018</v>
      </c>
      <c r="K199" s="18">
        <f t="shared" ref="K199:K220" si="8">+J199+E199-D199</f>
        <v>6794.5000000000018</v>
      </c>
      <c r="L199" s="1" t="s">
        <v>55</v>
      </c>
    </row>
    <row r="200" spans="1:12" x14ac:dyDescent="0.3">
      <c r="A200">
        <v>73</v>
      </c>
      <c r="B200" s="22">
        <v>45048</v>
      </c>
      <c r="C200" t="s">
        <v>951</v>
      </c>
      <c r="E200">
        <v>20</v>
      </c>
      <c r="J200" s="18">
        <f t="shared" si="7"/>
        <v>6794.5000000000018</v>
      </c>
      <c r="K200" s="18">
        <f t="shared" si="8"/>
        <v>6814.5000000000018</v>
      </c>
      <c r="L200" s="1" t="s">
        <v>55</v>
      </c>
    </row>
    <row r="201" spans="1:12" x14ac:dyDescent="0.3">
      <c r="A201">
        <v>73</v>
      </c>
      <c r="B201" s="22">
        <v>45048</v>
      </c>
      <c r="C201" t="s">
        <v>952</v>
      </c>
      <c r="E201">
        <v>50</v>
      </c>
      <c r="J201" s="18">
        <f t="shared" si="7"/>
        <v>6814.5000000000018</v>
      </c>
      <c r="K201" s="20">
        <f t="shared" si="8"/>
        <v>6864.5000000000018</v>
      </c>
      <c r="L201" s="1" t="s">
        <v>55</v>
      </c>
    </row>
    <row r="202" spans="1:12" x14ac:dyDescent="0.3">
      <c r="A202">
        <v>74</v>
      </c>
      <c r="B202" s="22">
        <v>45049</v>
      </c>
      <c r="C202" t="s">
        <v>947</v>
      </c>
      <c r="E202">
        <v>5</v>
      </c>
      <c r="J202" s="18">
        <f t="shared" si="7"/>
        <v>6864.5000000000018</v>
      </c>
      <c r="K202" s="18">
        <f t="shared" si="8"/>
        <v>6869.5000000000018</v>
      </c>
      <c r="L202" s="1" t="s">
        <v>55</v>
      </c>
    </row>
    <row r="203" spans="1:12" x14ac:dyDescent="0.3">
      <c r="A203">
        <v>74</v>
      </c>
      <c r="B203" s="22">
        <v>45050</v>
      </c>
      <c r="C203" t="s">
        <v>1045</v>
      </c>
      <c r="E203">
        <v>158</v>
      </c>
      <c r="J203" s="18">
        <f t="shared" si="7"/>
        <v>6869.5000000000018</v>
      </c>
      <c r="K203" s="18">
        <f t="shared" si="8"/>
        <v>7027.5000000000018</v>
      </c>
      <c r="L203" s="1" t="s">
        <v>55</v>
      </c>
    </row>
    <row r="204" spans="1:12" x14ac:dyDescent="0.3">
      <c r="A204">
        <v>74</v>
      </c>
      <c r="B204" s="22">
        <v>45051</v>
      </c>
      <c r="C204" t="s">
        <v>1046</v>
      </c>
      <c r="D204">
        <v>90</v>
      </c>
      <c r="J204" s="18">
        <f t="shared" si="7"/>
        <v>7027.5000000000018</v>
      </c>
      <c r="K204" s="18">
        <f t="shared" si="8"/>
        <v>6937.5000000000018</v>
      </c>
      <c r="L204" s="1" t="s">
        <v>87</v>
      </c>
    </row>
    <row r="205" spans="1:12" x14ac:dyDescent="0.3">
      <c r="A205">
        <v>74</v>
      </c>
      <c r="B205" s="22">
        <v>45051</v>
      </c>
      <c r="C205" t="s">
        <v>982</v>
      </c>
      <c r="E205">
        <v>40</v>
      </c>
      <c r="J205" s="18">
        <f t="shared" si="7"/>
        <v>6937.5000000000018</v>
      </c>
      <c r="K205" s="18">
        <f t="shared" si="8"/>
        <v>6977.5000000000018</v>
      </c>
      <c r="L205" s="1" t="s">
        <v>55</v>
      </c>
    </row>
    <row r="206" spans="1:12" x14ac:dyDescent="0.3">
      <c r="A206">
        <v>74</v>
      </c>
      <c r="B206" s="22">
        <v>45051</v>
      </c>
      <c r="C206" t="s">
        <v>955</v>
      </c>
      <c r="E206">
        <v>40</v>
      </c>
      <c r="J206" s="18">
        <f t="shared" si="7"/>
        <v>6977.5000000000018</v>
      </c>
      <c r="K206" s="18">
        <f t="shared" si="8"/>
        <v>7017.5000000000018</v>
      </c>
      <c r="L206" s="1" t="s">
        <v>55</v>
      </c>
    </row>
    <row r="207" spans="1:12" x14ac:dyDescent="0.3">
      <c r="A207">
        <v>74</v>
      </c>
      <c r="B207" s="22">
        <v>45051</v>
      </c>
      <c r="C207" t="s">
        <v>983</v>
      </c>
      <c r="E207">
        <v>50</v>
      </c>
      <c r="J207" s="18">
        <f t="shared" si="7"/>
        <v>7017.5000000000018</v>
      </c>
      <c r="K207" s="18">
        <f t="shared" si="8"/>
        <v>7067.5000000000018</v>
      </c>
      <c r="L207" s="1" t="s">
        <v>55</v>
      </c>
    </row>
    <row r="208" spans="1:12" x14ac:dyDescent="0.3">
      <c r="A208">
        <v>74</v>
      </c>
      <c r="B208" s="22">
        <v>45055</v>
      </c>
      <c r="C208" t="s">
        <v>961</v>
      </c>
      <c r="E208">
        <v>25</v>
      </c>
      <c r="J208" s="18">
        <f t="shared" si="7"/>
        <v>7067.5000000000018</v>
      </c>
      <c r="K208" s="18">
        <f t="shared" si="8"/>
        <v>7092.5000000000018</v>
      </c>
      <c r="L208" s="1" t="s">
        <v>55</v>
      </c>
    </row>
    <row r="209" spans="1:13" x14ac:dyDescent="0.3">
      <c r="A209">
        <v>74</v>
      </c>
      <c r="B209" s="22">
        <v>45056</v>
      </c>
      <c r="C209" t="s">
        <v>1047</v>
      </c>
      <c r="D209" s="80">
        <v>1573</v>
      </c>
      <c r="J209" s="18">
        <f t="shared" si="7"/>
        <v>7092.5000000000018</v>
      </c>
      <c r="K209" s="18">
        <f t="shared" si="8"/>
        <v>5519.5000000000018</v>
      </c>
      <c r="L209" s="42" t="s">
        <v>65</v>
      </c>
      <c r="M209" t="s">
        <v>1112</v>
      </c>
    </row>
    <row r="210" spans="1:13" x14ac:dyDescent="0.3">
      <c r="A210">
        <v>74</v>
      </c>
      <c r="B210" s="22">
        <v>45057</v>
      </c>
      <c r="C210" t="s">
        <v>1048</v>
      </c>
      <c r="E210">
        <v>112.43</v>
      </c>
      <c r="J210" s="18">
        <f t="shared" si="7"/>
        <v>5519.5000000000018</v>
      </c>
      <c r="K210" s="18">
        <f t="shared" si="8"/>
        <v>5631.9300000000021</v>
      </c>
      <c r="L210" s="1" t="s">
        <v>55</v>
      </c>
    </row>
    <row r="211" spans="1:13" x14ac:dyDescent="0.3">
      <c r="A211">
        <v>74</v>
      </c>
      <c r="B211" s="22">
        <v>45058</v>
      </c>
      <c r="C211" t="s">
        <v>965</v>
      </c>
      <c r="E211">
        <v>500</v>
      </c>
      <c r="J211" s="18">
        <f t="shared" si="7"/>
        <v>5631.9300000000021</v>
      </c>
      <c r="K211" s="18">
        <f t="shared" si="8"/>
        <v>6131.9300000000021</v>
      </c>
      <c r="L211" s="1" t="s">
        <v>55</v>
      </c>
    </row>
    <row r="212" spans="1:13" x14ac:dyDescent="0.3">
      <c r="A212">
        <v>74</v>
      </c>
      <c r="B212" s="22">
        <v>45061</v>
      </c>
      <c r="C212" t="s">
        <v>966</v>
      </c>
      <c r="E212">
        <v>10</v>
      </c>
      <c r="J212" s="18">
        <f t="shared" si="7"/>
        <v>6131.9300000000021</v>
      </c>
      <c r="K212" s="18">
        <f t="shared" si="8"/>
        <v>6141.9300000000021</v>
      </c>
      <c r="L212" s="1" t="s">
        <v>55</v>
      </c>
    </row>
    <row r="213" spans="1:13" x14ac:dyDescent="0.3">
      <c r="A213">
        <v>74</v>
      </c>
      <c r="B213" s="22">
        <v>45062</v>
      </c>
      <c r="C213" t="s">
        <v>967</v>
      </c>
      <c r="E213">
        <v>50</v>
      </c>
      <c r="J213" s="18">
        <f t="shared" si="7"/>
        <v>6141.9300000000021</v>
      </c>
      <c r="K213" s="18">
        <f t="shared" si="8"/>
        <v>6191.9300000000021</v>
      </c>
      <c r="L213" s="1" t="s">
        <v>55</v>
      </c>
    </row>
    <row r="214" spans="1:13" x14ac:dyDescent="0.3">
      <c r="A214">
        <v>74</v>
      </c>
      <c r="B214" s="22">
        <v>45065</v>
      </c>
      <c r="C214" t="s">
        <v>1040</v>
      </c>
      <c r="E214">
        <v>17.88</v>
      </c>
      <c r="J214" s="18">
        <f t="shared" si="7"/>
        <v>6191.9300000000021</v>
      </c>
      <c r="K214" s="18">
        <f t="shared" si="8"/>
        <v>6209.8100000000022</v>
      </c>
      <c r="L214" s="1" t="s">
        <v>55</v>
      </c>
    </row>
    <row r="215" spans="1:13" x14ac:dyDescent="0.3">
      <c r="A215">
        <v>74</v>
      </c>
      <c r="B215" s="22">
        <v>45070</v>
      </c>
      <c r="C215" t="s">
        <v>1049</v>
      </c>
      <c r="E215">
        <v>73.77</v>
      </c>
      <c r="J215" s="18">
        <f t="shared" si="7"/>
        <v>6209.8100000000022</v>
      </c>
      <c r="K215" s="18">
        <f t="shared" si="8"/>
        <v>6283.5800000000027</v>
      </c>
      <c r="L215" s="1" t="s">
        <v>55</v>
      </c>
    </row>
    <row r="216" spans="1:13" x14ac:dyDescent="0.3">
      <c r="A216">
        <v>74</v>
      </c>
      <c r="B216" s="22">
        <v>45071</v>
      </c>
      <c r="C216" t="s">
        <v>358</v>
      </c>
      <c r="E216">
        <v>20</v>
      </c>
      <c r="J216" s="18">
        <f t="shared" si="7"/>
        <v>6283.5800000000027</v>
      </c>
      <c r="K216" s="18">
        <f t="shared" si="8"/>
        <v>6303.5800000000027</v>
      </c>
      <c r="L216" s="1" t="s">
        <v>55</v>
      </c>
    </row>
    <row r="217" spans="1:13" x14ac:dyDescent="0.3">
      <c r="A217">
        <v>74</v>
      </c>
      <c r="B217" s="22">
        <v>45076</v>
      </c>
      <c r="C217" t="s">
        <v>976</v>
      </c>
      <c r="E217">
        <v>20</v>
      </c>
      <c r="J217" s="18">
        <f t="shared" si="7"/>
        <v>6303.5800000000027</v>
      </c>
      <c r="K217" s="18">
        <f t="shared" si="8"/>
        <v>6323.5800000000027</v>
      </c>
      <c r="L217" s="1" t="s">
        <v>55</v>
      </c>
    </row>
    <row r="218" spans="1:13" x14ac:dyDescent="0.3">
      <c r="A218">
        <v>74</v>
      </c>
      <c r="B218" s="22">
        <v>45076</v>
      </c>
      <c r="C218" t="s">
        <v>1050</v>
      </c>
      <c r="E218">
        <v>103.69</v>
      </c>
      <c r="J218" s="18">
        <f t="shared" si="7"/>
        <v>6323.5800000000027</v>
      </c>
      <c r="K218" s="18">
        <f t="shared" si="8"/>
        <v>6427.2700000000023</v>
      </c>
      <c r="L218" s="1" t="s">
        <v>55</v>
      </c>
    </row>
    <row r="219" spans="1:13" x14ac:dyDescent="0.3">
      <c r="A219">
        <v>74</v>
      </c>
      <c r="B219" s="22">
        <v>45078</v>
      </c>
      <c r="C219" t="s">
        <v>948</v>
      </c>
      <c r="E219">
        <v>10</v>
      </c>
      <c r="J219" s="18">
        <f t="shared" si="7"/>
        <v>6427.2700000000023</v>
      </c>
      <c r="K219" s="18">
        <f t="shared" si="8"/>
        <v>6437.2700000000023</v>
      </c>
      <c r="L219" s="1" t="s">
        <v>55</v>
      </c>
    </row>
    <row r="220" spans="1:13" x14ac:dyDescent="0.3">
      <c r="A220">
        <v>74</v>
      </c>
      <c r="B220" s="22">
        <v>45078</v>
      </c>
      <c r="C220" t="s">
        <v>949</v>
      </c>
      <c r="E220">
        <v>15</v>
      </c>
      <c r="J220" s="18">
        <f t="shared" si="7"/>
        <v>6437.2700000000023</v>
      </c>
      <c r="K220" s="18">
        <f t="shared" si="8"/>
        <v>6452.2700000000023</v>
      </c>
      <c r="L220" s="1" t="s">
        <v>55</v>
      </c>
    </row>
    <row r="221" spans="1:13" x14ac:dyDescent="0.3">
      <c r="A221">
        <v>74</v>
      </c>
      <c r="B221" s="22">
        <v>45078</v>
      </c>
      <c r="C221" t="s">
        <v>950</v>
      </c>
      <c r="E221">
        <v>15</v>
      </c>
      <c r="J221" s="18">
        <f t="shared" si="7"/>
        <v>6452.2700000000023</v>
      </c>
      <c r="K221" s="18">
        <f t="shared" ref="K221:K284" si="9">+J221+E221-D221</f>
        <v>6467.2700000000023</v>
      </c>
      <c r="L221" s="1" t="s">
        <v>55</v>
      </c>
    </row>
    <row r="222" spans="1:13" x14ac:dyDescent="0.3">
      <c r="A222">
        <v>74</v>
      </c>
      <c r="B222" s="22">
        <v>45078</v>
      </c>
      <c r="C222" t="s">
        <v>951</v>
      </c>
      <c r="E222">
        <v>20</v>
      </c>
      <c r="J222" s="18">
        <f t="shared" si="7"/>
        <v>6467.2700000000023</v>
      </c>
      <c r="K222" s="18">
        <f t="shared" si="9"/>
        <v>6487.2700000000023</v>
      </c>
      <c r="L222" s="1" t="s">
        <v>55</v>
      </c>
    </row>
    <row r="223" spans="1:13" x14ac:dyDescent="0.3">
      <c r="A223">
        <v>74</v>
      </c>
      <c r="B223" s="22">
        <v>45079</v>
      </c>
      <c r="C223" t="s">
        <v>946</v>
      </c>
      <c r="D223">
        <v>6.9</v>
      </c>
      <c r="J223" s="18">
        <f t="shared" si="7"/>
        <v>6487.2700000000023</v>
      </c>
      <c r="K223" s="18">
        <f t="shared" si="9"/>
        <v>6480.3700000000026</v>
      </c>
      <c r="L223" s="1" t="s">
        <v>56</v>
      </c>
    </row>
    <row r="224" spans="1:13" x14ac:dyDescent="0.3">
      <c r="A224">
        <v>74</v>
      </c>
      <c r="B224" s="22">
        <v>45079</v>
      </c>
      <c r="C224" t="s">
        <v>1051</v>
      </c>
      <c r="E224">
        <v>29.54</v>
      </c>
      <c r="J224" s="18">
        <f t="shared" si="7"/>
        <v>6480.3700000000026</v>
      </c>
      <c r="K224" s="18">
        <f t="shared" si="9"/>
        <v>6509.9100000000026</v>
      </c>
      <c r="L224" s="1" t="s">
        <v>55</v>
      </c>
    </row>
    <row r="225" spans="1:12" x14ac:dyDescent="0.3">
      <c r="A225">
        <v>74</v>
      </c>
      <c r="B225" s="22">
        <v>45079</v>
      </c>
      <c r="C225" t="s">
        <v>952</v>
      </c>
      <c r="E225">
        <v>50</v>
      </c>
      <c r="J225" s="18">
        <f t="shared" si="7"/>
        <v>6509.9100000000026</v>
      </c>
      <c r="K225" s="18">
        <f t="shared" si="9"/>
        <v>6559.9100000000026</v>
      </c>
      <c r="L225" s="1" t="s">
        <v>55</v>
      </c>
    </row>
    <row r="226" spans="1:12" x14ac:dyDescent="0.3">
      <c r="A226">
        <v>74</v>
      </c>
      <c r="B226" s="22">
        <v>45079</v>
      </c>
      <c r="C226" t="s">
        <v>1052</v>
      </c>
      <c r="E226" s="23">
        <v>2989.69</v>
      </c>
      <c r="J226" s="18">
        <f t="shared" si="7"/>
        <v>6559.9100000000026</v>
      </c>
      <c r="K226" s="20">
        <f t="shared" si="9"/>
        <v>9549.6000000000022</v>
      </c>
      <c r="L226" s="1" t="s">
        <v>411</v>
      </c>
    </row>
    <row r="227" spans="1:12" x14ac:dyDescent="0.3">
      <c r="A227">
        <v>75</v>
      </c>
      <c r="B227" s="22">
        <v>45082</v>
      </c>
      <c r="C227" t="s">
        <v>947</v>
      </c>
      <c r="E227">
        <v>5</v>
      </c>
      <c r="J227" s="18">
        <f t="shared" si="7"/>
        <v>9549.6000000000022</v>
      </c>
      <c r="K227" s="18">
        <f t="shared" si="9"/>
        <v>9554.6000000000022</v>
      </c>
      <c r="L227" s="1" t="s">
        <v>55</v>
      </c>
    </row>
    <row r="228" spans="1:12" x14ac:dyDescent="0.3">
      <c r="A228">
        <v>75</v>
      </c>
      <c r="B228" s="22">
        <v>45082</v>
      </c>
      <c r="C228" t="s">
        <v>982</v>
      </c>
      <c r="E228">
        <v>40</v>
      </c>
      <c r="J228" s="18">
        <f t="shared" si="7"/>
        <v>9554.6000000000022</v>
      </c>
      <c r="K228" s="18">
        <f t="shared" si="9"/>
        <v>9594.6000000000022</v>
      </c>
      <c r="L228" s="1" t="s">
        <v>55</v>
      </c>
    </row>
    <row r="229" spans="1:12" x14ac:dyDescent="0.3">
      <c r="A229">
        <v>75</v>
      </c>
      <c r="B229" s="22">
        <v>45082</v>
      </c>
      <c r="C229" t="s">
        <v>955</v>
      </c>
      <c r="E229">
        <v>40</v>
      </c>
      <c r="J229" s="18">
        <f t="shared" si="7"/>
        <v>9594.6000000000022</v>
      </c>
      <c r="K229" s="18">
        <f t="shared" si="9"/>
        <v>9634.6000000000022</v>
      </c>
      <c r="L229" s="1" t="s">
        <v>55</v>
      </c>
    </row>
    <row r="230" spans="1:12" x14ac:dyDescent="0.3">
      <c r="A230">
        <v>75</v>
      </c>
      <c r="B230" s="22">
        <v>45082</v>
      </c>
      <c r="C230" t="s">
        <v>983</v>
      </c>
      <c r="E230">
        <v>50</v>
      </c>
      <c r="J230" s="18">
        <f t="shared" si="7"/>
        <v>9634.6000000000022</v>
      </c>
      <c r="K230" s="18">
        <f t="shared" si="9"/>
        <v>9684.6000000000022</v>
      </c>
      <c r="L230" s="1" t="s">
        <v>55</v>
      </c>
    </row>
    <row r="231" spans="1:12" x14ac:dyDescent="0.3">
      <c r="A231">
        <v>75</v>
      </c>
      <c r="B231" s="22">
        <v>45082</v>
      </c>
      <c r="C231" t="s">
        <v>1053</v>
      </c>
      <c r="E231">
        <v>128.46</v>
      </c>
      <c r="J231" s="18">
        <f t="shared" si="7"/>
        <v>9684.6000000000022</v>
      </c>
      <c r="K231" s="18">
        <f t="shared" si="9"/>
        <v>9813.0600000000013</v>
      </c>
      <c r="L231" s="1" t="s">
        <v>55</v>
      </c>
    </row>
    <row r="232" spans="1:12" x14ac:dyDescent="0.3">
      <c r="A232">
        <v>75</v>
      </c>
      <c r="B232" s="22">
        <v>45085</v>
      </c>
      <c r="C232" t="s">
        <v>1054</v>
      </c>
      <c r="E232">
        <v>92.79</v>
      </c>
      <c r="J232" s="18">
        <f t="shared" si="7"/>
        <v>9813.0600000000013</v>
      </c>
      <c r="K232" s="18">
        <f t="shared" si="9"/>
        <v>9905.8500000000022</v>
      </c>
      <c r="L232" s="1" t="s">
        <v>55</v>
      </c>
    </row>
    <row r="233" spans="1:12" x14ac:dyDescent="0.3">
      <c r="A233">
        <v>75</v>
      </c>
      <c r="B233" s="22">
        <v>45086</v>
      </c>
      <c r="C233" t="s">
        <v>961</v>
      </c>
      <c r="E233">
        <v>25</v>
      </c>
      <c r="J233" s="18">
        <f t="shared" si="7"/>
        <v>9905.8500000000022</v>
      </c>
      <c r="K233" s="18">
        <f t="shared" si="9"/>
        <v>9930.8500000000022</v>
      </c>
      <c r="L233" s="1" t="s">
        <v>55</v>
      </c>
    </row>
    <row r="234" spans="1:12" x14ac:dyDescent="0.3">
      <c r="A234">
        <v>75</v>
      </c>
      <c r="B234" s="22">
        <v>45089</v>
      </c>
      <c r="C234" t="s">
        <v>965</v>
      </c>
      <c r="E234">
        <v>500</v>
      </c>
      <c r="J234" s="18">
        <f t="shared" si="7"/>
        <v>9930.8500000000022</v>
      </c>
      <c r="K234" s="18">
        <f t="shared" si="9"/>
        <v>10430.850000000002</v>
      </c>
      <c r="L234" s="1" t="s">
        <v>55</v>
      </c>
    </row>
    <row r="235" spans="1:12" x14ac:dyDescent="0.3">
      <c r="A235">
        <v>75</v>
      </c>
      <c r="B235" s="22">
        <v>45090</v>
      </c>
      <c r="C235" t="s">
        <v>1055</v>
      </c>
      <c r="E235">
        <v>19.64</v>
      </c>
      <c r="J235" s="18">
        <f t="shared" si="7"/>
        <v>10430.850000000002</v>
      </c>
      <c r="K235" s="18">
        <f t="shared" si="9"/>
        <v>10450.490000000002</v>
      </c>
      <c r="L235" s="1" t="s">
        <v>55</v>
      </c>
    </row>
    <row r="236" spans="1:12" x14ac:dyDescent="0.3">
      <c r="A236">
        <v>75</v>
      </c>
      <c r="B236" s="22">
        <v>45091</v>
      </c>
      <c r="C236" t="s">
        <v>1056</v>
      </c>
      <c r="E236">
        <v>9.7200000000000006</v>
      </c>
      <c r="J236" s="18">
        <f t="shared" si="7"/>
        <v>10450.490000000002</v>
      </c>
      <c r="K236" s="18">
        <f t="shared" si="9"/>
        <v>10460.210000000001</v>
      </c>
      <c r="L236" s="1" t="s">
        <v>55</v>
      </c>
    </row>
    <row r="237" spans="1:12" x14ac:dyDescent="0.3">
      <c r="A237">
        <v>75</v>
      </c>
      <c r="B237" s="22">
        <v>45092</v>
      </c>
      <c r="C237" t="s">
        <v>966</v>
      </c>
      <c r="E237">
        <v>10</v>
      </c>
      <c r="J237" s="18">
        <f t="shared" si="7"/>
        <v>10460.210000000001</v>
      </c>
      <c r="K237" s="18">
        <f t="shared" si="9"/>
        <v>10470.210000000001</v>
      </c>
      <c r="L237" s="1" t="s">
        <v>55</v>
      </c>
    </row>
    <row r="238" spans="1:12" x14ac:dyDescent="0.3">
      <c r="A238">
        <v>75</v>
      </c>
      <c r="B238" s="22">
        <v>45093</v>
      </c>
      <c r="C238" t="s">
        <v>1057</v>
      </c>
      <c r="D238">
        <v>100</v>
      </c>
      <c r="J238" s="18">
        <f t="shared" si="7"/>
        <v>10470.210000000001</v>
      </c>
      <c r="K238" s="18">
        <f t="shared" si="9"/>
        <v>10370.210000000001</v>
      </c>
      <c r="L238" s="1" t="s">
        <v>56</v>
      </c>
    </row>
    <row r="239" spans="1:12" x14ac:dyDescent="0.3">
      <c r="A239">
        <v>75</v>
      </c>
      <c r="B239" s="22">
        <v>45093</v>
      </c>
      <c r="C239" t="s">
        <v>967</v>
      </c>
      <c r="E239">
        <v>50</v>
      </c>
      <c r="J239" s="18">
        <f t="shared" si="7"/>
        <v>10370.210000000001</v>
      </c>
      <c r="K239" s="18">
        <f t="shared" si="9"/>
        <v>10420.210000000001</v>
      </c>
      <c r="L239" s="1" t="s">
        <v>55</v>
      </c>
    </row>
    <row r="240" spans="1:12" x14ac:dyDescent="0.3">
      <c r="A240">
        <v>75</v>
      </c>
      <c r="B240" s="22">
        <v>45093</v>
      </c>
      <c r="C240" t="s">
        <v>1058</v>
      </c>
      <c r="E240">
        <v>100</v>
      </c>
      <c r="J240" s="18">
        <f t="shared" si="7"/>
        <v>10420.210000000001</v>
      </c>
      <c r="K240" s="18">
        <f t="shared" si="9"/>
        <v>10520.210000000001</v>
      </c>
      <c r="L240" s="1" t="s">
        <v>55</v>
      </c>
    </row>
    <row r="241" spans="1:12" x14ac:dyDescent="0.3">
      <c r="A241">
        <v>75</v>
      </c>
      <c r="B241" s="22">
        <v>45098</v>
      </c>
      <c r="C241" t="s">
        <v>1059</v>
      </c>
      <c r="E241">
        <v>247.56</v>
      </c>
      <c r="J241" s="18">
        <f t="shared" si="7"/>
        <v>10520.210000000001</v>
      </c>
      <c r="K241" s="18">
        <f t="shared" si="9"/>
        <v>10767.77</v>
      </c>
      <c r="L241" s="1" t="s">
        <v>55</v>
      </c>
    </row>
    <row r="242" spans="1:12" x14ac:dyDescent="0.3">
      <c r="A242">
        <v>75</v>
      </c>
      <c r="B242" s="22">
        <v>45099</v>
      </c>
      <c r="C242" t="s">
        <v>1060</v>
      </c>
      <c r="E242">
        <v>19.64</v>
      </c>
      <c r="J242" s="18">
        <f t="shared" si="7"/>
        <v>10767.77</v>
      </c>
      <c r="K242" s="18">
        <f t="shared" si="9"/>
        <v>10787.41</v>
      </c>
      <c r="L242" s="1" t="s">
        <v>55</v>
      </c>
    </row>
    <row r="243" spans="1:12" x14ac:dyDescent="0.3">
      <c r="A243">
        <v>75</v>
      </c>
      <c r="B243" s="22">
        <v>45100</v>
      </c>
      <c r="C243" t="s">
        <v>358</v>
      </c>
      <c r="E243">
        <v>20</v>
      </c>
      <c r="J243" s="18">
        <f t="shared" si="7"/>
        <v>10787.41</v>
      </c>
      <c r="K243" s="18">
        <f t="shared" si="9"/>
        <v>10807.41</v>
      </c>
      <c r="L243" s="1" t="s">
        <v>55</v>
      </c>
    </row>
    <row r="244" spans="1:12" x14ac:dyDescent="0.3">
      <c r="A244">
        <v>75</v>
      </c>
      <c r="B244" s="22">
        <v>45103</v>
      </c>
      <c r="C244" t="s">
        <v>1061</v>
      </c>
      <c r="E244">
        <v>54.13</v>
      </c>
      <c r="J244" s="18">
        <f t="shared" si="7"/>
        <v>10807.41</v>
      </c>
      <c r="K244" s="18">
        <f t="shared" si="9"/>
        <v>10861.539999999999</v>
      </c>
      <c r="L244" s="1" t="s">
        <v>55</v>
      </c>
    </row>
    <row r="245" spans="1:12" x14ac:dyDescent="0.3">
      <c r="A245">
        <v>75</v>
      </c>
      <c r="B245" s="22">
        <v>45104</v>
      </c>
      <c r="C245" t="s">
        <v>1062</v>
      </c>
      <c r="E245">
        <v>19.64</v>
      </c>
      <c r="J245" s="18">
        <f t="shared" si="7"/>
        <v>10861.539999999999</v>
      </c>
      <c r="K245" s="18">
        <f t="shared" si="9"/>
        <v>10881.179999999998</v>
      </c>
      <c r="L245" s="1" t="s">
        <v>55</v>
      </c>
    </row>
    <row r="246" spans="1:12" x14ac:dyDescent="0.3">
      <c r="A246">
        <v>75</v>
      </c>
      <c r="B246" s="22">
        <v>45105</v>
      </c>
      <c r="C246" t="s">
        <v>1063</v>
      </c>
      <c r="E246">
        <v>103.69</v>
      </c>
      <c r="J246" s="18">
        <f t="shared" si="7"/>
        <v>10881.179999999998</v>
      </c>
      <c r="K246" s="18">
        <f t="shared" si="9"/>
        <v>10984.869999999999</v>
      </c>
      <c r="L246" s="1" t="s">
        <v>55</v>
      </c>
    </row>
    <row r="247" spans="1:12" x14ac:dyDescent="0.3">
      <c r="A247">
        <v>75</v>
      </c>
      <c r="B247" s="22">
        <v>45107</v>
      </c>
      <c r="C247" t="s">
        <v>976</v>
      </c>
      <c r="E247">
        <v>20</v>
      </c>
      <c r="J247" s="18">
        <f t="shared" si="7"/>
        <v>10984.869999999999</v>
      </c>
      <c r="K247" s="20">
        <f t="shared" si="9"/>
        <v>11004.869999999999</v>
      </c>
      <c r="L247" s="1" t="s">
        <v>55</v>
      </c>
    </row>
    <row r="248" spans="1:12" x14ac:dyDescent="0.3">
      <c r="A248">
        <v>76</v>
      </c>
      <c r="B248" s="22">
        <v>45110</v>
      </c>
      <c r="C248" t="s">
        <v>946</v>
      </c>
      <c r="D248">
        <v>6.9</v>
      </c>
      <c r="J248" s="18">
        <f t="shared" si="7"/>
        <v>11004.869999999999</v>
      </c>
      <c r="K248" s="18">
        <f t="shared" si="9"/>
        <v>10997.97</v>
      </c>
      <c r="L248" s="1" t="s">
        <v>56</v>
      </c>
    </row>
    <row r="249" spans="1:12" x14ac:dyDescent="0.3">
      <c r="A249">
        <v>76</v>
      </c>
      <c r="B249" s="22">
        <v>45110</v>
      </c>
      <c r="C249" t="s">
        <v>947</v>
      </c>
      <c r="E249">
        <v>5</v>
      </c>
      <c r="J249" s="18">
        <f t="shared" si="7"/>
        <v>10997.97</v>
      </c>
      <c r="K249" s="18">
        <f t="shared" si="9"/>
        <v>11002.97</v>
      </c>
      <c r="L249" s="1" t="s">
        <v>55</v>
      </c>
    </row>
    <row r="250" spans="1:12" x14ac:dyDescent="0.3">
      <c r="A250">
        <v>76</v>
      </c>
      <c r="B250" s="22">
        <v>45110</v>
      </c>
      <c r="C250" t="s">
        <v>948</v>
      </c>
      <c r="E250">
        <v>10</v>
      </c>
      <c r="J250" s="18">
        <f t="shared" si="7"/>
        <v>11002.97</v>
      </c>
      <c r="K250" s="18">
        <f t="shared" si="9"/>
        <v>11012.97</v>
      </c>
      <c r="L250" s="1" t="s">
        <v>55</v>
      </c>
    </row>
    <row r="251" spans="1:12" x14ac:dyDescent="0.3">
      <c r="A251">
        <v>76</v>
      </c>
      <c r="B251" s="22">
        <v>45110</v>
      </c>
      <c r="C251" t="s">
        <v>949</v>
      </c>
      <c r="E251">
        <v>15</v>
      </c>
      <c r="J251" s="18">
        <f t="shared" si="7"/>
        <v>11012.97</v>
      </c>
      <c r="K251" s="18">
        <f t="shared" si="9"/>
        <v>11027.97</v>
      </c>
      <c r="L251" s="1" t="s">
        <v>55</v>
      </c>
    </row>
    <row r="252" spans="1:12" x14ac:dyDescent="0.3">
      <c r="A252">
        <v>76</v>
      </c>
      <c r="B252" s="22">
        <v>45110</v>
      </c>
      <c r="C252" t="s">
        <v>950</v>
      </c>
      <c r="E252">
        <v>15</v>
      </c>
      <c r="J252" s="18">
        <f t="shared" si="7"/>
        <v>11027.97</v>
      </c>
      <c r="K252" s="18">
        <f t="shared" si="9"/>
        <v>11042.97</v>
      </c>
      <c r="L252" s="1" t="s">
        <v>55</v>
      </c>
    </row>
    <row r="253" spans="1:12" x14ac:dyDescent="0.3">
      <c r="A253">
        <v>76</v>
      </c>
      <c r="B253" s="22">
        <v>45110</v>
      </c>
      <c r="C253" t="s">
        <v>951</v>
      </c>
      <c r="E253">
        <v>20</v>
      </c>
      <c r="J253" s="18">
        <f t="shared" si="7"/>
        <v>11042.97</v>
      </c>
      <c r="K253" s="18">
        <f t="shared" si="9"/>
        <v>11062.97</v>
      </c>
      <c r="L253" s="1" t="s">
        <v>55</v>
      </c>
    </row>
    <row r="254" spans="1:12" x14ac:dyDescent="0.3">
      <c r="A254">
        <v>76</v>
      </c>
      <c r="B254" s="22">
        <v>45110</v>
      </c>
      <c r="C254" t="s">
        <v>952</v>
      </c>
      <c r="E254">
        <v>50</v>
      </c>
      <c r="J254" s="18">
        <f t="shared" si="7"/>
        <v>11062.97</v>
      </c>
      <c r="K254" s="18">
        <f t="shared" si="9"/>
        <v>11112.97</v>
      </c>
      <c r="L254" s="1" t="s">
        <v>55</v>
      </c>
    </row>
    <row r="255" spans="1:12" x14ac:dyDescent="0.3">
      <c r="A255">
        <v>76</v>
      </c>
      <c r="B255" s="22">
        <v>45111</v>
      </c>
      <c r="C255" t="s">
        <v>1064</v>
      </c>
      <c r="E255">
        <v>29.54</v>
      </c>
      <c r="J255" s="18">
        <f t="shared" si="7"/>
        <v>11112.97</v>
      </c>
      <c r="K255" s="18">
        <f t="shared" si="9"/>
        <v>11142.51</v>
      </c>
      <c r="L255" s="1" t="s">
        <v>55</v>
      </c>
    </row>
    <row r="256" spans="1:12" x14ac:dyDescent="0.3">
      <c r="A256" s="22"/>
      <c r="B256" s="22">
        <v>45112</v>
      </c>
      <c r="C256" t="s">
        <v>982</v>
      </c>
      <c r="E256">
        <v>40</v>
      </c>
      <c r="J256" s="18">
        <f t="shared" si="7"/>
        <v>11142.51</v>
      </c>
      <c r="K256" s="18">
        <f t="shared" si="9"/>
        <v>11182.51</v>
      </c>
      <c r="L256" s="1" t="s">
        <v>55</v>
      </c>
    </row>
    <row r="257" spans="1:15" x14ac:dyDescent="0.3">
      <c r="A257">
        <v>76</v>
      </c>
      <c r="B257" s="22">
        <v>45112</v>
      </c>
      <c r="C257" t="s">
        <v>955</v>
      </c>
      <c r="E257">
        <v>40</v>
      </c>
      <c r="J257" s="18">
        <f t="shared" si="7"/>
        <v>11182.51</v>
      </c>
      <c r="K257" s="18">
        <f t="shared" si="9"/>
        <v>11222.51</v>
      </c>
      <c r="L257" s="1" t="s">
        <v>55</v>
      </c>
    </row>
    <row r="258" spans="1:15" x14ac:dyDescent="0.3">
      <c r="A258">
        <v>76</v>
      </c>
      <c r="B258" s="22">
        <v>45112</v>
      </c>
      <c r="C258" t="s">
        <v>983</v>
      </c>
      <c r="E258">
        <v>50</v>
      </c>
      <c r="J258" s="18">
        <f t="shared" si="7"/>
        <v>11222.51</v>
      </c>
      <c r="K258" s="18">
        <f t="shared" si="9"/>
        <v>11272.51</v>
      </c>
      <c r="L258" s="1" t="s">
        <v>55</v>
      </c>
    </row>
    <row r="259" spans="1:15" x14ac:dyDescent="0.3">
      <c r="A259">
        <v>76</v>
      </c>
      <c r="B259" s="22">
        <v>45112</v>
      </c>
      <c r="C259" t="s">
        <v>1065</v>
      </c>
      <c r="E259">
        <v>128.46</v>
      </c>
      <c r="J259" s="18">
        <f t="shared" si="7"/>
        <v>11272.51</v>
      </c>
      <c r="K259" s="18">
        <f t="shared" si="9"/>
        <v>11400.97</v>
      </c>
      <c r="L259" s="1" t="s">
        <v>55</v>
      </c>
    </row>
    <row r="260" spans="1:15" x14ac:dyDescent="0.3">
      <c r="A260">
        <v>76</v>
      </c>
      <c r="B260" s="22">
        <v>45113</v>
      </c>
      <c r="C260" t="s">
        <v>1066</v>
      </c>
      <c r="E260">
        <v>496.4</v>
      </c>
      <c r="J260" s="18">
        <f t="shared" si="7"/>
        <v>11400.97</v>
      </c>
      <c r="K260" s="18">
        <f t="shared" si="9"/>
        <v>11897.369999999999</v>
      </c>
      <c r="L260" s="1" t="s">
        <v>55</v>
      </c>
    </row>
    <row r="261" spans="1:15" x14ac:dyDescent="0.3">
      <c r="A261">
        <v>76</v>
      </c>
      <c r="B261" s="22">
        <v>45117</v>
      </c>
      <c r="C261" t="s">
        <v>449</v>
      </c>
      <c r="E261" s="80">
        <v>5000</v>
      </c>
      <c r="J261" s="18">
        <f t="shared" si="7"/>
        <v>11897.369999999999</v>
      </c>
      <c r="K261" s="18">
        <f t="shared" si="9"/>
        <v>16897.37</v>
      </c>
      <c r="L261" s="42" t="s">
        <v>55</v>
      </c>
      <c r="M261" s="24" t="s">
        <v>1120</v>
      </c>
      <c r="N261" s="24"/>
      <c r="O261" s="24"/>
    </row>
    <row r="262" spans="1:15" x14ac:dyDescent="0.3">
      <c r="A262">
        <v>76</v>
      </c>
      <c r="B262" s="22">
        <v>45117</v>
      </c>
      <c r="C262" t="s">
        <v>961</v>
      </c>
      <c r="E262">
        <v>25</v>
      </c>
      <c r="J262" s="18">
        <f t="shared" si="7"/>
        <v>16897.37</v>
      </c>
      <c r="K262" s="18">
        <f t="shared" si="9"/>
        <v>16922.37</v>
      </c>
      <c r="L262" s="1" t="s">
        <v>55</v>
      </c>
    </row>
    <row r="263" spans="1:15" x14ac:dyDescent="0.3">
      <c r="A263">
        <v>76</v>
      </c>
      <c r="B263" s="22">
        <v>45117</v>
      </c>
      <c r="C263" t="s">
        <v>1067</v>
      </c>
      <c r="E263">
        <v>92.79</v>
      </c>
      <c r="J263" s="18">
        <f t="shared" si="7"/>
        <v>16922.37</v>
      </c>
      <c r="K263" s="18">
        <f t="shared" si="9"/>
        <v>17015.16</v>
      </c>
      <c r="L263" s="1" t="s">
        <v>55</v>
      </c>
    </row>
    <row r="264" spans="1:15" x14ac:dyDescent="0.3">
      <c r="A264">
        <v>76</v>
      </c>
      <c r="B264" s="22">
        <v>45119</v>
      </c>
      <c r="C264" t="s">
        <v>1068</v>
      </c>
      <c r="E264">
        <v>19.64</v>
      </c>
      <c r="J264" s="18">
        <f t="shared" ref="J264:J326" si="10">+K263</f>
        <v>17015.16</v>
      </c>
      <c r="K264" s="18">
        <f t="shared" si="9"/>
        <v>17034.8</v>
      </c>
      <c r="L264" s="1" t="s">
        <v>55</v>
      </c>
    </row>
    <row r="265" spans="1:15" x14ac:dyDescent="0.3">
      <c r="A265">
        <v>76</v>
      </c>
      <c r="B265" s="22">
        <v>45119</v>
      </c>
      <c r="C265" t="s">
        <v>965</v>
      </c>
      <c r="E265">
        <v>500</v>
      </c>
      <c r="J265" s="18">
        <f t="shared" si="10"/>
        <v>17034.8</v>
      </c>
      <c r="K265" s="18">
        <f t="shared" si="9"/>
        <v>17534.8</v>
      </c>
      <c r="L265" s="1" t="s">
        <v>55</v>
      </c>
    </row>
    <row r="266" spans="1:15" x14ac:dyDescent="0.3">
      <c r="A266">
        <v>76</v>
      </c>
      <c r="B266" s="22">
        <v>45124</v>
      </c>
      <c r="C266" t="s">
        <v>966</v>
      </c>
      <c r="E266">
        <v>10</v>
      </c>
      <c r="J266" s="18">
        <f t="shared" si="10"/>
        <v>17534.8</v>
      </c>
      <c r="K266" s="18">
        <f t="shared" si="9"/>
        <v>17544.8</v>
      </c>
      <c r="L266" s="1" t="s">
        <v>55</v>
      </c>
    </row>
    <row r="267" spans="1:15" x14ac:dyDescent="0.3">
      <c r="A267">
        <v>76</v>
      </c>
      <c r="B267" s="22">
        <v>45124</v>
      </c>
      <c r="C267" t="s">
        <v>1069</v>
      </c>
      <c r="E267">
        <v>30</v>
      </c>
      <c r="J267" s="18">
        <f t="shared" si="10"/>
        <v>17544.8</v>
      </c>
      <c r="K267" s="18">
        <f t="shared" si="9"/>
        <v>17574.8</v>
      </c>
      <c r="L267" s="1" t="s">
        <v>55</v>
      </c>
    </row>
    <row r="268" spans="1:15" x14ac:dyDescent="0.3">
      <c r="A268">
        <v>76</v>
      </c>
      <c r="B268" s="22">
        <v>45124</v>
      </c>
      <c r="C268" t="s">
        <v>967</v>
      </c>
      <c r="E268">
        <v>50</v>
      </c>
      <c r="J268" s="18">
        <f t="shared" si="10"/>
        <v>17574.8</v>
      </c>
      <c r="K268" s="18">
        <f t="shared" si="9"/>
        <v>17624.8</v>
      </c>
      <c r="L268" s="1" t="s">
        <v>55</v>
      </c>
    </row>
    <row r="269" spans="1:15" x14ac:dyDescent="0.3">
      <c r="A269">
        <v>76</v>
      </c>
      <c r="B269" s="22">
        <v>45131</v>
      </c>
      <c r="C269" t="s">
        <v>1070</v>
      </c>
      <c r="E269">
        <v>19.64</v>
      </c>
      <c r="J269" s="18">
        <f t="shared" si="10"/>
        <v>17624.8</v>
      </c>
      <c r="K269" s="18">
        <f t="shared" si="9"/>
        <v>17644.439999999999</v>
      </c>
      <c r="L269" s="1" t="s">
        <v>55</v>
      </c>
    </row>
    <row r="270" spans="1:15" x14ac:dyDescent="0.3">
      <c r="A270">
        <v>76</v>
      </c>
      <c r="B270" s="22">
        <v>45132</v>
      </c>
      <c r="C270" t="s">
        <v>1071</v>
      </c>
      <c r="E270">
        <v>20</v>
      </c>
      <c r="J270" s="18">
        <f t="shared" si="10"/>
        <v>17644.439999999999</v>
      </c>
      <c r="K270" s="18">
        <f t="shared" si="9"/>
        <v>17664.439999999999</v>
      </c>
      <c r="L270" s="1" t="s">
        <v>55</v>
      </c>
    </row>
    <row r="271" spans="1:15" x14ac:dyDescent="0.3">
      <c r="A271">
        <v>76</v>
      </c>
      <c r="B271" s="22">
        <v>45132</v>
      </c>
      <c r="C271" t="s">
        <v>1072</v>
      </c>
      <c r="E271">
        <v>29.54</v>
      </c>
      <c r="J271" s="18">
        <f t="shared" si="10"/>
        <v>17664.439999999999</v>
      </c>
      <c r="K271" s="18">
        <f t="shared" si="9"/>
        <v>17693.98</v>
      </c>
      <c r="L271" s="1" t="s">
        <v>55</v>
      </c>
    </row>
    <row r="272" spans="1:15" x14ac:dyDescent="0.3">
      <c r="A272">
        <v>76</v>
      </c>
      <c r="B272" s="22">
        <v>45133</v>
      </c>
      <c r="C272" t="s">
        <v>1073</v>
      </c>
      <c r="E272">
        <v>73.77</v>
      </c>
      <c r="J272" s="18">
        <f t="shared" si="10"/>
        <v>17693.98</v>
      </c>
      <c r="K272" s="20">
        <f t="shared" si="9"/>
        <v>17767.75</v>
      </c>
      <c r="L272" s="1" t="s">
        <v>55</v>
      </c>
    </row>
    <row r="273" spans="1:12" x14ac:dyDescent="0.3">
      <c r="A273">
        <v>77</v>
      </c>
      <c r="B273" s="22">
        <v>45134</v>
      </c>
      <c r="C273" t="s">
        <v>1074</v>
      </c>
      <c r="E273">
        <v>103.69</v>
      </c>
      <c r="J273" s="18">
        <f t="shared" si="10"/>
        <v>17767.75</v>
      </c>
      <c r="K273" s="18">
        <f t="shared" si="9"/>
        <v>17871.439999999999</v>
      </c>
      <c r="L273" s="1" t="s">
        <v>55</v>
      </c>
    </row>
    <row r="274" spans="1:12" x14ac:dyDescent="0.3">
      <c r="A274">
        <v>77</v>
      </c>
      <c r="B274" s="22">
        <v>45138</v>
      </c>
      <c r="C274" t="s">
        <v>976</v>
      </c>
      <c r="E274">
        <v>20</v>
      </c>
      <c r="J274" s="18">
        <f t="shared" si="10"/>
        <v>17871.439999999999</v>
      </c>
      <c r="K274" s="18">
        <f t="shared" si="9"/>
        <v>17891.439999999999</v>
      </c>
      <c r="L274" s="1" t="s">
        <v>55</v>
      </c>
    </row>
    <row r="275" spans="1:12" x14ac:dyDescent="0.3">
      <c r="A275">
        <v>77</v>
      </c>
      <c r="B275" s="22">
        <v>45139</v>
      </c>
      <c r="C275" t="s">
        <v>948</v>
      </c>
      <c r="E275">
        <v>10</v>
      </c>
      <c r="J275" s="18">
        <f t="shared" si="10"/>
        <v>17891.439999999999</v>
      </c>
      <c r="K275" s="18">
        <f t="shared" si="9"/>
        <v>17901.439999999999</v>
      </c>
      <c r="L275" s="1" t="s">
        <v>55</v>
      </c>
    </row>
    <row r="276" spans="1:12" x14ac:dyDescent="0.3">
      <c r="A276">
        <v>77</v>
      </c>
      <c r="B276" s="22">
        <v>45139</v>
      </c>
      <c r="C276" t="s">
        <v>949</v>
      </c>
      <c r="E276">
        <v>15</v>
      </c>
      <c r="J276" s="18">
        <f t="shared" si="10"/>
        <v>17901.439999999999</v>
      </c>
      <c r="K276" s="18">
        <f t="shared" si="9"/>
        <v>17916.439999999999</v>
      </c>
      <c r="L276" s="1" t="s">
        <v>55</v>
      </c>
    </row>
    <row r="277" spans="1:12" x14ac:dyDescent="0.3">
      <c r="A277">
        <v>77</v>
      </c>
      <c r="B277" s="22">
        <v>45139</v>
      </c>
      <c r="C277" t="s">
        <v>950</v>
      </c>
      <c r="E277">
        <v>15</v>
      </c>
      <c r="J277" s="18">
        <f t="shared" si="10"/>
        <v>17916.439999999999</v>
      </c>
      <c r="K277" s="18">
        <f t="shared" si="9"/>
        <v>17931.439999999999</v>
      </c>
      <c r="L277" s="1" t="s">
        <v>55</v>
      </c>
    </row>
    <row r="278" spans="1:12" x14ac:dyDescent="0.3">
      <c r="A278">
        <v>77</v>
      </c>
      <c r="B278" s="22">
        <v>45139</v>
      </c>
      <c r="C278" t="s">
        <v>951</v>
      </c>
      <c r="E278">
        <v>20</v>
      </c>
      <c r="J278" s="18">
        <f t="shared" si="10"/>
        <v>17931.439999999999</v>
      </c>
      <c r="K278" s="18">
        <f t="shared" si="9"/>
        <v>17951.439999999999</v>
      </c>
      <c r="L278" s="1" t="s">
        <v>55</v>
      </c>
    </row>
    <row r="279" spans="1:12" x14ac:dyDescent="0.3">
      <c r="A279">
        <v>77</v>
      </c>
      <c r="B279" s="22">
        <v>45140</v>
      </c>
      <c r="C279" t="s">
        <v>946</v>
      </c>
      <c r="D279">
        <v>6.9</v>
      </c>
      <c r="J279" s="18">
        <f t="shared" si="10"/>
        <v>17951.439999999999</v>
      </c>
      <c r="K279" s="18">
        <f t="shared" si="9"/>
        <v>17944.539999999997</v>
      </c>
      <c r="L279" s="1" t="s">
        <v>56</v>
      </c>
    </row>
    <row r="280" spans="1:12" x14ac:dyDescent="0.3">
      <c r="A280">
        <v>77</v>
      </c>
      <c r="B280" s="22">
        <v>45140</v>
      </c>
      <c r="C280" t="s">
        <v>1075</v>
      </c>
      <c r="E280">
        <v>29.54</v>
      </c>
      <c r="J280" s="18">
        <f t="shared" si="10"/>
        <v>17944.539999999997</v>
      </c>
      <c r="K280" s="18">
        <f t="shared" si="9"/>
        <v>17974.079999999998</v>
      </c>
      <c r="L280" s="1" t="s">
        <v>55</v>
      </c>
    </row>
    <row r="281" spans="1:12" x14ac:dyDescent="0.3">
      <c r="A281">
        <v>77</v>
      </c>
      <c r="B281" s="22">
        <v>45140</v>
      </c>
      <c r="C281" t="s">
        <v>952</v>
      </c>
      <c r="E281">
        <v>50</v>
      </c>
      <c r="J281" s="18">
        <f t="shared" si="10"/>
        <v>17974.079999999998</v>
      </c>
      <c r="K281" s="20">
        <f t="shared" si="9"/>
        <v>18024.079999999998</v>
      </c>
      <c r="L281" s="1" t="s">
        <v>55</v>
      </c>
    </row>
    <row r="282" spans="1:12" x14ac:dyDescent="0.3">
      <c r="A282">
        <v>78</v>
      </c>
      <c r="B282" s="22">
        <v>45141</v>
      </c>
      <c r="C282" t="s">
        <v>947</v>
      </c>
      <c r="E282">
        <v>5</v>
      </c>
      <c r="J282" s="18">
        <f t="shared" si="10"/>
        <v>18024.079999999998</v>
      </c>
      <c r="K282" s="18">
        <f t="shared" si="9"/>
        <v>18029.079999999998</v>
      </c>
      <c r="L282" s="1" t="s">
        <v>55</v>
      </c>
    </row>
    <row r="283" spans="1:12" x14ac:dyDescent="0.3">
      <c r="A283">
        <v>78</v>
      </c>
      <c r="B283" s="22">
        <v>45141</v>
      </c>
      <c r="C283" t="s">
        <v>1076</v>
      </c>
      <c r="E283">
        <v>128.46</v>
      </c>
      <c r="J283" s="18">
        <f t="shared" si="10"/>
        <v>18029.079999999998</v>
      </c>
      <c r="K283" s="18">
        <f t="shared" si="9"/>
        <v>18157.539999999997</v>
      </c>
      <c r="L283" s="1" t="s">
        <v>55</v>
      </c>
    </row>
    <row r="284" spans="1:12" x14ac:dyDescent="0.3">
      <c r="A284">
        <v>78</v>
      </c>
      <c r="B284" s="22">
        <v>45145</v>
      </c>
      <c r="C284" t="s">
        <v>982</v>
      </c>
      <c r="E284">
        <v>40</v>
      </c>
      <c r="J284" s="18">
        <f t="shared" si="10"/>
        <v>18157.539999999997</v>
      </c>
      <c r="K284" s="18">
        <f t="shared" si="9"/>
        <v>18197.539999999997</v>
      </c>
      <c r="L284" s="1" t="s">
        <v>55</v>
      </c>
    </row>
    <row r="285" spans="1:12" x14ac:dyDescent="0.3">
      <c r="A285">
        <v>78</v>
      </c>
      <c r="B285" s="22">
        <v>45145</v>
      </c>
      <c r="C285" t="s">
        <v>955</v>
      </c>
      <c r="E285">
        <v>40</v>
      </c>
      <c r="J285" s="18">
        <f t="shared" si="10"/>
        <v>18197.539999999997</v>
      </c>
      <c r="K285" s="18">
        <f t="shared" ref="K285:K326" si="11">+J285+E285-D285</f>
        <v>18237.539999999997</v>
      </c>
      <c r="L285" s="1" t="s">
        <v>55</v>
      </c>
    </row>
    <row r="286" spans="1:12" x14ac:dyDescent="0.3">
      <c r="A286">
        <v>78</v>
      </c>
      <c r="B286" s="22">
        <v>45145</v>
      </c>
      <c r="C286" t="s">
        <v>983</v>
      </c>
      <c r="E286">
        <v>50</v>
      </c>
      <c r="J286" s="18">
        <f t="shared" si="10"/>
        <v>18237.539999999997</v>
      </c>
      <c r="K286" s="18">
        <f t="shared" si="11"/>
        <v>18287.539999999997</v>
      </c>
      <c r="L286" s="1" t="s">
        <v>55</v>
      </c>
    </row>
    <row r="287" spans="1:12" x14ac:dyDescent="0.3">
      <c r="A287">
        <v>78</v>
      </c>
      <c r="B287" s="22">
        <v>45147</v>
      </c>
      <c r="C287" t="s">
        <v>961</v>
      </c>
      <c r="E287">
        <v>25</v>
      </c>
      <c r="J287" s="18">
        <f t="shared" si="10"/>
        <v>18287.539999999997</v>
      </c>
      <c r="K287" s="18">
        <f t="shared" si="11"/>
        <v>18312.539999999997</v>
      </c>
      <c r="L287" s="1" t="s">
        <v>55</v>
      </c>
    </row>
    <row r="288" spans="1:12" x14ac:dyDescent="0.3">
      <c r="A288">
        <v>78</v>
      </c>
      <c r="B288" s="22">
        <v>45147</v>
      </c>
      <c r="C288" t="s">
        <v>1077</v>
      </c>
      <c r="E288">
        <v>92.79</v>
      </c>
      <c r="J288" s="18">
        <f t="shared" si="10"/>
        <v>18312.539999999997</v>
      </c>
      <c r="K288" s="18">
        <f t="shared" si="11"/>
        <v>18405.329999999998</v>
      </c>
      <c r="L288" s="1" t="s">
        <v>55</v>
      </c>
    </row>
    <row r="289" spans="1:13" x14ac:dyDescent="0.3">
      <c r="A289">
        <v>78</v>
      </c>
      <c r="B289" s="22">
        <v>45148</v>
      </c>
      <c r="C289" t="s">
        <v>1078</v>
      </c>
      <c r="E289" s="79">
        <v>2000</v>
      </c>
      <c r="J289" s="18">
        <f t="shared" si="10"/>
        <v>18405.329999999998</v>
      </c>
      <c r="K289" s="18">
        <f t="shared" si="11"/>
        <v>20405.329999999998</v>
      </c>
      <c r="L289" s="1" t="s">
        <v>55</v>
      </c>
    </row>
    <row r="290" spans="1:13" x14ac:dyDescent="0.3">
      <c r="A290">
        <v>78</v>
      </c>
      <c r="B290" s="22">
        <v>45149</v>
      </c>
      <c r="C290" t="s">
        <v>1079</v>
      </c>
      <c r="E290">
        <v>19.64</v>
      </c>
      <c r="J290" s="18">
        <f t="shared" si="10"/>
        <v>20405.329999999998</v>
      </c>
      <c r="K290" s="18">
        <f t="shared" si="11"/>
        <v>20424.969999999998</v>
      </c>
      <c r="L290" s="1" t="s">
        <v>55</v>
      </c>
    </row>
    <row r="291" spans="1:13" x14ac:dyDescent="0.3">
      <c r="A291">
        <v>78</v>
      </c>
      <c r="B291" s="22">
        <v>45152</v>
      </c>
      <c r="C291" t="s">
        <v>965</v>
      </c>
      <c r="E291">
        <v>500</v>
      </c>
      <c r="J291" s="18">
        <f t="shared" si="10"/>
        <v>20424.969999999998</v>
      </c>
      <c r="K291" s="18">
        <f t="shared" si="11"/>
        <v>20924.969999999998</v>
      </c>
      <c r="L291" s="1" t="s">
        <v>55</v>
      </c>
    </row>
    <row r="292" spans="1:13" x14ac:dyDescent="0.3">
      <c r="A292" s="22"/>
      <c r="B292" s="22">
        <v>45153</v>
      </c>
      <c r="C292" t="s">
        <v>966</v>
      </c>
      <c r="E292">
        <v>10</v>
      </c>
      <c r="J292" s="18">
        <f t="shared" si="10"/>
        <v>20924.969999999998</v>
      </c>
      <c r="K292" s="18">
        <f t="shared" si="11"/>
        <v>20934.969999999998</v>
      </c>
      <c r="L292" s="1" t="s">
        <v>55</v>
      </c>
    </row>
    <row r="293" spans="1:13" x14ac:dyDescent="0.3">
      <c r="A293">
        <v>78</v>
      </c>
      <c r="B293" s="22">
        <v>45154</v>
      </c>
      <c r="C293" t="s">
        <v>967</v>
      </c>
      <c r="E293">
        <v>50</v>
      </c>
      <c r="J293" s="18">
        <f t="shared" si="10"/>
        <v>20934.969999999998</v>
      </c>
      <c r="K293" s="18">
        <f t="shared" si="11"/>
        <v>20984.969999999998</v>
      </c>
      <c r="L293" s="1" t="s">
        <v>55</v>
      </c>
    </row>
    <row r="294" spans="1:13" x14ac:dyDescent="0.3">
      <c r="A294">
        <v>78</v>
      </c>
      <c r="B294" s="22">
        <v>45160</v>
      </c>
      <c r="C294" t="s">
        <v>990</v>
      </c>
      <c r="E294">
        <v>28.46</v>
      </c>
      <c r="J294" s="18">
        <f t="shared" si="10"/>
        <v>20984.969999999998</v>
      </c>
      <c r="K294" s="18">
        <f t="shared" si="11"/>
        <v>21013.429999999997</v>
      </c>
      <c r="L294" s="1" t="s">
        <v>55</v>
      </c>
    </row>
    <row r="295" spans="1:13" x14ac:dyDescent="0.3">
      <c r="A295">
        <v>78</v>
      </c>
      <c r="B295" s="22">
        <v>45161</v>
      </c>
      <c r="C295" t="s">
        <v>1080</v>
      </c>
      <c r="E295">
        <v>19.64</v>
      </c>
      <c r="J295" s="18">
        <f t="shared" si="10"/>
        <v>21013.429999999997</v>
      </c>
      <c r="K295" s="18">
        <f t="shared" si="11"/>
        <v>21033.069999999996</v>
      </c>
      <c r="L295" s="1" t="s">
        <v>55</v>
      </c>
    </row>
    <row r="296" spans="1:13" x14ac:dyDescent="0.3">
      <c r="A296">
        <v>78</v>
      </c>
      <c r="B296" s="22">
        <v>45162</v>
      </c>
      <c r="C296" t="s">
        <v>1081</v>
      </c>
      <c r="E296">
        <v>20</v>
      </c>
      <c r="J296" s="18">
        <f t="shared" si="10"/>
        <v>21033.069999999996</v>
      </c>
      <c r="K296" s="18">
        <f t="shared" si="11"/>
        <v>21053.069999999996</v>
      </c>
      <c r="L296" s="1" t="s">
        <v>55</v>
      </c>
    </row>
    <row r="297" spans="1:13" x14ac:dyDescent="0.3">
      <c r="A297">
        <v>78</v>
      </c>
      <c r="B297" s="22">
        <v>45162</v>
      </c>
      <c r="C297" t="s">
        <v>1082</v>
      </c>
      <c r="E297">
        <v>54.13</v>
      </c>
      <c r="J297" s="18">
        <f t="shared" si="10"/>
        <v>21053.069999999996</v>
      </c>
      <c r="K297" s="18">
        <f t="shared" si="11"/>
        <v>21107.199999999997</v>
      </c>
      <c r="L297" s="1" t="s">
        <v>55</v>
      </c>
    </row>
    <row r="298" spans="1:13" x14ac:dyDescent="0.3">
      <c r="A298">
        <v>78</v>
      </c>
      <c r="B298" s="22">
        <v>45163</v>
      </c>
      <c r="C298" t="s">
        <v>1083</v>
      </c>
      <c r="E298">
        <v>19.64</v>
      </c>
      <c r="J298" s="18">
        <f t="shared" si="10"/>
        <v>21107.199999999997</v>
      </c>
      <c r="K298" s="18">
        <f t="shared" si="11"/>
        <v>21126.839999999997</v>
      </c>
      <c r="L298" s="1" t="s">
        <v>55</v>
      </c>
    </row>
    <row r="299" spans="1:13" x14ac:dyDescent="0.3">
      <c r="A299">
        <v>78</v>
      </c>
      <c r="B299" s="22">
        <v>45167</v>
      </c>
      <c r="C299" t="s">
        <v>1084</v>
      </c>
      <c r="D299" s="80">
        <v>1508</v>
      </c>
      <c r="J299" s="18">
        <f t="shared" si="10"/>
        <v>21126.839999999997</v>
      </c>
      <c r="K299" s="18">
        <f t="shared" si="11"/>
        <v>19618.839999999997</v>
      </c>
      <c r="L299" s="42" t="s">
        <v>65</v>
      </c>
      <c r="M299" t="s">
        <v>1114</v>
      </c>
    </row>
    <row r="300" spans="1:13" x14ac:dyDescent="0.3">
      <c r="A300">
        <v>78</v>
      </c>
      <c r="B300" s="22">
        <v>45167</v>
      </c>
      <c r="C300" t="s">
        <v>1085</v>
      </c>
      <c r="D300" s="80">
        <v>3357</v>
      </c>
      <c r="J300" s="18">
        <f t="shared" si="10"/>
        <v>19618.839999999997</v>
      </c>
      <c r="K300" s="18">
        <f t="shared" si="11"/>
        <v>16261.839999999997</v>
      </c>
      <c r="L300" s="42" t="s">
        <v>65</v>
      </c>
      <c r="M300" t="s">
        <v>1113</v>
      </c>
    </row>
    <row r="301" spans="1:13" x14ac:dyDescent="0.3">
      <c r="A301">
        <v>78</v>
      </c>
      <c r="B301" s="22">
        <v>45168</v>
      </c>
      <c r="C301" t="s">
        <v>976</v>
      </c>
      <c r="E301">
        <v>20</v>
      </c>
      <c r="J301" s="18">
        <f t="shared" si="10"/>
        <v>16261.839999999997</v>
      </c>
      <c r="K301" s="18">
        <f t="shared" si="11"/>
        <v>16281.839999999997</v>
      </c>
      <c r="L301" s="1" t="s">
        <v>55</v>
      </c>
    </row>
    <row r="302" spans="1:13" x14ac:dyDescent="0.3">
      <c r="A302">
        <v>78</v>
      </c>
      <c r="B302" s="22">
        <v>45168</v>
      </c>
      <c r="C302" t="s">
        <v>1086</v>
      </c>
      <c r="E302">
        <v>103.69</v>
      </c>
      <c r="J302" s="18">
        <f t="shared" si="10"/>
        <v>16281.839999999997</v>
      </c>
      <c r="K302" s="18">
        <f t="shared" si="11"/>
        <v>16385.529999999995</v>
      </c>
      <c r="L302" s="1" t="s">
        <v>55</v>
      </c>
    </row>
    <row r="303" spans="1:13" x14ac:dyDescent="0.3">
      <c r="A303">
        <v>78</v>
      </c>
      <c r="B303" s="22">
        <v>45168</v>
      </c>
      <c r="C303" t="s">
        <v>1007</v>
      </c>
      <c r="E303" s="79">
        <v>1200</v>
      </c>
      <c r="J303" s="18">
        <f t="shared" si="10"/>
        <v>16385.529999999995</v>
      </c>
      <c r="K303" s="18">
        <f t="shared" si="11"/>
        <v>17585.529999999995</v>
      </c>
      <c r="L303" s="1" t="s">
        <v>55</v>
      </c>
    </row>
    <row r="304" spans="1:13" x14ac:dyDescent="0.3">
      <c r="A304">
        <v>78</v>
      </c>
      <c r="B304" s="22">
        <v>45170</v>
      </c>
      <c r="C304" t="s">
        <v>948</v>
      </c>
      <c r="E304">
        <v>10</v>
      </c>
      <c r="J304" s="18">
        <f t="shared" si="10"/>
        <v>17585.529999999995</v>
      </c>
      <c r="K304" s="18">
        <f t="shared" si="11"/>
        <v>17595.529999999995</v>
      </c>
      <c r="L304" s="1" t="s">
        <v>55</v>
      </c>
    </row>
    <row r="305" spans="1:13" x14ac:dyDescent="0.3">
      <c r="A305">
        <v>78</v>
      </c>
      <c r="B305" s="22">
        <v>45170</v>
      </c>
      <c r="C305" t="s">
        <v>949</v>
      </c>
      <c r="E305">
        <v>15</v>
      </c>
      <c r="J305" s="18">
        <f t="shared" si="10"/>
        <v>17595.529999999995</v>
      </c>
      <c r="K305" s="18">
        <f t="shared" si="11"/>
        <v>17610.529999999995</v>
      </c>
      <c r="L305" s="1" t="s">
        <v>55</v>
      </c>
    </row>
    <row r="306" spans="1:13" x14ac:dyDescent="0.3">
      <c r="A306">
        <v>78</v>
      </c>
      <c r="B306" s="22">
        <v>45170</v>
      </c>
      <c r="C306" t="s">
        <v>950</v>
      </c>
      <c r="E306">
        <v>15</v>
      </c>
      <c r="J306" s="18">
        <f t="shared" si="10"/>
        <v>17610.529999999995</v>
      </c>
      <c r="K306" s="20">
        <f t="shared" si="11"/>
        <v>17625.529999999995</v>
      </c>
      <c r="L306" s="1" t="s">
        <v>55</v>
      </c>
    </row>
    <row r="307" spans="1:13" x14ac:dyDescent="0.3">
      <c r="A307">
        <v>79</v>
      </c>
      <c r="B307" s="22">
        <v>45170</v>
      </c>
      <c r="C307" t="s">
        <v>951</v>
      </c>
      <c r="E307">
        <v>20</v>
      </c>
      <c r="J307" s="18">
        <f t="shared" si="10"/>
        <v>17625.529999999995</v>
      </c>
      <c r="K307" s="18">
        <f t="shared" si="11"/>
        <v>17645.529999999995</v>
      </c>
      <c r="L307" s="1" t="s">
        <v>55</v>
      </c>
    </row>
    <row r="308" spans="1:13" x14ac:dyDescent="0.3">
      <c r="A308">
        <v>79</v>
      </c>
      <c r="B308" s="22">
        <v>45173</v>
      </c>
      <c r="C308" t="s">
        <v>946</v>
      </c>
      <c r="D308">
        <v>6.9</v>
      </c>
      <c r="J308" s="18">
        <f t="shared" si="10"/>
        <v>17645.529999999995</v>
      </c>
      <c r="K308" s="18">
        <f t="shared" si="11"/>
        <v>17638.629999999994</v>
      </c>
      <c r="L308" s="1" t="s">
        <v>56</v>
      </c>
    </row>
    <row r="309" spans="1:13" x14ac:dyDescent="0.3">
      <c r="A309">
        <v>79</v>
      </c>
      <c r="B309" s="22">
        <v>45173</v>
      </c>
      <c r="C309" t="s">
        <v>1087</v>
      </c>
      <c r="D309" s="80">
        <v>6418</v>
      </c>
      <c r="J309" s="18">
        <f t="shared" si="10"/>
        <v>17638.629999999994</v>
      </c>
      <c r="K309" s="18">
        <f t="shared" si="11"/>
        <v>11220.629999999994</v>
      </c>
      <c r="L309" s="42" t="s">
        <v>65</v>
      </c>
      <c r="M309" t="s">
        <v>1115</v>
      </c>
    </row>
    <row r="310" spans="1:13" x14ac:dyDescent="0.3">
      <c r="A310">
        <v>79</v>
      </c>
      <c r="B310" s="22">
        <v>45173</v>
      </c>
      <c r="C310" t="s">
        <v>947</v>
      </c>
      <c r="E310">
        <v>5</v>
      </c>
      <c r="J310" s="18">
        <f t="shared" si="10"/>
        <v>11220.629999999994</v>
      </c>
      <c r="K310" s="18">
        <f t="shared" si="11"/>
        <v>11225.629999999994</v>
      </c>
      <c r="L310" s="1" t="s">
        <v>55</v>
      </c>
    </row>
    <row r="311" spans="1:13" x14ac:dyDescent="0.3">
      <c r="A311">
        <v>79</v>
      </c>
      <c r="B311" s="22">
        <v>45173</v>
      </c>
      <c r="C311" t="s">
        <v>1088</v>
      </c>
      <c r="E311">
        <v>29.54</v>
      </c>
      <c r="J311" s="18">
        <f t="shared" si="10"/>
        <v>11225.629999999994</v>
      </c>
      <c r="K311" s="18">
        <f t="shared" si="11"/>
        <v>11255.169999999995</v>
      </c>
      <c r="L311" s="1" t="s">
        <v>55</v>
      </c>
    </row>
    <row r="312" spans="1:13" x14ac:dyDescent="0.3">
      <c r="A312">
        <v>79</v>
      </c>
      <c r="B312" s="22">
        <v>45174</v>
      </c>
      <c r="C312" t="s">
        <v>955</v>
      </c>
      <c r="E312">
        <v>40</v>
      </c>
      <c r="J312" s="18">
        <f t="shared" si="10"/>
        <v>11255.169999999995</v>
      </c>
      <c r="K312" s="18">
        <f t="shared" si="11"/>
        <v>11295.169999999995</v>
      </c>
      <c r="L312" s="1" t="s">
        <v>55</v>
      </c>
    </row>
    <row r="313" spans="1:13" x14ac:dyDescent="0.3">
      <c r="A313">
        <v>79</v>
      </c>
      <c r="B313" s="22">
        <v>45174</v>
      </c>
      <c r="C313" t="s">
        <v>982</v>
      </c>
      <c r="E313">
        <v>40</v>
      </c>
      <c r="J313" s="18">
        <f t="shared" si="10"/>
        <v>11295.169999999995</v>
      </c>
      <c r="K313" s="18">
        <f t="shared" si="11"/>
        <v>11335.169999999995</v>
      </c>
      <c r="L313" s="1" t="s">
        <v>55</v>
      </c>
    </row>
    <row r="314" spans="1:13" x14ac:dyDescent="0.3">
      <c r="A314">
        <v>79</v>
      </c>
      <c r="B314" s="22">
        <v>45174</v>
      </c>
      <c r="C314" t="s">
        <v>983</v>
      </c>
      <c r="E314">
        <v>50</v>
      </c>
      <c r="J314" s="18">
        <f t="shared" si="10"/>
        <v>11335.169999999995</v>
      </c>
      <c r="K314" s="18">
        <f t="shared" si="11"/>
        <v>11385.169999999995</v>
      </c>
      <c r="L314" s="1" t="s">
        <v>55</v>
      </c>
    </row>
    <row r="315" spans="1:13" x14ac:dyDescent="0.3">
      <c r="A315">
        <v>79</v>
      </c>
      <c r="B315" s="22">
        <v>45174</v>
      </c>
      <c r="C315" t="s">
        <v>1089</v>
      </c>
      <c r="E315">
        <v>128.46</v>
      </c>
      <c r="J315" s="18">
        <f t="shared" si="10"/>
        <v>11385.169999999995</v>
      </c>
      <c r="K315" s="18">
        <f t="shared" si="11"/>
        <v>11513.629999999994</v>
      </c>
      <c r="L315" s="1" t="s">
        <v>55</v>
      </c>
    </row>
    <row r="316" spans="1:13" x14ac:dyDescent="0.3">
      <c r="A316">
        <v>79</v>
      </c>
      <c r="B316" s="22">
        <v>45177</v>
      </c>
      <c r="C316" t="s">
        <v>1090</v>
      </c>
      <c r="E316">
        <v>92.79</v>
      </c>
      <c r="J316" s="18">
        <f t="shared" si="10"/>
        <v>11513.629999999994</v>
      </c>
      <c r="K316" s="18">
        <f t="shared" si="11"/>
        <v>11606.419999999995</v>
      </c>
      <c r="L316" s="1" t="s">
        <v>55</v>
      </c>
    </row>
    <row r="317" spans="1:13" x14ac:dyDescent="0.3">
      <c r="A317">
        <v>79</v>
      </c>
      <c r="B317" s="22">
        <v>45180</v>
      </c>
      <c r="C317" t="s">
        <v>961</v>
      </c>
      <c r="E317">
        <v>25</v>
      </c>
      <c r="J317" s="18">
        <f t="shared" si="10"/>
        <v>11606.419999999995</v>
      </c>
      <c r="K317" s="18">
        <f t="shared" si="11"/>
        <v>11631.419999999995</v>
      </c>
      <c r="L317" s="1" t="s">
        <v>55</v>
      </c>
    </row>
    <row r="318" spans="1:13" x14ac:dyDescent="0.3">
      <c r="A318">
        <v>79</v>
      </c>
      <c r="B318" s="22">
        <v>45181</v>
      </c>
      <c r="C318" t="s">
        <v>965</v>
      </c>
      <c r="E318">
        <v>500</v>
      </c>
      <c r="J318" s="18">
        <f t="shared" si="10"/>
        <v>11631.419999999995</v>
      </c>
      <c r="K318" s="18">
        <f t="shared" si="11"/>
        <v>12131.419999999995</v>
      </c>
      <c r="L318" s="1" t="s">
        <v>55</v>
      </c>
    </row>
    <row r="319" spans="1:13" x14ac:dyDescent="0.3">
      <c r="A319">
        <v>79</v>
      </c>
      <c r="B319" s="22">
        <v>45182</v>
      </c>
      <c r="C319" t="s">
        <v>1091</v>
      </c>
      <c r="E319">
        <v>29.36</v>
      </c>
      <c r="J319" s="18">
        <f t="shared" si="10"/>
        <v>12131.419999999995</v>
      </c>
      <c r="K319" s="18">
        <f t="shared" si="11"/>
        <v>12160.779999999995</v>
      </c>
      <c r="L319" s="1" t="s">
        <v>55</v>
      </c>
    </row>
    <row r="320" spans="1:13" x14ac:dyDescent="0.3">
      <c r="A320">
        <v>79</v>
      </c>
      <c r="B320" s="22">
        <v>45183</v>
      </c>
      <c r="C320" t="s">
        <v>1092</v>
      </c>
      <c r="E320" s="23">
        <v>1557.93</v>
      </c>
      <c r="J320" s="18">
        <f t="shared" si="10"/>
        <v>12160.779999999995</v>
      </c>
      <c r="K320" s="18">
        <f t="shared" si="11"/>
        <v>13718.709999999995</v>
      </c>
      <c r="L320" s="1" t="s">
        <v>61</v>
      </c>
    </row>
    <row r="321" spans="1:12" x14ac:dyDescent="0.3">
      <c r="A321">
        <v>79</v>
      </c>
      <c r="B321" s="22">
        <v>45184</v>
      </c>
      <c r="C321" t="s">
        <v>966</v>
      </c>
      <c r="E321">
        <v>10</v>
      </c>
      <c r="J321" s="18">
        <f t="shared" si="10"/>
        <v>13718.709999999995</v>
      </c>
      <c r="K321" s="18">
        <f t="shared" si="11"/>
        <v>13728.709999999995</v>
      </c>
      <c r="L321" s="1" t="s">
        <v>55</v>
      </c>
    </row>
    <row r="322" spans="1:12" x14ac:dyDescent="0.3">
      <c r="A322">
        <v>79</v>
      </c>
      <c r="B322" s="22">
        <v>45187</v>
      </c>
      <c r="C322" t="s">
        <v>967</v>
      </c>
      <c r="E322">
        <v>50</v>
      </c>
      <c r="J322" s="18">
        <f t="shared" si="10"/>
        <v>13728.709999999995</v>
      </c>
      <c r="K322" s="18">
        <f t="shared" si="11"/>
        <v>13778.709999999995</v>
      </c>
      <c r="L322" s="1" t="s">
        <v>55</v>
      </c>
    </row>
    <row r="323" spans="1:12" x14ac:dyDescent="0.3">
      <c r="A323">
        <v>79</v>
      </c>
      <c r="B323" s="22">
        <v>45191</v>
      </c>
      <c r="C323" t="s">
        <v>1093</v>
      </c>
      <c r="E323">
        <v>19.64</v>
      </c>
      <c r="J323" s="18">
        <f t="shared" si="10"/>
        <v>13778.709999999995</v>
      </c>
      <c r="K323" s="18">
        <f t="shared" si="11"/>
        <v>13798.349999999995</v>
      </c>
      <c r="L323" s="1" t="s">
        <v>55</v>
      </c>
    </row>
    <row r="324" spans="1:12" x14ac:dyDescent="0.3">
      <c r="A324">
        <v>79</v>
      </c>
      <c r="B324" s="22">
        <v>45194</v>
      </c>
      <c r="C324" t="s">
        <v>1094</v>
      </c>
      <c r="E324">
        <v>20</v>
      </c>
      <c r="J324" s="18">
        <f t="shared" si="10"/>
        <v>13798.349999999995</v>
      </c>
      <c r="K324" s="18">
        <f t="shared" si="11"/>
        <v>13818.349999999995</v>
      </c>
      <c r="L324" s="1" t="s">
        <v>55</v>
      </c>
    </row>
    <row r="325" spans="1:12" x14ac:dyDescent="0.3">
      <c r="A325">
        <v>79</v>
      </c>
      <c r="B325" s="22">
        <v>45195</v>
      </c>
      <c r="C325" t="s">
        <v>1095</v>
      </c>
      <c r="E325">
        <v>54.13</v>
      </c>
      <c r="J325" s="18">
        <f t="shared" si="10"/>
        <v>13818.349999999995</v>
      </c>
      <c r="K325" s="18">
        <f t="shared" si="11"/>
        <v>13872.479999999994</v>
      </c>
      <c r="L325" s="1" t="s">
        <v>55</v>
      </c>
    </row>
    <row r="326" spans="1:12" x14ac:dyDescent="0.3">
      <c r="A326">
        <v>79</v>
      </c>
      <c r="B326" s="22">
        <v>45196</v>
      </c>
      <c r="C326" t="s">
        <v>1096</v>
      </c>
      <c r="E326">
        <v>123.33</v>
      </c>
      <c r="J326" s="18">
        <f t="shared" si="10"/>
        <v>13872.479999999994</v>
      </c>
      <c r="K326" s="20">
        <f t="shared" si="11"/>
        <v>13995.809999999994</v>
      </c>
      <c r="L326" s="1" t="s">
        <v>55</v>
      </c>
    </row>
    <row r="327" spans="1:12" x14ac:dyDescent="0.3">
      <c r="D327" s="67">
        <f>SUM(D4:D326)</f>
        <v>42213.880000000012</v>
      </c>
      <c r="E327" s="67">
        <f>SUM(E4:E326)</f>
        <v>56209.689999999995</v>
      </c>
    </row>
    <row r="328" spans="1:12" x14ac:dyDescent="0.3">
      <c r="A328" t="s">
        <v>296</v>
      </c>
    </row>
    <row r="330" spans="1:12" x14ac:dyDescent="0.3">
      <c r="A330" t="s">
        <v>1097</v>
      </c>
      <c r="B330" t="s">
        <v>1098</v>
      </c>
    </row>
    <row r="331" spans="1:12" x14ac:dyDescent="0.3">
      <c r="A331" t="s">
        <v>1099</v>
      </c>
      <c r="B331" t="s">
        <v>1100</v>
      </c>
    </row>
    <row r="332" spans="1:12" x14ac:dyDescent="0.3">
      <c r="A332" t="s">
        <v>117</v>
      </c>
      <c r="B332" t="s">
        <v>1101</v>
      </c>
    </row>
    <row r="333" spans="1:12" x14ac:dyDescent="0.3">
      <c r="A333" t="s">
        <v>1102</v>
      </c>
      <c r="B333" t="s">
        <v>1103</v>
      </c>
    </row>
    <row r="335" spans="1:12" ht="15.6" x14ac:dyDescent="0.3">
      <c r="C335" s="55" t="s">
        <v>21</v>
      </c>
      <c r="E335" s="57">
        <f>+E327-E4</f>
        <v>48865.42</v>
      </c>
      <c r="L335" s="1"/>
    </row>
    <row r="336" spans="1:12" x14ac:dyDescent="0.3">
      <c r="L336" s="1"/>
    </row>
    <row r="337" spans="3:12" ht="15.6" x14ac:dyDescent="0.3">
      <c r="C337" s="55" t="s">
        <v>26</v>
      </c>
      <c r="D337" s="57">
        <f>+D327</f>
        <v>42213.880000000012</v>
      </c>
      <c r="L337" s="1"/>
    </row>
    <row r="338" spans="3:12" x14ac:dyDescent="0.3">
      <c r="C338" t="s">
        <v>310</v>
      </c>
      <c r="E338" s="2">
        <f>+SUMIF($L$2:$L$330,$L338,E$2:E$330)</f>
        <v>7344.27</v>
      </c>
      <c r="L338" s="1" t="s">
        <v>309</v>
      </c>
    </row>
    <row r="339" spans="3:12" x14ac:dyDescent="0.3">
      <c r="L339" s="1"/>
    </row>
    <row r="340" spans="3:12" x14ac:dyDescent="0.3">
      <c r="C340" t="s">
        <v>19</v>
      </c>
      <c r="D340" s="2">
        <f>+SUMIF($L$2:$L$326,$L340,D$2:D$326)</f>
        <v>0</v>
      </c>
      <c r="E340" s="2">
        <f>+SUMIF($L$2:$L$326,$L340,E$2:E$326)</f>
        <v>37447.299999999988</v>
      </c>
      <c r="F340" s="23">
        <f>+E340-D340</f>
        <v>37447.299999999988</v>
      </c>
      <c r="L340" s="13" t="s">
        <v>55</v>
      </c>
    </row>
    <row r="341" spans="3:12" x14ac:dyDescent="0.3">
      <c r="C341" t="s">
        <v>413</v>
      </c>
      <c r="D341" s="2">
        <f t="shared" ref="D341:E353" si="12">+SUMIF($L$2:$L$326,$L341,D$2:D$326)</f>
        <v>0</v>
      </c>
      <c r="E341" s="2">
        <f t="shared" si="12"/>
        <v>2989.69</v>
      </c>
      <c r="F341" s="23">
        <f t="shared" ref="F341:F353" si="13">+E341-D341</f>
        <v>2989.69</v>
      </c>
      <c r="L341" s="13" t="s">
        <v>411</v>
      </c>
    </row>
    <row r="342" spans="3:12" x14ac:dyDescent="0.3">
      <c r="C342" t="s">
        <v>91</v>
      </c>
      <c r="D342" s="2">
        <f t="shared" si="12"/>
        <v>0</v>
      </c>
      <c r="E342" s="2">
        <f t="shared" si="12"/>
        <v>0</v>
      </c>
      <c r="F342" s="23">
        <f t="shared" si="13"/>
        <v>0</v>
      </c>
      <c r="L342" s="13" t="s">
        <v>57</v>
      </c>
    </row>
    <row r="343" spans="3:12" x14ac:dyDescent="0.3">
      <c r="C343" t="s">
        <v>20</v>
      </c>
      <c r="D343" s="2">
        <f t="shared" si="12"/>
        <v>0</v>
      </c>
      <c r="E343" s="2">
        <f t="shared" si="12"/>
        <v>2778.4300000000003</v>
      </c>
      <c r="F343" s="23">
        <f t="shared" si="13"/>
        <v>2778.4300000000003</v>
      </c>
      <c r="L343" s="13" t="s">
        <v>61</v>
      </c>
    </row>
    <row r="344" spans="3:12" x14ac:dyDescent="0.3">
      <c r="C344" t="s">
        <v>206</v>
      </c>
      <c r="D344" s="2">
        <f t="shared" si="12"/>
        <v>0</v>
      </c>
      <c r="E344" s="2">
        <f t="shared" si="12"/>
        <v>0</v>
      </c>
      <c r="F344" s="23">
        <f t="shared" si="13"/>
        <v>0</v>
      </c>
      <c r="L344" s="13" t="s">
        <v>205</v>
      </c>
    </row>
    <row r="345" spans="3:12" x14ac:dyDescent="0.3">
      <c r="L345" s="13"/>
    </row>
    <row r="346" spans="3:12" x14ac:dyDescent="0.3">
      <c r="C346" t="s">
        <v>92</v>
      </c>
      <c r="D346" s="2">
        <f t="shared" si="12"/>
        <v>30659.57</v>
      </c>
      <c r="E346" s="2">
        <f t="shared" si="12"/>
        <v>0</v>
      </c>
      <c r="F346" s="23">
        <f t="shared" si="13"/>
        <v>-30659.57</v>
      </c>
      <c r="L346" s="13" t="s">
        <v>65</v>
      </c>
    </row>
    <row r="347" spans="3:12" x14ac:dyDescent="0.3">
      <c r="C347" t="s">
        <v>607</v>
      </c>
      <c r="D347" s="2">
        <f t="shared" si="12"/>
        <v>7916.43</v>
      </c>
      <c r="E347" s="2">
        <f t="shared" si="12"/>
        <v>0</v>
      </c>
      <c r="F347" s="23">
        <f t="shared" si="13"/>
        <v>-7916.43</v>
      </c>
      <c r="L347" s="13" t="s">
        <v>608</v>
      </c>
    </row>
    <row r="348" spans="3:12" x14ac:dyDescent="0.3">
      <c r="C348" t="s">
        <v>313</v>
      </c>
      <c r="D348" s="2">
        <f t="shared" si="12"/>
        <v>0</v>
      </c>
      <c r="E348" s="2">
        <f t="shared" si="12"/>
        <v>0</v>
      </c>
      <c r="F348" s="23">
        <f t="shared" si="13"/>
        <v>0</v>
      </c>
      <c r="L348" s="13" t="s">
        <v>311</v>
      </c>
    </row>
    <row r="349" spans="3:12" x14ac:dyDescent="0.3">
      <c r="C349" t="s">
        <v>412</v>
      </c>
      <c r="D349" s="2">
        <f t="shared" si="12"/>
        <v>0</v>
      </c>
      <c r="E349" s="2">
        <f t="shared" si="12"/>
        <v>0</v>
      </c>
      <c r="F349" s="23">
        <f>+E349-D349</f>
        <v>0</v>
      </c>
      <c r="L349" s="13" t="s">
        <v>410</v>
      </c>
    </row>
    <row r="350" spans="3:12" x14ac:dyDescent="0.3">
      <c r="C350" t="s">
        <v>93</v>
      </c>
      <c r="D350" s="2">
        <f t="shared" si="12"/>
        <v>165</v>
      </c>
      <c r="E350" s="2">
        <f t="shared" si="12"/>
        <v>0</v>
      </c>
      <c r="F350" s="23">
        <f t="shared" si="13"/>
        <v>-165</v>
      </c>
      <c r="L350" s="13" t="s">
        <v>87</v>
      </c>
    </row>
    <row r="351" spans="3:12" x14ac:dyDescent="0.3">
      <c r="C351" t="s">
        <v>306</v>
      </c>
      <c r="D351" s="2">
        <f t="shared" si="12"/>
        <v>0</v>
      </c>
      <c r="E351" s="2">
        <f t="shared" si="12"/>
        <v>0</v>
      </c>
      <c r="F351" s="23">
        <f t="shared" si="13"/>
        <v>0</v>
      </c>
      <c r="L351" s="13" t="s">
        <v>305</v>
      </c>
    </row>
    <row r="352" spans="3:12" x14ac:dyDescent="0.3">
      <c r="C352" t="s">
        <v>95</v>
      </c>
      <c r="D352" s="2">
        <f t="shared" si="12"/>
        <v>3472.880000000001</v>
      </c>
      <c r="E352" s="2">
        <f t="shared" si="12"/>
        <v>650</v>
      </c>
      <c r="F352" s="23">
        <f t="shared" si="13"/>
        <v>-2822.880000000001</v>
      </c>
      <c r="L352" s="13" t="s">
        <v>56</v>
      </c>
    </row>
    <row r="353" spans="3:12" x14ac:dyDescent="0.3">
      <c r="C353" t="s">
        <v>304</v>
      </c>
      <c r="D353" s="2">
        <f t="shared" si="12"/>
        <v>0</v>
      </c>
      <c r="E353" s="2">
        <f t="shared" si="12"/>
        <v>5000</v>
      </c>
      <c r="F353" s="23">
        <f t="shared" si="13"/>
        <v>5000</v>
      </c>
      <c r="L353" s="13" t="s">
        <v>302</v>
      </c>
    </row>
    <row r="354" spans="3:12" x14ac:dyDescent="0.3">
      <c r="L354" s="1"/>
    </row>
    <row r="355" spans="3:12" x14ac:dyDescent="0.3">
      <c r="D355" s="3">
        <f>SUM(D338:D354)</f>
        <v>42213.880000000005</v>
      </c>
      <c r="E355" s="3">
        <f>SUM(E338:E354)</f>
        <v>56209.689999999995</v>
      </c>
      <c r="F355" s="3">
        <f>SUM(F338:F354)</f>
        <v>6651.53999999999</v>
      </c>
      <c r="L355" s="1"/>
    </row>
    <row r="356" spans="3:12" x14ac:dyDescent="0.3">
      <c r="D356" s="27">
        <f>+D355-D333</f>
        <v>42213.880000000005</v>
      </c>
      <c r="E356" s="27">
        <f>+E355-E333</f>
        <v>56209.689999999995</v>
      </c>
      <c r="F356" s="27">
        <f>+F355-I332</f>
        <v>6651.53999999999</v>
      </c>
      <c r="L356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3839-3700-4201-B81C-7E53E43D1F2A}">
  <dimension ref="A1:M351"/>
  <sheetViews>
    <sheetView workbookViewId="0">
      <pane xSplit="1" ySplit="4" topLeftCell="B276" activePane="bottomRight" state="frozen"/>
      <selection pane="topRight" activeCell="B1" sqref="B1"/>
      <selection pane="bottomLeft" activeCell="A5" sqref="A5"/>
      <selection pane="bottomRight" activeCell="C287" sqref="C287"/>
    </sheetView>
  </sheetViews>
  <sheetFormatPr defaultColWidth="8.77734375" defaultRowHeight="14.4" x14ac:dyDescent="0.3"/>
  <cols>
    <col min="1" max="1" width="10.33203125" customWidth="1"/>
    <col min="2" max="2" width="11.88671875" customWidth="1"/>
    <col min="3" max="3" width="42.6640625" customWidth="1"/>
    <col min="4" max="4" width="11.77734375" customWidth="1"/>
    <col min="5" max="5" width="11.21875" bestFit="1" customWidth="1"/>
    <col min="6" max="6" width="14.21875" customWidth="1"/>
    <col min="7" max="7" width="10.33203125" bestFit="1" customWidth="1"/>
    <col min="8" max="8" width="11.21875" bestFit="1" customWidth="1"/>
  </cols>
  <sheetData>
    <row r="1" spans="1:11" x14ac:dyDescent="0.3">
      <c r="A1" t="s">
        <v>1124</v>
      </c>
    </row>
    <row r="3" spans="1:11" ht="15.6" x14ac:dyDescent="0.3">
      <c r="A3" s="6" t="s">
        <v>156</v>
      </c>
      <c r="B3" s="6" t="s">
        <v>36</v>
      </c>
      <c r="C3" s="6" t="s">
        <v>295</v>
      </c>
      <c r="D3" s="6" t="s">
        <v>944</v>
      </c>
      <c r="E3" s="6" t="s">
        <v>945</v>
      </c>
      <c r="F3" s="6"/>
      <c r="G3" s="55" t="s">
        <v>40</v>
      </c>
      <c r="H3" s="55" t="s">
        <v>41</v>
      </c>
    </row>
    <row r="4" spans="1:11" ht="15.6" x14ac:dyDescent="0.3">
      <c r="E4" s="66">
        <f>+DetailYE23!K326</f>
        <v>13995.809999999994</v>
      </c>
      <c r="G4" s="55"/>
      <c r="H4" s="82">
        <f>+E4</f>
        <v>13995.809999999994</v>
      </c>
      <c r="K4" t="s">
        <v>309</v>
      </c>
    </row>
    <row r="5" spans="1:11" x14ac:dyDescent="0.3">
      <c r="A5">
        <v>79</v>
      </c>
      <c r="B5" s="22">
        <v>45201</v>
      </c>
      <c r="C5" t="s">
        <v>1125</v>
      </c>
      <c r="D5" s="88">
        <v>12.88</v>
      </c>
      <c r="E5" s="88"/>
      <c r="G5" s="27">
        <f>+H4</f>
        <v>13995.809999999994</v>
      </c>
      <c r="H5" s="27">
        <f>+G5+E5-D5</f>
        <v>13982.929999999995</v>
      </c>
      <c r="K5" t="s">
        <v>56</v>
      </c>
    </row>
    <row r="6" spans="1:11" x14ac:dyDescent="0.3">
      <c r="A6">
        <v>79</v>
      </c>
      <c r="B6" s="22">
        <v>45201</v>
      </c>
      <c r="C6" t="s">
        <v>1126</v>
      </c>
      <c r="D6" s="88"/>
      <c r="E6" s="88">
        <v>10</v>
      </c>
      <c r="G6" s="27">
        <f t="shared" ref="G6:G69" si="0">+H5</f>
        <v>13982.929999999995</v>
      </c>
      <c r="H6" s="27">
        <f t="shared" ref="H6:H69" si="1">+G6+E6-D6</f>
        <v>13992.929999999995</v>
      </c>
      <c r="K6" t="s">
        <v>55</v>
      </c>
    </row>
    <row r="7" spans="1:11" x14ac:dyDescent="0.3">
      <c r="A7">
        <v>79</v>
      </c>
      <c r="B7" s="22">
        <v>45201</v>
      </c>
      <c r="C7" t="s">
        <v>949</v>
      </c>
      <c r="D7" s="88"/>
      <c r="E7" s="88">
        <v>15</v>
      </c>
      <c r="G7" s="27">
        <f t="shared" si="0"/>
        <v>13992.929999999995</v>
      </c>
      <c r="H7" s="27">
        <f t="shared" si="1"/>
        <v>14007.929999999995</v>
      </c>
      <c r="K7" t="s">
        <v>55</v>
      </c>
    </row>
    <row r="8" spans="1:11" x14ac:dyDescent="0.3">
      <c r="A8">
        <v>79</v>
      </c>
      <c r="B8" s="22">
        <v>45201</v>
      </c>
      <c r="C8" t="s">
        <v>950</v>
      </c>
      <c r="D8" s="88"/>
      <c r="E8" s="88">
        <v>15</v>
      </c>
      <c r="G8" s="27">
        <f t="shared" si="0"/>
        <v>14007.929999999995</v>
      </c>
      <c r="H8" s="27">
        <f t="shared" si="1"/>
        <v>14022.929999999995</v>
      </c>
      <c r="K8" t="s">
        <v>55</v>
      </c>
    </row>
    <row r="9" spans="1:11" x14ac:dyDescent="0.3">
      <c r="A9">
        <v>79</v>
      </c>
      <c r="B9" s="22">
        <v>45201</v>
      </c>
      <c r="C9" t="s">
        <v>1127</v>
      </c>
      <c r="D9" s="88"/>
      <c r="E9" s="88">
        <v>20</v>
      </c>
      <c r="G9" s="27">
        <f t="shared" si="0"/>
        <v>14022.929999999995</v>
      </c>
      <c r="H9" s="87">
        <f t="shared" si="1"/>
        <v>14042.929999999995</v>
      </c>
      <c r="K9" t="s">
        <v>55</v>
      </c>
    </row>
    <row r="10" spans="1:11" x14ac:dyDescent="0.3">
      <c r="A10">
        <v>80</v>
      </c>
      <c r="B10" s="22">
        <v>45201</v>
      </c>
      <c r="C10" t="s">
        <v>951</v>
      </c>
      <c r="D10" s="88"/>
      <c r="E10" s="88">
        <v>20</v>
      </c>
      <c r="G10" s="27">
        <f t="shared" si="0"/>
        <v>14042.929999999995</v>
      </c>
      <c r="H10" s="27">
        <f t="shared" si="1"/>
        <v>14062.929999999995</v>
      </c>
      <c r="K10" t="s">
        <v>55</v>
      </c>
    </row>
    <row r="11" spans="1:11" x14ac:dyDescent="0.3">
      <c r="A11">
        <v>80</v>
      </c>
      <c r="B11" s="22">
        <v>45202</v>
      </c>
      <c r="C11" t="s">
        <v>947</v>
      </c>
      <c r="D11" s="88"/>
      <c r="E11" s="88">
        <v>5</v>
      </c>
      <c r="G11" s="27">
        <f t="shared" si="0"/>
        <v>14062.929999999995</v>
      </c>
      <c r="H11" s="27">
        <f t="shared" si="1"/>
        <v>14067.929999999995</v>
      </c>
      <c r="K11" t="s">
        <v>55</v>
      </c>
    </row>
    <row r="12" spans="1:11" x14ac:dyDescent="0.3">
      <c r="A12">
        <v>80</v>
      </c>
      <c r="B12" s="22">
        <v>45203</v>
      </c>
      <c r="C12" t="s">
        <v>1128</v>
      </c>
      <c r="D12" s="88"/>
      <c r="E12" s="88">
        <v>158</v>
      </c>
      <c r="G12" s="27">
        <f t="shared" si="0"/>
        <v>14067.929999999995</v>
      </c>
      <c r="H12" s="27">
        <f t="shared" si="1"/>
        <v>14225.929999999995</v>
      </c>
      <c r="K12" t="s">
        <v>55</v>
      </c>
    </row>
    <row r="13" spans="1:11" x14ac:dyDescent="0.3">
      <c r="A13">
        <v>80</v>
      </c>
      <c r="B13" s="22">
        <v>45204</v>
      </c>
      <c r="C13" t="s">
        <v>1129</v>
      </c>
      <c r="D13" s="88"/>
      <c r="E13" s="88">
        <v>40</v>
      </c>
      <c r="G13" s="27">
        <f t="shared" si="0"/>
        <v>14225.929999999995</v>
      </c>
      <c r="H13" s="27">
        <f t="shared" si="1"/>
        <v>14265.929999999995</v>
      </c>
      <c r="K13" t="s">
        <v>55</v>
      </c>
    </row>
    <row r="14" spans="1:11" x14ac:dyDescent="0.3">
      <c r="A14">
        <v>80</v>
      </c>
      <c r="B14" s="22">
        <v>45204</v>
      </c>
      <c r="C14" t="s">
        <v>1130</v>
      </c>
      <c r="D14" s="88"/>
      <c r="E14" s="88">
        <v>40</v>
      </c>
      <c r="G14" s="27">
        <f t="shared" si="0"/>
        <v>14265.929999999995</v>
      </c>
      <c r="H14" s="27">
        <f t="shared" si="1"/>
        <v>14305.929999999995</v>
      </c>
      <c r="K14" t="s">
        <v>55</v>
      </c>
    </row>
    <row r="15" spans="1:11" x14ac:dyDescent="0.3">
      <c r="A15">
        <v>80</v>
      </c>
      <c r="B15" s="22">
        <v>45204</v>
      </c>
      <c r="C15" t="s">
        <v>983</v>
      </c>
      <c r="D15" s="88"/>
      <c r="E15" s="88">
        <v>50</v>
      </c>
      <c r="G15" s="27">
        <f t="shared" si="0"/>
        <v>14305.929999999995</v>
      </c>
      <c r="H15" s="27">
        <f t="shared" si="1"/>
        <v>14355.929999999995</v>
      </c>
      <c r="K15" t="s">
        <v>55</v>
      </c>
    </row>
    <row r="16" spans="1:11" x14ac:dyDescent="0.3">
      <c r="A16">
        <v>80</v>
      </c>
      <c r="B16" s="22">
        <v>45208</v>
      </c>
      <c r="C16" t="s">
        <v>961</v>
      </c>
      <c r="D16" s="88"/>
      <c r="E16" s="88">
        <v>25</v>
      </c>
      <c r="G16" s="27">
        <f t="shared" si="0"/>
        <v>14355.929999999995</v>
      </c>
      <c r="H16" s="27">
        <f t="shared" si="1"/>
        <v>14380.929999999995</v>
      </c>
      <c r="K16" t="s">
        <v>55</v>
      </c>
    </row>
    <row r="17" spans="1:11" x14ac:dyDescent="0.3">
      <c r="A17">
        <v>80</v>
      </c>
      <c r="B17" s="22">
        <v>45209</v>
      </c>
      <c r="C17" t="s">
        <v>1131</v>
      </c>
      <c r="D17" s="88"/>
      <c r="E17" s="88">
        <v>92.79</v>
      </c>
      <c r="G17" s="27">
        <f t="shared" si="0"/>
        <v>14380.929999999995</v>
      </c>
      <c r="H17" s="27">
        <f t="shared" si="1"/>
        <v>14473.719999999996</v>
      </c>
      <c r="K17" t="s">
        <v>55</v>
      </c>
    </row>
    <row r="18" spans="1:11" x14ac:dyDescent="0.3">
      <c r="A18">
        <v>80</v>
      </c>
      <c r="B18" s="22">
        <v>45210</v>
      </c>
      <c r="C18" t="s">
        <v>1132</v>
      </c>
      <c r="D18" s="88"/>
      <c r="E18" s="88">
        <v>19.64</v>
      </c>
      <c r="G18" s="27">
        <f t="shared" si="0"/>
        <v>14473.719999999996</v>
      </c>
      <c r="H18" s="27">
        <f t="shared" si="1"/>
        <v>14493.359999999995</v>
      </c>
      <c r="K18" t="s">
        <v>55</v>
      </c>
    </row>
    <row r="19" spans="1:11" x14ac:dyDescent="0.3">
      <c r="A19">
        <v>80</v>
      </c>
      <c r="B19" s="22">
        <v>45211</v>
      </c>
      <c r="C19" t="s">
        <v>965</v>
      </c>
      <c r="D19" s="88"/>
      <c r="E19" s="88">
        <v>500</v>
      </c>
      <c r="G19" s="27">
        <f t="shared" si="0"/>
        <v>14493.359999999995</v>
      </c>
      <c r="H19" s="27">
        <f t="shared" si="1"/>
        <v>14993.359999999995</v>
      </c>
      <c r="K19" t="s">
        <v>55</v>
      </c>
    </row>
    <row r="20" spans="1:11" x14ac:dyDescent="0.3">
      <c r="A20">
        <v>80</v>
      </c>
      <c r="B20" s="22">
        <v>45212</v>
      </c>
      <c r="C20" t="s">
        <v>1133</v>
      </c>
      <c r="D20" s="88">
        <v>5834</v>
      </c>
      <c r="E20" s="88"/>
      <c r="F20" t="s">
        <v>1134</v>
      </c>
      <c r="G20" s="27">
        <f t="shared" si="0"/>
        <v>14993.359999999995</v>
      </c>
      <c r="H20" s="27">
        <f t="shared" si="1"/>
        <v>9159.3599999999951</v>
      </c>
      <c r="K20" t="s">
        <v>65</v>
      </c>
    </row>
    <row r="21" spans="1:11" x14ac:dyDescent="0.3">
      <c r="A21">
        <v>80</v>
      </c>
      <c r="B21" s="22">
        <v>45215</v>
      </c>
      <c r="C21" t="s">
        <v>1135</v>
      </c>
      <c r="D21" s="88"/>
      <c r="E21" s="88">
        <v>10</v>
      </c>
      <c r="G21" s="27">
        <f t="shared" si="0"/>
        <v>9159.3599999999951</v>
      </c>
      <c r="H21" s="27">
        <f t="shared" si="1"/>
        <v>9169.3599999999951</v>
      </c>
      <c r="K21" t="s">
        <v>55</v>
      </c>
    </row>
    <row r="22" spans="1:11" x14ac:dyDescent="0.3">
      <c r="A22">
        <v>80</v>
      </c>
      <c r="B22" s="22">
        <v>45215</v>
      </c>
      <c r="C22" t="s">
        <v>967</v>
      </c>
      <c r="D22" s="88"/>
      <c r="E22" s="88">
        <v>50</v>
      </c>
      <c r="G22" s="27">
        <f t="shared" si="0"/>
        <v>9169.3599999999951</v>
      </c>
      <c r="H22" s="27">
        <f t="shared" si="1"/>
        <v>9219.3599999999951</v>
      </c>
      <c r="K22" t="s">
        <v>55</v>
      </c>
    </row>
    <row r="23" spans="1:11" x14ac:dyDescent="0.3">
      <c r="A23">
        <v>80</v>
      </c>
      <c r="B23" s="22">
        <v>45219</v>
      </c>
      <c r="C23" t="s">
        <v>1136</v>
      </c>
      <c r="D23" s="88"/>
      <c r="E23" s="88">
        <v>24.59</v>
      </c>
      <c r="G23" s="27">
        <f t="shared" si="0"/>
        <v>9219.3599999999951</v>
      </c>
      <c r="H23" s="27">
        <f t="shared" si="1"/>
        <v>9243.9499999999953</v>
      </c>
      <c r="K23" t="s">
        <v>55</v>
      </c>
    </row>
    <row r="24" spans="1:11" x14ac:dyDescent="0.3">
      <c r="A24">
        <v>80</v>
      </c>
      <c r="B24" s="22">
        <v>45223</v>
      </c>
      <c r="C24" t="s">
        <v>1137</v>
      </c>
      <c r="D24" s="88"/>
      <c r="E24" s="88">
        <v>19.64</v>
      </c>
      <c r="G24" s="27">
        <f t="shared" si="0"/>
        <v>9243.9499999999953</v>
      </c>
      <c r="H24" s="27">
        <f t="shared" si="1"/>
        <v>9263.5899999999947</v>
      </c>
      <c r="K24" t="s">
        <v>55</v>
      </c>
    </row>
    <row r="25" spans="1:11" x14ac:dyDescent="0.3">
      <c r="A25">
        <v>80</v>
      </c>
      <c r="B25" s="22">
        <v>45224</v>
      </c>
      <c r="C25" t="s">
        <v>1138</v>
      </c>
      <c r="D25" s="88">
        <v>60</v>
      </c>
      <c r="E25" s="88"/>
      <c r="G25" s="27">
        <f t="shared" si="0"/>
        <v>9263.5899999999947</v>
      </c>
      <c r="H25" s="27">
        <f t="shared" si="1"/>
        <v>9203.5899999999947</v>
      </c>
      <c r="K25" t="s">
        <v>56</v>
      </c>
    </row>
    <row r="26" spans="1:11" x14ac:dyDescent="0.3">
      <c r="A26">
        <v>80</v>
      </c>
      <c r="B26" s="22">
        <v>45224</v>
      </c>
      <c r="C26" t="s">
        <v>1139</v>
      </c>
      <c r="D26" s="88"/>
      <c r="E26" s="88">
        <v>20</v>
      </c>
      <c r="G26" s="27">
        <f t="shared" si="0"/>
        <v>9203.5899999999947</v>
      </c>
      <c r="H26" s="27">
        <f t="shared" si="1"/>
        <v>9223.5899999999947</v>
      </c>
      <c r="K26" t="s">
        <v>55</v>
      </c>
    </row>
    <row r="27" spans="1:11" x14ac:dyDescent="0.3">
      <c r="A27">
        <v>80</v>
      </c>
      <c r="B27" s="22">
        <v>45224</v>
      </c>
      <c r="C27" t="s">
        <v>1140</v>
      </c>
      <c r="D27" s="88"/>
      <c r="E27" s="88">
        <v>103.31</v>
      </c>
      <c r="G27" s="27">
        <f t="shared" si="0"/>
        <v>9223.5899999999947</v>
      </c>
      <c r="H27" s="27">
        <f t="shared" si="1"/>
        <v>9326.8999999999942</v>
      </c>
      <c r="K27" t="s">
        <v>55</v>
      </c>
    </row>
    <row r="28" spans="1:11" x14ac:dyDescent="0.3">
      <c r="A28">
        <v>80</v>
      </c>
      <c r="B28" s="22">
        <v>45226</v>
      </c>
      <c r="C28" t="s">
        <v>1141</v>
      </c>
      <c r="D28" s="88"/>
      <c r="E28" s="88">
        <v>103.69</v>
      </c>
      <c r="G28" s="27">
        <f t="shared" si="0"/>
        <v>9326.8999999999942</v>
      </c>
      <c r="H28" s="27">
        <f t="shared" si="1"/>
        <v>9430.5899999999947</v>
      </c>
      <c r="K28" t="s">
        <v>55</v>
      </c>
    </row>
    <row r="29" spans="1:11" x14ac:dyDescent="0.3">
      <c r="A29">
        <v>80</v>
      </c>
      <c r="B29" s="22">
        <v>45229</v>
      </c>
      <c r="C29" t="s">
        <v>1142</v>
      </c>
      <c r="D29" s="88"/>
      <c r="E29" s="88">
        <v>194.68</v>
      </c>
      <c r="G29" s="27">
        <f t="shared" si="0"/>
        <v>9430.5899999999947</v>
      </c>
      <c r="H29" s="27">
        <f t="shared" si="1"/>
        <v>9625.269999999995</v>
      </c>
      <c r="K29" t="s">
        <v>61</v>
      </c>
    </row>
    <row r="30" spans="1:11" x14ac:dyDescent="0.3">
      <c r="A30">
        <v>80</v>
      </c>
      <c r="B30" s="22">
        <v>45231</v>
      </c>
      <c r="C30" t="s">
        <v>1143</v>
      </c>
      <c r="D30" s="88"/>
      <c r="E30" s="88">
        <v>10</v>
      </c>
      <c r="G30" s="27">
        <f t="shared" si="0"/>
        <v>9625.269999999995</v>
      </c>
      <c r="H30" s="27">
        <f t="shared" si="1"/>
        <v>9635.269999999995</v>
      </c>
      <c r="K30" t="s">
        <v>55</v>
      </c>
    </row>
    <row r="31" spans="1:11" x14ac:dyDescent="0.3">
      <c r="A31">
        <v>80</v>
      </c>
      <c r="B31" s="22">
        <v>45231</v>
      </c>
      <c r="C31" t="s">
        <v>949</v>
      </c>
      <c r="D31" s="88"/>
      <c r="E31" s="88">
        <v>15</v>
      </c>
      <c r="G31" s="27">
        <f t="shared" si="0"/>
        <v>9635.269999999995</v>
      </c>
      <c r="H31" s="27">
        <f t="shared" si="1"/>
        <v>9650.269999999995</v>
      </c>
      <c r="K31" t="s">
        <v>55</v>
      </c>
    </row>
    <row r="32" spans="1:11" x14ac:dyDescent="0.3">
      <c r="A32">
        <v>80</v>
      </c>
      <c r="B32" s="22">
        <v>45231</v>
      </c>
      <c r="C32" t="s">
        <v>950</v>
      </c>
      <c r="D32" s="88"/>
      <c r="E32" s="88">
        <v>15</v>
      </c>
      <c r="G32" s="27">
        <f t="shared" si="0"/>
        <v>9650.269999999995</v>
      </c>
      <c r="H32" s="27">
        <f t="shared" si="1"/>
        <v>9665.269999999995</v>
      </c>
      <c r="K32" t="s">
        <v>55</v>
      </c>
    </row>
    <row r="33" spans="1:11" x14ac:dyDescent="0.3">
      <c r="A33">
        <v>80</v>
      </c>
      <c r="B33" s="22">
        <v>45231</v>
      </c>
      <c r="C33" t="s">
        <v>951</v>
      </c>
      <c r="D33" s="88"/>
      <c r="E33" s="88">
        <v>20</v>
      </c>
      <c r="G33" s="27">
        <f t="shared" si="0"/>
        <v>9665.269999999995</v>
      </c>
      <c r="H33" s="27">
        <f t="shared" si="1"/>
        <v>9685.269999999995</v>
      </c>
      <c r="K33" t="s">
        <v>55</v>
      </c>
    </row>
    <row r="34" spans="1:11" x14ac:dyDescent="0.3">
      <c r="A34">
        <v>80</v>
      </c>
      <c r="B34" s="22">
        <v>45232</v>
      </c>
      <c r="C34" t="s">
        <v>978</v>
      </c>
      <c r="D34" s="88">
        <v>13.8</v>
      </c>
      <c r="E34" s="88"/>
      <c r="G34" s="27">
        <f t="shared" si="0"/>
        <v>9685.269999999995</v>
      </c>
      <c r="H34" s="87">
        <f t="shared" si="1"/>
        <v>9671.4699999999957</v>
      </c>
      <c r="K34" t="s">
        <v>56</v>
      </c>
    </row>
    <row r="35" spans="1:11" x14ac:dyDescent="0.3">
      <c r="A35">
        <v>81</v>
      </c>
      <c r="B35" s="22">
        <v>45232</v>
      </c>
      <c r="C35" t="s">
        <v>1127</v>
      </c>
      <c r="D35" s="88"/>
      <c r="E35" s="88">
        <v>20</v>
      </c>
      <c r="G35" s="27">
        <f t="shared" si="0"/>
        <v>9671.4699999999957</v>
      </c>
      <c r="H35" s="27">
        <f t="shared" si="1"/>
        <v>9691.4699999999957</v>
      </c>
      <c r="K35" t="s">
        <v>55</v>
      </c>
    </row>
    <row r="36" spans="1:11" x14ac:dyDescent="0.3">
      <c r="A36">
        <v>81</v>
      </c>
      <c r="B36" s="22">
        <v>45232</v>
      </c>
      <c r="C36" t="s">
        <v>1144</v>
      </c>
      <c r="D36" s="88"/>
      <c r="E36" s="88">
        <v>29.54</v>
      </c>
      <c r="G36" s="27">
        <f t="shared" si="0"/>
        <v>9691.4699999999957</v>
      </c>
      <c r="H36" s="27">
        <f t="shared" si="1"/>
        <v>9721.0099999999966</v>
      </c>
      <c r="K36" t="s">
        <v>55</v>
      </c>
    </row>
    <row r="37" spans="1:11" x14ac:dyDescent="0.3">
      <c r="A37">
        <v>81</v>
      </c>
      <c r="B37" s="22">
        <v>45232</v>
      </c>
      <c r="C37" t="s">
        <v>950</v>
      </c>
      <c r="D37" s="88"/>
      <c r="E37" s="88">
        <v>40</v>
      </c>
      <c r="G37" s="27">
        <f t="shared" si="0"/>
        <v>9721.0099999999966</v>
      </c>
      <c r="H37" s="27">
        <f t="shared" si="1"/>
        <v>9761.0099999999966</v>
      </c>
      <c r="K37" t="s">
        <v>55</v>
      </c>
    </row>
    <row r="38" spans="1:11" x14ac:dyDescent="0.3">
      <c r="A38">
        <v>81</v>
      </c>
      <c r="B38" s="22">
        <v>45233</v>
      </c>
      <c r="C38" t="s">
        <v>947</v>
      </c>
      <c r="D38" s="88"/>
      <c r="E38" s="88">
        <v>5</v>
      </c>
      <c r="G38" s="27">
        <f t="shared" si="0"/>
        <v>9761.0099999999966</v>
      </c>
      <c r="H38" s="27">
        <f t="shared" si="1"/>
        <v>9766.0099999999966</v>
      </c>
      <c r="K38" t="s">
        <v>55</v>
      </c>
    </row>
    <row r="39" spans="1:11" x14ac:dyDescent="0.3">
      <c r="A39">
        <v>81</v>
      </c>
      <c r="B39" s="22">
        <v>45233</v>
      </c>
      <c r="C39" t="s">
        <v>1145</v>
      </c>
      <c r="D39" s="88"/>
      <c r="E39" s="88">
        <v>128.46</v>
      </c>
      <c r="G39" s="27">
        <f t="shared" si="0"/>
        <v>9766.0099999999966</v>
      </c>
      <c r="H39" s="27">
        <f t="shared" si="1"/>
        <v>9894.4699999999957</v>
      </c>
      <c r="K39" t="s">
        <v>55</v>
      </c>
    </row>
    <row r="40" spans="1:11" x14ac:dyDescent="0.3">
      <c r="A40">
        <v>81</v>
      </c>
      <c r="B40" s="22">
        <v>45233</v>
      </c>
      <c r="C40" t="s">
        <v>1146</v>
      </c>
      <c r="D40" s="88"/>
      <c r="E40" s="88">
        <v>2015</v>
      </c>
      <c r="G40" s="27">
        <f t="shared" si="0"/>
        <v>9894.4699999999957</v>
      </c>
      <c r="H40" s="27">
        <f t="shared" si="1"/>
        <v>11909.469999999996</v>
      </c>
      <c r="K40" t="s">
        <v>61</v>
      </c>
    </row>
    <row r="41" spans="1:11" x14ac:dyDescent="0.3">
      <c r="A41">
        <v>81</v>
      </c>
      <c r="B41" s="22">
        <v>45236</v>
      </c>
      <c r="C41" t="s">
        <v>1130</v>
      </c>
      <c r="D41" s="88"/>
      <c r="E41" s="88">
        <v>40</v>
      </c>
      <c r="G41" s="27">
        <f t="shared" si="0"/>
        <v>11909.469999999996</v>
      </c>
      <c r="H41" s="27">
        <f t="shared" si="1"/>
        <v>11949.469999999996</v>
      </c>
      <c r="K41" t="s">
        <v>55</v>
      </c>
    </row>
    <row r="42" spans="1:11" x14ac:dyDescent="0.3">
      <c r="A42">
        <v>81</v>
      </c>
      <c r="B42" s="22">
        <v>45236</v>
      </c>
      <c r="C42" t="s">
        <v>1129</v>
      </c>
      <c r="D42" s="88"/>
      <c r="E42" s="88">
        <v>40</v>
      </c>
      <c r="G42" s="27">
        <f t="shared" si="0"/>
        <v>11949.469999999996</v>
      </c>
      <c r="H42" s="27">
        <f t="shared" si="1"/>
        <v>11989.469999999996</v>
      </c>
      <c r="K42" t="s">
        <v>55</v>
      </c>
    </row>
    <row r="43" spans="1:11" x14ac:dyDescent="0.3">
      <c r="A43">
        <v>81</v>
      </c>
      <c r="B43" s="22">
        <v>45236</v>
      </c>
      <c r="C43" t="s">
        <v>983</v>
      </c>
      <c r="D43" s="88"/>
      <c r="E43" s="88">
        <v>50</v>
      </c>
      <c r="G43" s="27">
        <f t="shared" si="0"/>
        <v>11989.469999999996</v>
      </c>
      <c r="H43" s="27">
        <f t="shared" si="1"/>
        <v>12039.469999999996</v>
      </c>
      <c r="K43" t="s">
        <v>55</v>
      </c>
    </row>
    <row r="44" spans="1:11" x14ac:dyDescent="0.3">
      <c r="A44">
        <v>81</v>
      </c>
      <c r="B44" s="22">
        <v>45238</v>
      </c>
      <c r="C44" t="s">
        <v>1147</v>
      </c>
      <c r="D44" s="88"/>
      <c r="E44" s="88">
        <v>92.79</v>
      </c>
      <c r="G44" s="27">
        <f t="shared" si="0"/>
        <v>12039.469999999996</v>
      </c>
      <c r="H44" s="27">
        <f t="shared" si="1"/>
        <v>12132.259999999997</v>
      </c>
      <c r="K44" t="s">
        <v>55</v>
      </c>
    </row>
    <row r="45" spans="1:11" x14ac:dyDescent="0.3">
      <c r="A45">
        <v>81</v>
      </c>
      <c r="B45" s="22">
        <v>45239</v>
      </c>
      <c r="C45" t="s">
        <v>961</v>
      </c>
      <c r="D45" s="88"/>
      <c r="E45" s="88">
        <v>25</v>
      </c>
      <c r="G45" s="27">
        <f t="shared" si="0"/>
        <v>12132.259999999997</v>
      </c>
      <c r="H45" s="27">
        <f t="shared" si="1"/>
        <v>12157.259999999997</v>
      </c>
      <c r="K45" t="s">
        <v>55</v>
      </c>
    </row>
    <row r="46" spans="1:11" x14ac:dyDescent="0.3">
      <c r="A46">
        <v>81</v>
      </c>
      <c r="B46" s="22">
        <v>45240</v>
      </c>
      <c r="C46" t="s">
        <v>1148</v>
      </c>
      <c r="D46" s="88">
        <v>329.84</v>
      </c>
      <c r="E46" s="88"/>
      <c r="F46" t="s">
        <v>1149</v>
      </c>
      <c r="G46" s="27">
        <f t="shared" si="0"/>
        <v>12157.259999999997</v>
      </c>
      <c r="H46" s="27">
        <f t="shared" si="1"/>
        <v>11827.419999999996</v>
      </c>
      <c r="K46" t="s">
        <v>56</v>
      </c>
    </row>
    <row r="47" spans="1:11" x14ac:dyDescent="0.3">
      <c r="A47">
        <v>81</v>
      </c>
      <c r="B47" s="22">
        <v>45243</v>
      </c>
      <c r="C47" t="s">
        <v>1150</v>
      </c>
      <c r="D47" s="88"/>
      <c r="E47" s="88">
        <v>19.64</v>
      </c>
      <c r="G47" s="27">
        <f t="shared" si="0"/>
        <v>11827.419999999996</v>
      </c>
      <c r="H47" s="27">
        <f t="shared" si="1"/>
        <v>11847.059999999996</v>
      </c>
      <c r="K47" t="s">
        <v>55</v>
      </c>
    </row>
    <row r="48" spans="1:11" x14ac:dyDescent="0.3">
      <c r="A48">
        <v>81</v>
      </c>
      <c r="B48" s="22">
        <v>45243</v>
      </c>
      <c r="C48" t="s">
        <v>965</v>
      </c>
      <c r="D48" s="88"/>
      <c r="E48" s="88">
        <v>500</v>
      </c>
      <c r="G48" s="27">
        <f t="shared" si="0"/>
        <v>11847.059999999996</v>
      </c>
      <c r="H48" s="27">
        <f t="shared" si="1"/>
        <v>12347.059999999996</v>
      </c>
      <c r="K48" t="s">
        <v>55</v>
      </c>
    </row>
    <row r="49" spans="1:11" x14ac:dyDescent="0.3">
      <c r="A49">
        <v>81</v>
      </c>
      <c r="B49" s="22">
        <v>45244</v>
      </c>
      <c r="C49" t="s">
        <v>1151</v>
      </c>
      <c r="D49" s="88">
        <v>11.99</v>
      </c>
      <c r="E49" s="88"/>
      <c r="G49" s="27">
        <f t="shared" si="0"/>
        <v>12347.059999999996</v>
      </c>
      <c r="H49" s="27">
        <f t="shared" si="1"/>
        <v>12335.069999999996</v>
      </c>
      <c r="K49" t="s">
        <v>56</v>
      </c>
    </row>
    <row r="50" spans="1:11" x14ac:dyDescent="0.3">
      <c r="A50">
        <v>81</v>
      </c>
      <c r="B50" s="22">
        <v>45244</v>
      </c>
      <c r="C50" t="s">
        <v>990</v>
      </c>
      <c r="D50" s="88"/>
      <c r="E50" s="88">
        <v>34.39</v>
      </c>
      <c r="G50" s="27">
        <f t="shared" si="0"/>
        <v>12335.069999999996</v>
      </c>
      <c r="H50" s="27">
        <f t="shared" si="1"/>
        <v>12369.459999999995</v>
      </c>
      <c r="K50" t="s">
        <v>55</v>
      </c>
    </row>
    <row r="51" spans="1:11" x14ac:dyDescent="0.3">
      <c r="A51">
        <v>81</v>
      </c>
      <c r="B51" s="22">
        <v>45244</v>
      </c>
      <c r="C51" t="s">
        <v>1152</v>
      </c>
      <c r="D51" s="88"/>
      <c r="E51" s="88">
        <v>39.28</v>
      </c>
      <c r="G51" s="27">
        <f t="shared" si="0"/>
        <v>12369.459999999995</v>
      </c>
      <c r="H51" s="27">
        <f t="shared" si="1"/>
        <v>12408.739999999996</v>
      </c>
      <c r="K51" t="s">
        <v>55</v>
      </c>
    </row>
    <row r="52" spans="1:11" x14ac:dyDescent="0.3">
      <c r="A52">
        <v>81</v>
      </c>
      <c r="B52" s="22">
        <v>45245</v>
      </c>
      <c r="C52" t="s">
        <v>1135</v>
      </c>
      <c r="D52" s="88"/>
      <c r="E52" s="88">
        <v>10</v>
      </c>
      <c r="G52" s="27">
        <f t="shared" si="0"/>
        <v>12408.739999999996</v>
      </c>
      <c r="H52" s="27">
        <f t="shared" si="1"/>
        <v>12418.739999999996</v>
      </c>
      <c r="K52" t="s">
        <v>55</v>
      </c>
    </row>
    <row r="53" spans="1:11" x14ac:dyDescent="0.3">
      <c r="A53">
        <v>81</v>
      </c>
      <c r="B53" s="22">
        <v>45246</v>
      </c>
      <c r="C53" t="s">
        <v>967</v>
      </c>
      <c r="D53" s="88"/>
      <c r="E53" s="88">
        <v>50</v>
      </c>
      <c r="G53" s="27">
        <f t="shared" si="0"/>
        <v>12418.739999999996</v>
      </c>
      <c r="H53" s="27">
        <f t="shared" si="1"/>
        <v>12468.739999999996</v>
      </c>
      <c r="K53" t="s">
        <v>55</v>
      </c>
    </row>
    <row r="54" spans="1:11" x14ac:dyDescent="0.3">
      <c r="A54">
        <v>81</v>
      </c>
      <c r="B54" s="22">
        <v>45252</v>
      </c>
      <c r="C54" t="s">
        <v>1153</v>
      </c>
      <c r="D54" s="88"/>
      <c r="E54" s="88">
        <v>44.23</v>
      </c>
      <c r="G54" s="27">
        <f t="shared" si="0"/>
        <v>12468.739999999996</v>
      </c>
      <c r="H54" s="27">
        <f t="shared" si="1"/>
        <v>12512.969999999996</v>
      </c>
      <c r="K54" t="s">
        <v>55</v>
      </c>
    </row>
    <row r="55" spans="1:11" x14ac:dyDescent="0.3">
      <c r="A55">
        <v>81</v>
      </c>
      <c r="B55" s="22">
        <v>45253</v>
      </c>
      <c r="C55" t="s">
        <v>1154</v>
      </c>
      <c r="D55" s="88"/>
      <c r="E55" s="88">
        <v>20</v>
      </c>
      <c r="G55" s="27">
        <f t="shared" si="0"/>
        <v>12512.969999999996</v>
      </c>
      <c r="H55" s="27">
        <f t="shared" si="1"/>
        <v>12532.969999999996</v>
      </c>
      <c r="K55" t="s">
        <v>55</v>
      </c>
    </row>
    <row r="56" spans="1:11" x14ac:dyDescent="0.3">
      <c r="A56">
        <v>81</v>
      </c>
      <c r="B56" s="22">
        <v>45254</v>
      </c>
      <c r="C56" t="s">
        <v>1155</v>
      </c>
      <c r="D56" s="88"/>
      <c r="E56" s="88">
        <v>54.13</v>
      </c>
      <c r="G56" s="27">
        <f t="shared" si="0"/>
        <v>12532.969999999996</v>
      </c>
      <c r="H56" s="27">
        <f t="shared" si="1"/>
        <v>12587.099999999995</v>
      </c>
      <c r="K56" t="s">
        <v>55</v>
      </c>
    </row>
    <row r="57" spans="1:11" x14ac:dyDescent="0.3">
      <c r="A57">
        <v>81</v>
      </c>
      <c r="B57" s="22">
        <v>45257</v>
      </c>
      <c r="C57" t="s">
        <v>1156</v>
      </c>
      <c r="D57" s="88"/>
      <c r="E57" s="88">
        <v>19.64</v>
      </c>
      <c r="G57" s="27">
        <f t="shared" si="0"/>
        <v>12587.099999999995</v>
      </c>
      <c r="H57" s="27">
        <f t="shared" si="1"/>
        <v>12606.739999999994</v>
      </c>
      <c r="K57" t="s">
        <v>55</v>
      </c>
    </row>
    <row r="58" spans="1:11" x14ac:dyDescent="0.3">
      <c r="A58">
        <v>81</v>
      </c>
      <c r="B58" s="22">
        <v>45259</v>
      </c>
      <c r="C58" t="s">
        <v>1157</v>
      </c>
      <c r="D58" s="88"/>
      <c r="E58" s="88">
        <v>103.69</v>
      </c>
      <c r="G58" s="27">
        <f t="shared" si="0"/>
        <v>12606.739999999994</v>
      </c>
      <c r="H58" s="27">
        <f t="shared" si="1"/>
        <v>12710.429999999995</v>
      </c>
      <c r="K58" t="s">
        <v>55</v>
      </c>
    </row>
    <row r="59" spans="1:11" x14ac:dyDescent="0.3">
      <c r="A59">
        <v>81</v>
      </c>
      <c r="B59" s="22">
        <v>45261</v>
      </c>
      <c r="C59" t="s">
        <v>1143</v>
      </c>
      <c r="D59" s="88"/>
      <c r="E59" s="88">
        <v>10</v>
      </c>
      <c r="G59" s="27">
        <f t="shared" si="0"/>
        <v>12710.429999999995</v>
      </c>
      <c r="H59" s="87">
        <f t="shared" si="1"/>
        <v>12720.429999999995</v>
      </c>
      <c r="K59" t="s">
        <v>55</v>
      </c>
    </row>
    <row r="60" spans="1:11" x14ac:dyDescent="0.3">
      <c r="A60">
        <v>82</v>
      </c>
      <c r="B60" s="22">
        <v>45261</v>
      </c>
      <c r="C60" t="s">
        <v>949</v>
      </c>
      <c r="D60" s="88"/>
      <c r="E60" s="88">
        <v>15</v>
      </c>
      <c r="G60" s="27">
        <f t="shared" si="0"/>
        <v>12720.429999999995</v>
      </c>
      <c r="H60" s="27">
        <f t="shared" si="1"/>
        <v>12735.429999999995</v>
      </c>
      <c r="K60" t="s">
        <v>55</v>
      </c>
    </row>
    <row r="61" spans="1:11" x14ac:dyDescent="0.3">
      <c r="A61">
        <v>82</v>
      </c>
      <c r="B61" s="22">
        <v>45261</v>
      </c>
      <c r="C61" t="s">
        <v>950</v>
      </c>
      <c r="D61" s="88"/>
      <c r="E61" s="88">
        <v>15</v>
      </c>
      <c r="G61" s="27">
        <f t="shared" si="0"/>
        <v>12735.429999999995</v>
      </c>
      <c r="H61" s="27">
        <f t="shared" si="1"/>
        <v>12750.429999999995</v>
      </c>
      <c r="K61" t="s">
        <v>55</v>
      </c>
    </row>
    <row r="62" spans="1:11" x14ac:dyDescent="0.3">
      <c r="A62">
        <v>82</v>
      </c>
      <c r="B62" s="22">
        <v>45261</v>
      </c>
      <c r="C62" t="s">
        <v>951</v>
      </c>
      <c r="D62" s="88"/>
      <c r="E62" s="88">
        <v>20</v>
      </c>
      <c r="G62" s="27">
        <f t="shared" si="0"/>
        <v>12750.429999999995</v>
      </c>
      <c r="H62" s="27">
        <f t="shared" si="1"/>
        <v>12770.429999999995</v>
      </c>
      <c r="K62" t="s">
        <v>55</v>
      </c>
    </row>
    <row r="63" spans="1:11" x14ac:dyDescent="0.3">
      <c r="A63">
        <v>82</v>
      </c>
      <c r="B63" s="22">
        <v>45264</v>
      </c>
      <c r="C63" t="s">
        <v>1158</v>
      </c>
      <c r="D63" s="88">
        <v>13.8</v>
      </c>
      <c r="E63" s="88"/>
      <c r="G63" s="27">
        <f t="shared" si="0"/>
        <v>12770.429999999995</v>
      </c>
      <c r="H63" s="27">
        <f t="shared" si="1"/>
        <v>12756.629999999996</v>
      </c>
      <c r="K63" t="s">
        <v>56</v>
      </c>
    </row>
    <row r="64" spans="1:11" x14ac:dyDescent="0.3">
      <c r="A64">
        <v>82</v>
      </c>
      <c r="B64" s="22">
        <v>45264</v>
      </c>
      <c r="C64" t="s">
        <v>947</v>
      </c>
      <c r="D64" s="88"/>
      <c r="E64" s="88">
        <v>5</v>
      </c>
      <c r="G64" s="27">
        <f t="shared" si="0"/>
        <v>12756.629999999996</v>
      </c>
      <c r="H64" s="27">
        <f t="shared" si="1"/>
        <v>12761.629999999996</v>
      </c>
      <c r="K64" t="s">
        <v>55</v>
      </c>
    </row>
    <row r="65" spans="1:11" x14ac:dyDescent="0.3">
      <c r="A65">
        <v>82</v>
      </c>
      <c r="B65" s="22">
        <v>45264</v>
      </c>
      <c r="C65" t="s">
        <v>1127</v>
      </c>
      <c r="D65" s="88"/>
      <c r="E65" s="88">
        <v>20</v>
      </c>
      <c r="G65" s="27">
        <f t="shared" si="0"/>
        <v>12761.629999999996</v>
      </c>
      <c r="H65" s="27">
        <f t="shared" si="1"/>
        <v>12781.629999999996</v>
      </c>
      <c r="K65" t="s">
        <v>55</v>
      </c>
    </row>
    <row r="66" spans="1:11" x14ac:dyDescent="0.3">
      <c r="A66">
        <v>82</v>
      </c>
      <c r="B66" s="22">
        <v>45264</v>
      </c>
      <c r="C66" t="s">
        <v>1159</v>
      </c>
      <c r="D66" s="88"/>
      <c r="E66" s="88">
        <v>29.54</v>
      </c>
      <c r="G66" s="27">
        <f t="shared" si="0"/>
        <v>12781.629999999996</v>
      </c>
      <c r="H66" s="27">
        <f t="shared" si="1"/>
        <v>12811.169999999996</v>
      </c>
      <c r="K66" t="s">
        <v>55</v>
      </c>
    </row>
    <row r="67" spans="1:11" x14ac:dyDescent="0.3">
      <c r="A67">
        <v>82</v>
      </c>
      <c r="B67" s="22">
        <v>45265</v>
      </c>
      <c r="C67" t="s">
        <v>1160</v>
      </c>
      <c r="D67" s="88">
        <v>1263</v>
      </c>
      <c r="E67" s="88"/>
      <c r="F67" t="s">
        <v>1161</v>
      </c>
      <c r="G67" s="27">
        <f t="shared" si="0"/>
        <v>12811.169999999996</v>
      </c>
      <c r="H67" s="27">
        <f t="shared" si="1"/>
        <v>11548.169999999996</v>
      </c>
      <c r="K67" t="s">
        <v>608</v>
      </c>
    </row>
    <row r="68" spans="1:11" x14ac:dyDescent="0.3">
      <c r="A68">
        <v>82</v>
      </c>
      <c r="B68" s="22">
        <v>45265</v>
      </c>
      <c r="C68" t="s">
        <v>1130</v>
      </c>
      <c r="D68" s="88"/>
      <c r="E68" s="88">
        <v>40</v>
      </c>
      <c r="G68" s="27">
        <f t="shared" si="0"/>
        <v>11548.169999999996</v>
      </c>
      <c r="H68" s="27">
        <f t="shared" si="1"/>
        <v>11588.169999999996</v>
      </c>
      <c r="K68" t="s">
        <v>55</v>
      </c>
    </row>
    <row r="69" spans="1:11" x14ac:dyDescent="0.3">
      <c r="A69">
        <v>82</v>
      </c>
      <c r="B69" s="22">
        <v>45265</v>
      </c>
      <c r="C69" t="s">
        <v>1129</v>
      </c>
      <c r="D69" s="88"/>
      <c r="E69" s="88">
        <v>40</v>
      </c>
      <c r="G69" s="27">
        <f t="shared" si="0"/>
        <v>11588.169999999996</v>
      </c>
      <c r="H69" s="27">
        <f t="shared" si="1"/>
        <v>11628.169999999996</v>
      </c>
      <c r="K69" t="s">
        <v>55</v>
      </c>
    </row>
    <row r="70" spans="1:11" x14ac:dyDescent="0.3">
      <c r="A70">
        <v>82</v>
      </c>
      <c r="B70" s="22">
        <v>45265</v>
      </c>
      <c r="C70" t="s">
        <v>1162</v>
      </c>
      <c r="D70" s="88"/>
      <c r="E70" s="88">
        <v>49.36</v>
      </c>
      <c r="G70" s="27">
        <f t="shared" ref="G70:G135" si="2">+H69</f>
        <v>11628.169999999996</v>
      </c>
      <c r="H70" s="27">
        <f t="shared" ref="H70:H135" si="3">+G70+E70-D70</f>
        <v>11677.529999999997</v>
      </c>
      <c r="K70" t="s">
        <v>55</v>
      </c>
    </row>
    <row r="71" spans="1:11" x14ac:dyDescent="0.3">
      <c r="A71">
        <v>82</v>
      </c>
      <c r="B71" s="22">
        <v>45265</v>
      </c>
      <c r="C71" t="s">
        <v>1015</v>
      </c>
      <c r="D71" s="88"/>
      <c r="E71" s="88">
        <v>50</v>
      </c>
      <c r="G71" s="27">
        <f t="shared" si="2"/>
        <v>11677.529999999997</v>
      </c>
      <c r="H71" s="27">
        <f t="shared" si="3"/>
        <v>11727.529999999997</v>
      </c>
      <c r="K71" t="s">
        <v>55</v>
      </c>
    </row>
    <row r="72" spans="1:11" x14ac:dyDescent="0.3">
      <c r="A72">
        <v>82</v>
      </c>
      <c r="B72" s="22">
        <v>45268</v>
      </c>
      <c r="C72" t="s">
        <v>1163</v>
      </c>
      <c r="D72" s="88"/>
      <c r="E72" s="88">
        <v>92.79</v>
      </c>
      <c r="G72" s="27">
        <f t="shared" si="2"/>
        <v>11727.529999999997</v>
      </c>
      <c r="H72" s="27">
        <f t="shared" si="3"/>
        <v>11820.319999999998</v>
      </c>
      <c r="K72" t="s">
        <v>55</v>
      </c>
    </row>
    <row r="73" spans="1:11" x14ac:dyDescent="0.3">
      <c r="A73">
        <v>82</v>
      </c>
      <c r="B73" s="22">
        <v>45271</v>
      </c>
      <c r="C73" t="s">
        <v>961</v>
      </c>
      <c r="D73" s="88"/>
      <c r="E73" s="88">
        <v>25</v>
      </c>
      <c r="G73" s="27">
        <f t="shared" si="2"/>
        <v>11820.319999999998</v>
      </c>
      <c r="H73" s="27">
        <f t="shared" si="3"/>
        <v>11845.319999999998</v>
      </c>
      <c r="K73" t="s">
        <v>55</v>
      </c>
    </row>
    <row r="74" spans="1:11" x14ac:dyDescent="0.3">
      <c r="A74">
        <v>82</v>
      </c>
      <c r="B74" s="22">
        <v>45272</v>
      </c>
      <c r="C74" t="s">
        <v>965</v>
      </c>
      <c r="D74" s="88"/>
      <c r="E74" s="88">
        <v>500</v>
      </c>
      <c r="G74" s="27">
        <f t="shared" si="2"/>
        <v>11845.319999999998</v>
      </c>
      <c r="H74" s="27">
        <f t="shared" si="3"/>
        <v>12345.319999999998</v>
      </c>
      <c r="K74" t="s">
        <v>55</v>
      </c>
    </row>
    <row r="75" spans="1:11" x14ac:dyDescent="0.3">
      <c r="A75">
        <v>82</v>
      </c>
      <c r="B75" s="22">
        <v>45273</v>
      </c>
      <c r="C75" t="s">
        <v>1164</v>
      </c>
      <c r="D75" s="88"/>
      <c r="E75" s="88">
        <v>68.64</v>
      </c>
      <c r="G75" s="27">
        <f t="shared" si="2"/>
        <v>12345.319999999998</v>
      </c>
      <c r="H75" s="27">
        <f t="shared" si="3"/>
        <v>12413.959999999997</v>
      </c>
      <c r="K75" t="s">
        <v>55</v>
      </c>
    </row>
    <row r="76" spans="1:11" x14ac:dyDescent="0.3">
      <c r="A76">
        <v>82</v>
      </c>
      <c r="B76" s="22">
        <v>45274</v>
      </c>
      <c r="C76" t="s">
        <v>1165</v>
      </c>
      <c r="D76" s="88"/>
      <c r="E76" s="88">
        <v>465</v>
      </c>
      <c r="G76" s="27">
        <f t="shared" si="2"/>
        <v>12413.959999999997</v>
      </c>
      <c r="H76" s="27">
        <f t="shared" si="3"/>
        <v>12878.959999999997</v>
      </c>
      <c r="K76" t="s">
        <v>55</v>
      </c>
    </row>
    <row r="77" spans="1:11" x14ac:dyDescent="0.3">
      <c r="A77">
        <v>82</v>
      </c>
      <c r="B77" s="22">
        <v>45275</v>
      </c>
      <c r="C77" t="s">
        <v>1166</v>
      </c>
      <c r="D77" s="88">
        <v>60</v>
      </c>
      <c r="E77" s="88"/>
      <c r="F77" t="s">
        <v>1167</v>
      </c>
      <c r="G77" s="27">
        <f t="shared" si="2"/>
        <v>12878.959999999997</v>
      </c>
      <c r="H77" s="27">
        <f t="shared" si="3"/>
        <v>12818.959999999997</v>
      </c>
      <c r="K77" t="s">
        <v>56</v>
      </c>
    </row>
    <row r="78" spans="1:11" x14ac:dyDescent="0.3">
      <c r="A78">
        <v>82</v>
      </c>
      <c r="B78" s="22">
        <v>45275</v>
      </c>
      <c r="C78" t="s">
        <v>1135</v>
      </c>
      <c r="D78" s="88"/>
      <c r="E78" s="88">
        <v>10</v>
      </c>
      <c r="G78" s="27">
        <f t="shared" si="2"/>
        <v>12818.959999999997</v>
      </c>
      <c r="H78" s="27">
        <f t="shared" si="3"/>
        <v>12828.959999999997</v>
      </c>
      <c r="K78" t="s">
        <v>55</v>
      </c>
    </row>
    <row r="79" spans="1:11" x14ac:dyDescent="0.3">
      <c r="A79">
        <v>82</v>
      </c>
      <c r="B79" s="22">
        <v>45278</v>
      </c>
      <c r="C79" t="s">
        <v>1168</v>
      </c>
      <c r="D79" s="88">
        <v>4008</v>
      </c>
      <c r="E79" s="88"/>
      <c r="F79" t="s">
        <v>1169</v>
      </c>
      <c r="G79" s="27">
        <f t="shared" si="2"/>
        <v>12828.959999999997</v>
      </c>
      <c r="H79" s="27">
        <f t="shared" si="3"/>
        <v>8820.9599999999973</v>
      </c>
      <c r="K79" t="s">
        <v>65</v>
      </c>
    </row>
    <row r="80" spans="1:11" x14ac:dyDescent="0.3">
      <c r="A80">
        <v>82</v>
      </c>
      <c r="B80" s="22">
        <v>45278</v>
      </c>
      <c r="C80" t="s">
        <v>967</v>
      </c>
      <c r="D80" s="88"/>
      <c r="E80" s="88">
        <v>50</v>
      </c>
      <c r="G80" s="27">
        <f t="shared" si="2"/>
        <v>8820.9599999999973</v>
      </c>
      <c r="H80" s="27">
        <f t="shared" si="3"/>
        <v>8870.9599999999973</v>
      </c>
      <c r="K80" t="s">
        <v>55</v>
      </c>
    </row>
    <row r="81" spans="1:11" x14ac:dyDescent="0.3">
      <c r="A81">
        <v>82</v>
      </c>
      <c r="B81" s="22">
        <v>45279</v>
      </c>
      <c r="C81" t="s">
        <v>1170</v>
      </c>
      <c r="D81" s="88"/>
      <c r="E81" s="89">
        <v>500</v>
      </c>
      <c r="G81" s="27">
        <f t="shared" si="2"/>
        <v>8870.9599999999973</v>
      </c>
      <c r="H81" s="27">
        <f t="shared" si="3"/>
        <v>9370.9599999999973</v>
      </c>
      <c r="I81" t="s">
        <v>1279</v>
      </c>
      <c r="K81" t="s">
        <v>55</v>
      </c>
    </row>
    <row r="82" spans="1:11" x14ac:dyDescent="0.3">
      <c r="A82">
        <v>82</v>
      </c>
      <c r="B82" s="22">
        <v>45280</v>
      </c>
      <c r="C82" t="s">
        <v>1171</v>
      </c>
      <c r="D82" s="88">
        <v>1295</v>
      </c>
      <c r="E82" s="88"/>
      <c r="F82" t="s">
        <v>1134</v>
      </c>
      <c r="G82" s="27">
        <f t="shared" si="2"/>
        <v>9370.9599999999973</v>
      </c>
      <c r="H82" s="27">
        <f t="shared" si="3"/>
        <v>8075.9599999999973</v>
      </c>
      <c r="K82" t="s">
        <v>65</v>
      </c>
    </row>
    <row r="83" spans="1:11" x14ac:dyDescent="0.3">
      <c r="A83">
        <v>82</v>
      </c>
      <c r="B83" s="22">
        <v>45280</v>
      </c>
      <c r="C83" t="s">
        <v>1172</v>
      </c>
      <c r="D83" s="88"/>
      <c r="E83" s="88">
        <v>24.59</v>
      </c>
      <c r="G83" s="27">
        <f t="shared" si="2"/>
        <v>8075.9599999999973</v>
      </c>
      <c r="H83" s="27">
        <f t="shared" si="3"/>
        <v>8100.5499999999975</v>
      </c>
      <c r="K83" t="s">
        <v>55</v>
      </c>
    </row>
    <row r="84" spans="1:11" x14ac:dyDescent="0.3">
      <c r="A84">
        <v>82</v>
      </c>
      <c r="B84" s="22">
        <v>45282</v>
      </c>
      <c r="C84" t="s">
        <v>1173</v>
      </c>
      <c r="D84" s="88"/>
      <c r="E84" s="88">
        <v>19.64</v>
      </c>
      <c r="G84" s="27">
        <f t="shared" si="2"/>
        <v>8100.5499999999975</v>
      </c>
      <c r="H84" s="87">
        <f t="shared" si="3"/>
        <v>8120.1899999999978</v>
      </c>
      <c r="K84" t="s">
        <v>55</v>
      </c>
    </row>
    <row r="85" spans="1:11" x14ac:dyDescent="0.3">
      <c r="A85">
        <v>83</v>
      </c>
      <c r="B85" s="22">
        <v>45287</v>
      </c>
      <c r="C85" t="s">
        <v>1174</v>
      </c>
      <c r="D85" s="88"/>
      <c r="E85" s="88">
        <v>20</v>
      </c>
      <c r="G85" s="27">
        <f t="shared" si="2"/>
        <v>8120.1899999999978</v>
      </c>
      <c r="H85" s="27">
        <f t="shared" si="3"/>
        <v>8140.1899999999978</v>
      </c>
      <c r="K85" t="s">
        <v>55</v>
      </c>
    </row>
    <row r="86" spans="1:11" x14ac:dyDescent="0.3">
      <c r="A86">
        <v>83</v>
      </c>
      <c r="B86" s="22">
        <v>45288</v>
      </c>
      <c r="C86" t="s">
        <v>1175</v>
      </c>
      <c r="D86" s="88"/>
      <c r="E86" s="88">
        <v>54.13</v>
      </c>
      <c r="G86" s="27">
        <f t="shared" si="2"/>
        <v>8140.1899999999978</v>
      </c>
      <c r="H86" s="27">
        <f t="shared" si="3"/>
        <v>8194.3199999999979</v>
      </c>
      <c r="K86" t="s">
        <v>55</v>
      </c>
    </row>
    <row r="87" spans="1:11" x14ac:dyDescent="0.3">
      <c r="A87">
        <v>83</v>
      </c>
      <c r="B87" s="22">
        <v>45289</v>
      </c>
      <c r="C87" t="s">
        <v>1176</v>
      </c>
      <c r="D87" s="88"/>
      <c r="E87" s="88">
        <v>123.33</v>
      </c>
      <c r="G87" s="27">
        <f t="shared" si="2"/>
        <v>8194.3199999999979</v>
      </c>
      <c r="H87" s="27">
        <f t="shared" si="3"/>
        <v>8317.6499999999978</v>
      </c>
      <c r="K87" t="s">
        <v>55</v>
      </c>
    </row>
    <row r="88" spans="1:11" x14ac:dyDescent="0.3">
      <c r="A88">
        <v>83</v>
      </c>
      <c r="B88" s="22">
        <v>45293</v>
      </c>
      <c r="C88" t="s">
        <v>946</v>
      </c>
      <c r="D88" s="88">
        <v>13.8</v>
      </c>
      <c r="E88" s="88"/>
      <c r="G88" s="27">
        <f t="shared" si="2"/>
        <v>8317.6499999999978</v>
      </c>
      <c r="H88" s="27">
        <f t="shared" si="3"/>
        <v>8303.8499999999985</v>
      </c>
      <c r="K88" t="s">
        <v>56</v>
      </c>
    </row>
    <row r="89" spans="1:11" x14ac:dyDescent="0.3">
      <c r="A89">
        <v>83</v>
      </c>
      <c r="B89" s="22">
        <v>45293</v>
      </c>
      <c r="C89" t="s">
        <v>1143</v>
      </c>
      <c r="D89" s="88"/>
      <c r="E89" s="88">
        <v>10</v>
      </c>
      <c r="G89" s="27">
        <f t="shared" si="2"/>
        <v>8303.8499999999985</v>
      </c>
      <c r="H89" s="27">
        <f t="shared" si="3"/>
        <v>8313.8499999999985</v>
      </c>
      <c r="K89" t="s">
        <v>55</v>
      </c>
    </row>
    <row r="90" spans="1:11" x14ac:dyDescent="0.3">
      <c r="A90">
        <v>83</v>
      </c>
      <c r="B90" s="22">
        <v>45293</v>
      </c>
      <c r="C90" t="s">
        <v>949</v>
      </c>
      <c r="D90" s="88"/>
      <c r="E90" s="88">
        <v>15</v>
      </c>
      <c r="G90" s="27">
        <f t="shared" si="2"/>
        <v>8313.8499999999985</v>
      </c>
      <c r="H90" s="27">
        <f t="shared" si="3"/>
        <v>8328.8499999999985</v>
      </c>
      <c r="K90" t="s">
        <v>55</v>
      </c>
    </row>
    <row r="91" spans="1:11" x14ac:dyDescent="0.3">
      <c r="A91">
        <v>83</v>
      </c>
      <c r="B91" s="22">
        <v>45293</v>
      </c>
      <c r="C91" t="s">
        <v>950</v>
      </c>
      <c r="D91" s="88"/>
      <c r="E91" s="88">
        <v>15</v>
      </c>
      <c r="G91" s="27">
        <f t="shared" si="2"/>
        <v>8328.8499999999985</v>
      </c>
      <c r="H91" s="27">
        <f t="shared" si="3"/>
        <v>8343.8499999999985</v>
      </c>
      <c r="K91" t="s">
        <v>55</v>
      </c>
    </row>
    <row r="92" spans="1:11" x14ac:dyDescent="0.3">
      <c r="A92">
        <v>83</v>
      </c>
      <c r="B92" s="22">
        <v>45293</v>
      </c>
      <c r="C92" t="s">
        <v>951</v>
      </c>
      <c r="D92" s="88"/>
      <c r="E92" s="88">
        <v>20</v>
      </c>
      <c r="G92" s="27">
        <f t="shared" si="2"/>
        <v>8343.8499999999985</v>
      </c>
      <c r="H92" s="27">
        <f t="shared" si="3"/>
        <v>8363.8499999999985</v>
      </c>
      <c r="K92" t="s">
        <v>55</v>
      </c>
    </row>
    <row r="93" spans="1:11" x14ac:dyDescent="0.3">
      <c r="A93">
        <v>83</v>
      </c>
      <c r="B93" s="22">
        <v>45293</v>
      </c>
      <c r="C93" t="s">
        <v>1127</v>
      </c>
      <c r="D93" s="88"/>
      <c r="E93" s="88">
        <v>20</v>
      </c>
      <c r="G93" s="27">
        <f t="shared" si="2"/>
        <v>8363.8499999999985</v>
      </c>
      <c r="H93" s="87">
        <f t="shared" si="3"/>
        <v>8383.8499999999985</v>
      </c>
      <c r="K93" t="s">
        <v>55</v>
      </c>
    </row>
    <row r="94" spans="1:11" x14ac:dyDescent="0.3">
      <c r="A94">
        <v>84</v>
      </c>
      <c r="B94" s="22">
        <v>45294</v>
      </c>
      <c r="C94" t="s">
        <v>947</v>
      </c>
      <c r="D94" s="88"/>
      <c r="E94" s="88">
        <v>5</v>
      </c>
      <c r="G94" s="27">
        <f t="shared" si="2"/>
        <v>8383.8499999999985</v>
      </c>
      <c r="H94" s="27">
        <f t="shared" si="3"/>
        <v>8388.8499999999985</v>
      </c>
      <c r="K94" t="s">
        <v>55</v>
      </c>
    </row>
    <row r="95" spans="1:11" x14ac:dyDescent="0.3">
      <c r="A95">
        <v>84</v>
      </c>
      <c r="B95" s="22">
        <v>45295</v>
      </c>
      <c r="C95" t="s">
        <v>1177</v>
      </c>
      <c r="D95" s="88"/>
      <c r="E95" s="88">
        <v>78.900000000000006</v>
      </c>
      <c r="G95" s="27">
        <f t="shared" si="2"/>
        <v>8388.8499999999985</v>
      </c>
      <c r="H95" s="27">
        <f t="shared" si="3"/>
        <v>8467.7499999999982</v>
      </c>
      <c r="K95" t="s">
        <v>55</v>
      </c>
    </row>
    <row r="96" spans="1:11" x14ac:dyDescent="0.3">
      <c r="A96">
        <v>84</v>
      </c>
      <c r="B96" s="22">
        <v>45296</v>
      </c>
      <c r="C96" t="s">
        <v>955</v>
      </c>
      <c r="D96" s="88"/>
      <c r="E96" s="88">
        <v>40</v>
      </c>
      <c r="G96" s="27">
        <f t="shared" si="2"/>
        <v>8467.7499999999982</v>
      </c>
      <c r="H96" s="27">
        <f t="shared" si="3"/>
        <v>8507.7499999999982</v>
      </c>
      <c r="K96" t="s">
        <v>55</v>
      </c>
    </row>
    <row r="97" spans="1:11" x14ac:dyDescent="0.3">
      <c r="A97">
        <v>84</v>
      </c>
      <c r="B97" s="22">
        <v>45296</v>
      </c>
      <c r="C97" t="s">
        <v>1130</v>
      </c>
      <c r="D97" s="88"/>
      <c r="E97" s="88">
        <v>40</v>
      </c>
      <c r="G97" s="27">
        <f t="shared" si="2"/>
        <v>8507.7499999999982</v>
      </c>
      <c r="H97" s="27">
        <f t="shared" si="3"/>
        <v>8547.7499999999982</v>
      </c>
      <c r="K97" t="s">
        <v>55</v>
      </c>
    </row>
    <row r="98" spans="1:11" x14ac:dyDescent="0.3">
      <c r="A98">
        <v>84</v>
      </c>
      <c r="B98" s="22">
        <v>45296</v>
      </c>
      <c r="C98" t="s">
        <v>983</v>
      </c>
      <c r="D98" s="88"/>
      <c r="E98" s="88">
        <v>50</v>
      </c>
      <c r="G98" s="27">
        <f t="shared" si="2"/>
        <v>8547.7499999999982</v>
      </c>
      <c r="H98" s="27">
        <f t="shared" si="3"/>
        <v>8597.7499999999982</v>
      </c>
      <c r="K98" t="s">
        <v>55</v>
      </c>
    </row>
    <row r="99" spans="1:11" x14ac:dyDescent="0.3">
      <c r="A99">
        <v>84</v>
      </c>
      <c r="B99" s="22">
        <v>45300</v>
      </c>
      <c r="C99" t="s">
        <v>961</v>
      </c>
      <c r="D99" s="88"/>
      <c r="E99" s="88">
        <v>25</v>
      </c>
      <c r="G99" s="27">
        <f t="shared" si="2"/>
        <v>8597.7499999999982</v>
      </c>
      <c r="H99" s="27">
        <f t="shared" si="3"/>
        <v>8622.7499999999982</v>
      </c>
      <c r="K99" t="s">
        <v>55</v>
      </c>
    </row>
    <row r="100" spans="1:11" x14ac:dyDescent="0.3">
      <c r="A100">
        <v>84</v>
      </c>
      <c r="B100" s="22">
        <v>45301</v>
      </c>
      <c r="C100" t="s">
        <v>1178</v>
      </c>
      <c r="D100" s="88"/>
      <c r="E100" s="88">
        <v>92.79</v>
      </c>
      <c r="G100" s="27">
        <f t="shared" si="2"/>
        <v>8622.7499999999982</v>
      </c>
      <c r="H100" s="27">
        <f t="shared" si="3"/>
        <v>8715.5399999999991</v>
      </c>
      <c r="K100" t="s">
        <v>55</v>
      </c>
    </row>
    <row r="101" spans="1:11" x14ac:dyDescent="0.3">
      <c r="A101">
        <v>84</v>
      </c>
      <c r="B101" s="22">
        <v>45302</v>
      </c>
      <c r="C101" t="s">
        <v>1165</v>
      </c>
      <c r="D101" s="88"/>
      <c r="E101" s="88">
        <v>80</v>
      </c>
      <c r="G101" s="27">
        <f t="shared" si="2"/>
        <v>8715.5399999999991</v>
      </c>
      <c r="H101" s="27">
        <f t="shared" si="3"/>
        <v>8795.5399999999991</v>
      </c>
      <c r="K101" t="s">
        <v>55</v>
      </c>
    </row>
    <row r="102" spans="1:11" x14ac:dyDescent="0.3">
      <c r="A102">
        <v>84</v>
      </c>
      <c r="B102" s="22">
        <v>45302</v>
      </c>
      <c r="C102" t="s">
        <v>1179</v>
      </c>
      <c r="D102" s="88"/>
      <c r="E102" s="88">
        <v>19.64</v>
      </c>
      <c r="G102" s="27">
        <f t="shared" si="2"/>
        <v>8795.5399999999991</v>
      </c>
      <c r="H102" s="27">
        <f t="shared" si="3"/>
        <v>8815.1799999999985</v>
      </c>
      <c r="K102" t="s">
        <v>55</v>
      </c>
    </row>
    <row r="103" spans="1:11" x14ac:dyDescent="0.3">
      <c r="A103">
        <v>84</v>
      </c>
      <c r="B103" s="22">
        <v>45302</v>
      </c>
      <c r="C103" t="s">
        <v>1180</v>
      </c>
      <c r="D103" s="88"/>
      <c r="E103" s="89">
        <v>5265.02</v>
      </c>
      <c r="F103" t="s">
        <v>1181</v>
      </c>
      <c r="G103" s="27">
        <f t="shared" si="2"/>
        <v>8815.1799999999985</v>
      </c>
      <c r="H103" s="27">
        <f t="shared" si="3"/>
        <v>14080.199999999999</v>
      </c>
      <c r="I103" t="s">
        <v>1280</v>
      </c>
      <c r="K103" t="s">
        <v>55</v>
      </c>
    </row>
    <row r="104" spans="1:11" x14ac:dyDescent="0.3">
      <c r="A104">
        <v>84</v>
      </c>
      <c r="B104" s="22">
        <v>45303</v>
      </c>
      <c r="C104" t="s">
        <v>1182</v>
      </c>
      <c r="D104" s="88"/>
      <c r="E104" s="88">
        <v>39.28</v>
      </c>
      <c r="G104" s="27">
        <f t="shared" si="2"/>
        <v>14080.199999999999</v>
      </c>
      <c r="H104" s="27">
        <f t="shared" si="3"/>
        <v>14119.48</v>
      </c>
      <c r="K104" t="s">
        <v>55</v>
      </c>
    </row>
    <row r="105" spans="1:11" x14ac:dyDescent="0.3">
      <c r="A105">
        <v>84</v>
      </c>
      <c r="B105" s="22">
        <v>45303</v>
      </c>
      <c r="C105" t="s">
        <v>965</v>
      </c>
      <c r="D105" s="88"/>
      <c r="E105" s="88">
        <v>500</v>
      </c>
      <c r="G105" s="27">
        <f t="shared" si="2"/>
        <v>14119.48</v>
      </c>
      <c r="H105" s="27">
        <f t="shared" si="3"/>
        <v>14619.48</v>
      </c>
      <c r="K105" t="s">
        <v>55</v>
      </c>
    </row>
    <row r="106" spans="1:11" x14ac:dyDescent="0.3">
      <c r="A106">
        <v>84</v>
      </c>
      <c r="B106" s="22">
        <v>45303</v>
      </c>
      <c r="C106" t="s">
        <v>1183</v>
      </c>
      <c r="D106" s="88"/>
      <c r="E106" s="88">
        <v>1727.22</v>
      </c>
      <c r="G106" s="27">
        <f t="shared" si="2"/>
        <v>14619.48</v>
      </c>
      <c r="H106" s="27">
        <f t="shared" si="3"/>
        <v>16346.699999999999</v>
      </c>
      <c r="K106" t="s">
        <v>55</v>
      </c>
    </row>
    <row r="107" spans="1:11" x14ac:dyDescent="0.3">
      <c r="A107">
        <v>84</v>
      </c>
      <c r="B107" s="22">
        <v>45306</v>
      </c>
      <c r="C107" t="s">
        <v>1135</v>
      </c>
      <c r="D107" s="88"/>
      <c r="E107" s="88">
        <v>10</v>
      </c>
      <c r="G107" s="27">
        <f t="shared" si="2"/>
        <v>16346.699999999999</v>
      </c>
      <c r="H107" s="27">
        <f t="shared" si="3"/>
        <v>16356.699999999999</v>
      </c>
      <c r="K107" t="s">
        <v>55</v>
      </c>
    </row>
    <row r="108" spans="1:11" x14ac:dyDescent="0.3">
      <c r="A108">
        <v>84</v>
      </c>
      <c r="B108" s="22">
        <v>45307</v>
      </c>
      <c r="C108" t="s">
        <v>967</v>
      </c>
      <c r="D108" s="88"/>
      <c r="E108" s="88">
        <v>50</v>
      </c>
      <c r="G108" s="27">
        <f t="shared" si="2"/>
        <v>16356.699999999999</v>
      </c>
      <c r="H108" s="27">
        <f t="shared" si="3"/>
        <v>16406.699999999997</v>
      </c>
      <c r="K108" t="s">
        <v>55</v>
      </c>
    </row>
    <row r="109" spans="1:11" x14ac:dyDescent="0.3">
      <c r="A109">
        <v>84</v>
      </c>
      <c r="B109" s="22">
        <v>45313</v>
      </c>
      <c r="C109" t="s">
        <v>1184</v>
      </c>
      <c r="D109" s="88"/>
      <c r="E109" s="88">
        <v>24.59</v>
      </c>
      <c r="G109" s="27">
        <f t="shared" si="2"/>
        <v>16406.699999999997</v>
      </c>
      <c r="H109" s="27">
        <f t="shared" si="3"/>
        <v>16431.289999999997</v>
      </c>
      <c r="K109" t="s">
        <v>55</v>
      </c>
    </row>
    <row r="110" spans="1:11" x14ac:dyDescent="0.3">
      <c r="A110">
        <v>84</v>
      </c>
      <c r="B110" s="22">
        <v>45315</v>
      </c>
      <c r="C110" t="s">
        <v>1185</v>
      </c>
      <c r="D110" s="88"/>
      <c r="E110" s="88">
        <v>103.31</v>
      </c>
      <c r="G110" s="27">
        <f t="shared" si="2"/>
        <v>16431.289999999997</v>
      </c>
      <c r="H110" s="27">
        <f t="shared" si="3"/>
        <v>16534.599999999999</v>
      </c>
      <c r="K110" t="s">
        <v>55</v>
      </c>
    </row>
    <row r="111" spans="1:11" x14ac:dyDescent="0.3">
      <c r="A111">
        <v>84</v>
      </c>
      <c r="B111" s="22">
        <v>45315</v>
      </c>
      <c r="C111" t="s">
        <v>1282</v>
      </c>
      <c r="D111" s="88"/>
      <c r="E111" s="88">
        <v>19.64</v>
      </c>
      <c r="G111" s="27">
        <f t="shared" ref="G111:G112" si="4">+H110</f>
        <v>16534.599999999999</v>
      </c>
      <c r="H111" s="27">
        <f t="shared" ref="H111:H112" si="5">+G111+E111-D111</f>
        <v>16554.239999999998</v>
      </c>
      <c r="K111" t="s">
        <v>55</v>
      </c>
    </row>
    <row r="112" spans="1:11" x14ac:dyDescent="0.3">
      <c r="A112">
        <v>84</v>
      </c>
      <c r="B112" s="22">
        <v>45316</v>
      </c>
      <c r="C112" t="s">
        <v>1186</v>
      </c>
      <c r="D112" s="88"/>
      <c r="E112" s="88">
        <v>20</v>
      </c>
      <c r="G112" s="27">
        <f t="shared" si="4"/>
        <v>16554.239999999998</v>
      </c>
      <c r="H112" s="27">
        <f t="shared" si="5"/>
        <v>16574.239999999998</v>
      </c>
      <c r="K112" t="s">
        <v>55</v>
      </c>
    </row>
    <row r="113" spans="1:11" x14ac:dyDescent="0.3">
      <c r="A113">
        <v>84</v>
      </c>
      <c r="B113" s="22">
        <v>45320</v>
      </c>
      <c r="C113" t="s">
        <v>1187</v>
      </c>
      <c r="D113" s="88"/>
      <c r="E113" s="88">
        <v>103.69</v>
      </c>
      <c r="G113" s="27">
        <f t="shared" si="2"/>
        <v>16574.239999999998</v>
      </c>
      <c r="H113" s="27">
        <f t="shared" ref="H113:H117" si="6">+G113+E113-D113</f>
        <v>16677.929999999997</v>
      </c>
      <c r="K113" t="s">
        <v>55</v>
      </c>
    </row>
    <row r="114" spans="1:11" x14ac:dyDescent="0.3">
      <c r="A114">
        <v>84</v>
      </c>
      <c r="B114" s="22">
        <v>45323</v>
      </c>
      <c r="C114" t="s">
        <v>1188</v>
      </c>
      <c r="D114" s="89">
        <v>4260</v>
      </c>
      <c r="E114" s="88"/>
      <c r="F114" t="s">
        <v>1189</v>
      </c>
      <c r="G114" s="27">
        <f t="shared" si="2"/>
        <v>16677.929999999997</v>
      </c>
      <c r="H114" s="27">
        <f t="shared" si="6"/>
        <v>12417.929999999997</v>
      </c>
      <c r="I114" s="24" t="s">
        <v>1281</v>
      </c>
      <c r="K114" t="s">
        <v>65</v>
      </c>
    </row>
    <row r="115" spans="1:11" x14ac:dyDescent="0.3">
      <c r="B115" s="22">
        <v>45323</v>
      </c>
      <c r="C115" t="s">
        <v>1188</v>
      </c>
      <c r="D115" s="89">
        <f>5253-D114</f>
        <v>993</v>
      </c>
      <c r="E115" s="88"/>
      <c r="F115" t="s">
        <v>1189</v>
      </c>
      <c r="G115" s="27">
        <f t="shared" si="2"/>
        <v>12417.929999999997</v>
      </c>
      <c r="H115" s="27">
        <f t="shared" si="6"/>
        <v>11424.929999999997</v>
      </c>
      <c r="I115" s="24" t="s">
        <v>1281</v>
      </c>
      <c r="K115" t="s">
        <v>608</v>
      </c>
    </row>
    <row r="116" spans="1:11" x14ac:dyDescent="0.3">
      <c r="A116">
        <v>84</v>
      </c>
      <c r="B116" s="22">
        <v>45323</v>
      </c>
      <c r="C116" t="s">
        <v>1143</v>
      </c>
      <c r="D116" s="88"/>
      <c r="E116" s="88">
        <v>10</v>
      </c>
      <c r="G116" s="27">
        <f>+H115</f>
        <v>11424.929999999997</v>
      </c>
      <c r="H116" s="27">
        <f t="shared" si="6"/>
        <v>11434.929999999997</v>
      </c>
      <c r="K116" t="s">
        <v>55</v>
      </c>
    </row>
    <row r="117" spans="1:11" x14ac:dyDescent="0.3">
      <c r="A117">
        <v>84</v>
      </c>
      <c r="B117" s="22">
        <v>45323</v>
      </c>
      <c r="C117" t="s">
        <v>949</v>
      </c>
      <c r="D117" s="88"/>
      <c r="E117" s="88">
        <v>15</v>
      </c>
      <c r="G117" s="27">
        <f t="shared" si="2"/>
        <v>11434.929999999997</v>
      </c>
      <c r="H117" s="27">
        <f t="shared" si="6"/>
        <v>11449.929999999997</v>
      </c>
      <c r="K117" t="s">
        <v>55</v>
      </c>
    </row>
    <row r="118" spans="1:11" x14ac:dyDescent="0.3">
      <c r="A118">
        <v>84</v>
      </c>
      <c r="B118" s="22">
        <v>45323</v>
      </c>
      <c r="C118" t="s">
        <v>950</v>
      </c>
      <c r="D118" s="88"/>
      <c r="E118" s="88">
        <v>15</v>
      </c>
      <c r="G118" s="27">
        <f t="shared" si="2"/>
        <v>11449.929999999997</v>
      </c>
      <c r="H118" s="27">
        <f>+G118+E118-D118</f>
        <v>11464.929999999997</v>
      </c>
      <c r="K118" t="s">
        <v>55</v>
      </c>
    </row>
    <row r="119" spans="1:11" x14ac:dyDescent="0.3">
      <c r="A119">
        <v>84</v>
      </c>
      <c r="B119" s="22">
        <v>45323</v>
      </c>
      <c r="C119" t="s">
        <v>951</v>
      </c>
      <c r="D119" s="88"/>
      <c r="E119" s="88">
        <v>20</v>
      </c>
      <c r="G119" s="27">
        <f>+H118</f>
        <v>11464.929999999997</v>
      </c>
      <c r="H119" s="87">
        <f t="shared" si="3"/>
        <v>11484.929999999997</v>
      </c>
      <c r="K119" t="s">
        <v>55</v>
      </c>
    </row>
    <row r="120" spans="1:11" x14ac:dyDescent="0.3">
      <c r="A120">
        <v>85</v>
      </c>
      <c r="B120" s="22">
        <v>45324</v>
      </c>
      <c r="C120" t="s">
        <v>946</v>
      </c>
      <c r="D120" s="88">
        <v>13.8</v>
      </c>
      <c r="E120" s="88"/>
      <c r="G120" s="27">
        <f t="shared" si="2"/>
        <v>11484.929999999997</v>
      </c>
      <c r="H120" s="27">
        <f t="shared" si="3"/>
        <v>11471.129999999997</v>
      </c>
      <c r="K120" t="s">
        <v>56</v>
      </c>
    </row>
    <row r="121" spans="1:11" x14ac:dyDescent="0.3">
      <c r="A121">
        <v>85</v>
      </c>
      <c r="B121" s="22">
        <v>45324</v>
      </c>
      <c r="C121" t="s">
        <v>1127</v>
      </c>
      <c r="D121" s="88"/>
      <c r="E121" s="88">
        <v>20</v>
      </c>
      <c r="G121" s="27">
        <f t="shared" si="2"/>
        <v>11471.129999999997</v>
      </c>
      <c r="H121" s="27">
        <f t="shared" si="3"/>
        <v>11491.129999999997</v>
      </c>
      <c r="K121" t="s">
        <v>55</v>
      </c>
    </row>
    <row r="122" spans="1:11" x14ac:dyDescent="0.3">
      <c r="A122">
        <v>85</v>
      </c>
      <c r="B122" s="22">
        <v>45324</v>
      </c>
      <c r="C122" t="s">
        <v>1190</v>
      </c>
      <c r="D122" s="88"/>
      <c r="E122" s="88">
        <v>29.54</v>
      </c>
      <c r="G122" s="27">
        <f t="shared" si="2"/>
        <v>11491.129999999997</v>
      </c>
      <c r="H122" s="87">
        <f t="shared" si="3"/>
        <v>11520.669999999998</v>
      </c>
      <c r="K122" t="s">
        <v>55</v>
      </c>
    </row>
    <row r="123" spans="1:11" x14ac:dyDescent="0.3">
      <c r="A123">
        <v>86</v>
      </c>
      <c r="B123" s="22">
        <v>45327</v>
      </c>
      <c r="C123" t="s">
        <v>947</v>
      </c>
      <c r="D123" s="88"/>
      <c r="E123" s="88">
        <v>5</v>
      </c>
      <c r="G123" s="27">
        <f t="shared" si="2"/>
        <v>11520.669999999998</v>
      </c>
      <c r="H123" s="27">
        <f t="shared" si="3"/>
        <v>11525.669999999998</v>
      </c>
      <c r="K123" t="s">
        <v>55</v>
      </c>
    </row>
    <row r="124" spans="1:11" x14ac:dyDescent="0.3">
      <c r="A124">
        <v>86</v>
      </c>
      <c r="B124" s="22">
        <v>45327</v>
      </c>
      <c r="C124" t="s">
        <v>1129</v>
      </c>
      <c r="D124" s="88"/>
      <c r="E124" s="88">
        <v>40</v>
      </c>
      <c r="G124" s="27">
        <f t="shared" si="2"/>
        <v>11525.669999999998</v>
      </c>
      <c r="H124" s="27">
        <f t="shared" si="3"/>
        <v>11565.669999999998</v>
      </c>
      <c r="K124" t="s">
        <v>55</v>
      </c>
    </row>
    <row r="125" spans="1:11" x14ac:dyDescent="0.3">
      <c r="A125">
        <v>86</v>
      </c>
      <c r="B125" s="22">
        <v>45327</v>
      </c>
      <c r="C125" t="s">
        <v>1130</v>
      </c>
      <c r="D125" s="88"/>
      <c r="E125" s="88">
        <v>40</v>
      </c>
      <c r="G125" s="27">
        <f t="shared" si="2"/>
        <v>11565.669999999998</v>
      </c>
      <c r="H125" s="27">
        <f t="shared" si="3"/>
        <v>11605.669999999998</v>
      </c>
      <c r="K125" t="s">
        <v>55</v>
      </c>
    </row>
    <row r="126" spans="1:11" x14ac:dyDescent="0.3">
      <c r="A126">
        <v>86</v>
      </c>
      <c r="B126" s="22">
        <v>45327</v>
      </c>
      <c r="C126" t="s">
        <v>1191</v>
      </c>
      <c r="D126" s="88"/>
      <c r="E126" s="88">
        <v>49.36</v>
      </c>
      <c r="G126" s="27">
        <f t="shared" si="2"/>
        <v>11605.669999999998</v>
      </c>
      <c r="H126" s="27">
        <f t="shared" si="3"/>
        <v>11655.029999999999</v>
      </c>
      <c r="K126" t="s">
        <v>55</v>
      </c>
    </row>
    <row r="127" spans="1:11" x14ac:dyDescent="0.3">
      <c r="A127">
        <v>86</v>
      </c>
      <c r="B127" s="22">
        <v>45327</v>
      </c>
      <c r="C127" t="s">
        <v>983</v>
      </c>
      <c r="D127" s="88"/>
      <c r="E127" s="88">
        <v>50</v>
      </c>
      <c r="G127" s="27">
        <f t="shared" si="2"/>
        <v>11655.029999999999</v>
      </c>
      <c r="H127" s="27">
        <f t="shared" si="3"/>
        <v>11705.029999999999</v>
      </c>
      <c r="K127" t="s">
        <v>55</v>
      </c>
    </row>
    <row r="128" spans="1:11" x14ac:dyDescent="0.3">
      <c r="A128">
        <v>86</v>
      </c>
      <c r="B128" s="22">
        <v>45330</v>
      </c>
      <c r="C128" t="s">
        <v>1192</v>
      </c>
      <c r="D128" s="88"/>
      <c r="E128" s="88">
        <v>92.79</v>
      </c>
      <c r="G128" s="27">
        <f t="shared" si="2"/>
        <v>11705.029999999999</v>
      </c>
      <c r="H128" s="27">
        <f t="shared" si="3"/>
        <v>11797.82</v>
      </c>
      <c r="K128" t="s">
        <v>55</v>
      </c>
    </row>
    <row r="129" spans="1:11" x14ac:dyDescent="0.3">
      <c r="A129">
        <v>86</v>
      </c>
      <c r="B129" s="22">
        <v>45331</v>
      </c>
      <c r="C129" t="s">
        <v>961</v>
      </c>
      <c r="D129" s="88"/>
      <c r="E129" s="88">
        <v>25</v>
      </c>
      <c r="G129" s="27">
        <f t="shared" si="2"/>
        <v>11797.82</v>
      </c>
      <c r="H129" s="27">
        <f t="shared" si="3"/>
        <v>11822.82</v>
      </c>
      <c r="K129" t="s">
        <v>55</v>
      </c>
    </row>
    <row r="130" spans="1:11" x14ac:dyDescent="0.3">
      <c r="A130">
        <v>86</v>
      </c>
      <c r="B130" s="22">
        <v>45334</v>
      </c>
      <c r="C130" t="s">
        <v>965</v>
      </c>
      <c r="D130" s="88"/>
      <c r="E130" s="88">
        <v>500</v>
      </c>
      <c r="G130" s="27">
        <f t="shared" si="2"/>
        <v>11822.82</v>
      </c>
      <c r="H130" s="27">
        <f t="shared" si="3"/>
        <v>12322.82</v>
      </c>
      <c r="K130" t="s">
        <v>55</v>
      </c>
    </row>
    <row r="131" spans="1:11" x14ac:dyDescent="0.3">
      <c r="A131">
        <v>86</v>
      </c>
      <c r="B131" s="22">
        <v>45335</v>
      </c>
      <c r="C131" t="s">
        <v>1193</v>
      </c>
      <c r="D131" s="88"/>
      <c r="E131" s="88">
        <v>19.64</v>
      </c>
      <c r="G131" s="27">
        <f t="shared" si="2"/>
        <v>12322.82</v>
      </c>
      <c r="H131" s="27">
        <f t="shared" si="3"/>
        <v>12342.46</v>
      </c>
      <c r="K131" t="s">
        <v>55</v>
      </c>
    </row>
    <row r="132" spans="1:11" x14ac:dyDescent="0.3">
      <c r="A132">
        <v>86</v>
      </c>
      <c r="B132" s="22">
        <v>45336</v>
      </c>
      <c r="C132" t="s">
        <v>1194</v>
      </c>
      <c r="D132" s="88"/>
      <c r="E132" s="88">
        <v>39.28</v>
      </c>
      <c r="G132" s="27">
        <f t="shared" si="2"/>
        <v>12342.46</v>
      </c>
      <c r="H132" s="27">
        <f t="shared" si="3"/>
        <v>12381.74</v>
      </c>
      <c r="K132" t="s">
        <v>55</v>
      </c>
    </row>
    <row r="133" spans="1:11" x14ac:dyDescent="0.3">
      <c r="A133">
        <v>86</v>
      </c>
      <c r="B133" s="22">
        <v>45337</v>
      </c>
      <c r="C133" t="s">
        <v>1135</v>
      </c>
      <c r="D133" s="88"/>
      <c r="E133" s="88">
        <v>10</v>
      </c>
      <c r="G133" s="27">
        <f t="shared" si="2"/>
        <v>12381.74</v>
      </c>
      <c r="H133" s="27">
        <f t="shared" si="3"/>
        <v>12391.74</v>
      </c>
      <c r="K133" t="s">
        <v>55</v>
      </c>
    </row>
    <row r="134" spans="1:11" x14ac:dyDescent="0.3">
      <c r="A134">
        <v>86</v>
      </c>
      <c r="B134" s="22">
        <v>45338</v>
      </c>
      <c r="C134" t="s">
        <v>967</v>
      </c>
      <c r="D134" s="88"/>
      <c r="E134" s="88">
        <v>50</v>
      </c>
      <c r="G134" s="27">
        <f t="shared" si="2"/>
        <v>12391.74</v>
      </c>
      <c r="H134" s="27">
        <f t="shared" si="3"/>
        <v>12441.74</v>
      </c>
      <c r="K134" t="s">
        <v>55</v>
      </c>
    </row>
    <row r="135" spans="1:11" x14ac:dyDescent="0.3">
      <c r="A135">
        <v>86</v>
      </c>
      <c r="B135" s="22">
        <v>45343</v>
      </c>
      <c r="C135" t="s">
        <v>1195</v>
      </c>
      <c r="D135" s="88"/>
      <c r="E135" s="88">
        <v>24.59</v>
      </c>
      <c r="G135" s="27">
        <f t="shared" si="2"/>
        <v>12441.74</v>
      </c>
      <c r="H135" s="27">
        <f t="shared" si="3"/>
        <v>12466.33</v>
      </c>
      <c r="K135" t="s">
        <v>55</v>
      </c>
    </row>
    <row r="136" spans="1:11" x14ac:dyDescent="0.3">
      <c r="A136">
        <v>86</v>
      </c>
      <c r="B136" s="22">
        <v>45344</v>
      </c>
      <c r="C136" t="s">
        <v>1196</v>
      </c>
      <c r="D136" s="88"/>
      <c r="E136" s="88">
        <v>19.64</v>
      </c>
      <c r="G136" s="27">
        <f t="shared" ref="G136:G199" si="7">+H135</f>
        <v>12466.33</v>
      </c>
      <c r="H136" s="27">
        <f t="shared" ref="H136:H199" si="8">+G136+E136-D136</f>
        <v>12485.97</v>
      </c>
      <c r="K136" t="s">
        <v>55</v>
      </c>
    </row>
    <row r="137" spans="1:11" x14ac:dyDescent="0.3">
      <c r="A137">
        <v>86</v>
      </c>
      <c r="B137" s="22">
        <v>45345</v>
      </c>
      <c r="C137" t="s">
        <v>1197</v>
      </c>
      <c r="D137" s="88"/>
      <c r="E137" s="88">
        <v>20</v>
      </c>
      <c r="G137" s="27">
        <f t="shared" si="7"/>
        <v>12485.97</v>
      </c>
      <c r="H137" s="27">
        <f t="shared" si="8"/>
        <v>12505.97</v>
      </c>
      <c r="K137" t="s">
        <v>55</v>
      </c>
    </row>
    <row r="138" spans="1:11" x14ac:dyDescent="0.3">
      <c r="A138">
        <v>86</v>
      </c>
      <c r="B138" s="22">
        <v>45348</v>
      </c>
      <c r="C138" t="s">
        <v>1198</v>
      </c>
      <c r="D138" s="88"/>
      <c r="E138" s="88">
        <v>54.13</v>
      </c>
      <c r="G138" s="27">
        <f t="shared" si="7"/>
        <v>12505.97</v>
      </c>
      <c r="H138" s="27">
        <f t="shared" si="8"/>
        <v>12560.099999999999</v>
      </c>
      <c r="K138" t="s">
        <v>55</v>
      </c>
    </row>
    <row r="139" spans="1:11" x14ac:dyDescent="0.3">
      <c r="A139">
        <v>86</v>
      </c>
      <c r="B139" s="22">
        <v>45349</v>
      </c>
      <c r="C139" t="s">
        <v>1199</v>
      </c>
      <c r="D139" s="88"/>
      <c r="E139" s="88">
        <v>19.64</v>
      </c>
      <c r="G139" s="27">
        <f t="shared" si="7"/>
        <v>12560.099999999999</v>
      </c>
      <c r="H139" s="27">
        <f t="shared" si="8"/>
        <v>12579.739999999998</v>
      </c>
      <c r="K139" t="s">
        <v>55</v>
      </c>
    </row>
    <row r="140" spans="1:11" x14ac:dyDescent="0.3">
      <c r="A140">
        <v>86</v>
      </c>
      <c r="B140" s="22">
        <v>45350</v>
      </c>
      <c r="C140" t="s">
        <v>1200</v>
      </c>
      <c r="D140" s="88"/>
      <c r="E140" s="88">
        <v>103.69</v>
      </c>
      <c r="G140" s="27">
        <f t="shared" si="7"/>
        <v>12579.739999999998</v>
      </c>
      <c r="H140" s="27">
        <f t="shared" si="8"/>
        <v>12683.429999999998</v>
      </c>
      <c r="K140" t="s">
        <v>55</v>
      </c>
    </row>
    <row r="141" spans="1:11" x14ac:dyDescent="0.3">
      <c r="A141">
        <v>86</v>
      </c>
      <c r="B141" s="22">
        <v>45352</v>
      </c>
      <c r="C141" t="s">
        <v>1143</v>
      </c>
      <c r="D141" s="88"/>
      <c r="E141" s="88">
        <v>10</v>
      </c>
      <c r="G141" s="27">
        <f t="shared" si="7"/>
        <v>12683.429999999998</v>
      </c>
      <c r="H141" s="27">
        <f t="shared" si="8"/>
        <v>12693.429999999998</v>
      </c>
      <c r="K141" t="s">
        <v>55</v>
      </c>
    </row>
    <row r="142" spans="1:11" x14ac:dyDescent="0.3">
      <c r="A142">
        <v>86</v>
      </c>
      <c r="B142" s="22">
        <v>45352</v>
      </c>
      <c r="C142" t="s">
        <v>949</v>
      </c>
      <c r="D142" s="88"/>
      <c r="E142" s="88">
        <v>15</v>
      </c>
      <c r="G142" s="27">
        <f t="shared" si="7"/>
        <v>12693.429999999998</v>
      </c>
      <c r="H142" s="27">
        <f t="shared" si="8"/>
        <v>12708.429999999998</v>
      </c>
      <c r="K142" t="s">
        <v>55</v>
      </c>
    </row>
    <row r="143" spans="1:11" x14ac:dyDescent="0.3">
      <c r="A143">
        <v>86</v>
      </c>
      <c r="B143" s="22">
        <v>45352</v>
      </c>
      <c r="C143" t="s">
        <v>950</v>
      </c>
      <c r="D143" s="88"/>
      <c r="E143" s="88">
        <v>15</v>
      </c>
      <c r="G143" s="27">
        <f t="shared" si="7"/>
        <v>12708.429999999998</v>
      </c>
      <c r="H143" s="27">
        <f t="shared" si="8"/>
        <v>12723.429999999998</v>
      </c>
      <c r="K143" t="s">
        <v>55</v>
      </c>
    </row>
    <row r="144" spans="1:11" x14ac:dyDescent="0.3">
      <c r="A144">
        <v>86</v>
      </c>
      <c r="B144" s="22">
        <v>45352</v>
      </c>
      <c r="C144" t="s">
        <v>951</v>
      </c>
      <c r="D144" s="88"/>
      <c r="E144" s="88">
        <v>20</v>
      </c>
      <c r="G144" s="27">
        <f t="shared" si="7"/>
        <v>12723.429999999998</v>
      </c>
      <c r="H144" s="27">
        <f t="shared" si="8"/>
        <v>12743.429999999998</v>
      </c>
      <c r="K144" t="s">
        <v>55</v>
      </c>
    </row>
    <row r="145" spans="1:11" x14ac:dyDescent="0.3">
      <c r="A145">
        <v>86</v>
      </c>
      <c r="B145" s="22">
        <v>45355</v>
      </c>
      <c r="C145" t="s">
        <v>946</v>
      </c>
      <c r="D145" s="88">
        <v>13.8</v>
      </c>
      <c r="E145" s="88"/>
      <c r="G145" s="27">
        <f t="shared" si="7"/>
        <v>12743.429999999998</v>
      </c>
      <c r="H145" s="27">
        <f t="shared" si="8"/>
        <v>12729.63</v>
      </c>
      <c r="K145" t="s">
        <v>56</v>
      </c>
    </row>
    <row r="146" spans="1:11" x14ac:dyDescent="0.3">
      <c r="A146">
        <v>86</v>
      </c>
      <c r="B146" s="22">
        <v>45355</v>
      </c>
      <c r="C146" t="s">
        <v>947</v>
      </c>
      <c r="D146" s="88"/>
      <c r="E146" s="88">
        <v>5</v>
      </c>
      <c r="G146" s="27">
        <f t="shared" si="7"/>
        <v>12729.63</v>
      </c>
      <c r="H146" s="27">
        <f t="shared" si="8"/>
        <v>12734.63</v>
      </c>
      <c r="K146" t="s">
        <v>55</v>
      </c>
    </row>
    <row r="147" spans="1:11" x14ac:dyDescent="0.3">
      <c r="A147">
        <v>86</v>
      </c>
      <c r="B147" s="22">
        <v>45355</v>
      </c>
      <c r="C147" t="s">
        <v>1127</v>
      </c>
      <c r="D147" s="88"/>
      <c r="E147" s="88">
        <v>20</v>
      </c>
      <c r="G147" s="27">
        <f t="shared" si="7"/>
        <v>12734.63</v>
      </c>
      <c r="H147" s="87">
        <f t="shared" si="8"/>
        <v>12754.63</v>
      </c>
      <c r="K147" t="s">
        <v>55</v>
      </c>
    </row>
    <row r="148" spans="1:11" x14ac:dyDescent="0.3">
      <c r="A148">
        <v>87</v>
      </c>
      <c r="B148" s="22">
        <v>45355</v>
      </c>
      <c r="C148" t="s">
        <v>1201</v>
      </c>
      <c r="D148" s="88"/>
      <c r="E148" s="88">
        <v>29.48</v>
      </c>
      <c r="G148" s="27">
        <f t="shared" si="7"/>
        <v>12754.63</v>
      </c>
      <c r="H148" s="27">
        <f t="shared" si="8"/>
        <v>12784.109999999999</v>
      </c>
      <c r="K148" t="s">
        <v>55</v>
      </c>
    </row>
    <row r="149" spans="1:11" x14ac:dyDescent="0.3">
      <c r="A149">
        <v>87</v>
      </c>
      <c r="B149" s="22">
        <v>45355</v>
      </c>
      <c r="C149" t="s">
        <v>1202</v>
      </c>
      <c r="D149" s="88"/>
      <c r="E149" s="88">
        <v>225</v>
      </c>
      <c r="G149" s="27">
        <f t="shared" si="7"/>
        <v>12784.109999999999</v>
      </c>
      <c r="H149" s="27">
        <f t="shared" si="8"/>
        <v>13009.109999999999</v>
      </c>
      <c r="K149" t="s">
        <v>55</v>
      </c>
    </row>
    <row r="150" spans="1:11" x14ac:dyDescent="0.3">
      <c r="A150">
        <v>87</v>
      </c>
      <c r="B150" s="22">
        <v>45356</v>
      </c>
      <c r="C150" t="s">
        <v>1130</v>
      </c>
      <c r="D150" s="88"/>
      <c r="E150" s="88">
        <v>40</v>
      </c>
      <c r="G150" s="27">
        <f t="shared" si="7"/>
        <v>13009.109999999999</v>
      </c>
      <c r="H150" s="27">
        <f t="shared" si="8"/>
        <v>13049.109999999999</v>
      </c>
      <c r="K150" t="s">
        <v>55</v>
      </c>
    </row>
    <row r="151" spans="1:11" x14ac:dyDescent="0.3">
      <c r="A151">
        <v>87</v>
      </c>
      <c r="B151" s="22">
        <v>45356</v>
      </c>
      <c r="C151" t="s">
        <v>1129</v>
      </c>
      <c r="D151" s="88"/>
      <c r="E151" s="88">
        <v>40</v>
      </c>
      <c r="G151" s="27">
        <f t="shared" si="7"/>
        <v>13049.109999999999</v>
      </c>
      <c r="H151" s="27">
        <f t="shared" si="8"/>
        <v>13089.109999999999</v>
      </c>
      <c r="K151" t="s">
        <v>55</v>
      </c>
    </row>
    <row r="152" spans="1:11" x14ac:dyDescent="0.3">
      <c r="A152">
        <v>87</v>
      </c>
      <c r="B152" s="22">
        <v>45356</v>
      </c>
      <c r="C152" t="s">
        <v>1203</v>
      </c>
      <c r="D152" s="88"/>
      <c r="E152" s="88">
        <v>49.26</v>
      </c>
      <c r="G152" s="27">
        <f t="shared" si="7"/>
        <v>13089.109999999999</v>
      </c>
      <c r="H152" s="27">
        <f t="shared" si="8"/>
        <v>13138.369999999999</v>
      </c>
      <c r="K152" t="s">
        <v>55</v>
      </c>
    </row>
    <row r="153" spans="1:11" x14ac:dyDescent="0.3">
      <c r="A153">
        <v>87</v>
      </c>
      <c r="B153" s="22">
        <v>45356</v>
      </c>
      <c r="C153" t="s">
        <v>983</v>
      </c>
      <c r="D153" s="88"/>
      <c r="E153" s="88">
        <v>50</v>
      </c>
      <c r="G153" s="27">
        <f t="shared" si="7"/>
        <v>13138.369999999999</v>
      </c>
      <c r="H153" s="27">
        <f t="shared" si="8"/>
        <v>13188.369999999999</v>
      </c>
      <c r="K153" t="s">
        <v>55</v>
      </c>
    </row>
    <row r="154" spans="1:11" x14ac:dyDescent="0.3">
      <c r="A154">
        <v>87</v>
      </c>
      <c r="B154" s="22">
        <v>45359</v>
      </c>
      <c r="C154" t="s">
        <v>1204</v>
      </c>
      <c r="D154" s="88"/>
      <c r="E154" s="88">
        <v>92.58</v>
      </c>
      <c r="G154" s="27">
        <f t="shared" si="7"/>
        <v>13188.369999999999</v>
      </c>
      <c r="H154" s="27">
        <f t="shared" si="8"/>
        <v>13280.949999999999</v>
      </c>
      <c r="K154" t="s">
        <v>55</v>
      </c>
    </row>
    <row r="155" spans="1:11" x14ac:dyDescent="0.3">
      <c r="A155">
        <v>87</v>
      </c>
      <c r="B155" s="22">
        <v>45362</v>
      </c>
      <c r="C155" t="s">
        <v>961</v>
      </c>
      <c r="D155" s="88"/>
      <c r="E155" s="88">
        <v>25</v>
      </c>
      <c r="G155" s="27">
        <f t="shared" si="7"/>
        <v>13280.949999999999</v>
      </c>
      <c r="H155" s="27">
        <f t="shared" si="8"/>
        <v>13305.949999999999</v>
      </c>
      <c r="K155" t="s">
        <v>55</v>
      </c>
    </row>
    <row r="156" spans="1:11" x14ac:dyDescent="0.3">
      <c r="A156">
        <v>87</v>
      </c>
      <c r="B156" s="22">
        <v>45363</v>
      </c>
      <c r="C156" t="s">
        <v>965</v>
      </c>
      <c r="D156" s="88"/>
      <c r="E156" s="88">
        <v>500</v>
      </c>
      <c r="G156" s="27">
        <f t="shared" si="7"/>
        <v>13305.949999999999</v>
      </c>
      <c r="H156" s="27">
        <f t="shared" si="8"/>
        <v>13805.949999999999</v>
      </c>
      <c r="K156" t="s">
        <v>55</v>
      </c>
    </row>
    <row r="157" spans="1:11" x14ac:dyDescent="0.3">
      <c r="A157">
        <v>87</v>
      </c>
      <c r="B157" s="22">
        <v>45364</v>
      </c>
      <c r="C157" t="s">
        <v>1205</v>
      </c>
      <c r="D157" s="88"/>
      <c r="E157" s="88">
        <v>68.48</v>
      </c>
      <c r="G157" s="27">
        <f t="shared" si="7"/>
        <v>13805.949999999999</v>
      </c>
      <c r="H157" s="27">
        <f t="shared" si="8"/>
        <v>13874.429999999998</v>
      </c>
      <c r="K157" t="s">
        <v>55</v>
      </c>
    </row>
    <row r="158" spans="1:11" x14ac:dyDescent="0.3">
      <c r="A158">
        <v>87</v>
      </c>
      <c r="B158" s="22">
        <v>45366</v>
      </c>
      <c r="C158" t="s">
        <v>1135</v>
      </c>
      <c r="D158" s="88"/>
      <c r="E158" s="88">
        <v>10</v>
      </c>
      <c r="G158" s="27">
        <f t="shared" si="7"/>
        <v>13874.429999999998</v>
      </c>
      <c r="H158" s="27">
        <f t="shared" si="8"/>
        <v>13884.429999999998</v>
      </c>
      <c r="K158" t="s">
        <v>55</v>
      </c>
    </row>
    <row r="159" spans="1:11" x14ac:dyDescent="0.3">
      <c r="A159">
        <v>87</v>
      </c>
      <c r="B159" s="22">
        <v>45369</v>
      </c>
      <c r="C159" t="s">
        <v>1206</v>
      </c>
      <c r="D159" s="88">
        <v>3323</v>
      </c>
      <c r="E159" s="88"/>
      <c r="F159" t="s">
        <v>1207</v>
      </c>
      <c r="G159" s="27">
        <f t="shared" si="7"/>
        <v>13884.429999999998</v>
      </c>
      <c r="H159" s="27">
        <f t="shared" si="8"/>
        <v>10561.429999999998</v>
      </c>
      <c r="K159" t="s">
        <v>608</v>
      </c>
    </row>
    <row r="160" spans="1:11" x14ac:dyDescent="0.3">
      <c r="A160">
        <v>87</v>
      </c>
      <c r="B160" s="22">
        <v>45369</v>
      </c>
      <c r="C160" t="s">
        <v>967</v>
      </c>
      <c r="D160" s="88"/>
      <c r="E160" s="88">
        <v>50</v>
      </c>
      <c r="G160" s="27">
        <f t="shared" si="7"/>
        <v>10561.429999999998</v>
      </c>
      <c r="H160" s="27">
        <f t="shared" si="8"/>
        <v>10611.429999999998</v>
      </c>
      <c r="K160" t="s">
        <v>55</v>
      </c>
    </row>
    <row r="161" spans="1:11" x14ac:dyDescent="0.3">
      <c r="A161">
        <v>87</v>
      </c>
      <c r="B161" s="22">
        <v>45371</v>
      </c>
      <c r="C161" t="s">
        <v>1208</v>
      </c>
      <c r="D161" s="88"/>
      <c r="E161" s="88">
        <v>123.23</v>
      </c>
      <c r="G161" s="27">
        <f t="shared" si="7"/>
        <v>10611.429999999998</v>
      </c>
      <c r="H161" s="27">
        <f t="shared" si="8"/>
        <v>10734.659999999998</v>
      </c>
      <c r="K161" t="s">
        <v>55</v>
      </c>
    </row>
    <row r="162" spans="1:11" x14ac:dyDescent="0.3">
      <c r="A162">
        <v>87</v>
      </c>
      <c r="B162" s="22">
        <v>45372</v>
      </c>
      <c r="C162" t="s">
        <v>1180</v>
      </c>
      <c r="D162" s="88"/>
      <c r="E162" s="88">
        <v>138.80000000000001</v>
      </c>
      <c r="F162" t="s">
        <v>1181</v>
      </c>
      <c r="G162" s="27">
        <f t="shared" si="7"/>
        <v>10734.659999999998</v>
      </c>
      <c r="H162" s="27">
        <f t="shared" si="8"/>
        <v>10873.459999999997</v>
      </c>
      <c r="K162" t="s">
        <v>55</v>
      </c>
    </row>
    <row r="163" spans="1:11" x14ac:dyDescent="0.3">
      <c r="A163">
        <v>87</v>
      </c>
      <c r="B163" s="22">
        <v>45373</v>
      </c>
      <c r="C163" t="s">
        <v>1209</v>
      </c>
      <c r="D163" s="88"/>
      <c r="E163" s="88">
        <v>19.59</v>
      </c>
      <c r="G163" s="27">
        <f t="shared" si="7"/>
        <v>10873.459999999997</v>
      </c>
      <c r="H163" s="27">
        <f t="shared" si="8"/>
        <v>10893.049999999997</v>
      </c>
      <c r="K163" t="s">
        <v>55</v>
      </c>
    </row>
    <row r="164" spans="1:11" x14ac:dyDescent="0.3">
      <c r="A164">
        <v>87</v>
      </c>
      <c r="B164" s="22">
        <v>45376</v>
      </c>
      <c r="C164" t="s">
        <v>1210</v>
      </c>
      <c r="D164" s="88"/>
      <c r="E164" s="88">
        <v>20</v>
      </c>
      <c r="G164" s="27">
        <f t="shared" si="7"/>
        <v>10893.049999999997</v>
      </c>
      <c r="H164" s="27">
        <f t="shared" si="8"/>
        <v>10913.049999999997</v>
      </c>
      <c r="K164" t="s">
        <v>55</v>
      </c>
    </row>
    <row r="165" spans="1:11" x14ac:dyDescent="0.3">
      <c r="A165">
        <v>87</v>
      </c>
      <c r="B165" s="22">
        <v>45377</v>
      </c>
      <c r="C165" t="s">
        <v>1211</v>
      </c>
      <c r="D165" s="88"/>
      <c r="E165" s="88">
        <v>54.02</v>
      </c>
      <c r="G165" s="27">
        <f t="shared" si="7"/>
        <v>10913.049999999997</v>
      </c>
      <c r="H165" s="27">
        <f t="shared" si="8"/>
        <v>10967.069999999998</v>
      </c>
      <c r="K165" t="s">
        <v>55</v>
      </c>
    </row>
    <row r="166" spans="1:11" x14ac:dyDescent="0.3">
      <c r="A166">
        <v>87</v>
      </c>
      <c r="B166" s="22">
        <v>45378</v>
      </c>
      <c r="C166" t="s">
        <v>1212</v>
      </c>
      <c r="D166" s="88"/>
      <c r="E166" s="88">
        <v>123.05</v>
      </c>
      <c r="G166" s="27">
        <f t="shared" si="7"/>
        <v>10967.069999999998</v>
      </c>
      <c r="H166" s="27">
        <f t="shared" si="8"/>
        <v>11090.119999999997</v>
      </c>
      <c r="K166" t="s">
        <v>55</v>
      </c>
    </row>
    <row r="167" spans="1:11" x14ac:dyDescent="0.3">
      <c r="A167">
        <v>87</v>
      </c>
      <c r="B167" s="22">
        <v>45384</v>
      </c>
      <c r="C167" t="s">
        <v>946</v>
      </c>
      <c r="D167" s="88">
        <v>15.28</v>
      </c>
      <c r="E167" s="88"/>
      <c r="G167" s="27">
        <f t="shared" si="7"/>
        <v>11090.119999999997</v>
      </c>
      <c r="H167" s="27">
        <f t="shared" si="8"/>
        <v>11074.839999999997</v>
      </c>
      <c r="K167" t="s">
        <v>56</v>
      </c>
    </row>
    <row r="168" spans="1:11" x14ac:dyDescent="0.3">
      <c r="A168">
        <v>87</v>
      </c>
      <c r="B168" s="22">
        <v>45384</v>
      </c>
      <c r="C168" t="s">
        <v>1213</v>
      </c>
      <c r="D168" s="88">
        <v>75</v>
      </c>
      <c r="E168" s="88"/>
      <c r="F168" t="s">
        <v>397</v>
      </c>
      <c r="G168" s="27">
        <f t="shared" si="7"/>
        <v>11074.839999999997</v>
      </c>
      <c r="H168" s="27">
        <f t="shared" si="8"/>
        <v>10999.839999999997</v>
      </c>
      <c r="K168" t="s">
        <v>87</v>
      </c>
    </row>
    <row r="169" spans="1:11" x14ac:dyDescent="0.3">
      <c r="A169">
        <v>87</v>
      </c>
      <c r="B169" s="22">
        <v>45384</v>
      </c>
      <c r="C169" t="s">
        <v>1143</v>
      </c>
      <c r="D169" s="88"/>
      <c r="E169" s="88">
        <v>10</v>
      </c>
      <c r="G169" s="27">
        <f t="shared" si="7"/>
        <v>10999.839999999997</v>
      </c>
      <c r="H169" s="27">
        <f t="shared" si="8"/>
        <v>11009.839999999997</v>
      </c>
      <c r="K169" t="s">
        <v>55</v>
      </c>
    </row>
    <row r="170" spans="1:11" x14ac:dyDescent="0.3">
      <c r="A170">
        <v>87</v>
      </c>
      <c r="B170" s="22">
        <v>45384</v>
      </c>
      <c r="C170" t="s">
        <v>949</v>
      </c>
      <c r="D170" s="88"/>
      <c r="E170" s="88">
        <v>15</v>
      </c>
      <c r="G170" s="27">
        <f t="shared" si="7"/>
        <v>11009.839999999997</v>
      </c>
      <c r="H170" s="27">
        <f t="shared" si="8"/>
        <v>11024.839999999997</v>
      </c>
      <c r="K170" t="s">
        <v>55</v>
      </c>
    </row>
    <row r="171" spans="1:11" x14ac:dyDescent="0.3">
      <c r="A171">
        <v>87</v>
      </c>
      <c r="B171" s="22">
        <v>45384</v>
      </c>
      <c r="C171" t="s">
        <v>950</v>
      </c>
      <c r="D171" s="88"/>
      <c r="E171" s="88">
        <v>15</v>
      </c>
      <c r="G171" s="27">
        <f t="shared" si="7"/>
        <v>11024.839999999997</v>
      </c>
      <c r="H171" s="27">
        <f t="shared" si="8"/>
        <v>11039.839999999997</v>
      </c>
      <c r="K171" t="s">
        <v>55</v>
      </c>
    </row>
    <row r="172" spans="1:11" x14ac:dyDescent="0.3">
      <c r="A172">
        <v>87</v>
      </c>
      <c r="B172" s="22">
        <v>45384</v>
      </c>
      <c r="C172" t="s">
        <v>1127</v>
      </c>
      <c r="D172" s="88"/>
      <c r="E172" s="88">
        <v>20</v>
      </c>
      <c r="G172" s="27">
        <f t="shared" si="7"/>
        <v>11039.839999999997</v>
      </c>
      <c r="H172" s="87">
        <f t="shared" si="8"/>
        <v>11059.839999999997</v>
      </c>
      <c r="K172" t="s">
        <v>55</v>
      </c>
    </row>
    <row r="173" spans="1:11" x14ac:dyDescent="0.3">
      <c r="A173">
        <v>88</v>
      </c>
      <c r="B173" s="22">
        <v>45384</v>
      </c>
      <c r="C173" t="s">
        <v>951</v>
      </c>
      <c r="D173" s="88"/>
      <c r="E173" s="88">
        <v>20</v>
      </c>
      <c r="G173" s="27">
        <f t="shared" si="7"/>
        <v>11059.839999999997</v>
      </c>
      <c r="H173" s="27">
        <f t="shared" si="8"/>
        <v>11079.839999999997</v>
      </c>
      <c r="K173" t="s">
        <v>55</v>
      </c>
    </row>
    <row r="174" spans="1:11" x14ac:dyDescent="0.3">
      <c r="A174">
        <v>88</v>
      </c>
      <c r="B174" s="22">
        <v>45385</v>
      </c>
      <c r="C174" t="s">
        <v>947</v>
      </c>
      <c r="D174" s="88"/>
      <c r="E174" s="88">
        <v>5</v>
      </c>
      <c r="G174" s="27">
        <f t="shared" si="7"/>
        <v>11079.839999999997</v>
      </c>
      <c r="H174" s="27">
        <f t="shared" si="8"/>
        <v>11084.839999999997</v>
      </c>
      <c r="K174" t="s">
        <v>55</v>
      </c>
    </row>
    <row r="175" spans="1:11" x14ac:dyDescent="0.3">
      <c r="A175">
        <v>88</v>
      </c>
      <c r="B175" s="22">
        <v>45386</v>
      </c>
      <c r="C175" t="s">
        <v>1214</v>
      </c>
      <c r="D175" s="88"/>
      <c r="E175" s="88">
        <v>78.739999999999995</v>
      </c>
      <c r="G175" s="27">
        <f t="shared" si="7"/>
        <v>11084.839999999997</v>
      </c>
      <c r="H175" s="27">
        <f t="shared" si="8"/>
        <v>11163.579999999996</v>
      </c>
      <c r="K175" t="s">
        <v>55</v>
      </c>
    </row>
    <row r="176" spans="1:11" x14ac:dyDescent="0.3">
      <c r="A176">
        <v>88</v>
      </c>
      <c r="B176" s="22">
        <v>45387</v>
      </c>
      <c r="C176" t="s">
        <v>1129</v>
      </c>
      <c r="D176" s="88"/>
      <c r="E176" s="88">
        <v>40</v>
      </c>
      <c r="G176" s="27">
        <f t="shared" si="7"/>
        <v>11163.579999999996</v>
      </c>
      <c r="H176" s="27">
        <f t="shared" si="8"/>
        <v>11203.579999999996</v>
      </c>
      <c r="K176" t="s">
        <v>55</v>
      </c>
    </row>
    <row r="177" spans="1:11" x14ac:dyDescent="0.3">
      <c r="A177">
        <v>88</v>
      </c>
      <c r="B177" s="22">
        <v>45387</v>
      </c>
      <c r="C177" t="s">
        <v>1130</v>
      </c>
      <c r="D177" s="88"/>
      <c r="E177" s="88">
        <v>40</v>
      </c>
      <c r="G177" s="27">
        <f t="shared" si="7"/>
        <v>11203.579999999996</v>
      </c>
      <c r="H177" s="27">
        <f t="shared" si="8"/>
        <v>11243.579999999996</v>
      </c>
      <c r="K177" t="s">
        <v>55</v>
      </c>
    </row>
    <row r="178" spans="1:11" x14ac:dyDescent="0.3">
      <c r="A178">
        <v>88</v>
      </c>
      <c r="B178" s="22">
        <v>45387</v>
      </c>
      <c r="C178" t="s">
        <v>983</v>
      </c>
      <c r="D178" s="88"/>
      <c r="E178" s="88">
        <v>50</v>
      </c>
      <c r="G178" s="27">
        <f t="shared" si="7"/>
        <v>11243.579999999996</v>
      </c>
      <c r="H178" s="27">
        <f t="shared" si="8"/>
        <v>11293.579999999996</v>
      </c>
      <c r="K178" t="s">
        <v>55</v>
      </c>
    </row>
    <row r="179" spans="1:11" x14ac:dyDescent="0.3">
      <c r="A179">
        <v>88</v>
      </c>
      <c r="B179" s="22">
        <v>45391</v>
      </c>
      <c r="C179" t="s">
        <v>961</v>
      </c>
      <c r="D179" s="88"/>
      <c r="E179" s="88">
        <v>25</v>
      </c>
      <c r="G179" s="27">
        <f t="shared" si="7"/>
        <v>11293.579999999996</v>
      </c>
      <c r="H179" s="27">
        <f t="shared" si="8"/>
        <v>11318.579999999996</v>
      </c>
      <c r="K179" t="s">
        <v>55</v>
      </c>
    </row>
    <row r="180" spans="1:11" x14ac:dyDescent="0.3">
      <c r="A180">
        <v>88</v>
      </c>
      <c r="B180" s="22">
        <v>45392</v>
      </c>
      <c r="C180" t="s">
        <v>1215</v>
      </c>
      <c r="D180" s="88"/>
      <c r="E180" s="88">
        <v>92.58</v>
      </c>
      <c r="G180" s="27">
        <f t="shared" si="7"/>
        <v>11318.579999999996</v>
      </c>
      <c r="H180" s="27">
        <f t="shared" si="8"/>
        <v>11411.159999999996</v>
      </c>
      <c r="K180" t="s">
        <v>55</v>
      </c>
    </row>
    <row r="181" spans="1:11" x14ac:dyDescent="0.3">
      <c r="A181">
        <v>88</v>
      </c>
      <c r="B181" s="22">
        <v>45393</v>
      </c>
      <c r="C181" t="s">
        <v>1216</v>
      </c>
      <c r="D181" s="88"/>
      <c r="E181" s="88">
        <v>19.59</v>
      </c>
      <c r="G181" s="27">
        <f t="shared" si="7"/>
        <v>11411.159999999996</v>
      </c>
      <c r="H181" s="27">
        <f t="shared" si="8"/>
        <v>11430.749999999996</v>
      </c>
      <c r="K181" t="s">
        <v>55</v>
      </c>
    </row>
    <row r="182" spans="1:11" x14ac:dyDescent="0.3">
      <c r="A182">
        <v>88</v>
      </c>
      <c r="B182" s="22">
        <v>45394</v>
      </c>
      <c r="C182" t="s">
        <v>1217</v>
      </c>
      <c r="D182" s="88"/>
      <c r="E182" s="88">
        <v>39.18</v>
      </c>
      <c r="G182" s="27">
        <f t="shared" si="7"/>
        <v>11430.749999999996</v>
      </c>
      <c r="H182" s="27">
        <f t="shared" si="8"/>
        <v>11469.929999999997</v>
      </c>
      <c r="K182" t="s">
        <v>55</v>
      </c>
    </row>
    <row r="183" spans="1:11" x14ac:dyDescent="0.3">
      <c r="A183">
        <v>88</v>
      </c>
      <c r="B183" s="22">
        <v>45394</v>
      </c>
      <c r="C183" t="s">
        <v>965</v>
      </c>
      <c r="D183" s="88"/>
      <c r="E183" s="88">
        <v>500</v>
      </c>
      <c r="G183" s="27">
        <f t="shared" si="7"/>
        <v>11469.929999999997</v>
      </c>
      <c r="H183" s="27">
        <f t="shared" si="8"/>
        <v>11969.929999999997</v>
      </c>
      <c r="K183" t="s">
        <v>55</v>
      </c>
    </row>
    <row r="184" spans="1:11" x14ac:dyDescent="0.3">
      <c r="A184">
        <v>88</v>
      </c>
      <c r="B184" s="22">
        <v>45397</v>
      </c>
      <c r="C184" t="s">
        <v>1218</v>
      </c>
      <c r="D184" s="88">
        <v>5619</v>
      </c>
      <c r="E184" s="88"/>
      <c r="F184" t="s">
        <v>1134</v>
      </c>
      <c r="G184" s="27">
        <f t="shared" si="7"/>
        <v>11969.929999999997</v>
      </c>
      <c r="H184" s="27">
        <f t="shared" si="8"/>
        <v>6350.9299999999967</v>
      </c>
      <c r="K184" t="s">
        <v>65</v>
      </c>
    </row>
    <row r="185" spans="1:11" x14ac:dyDescent="0.3">
      <c r="A185">
        <v>88</v>
      </c>
      <c r="B185" s="22">
        <v>45397</v>
      </c>
      <c r="C185" t="s">
        <v>1135</v>
      </c>
      <c r="D185" s="88"/>
      <c r="E185" s="88">
        <v>10</v>
      </c>
      <c r="G185" s="27">
        <f t="shared" si="7"/>
        <v>6350.9299999999967</v>
      </c>
      <c r="H185" s="27">
        <f t="shared" si="8"/>
        <v>6360.9299999999967</v>
      </c>
      <c r="K185" t="s">
        <v>55</v>
      </c>
    </row>
    <row r="186" spans="1:11" x14ac:dyDescent="0.3">
      <c r="A186">
        <v>88</v>
      </c>
      <c r="B186" s="22">
        <v>45398</v>
      </c>
      <c r="C186" t="s">
        <v>967</v>
      </c>
      <c r="D186" s="88"/>
      <c r="E186" s="88">
        <v>50</v>
      </c>
      <c r="G186" s="27">
        <f t="shared" si="7"/>
        <v>6360.9299999999967</v>
      </c>
      <c r="H186" s="27">
        <f t="shared" si="8"/>
        <v>6410.9299999999967</v>
      </c>
      <c r="K186" t="s">
        <v>55</v>
      </c>
    </row>
    <row r="187" spans="1:11" x14ac:dyDescent="0.3">
      <c r="A187">
        <v>88</v>
      </c>
      <c r="B187" s="22">
        <v>45404</v>
      </c>
      <c r="C187" t="s">
        <v>1219</v>
      </c>
      <c r="D187" s="88"/>
      <c r="E187" s="88">
        <v>24.54</v>
      </c>
      <c r="G187" s="27">
        <f t="shared" si="7"/>
        <v>6410.9299999999967</v>
      </c>
      <c r="H187" s="27">
        <f t="shared" si="8"/>
        <v>6435.4699999999966</v>
      </c>
      <c r="K187" t="s">
        <v>55</v>
      </c>
    </row>
    <row r="188" spans="1:11" x14ac:dyDescent="0.3">
      <c r="A188">
        <v>88</v>
      </c>
      <c r="B188" s="22">
        <v>45406</v>
      </c>
      <c r="C188" t="s">
        <v>1220</v>
      </c>
      <c r="D188" s="88"/>
      <c r="E188" s="88">
        <v>103.09</v>
      </c>
      <c r="G188" s="27">
        <f t="shared" si="7"/>
        <v>6435.4699999999966</v>
      </c>
      <c r="H188" s="27">
        <f t="shared" si="8"/>
        <v>6538.5599999999968</v>
      </c>
      <c r="K188" t="s">
        <v>55</v>
      </c>
    </row>
    <row r="189" spans="1:11" x14ac:dyDescent="0.3">
      <c r="A189">
        <v>88</v>
      </c>
      <c r="B189" s="22">
        <v>45407</v>
      </c>
      <c r="C189" t="s">
        <v>1221</v>
      </c>
      <c r="D189" s="88"/>
      <c r="E189" s="88">
        <v>19.59</v>
      </c>
      <c r="G189" s="27">
        <f t="shared" si="7"/>
        <v>6538.5599999999968</v>
      </c>
      <c r="H189" s="27">
        <f t="shared" si="8"/>
        <v>6558.1499999999969</v>
      </c>
      <c r="K189" t="s">
        <v>55</v>
      </c>
    </row>
    <row r="190" spans="1:11" x14ac:dyDescent="0.3">
      <c r="A190">
        <v>88</v>
      </c>
      <c r="B190" s="22">
        <v>45407</v>
      </c>
      <c r="C190" t="s">
        <v>1222</v>
      </c>
      <c r="D190" s="88"/>
      <c r="E190" s="88">
        <v>20</v>
      </c>
      <c r="G190" s="27">
        <f t="shared" si="7"/>
        <v>6558.1499999999969</v>
      </c>
      <c r="H190" s="27">
        <f t="shared" si="8"/>
        <v>6578.1499999999969</v>
      </c>
      <c r="K190" t="s">
        <v>55</v>
      </c>
    </row>
    <row r="191" spans="1:11" x14ac:dyDescent="0.3">
      <c r="A191">
        <v>88</v>
      </c>
      <c r="B191" s="22">
        <v>45411</v>
      </c>
      <c r="C191" t="s">
        <v>1223</v>
      </c>
      <c r="D191" s="88"/>
      <c r="E191" s="88">
        <v>103.46</v>
      </c>
      <c r="G191" s="27">
        <f t="shared" si="7"/>
        <v>6578.1499999999969</v>
      </c>
      <c r="H191" s="27">
        <f t="shared" si="8"/>
        <v>6681.6099999999969</v>
      </c>
      <c r="K191" t="s">
        <v>55</v>
      </c>
    </row>
    <row r="192" spans="1:11" x14ac:dyDescent="0.3">
      <c r="A192">
        <v>88</v>
      </c>
      <c r="B192" s="22">
        <v>45413</v>
      </c>
      <c r="C192" t="s">
        <v>1143</v>
      </c>
      <c r="D192" s="88"/>
      <c r="E192" s="88">
        <v>10</v>
      </c>
      <c r="G192" s="27">
        <f t="shared" si="7"/>
        <v>6681.6099999999969</v>
      </c>
      <c r="H192" s="27">
        <f t="shared" si="8"/>
        <v>6691.6099999999969</v>
      </c>
      <c r="K192" t="s">
        <v>55</v>
      </c>
    </row>
    <row r="193" spans="1:13" x14ac:dyDescent="0.3">
      <c r="A193">
        <v>88</v>
      </c>
      <c r="B193" s="22">
        <v>45413</v>
      </c>
      <c r="C193" t="s">
        <v>949</v>
      </c>
      <c r="D193" s="88"/>
      <c r="E193" s="88">
        <v>15</v>
      </c>
      <c r="G193" s="27">
        <f t="shared" si="7"/>
        <v>6691.6099999999969</v>
      </c>
      <c r="H193" s="27">
        <f t="shared" si="8"/>
        <v>6706.6099999999969</v>
      </c>
      <c r="K193" t="s">
        <v>55</v>
      </c>
    </row>
    <row r="194" spans="1:13" x14ac:dyDescent="0.3">
      <c r="A194">
        <v>88</v>
      </c>
      <c r="B194" s="22">
        <v>45413</v>
      </c>
      <c r="C194" t="s">
        <v>950</v>
      </c>
      <c r="D194" s="88"/>
      <c r="E194" s="88">
        <v>15</v>
      </c>
      <c r="G194" s="27">
        <f t="shared" si="7"/>
        <v>6706.6099999999969</v>
      </c>
      <c r="H194" s="27">
        <f t="shared" si="8"/>
        <v>6721.6099999999969</v>
      </c>
      <c r="K194" t="s">
        <v>55</v>
      </c>
    </row>
    <row r="195" spans="1:13" x14ac:dyDescent="0.3">
      <c r="A195">
        <v>88</v>
      </c>
      <c r="B195" s="22">
        <v>45778</v>
      </c>
      <c r="C195" t="s">
        <v>951</v>
      </c>
      <c r="D195" s="88"/>
      <c r="E195" s="88">
        <v>20</v>
      </c>
      <c r="G195" s="27">
        <f t="shared" si="7"/>
        <v>6721.6099999999969</v>
      </c>
      <c r="H195" s="27">
        <f t="shared" si="8"/>
        <v>6741.6099999999969</v>
      </c>
      <c r="K195" t="s">
        <v>55</v>
      </c>
    </row>
    <row r="196" spans="1:13" x14ac:dyDescent="0.3">
      <c r="A196">
        <v>88</v>
      </c>
      <c r="B196" s="22">
        <v>45413</v>
      </c>
      <c r="C196" t="s">
        <v>1183</v>
      </c>
      <c r="D196" s="88"/>
      <c r="E196" s="88">
        <v>2308.64</v>
      </c>
      <c r="G196" s="27">
        <f t="shared" si="7"/>
        <v>6741.6099999999969</v>
      </c>
      <c r="H196" s="27">
        <f t="shared" si="8"/>
        <v>9050.2499999999964</v>
      </c>
      <c r="K196" t="s">
        <v>55</v>
      </c>
    </row>
    <row r="197" spans="1:13" x14ac:dyDescent="0.3">
      <c r="A197">
        <v>88</v>
      </c>
      <c r="B197" s="22">
        <v>45414</v>
      </c>
      <c r="C197" t="s">
        <v>946</v>
      </c>
      <c r="D197" s="88">
        <v>18</v>
      </c>
      <c r="E197" s="88"/>
      <c r="G197" s="27">
        <f t="shared" si="7"/>
        <v>9050.2499999999964</v>
      </c>
      <c r="H197" s="87">
        <f t="shared" si="8"/>
        <v>9032.2499999999964</v>
      </c>
      <c r="K197" t="s">
        <v>56</v>
      </c>
    </row>
    <row r="198" spans="1:13" x14ac:dyDescent="0.3">
      <c r="A198">
        <v>89</v>
      </c>
      <c r="B198" s="22">
        <v>45414</v>
      </c>
      <c r="C198" t="s">
        <v>1127</v>
      </c>
      <c r="D198" s="88"/>
      <c r="E198" s="88">
        <v>20</v>
      </c>
      <c r="G198" s="27">
        <f t="shared" si="7"/>
        <v>9032.2499999999964</v>
      </c>
      <c r="H198" s="27">
        <f t="shared" si="8"/>
        <v>9052.2499999999964</v>
      </c>
      <c r="K198" t="s">
        <v>55</v>
      </c>
      <c r="M198" t="s">
        <v>1444</v>
      </c>
    </row>
    <row r="199" spans="1:13" x14ac:dyDescent="0.3">
      <c r="A199">
        <v>89</v>
      </c>
      <c r="B199" s="22">
        <v>45414</v>
      </c>
      <c r="C199" t="s">
        <v>1224</v>
      </c>
      <c r="D199" s="88"/>
      <c r="E199" s="88">
        <v>29.48</v>
      </c>
      <c r="G199" s="27">
        <f t="shared" si="7"/>
        <v>9052.2499999999964</v>
      </c>
      <c r="H199" s="27">
        <f t="shared" si="8"/>
        <v>9081.7299999999959</v>
      </c>
      <c r="K199" t="s">
        <v>55</v>
      </c>
    </row>
    <row r="200" spans="1:13" x14ac:dyDescent="0.3">
      <c r="A200">
        <v>89</v>
      </c>
      <c r="B200" s="22">
        <v>45415</v>
      </c>
      <c r="C200" t="s">
        <v>947</v>
      </c>
      <c r="D200" s="88"/>
      <c r="E200" s="88">
        <v>5</v>
      </c>
      <c r="G200" s="27">
        <f t="shared" ref="G200:G263" si="9">+H199</f>
        <v>9081.7299999999959</v>
      </c>
      <c r="H200" s="27">
        <f t="shared" ref="H200:H263" si="10">+G200+E200-D200</f>
        <v>9086.7299999999959</v>
      </c>
      <c r="K200" t="s">
        <v>55</v>
      </c>
    </row>
    <row r="201" spans="1:13" x14ac:dyDescent="0.3">
      <c r="A201">
        <v>89</v>
      </c>
      <c r="B201" s="22">
        <v>45415</v>
      </c>
      <c r="C201" t="s">
        <v>1225</v>
      </c>
      <c r="D201" s="88"/>
      <c r="E201" s="88">
        <v>49.26</v>
      </c>
      <c r="G201" s="27">
        <f t="shared" si="9"/>
        <v>9086.7299999999959</v>
      </c>
      <c r="H201" s="27">
        <f t="shared" si="10"/>
        <v>9135.9899999999961</v>
      </c>
      <c r="K201" t="s">
        <v>55</v>
      </c>
    </row>
    <row r="202" spans="1:13" x14ac:dyDescent="0.3">
      <c r="A202">
        <v>89</v>
      </c>
      <c r="B202" s="22">
        <v>45419</v>
      </c>
      <c r="C202" t="s">
        <v>1129</v>
      </c>
      <c r="D202" s="88"/>
      <c r="E202" s="88">
        <v>40</v>
      </c>
      <c r="G202" s="27">
        <f t="shared" si="9"/>
        <v>9135.9899999999961</v>
      </c>
      <c r="H202" s="27">
        <f t="shared" si="10"/>
        <v>9175.9899999999961</v>
      </c>
      <c r="K202" t="s">
        <v>55</v>
      </c>
    </row>
    <row r="203" spans="1:13" x14ac:dyDescent="0.3">
      <c r="A203">
        <v>89</v>
      </c>
      <c r="B203" s="22">
        <v>45419</v>
      </c>
      <c r="C203" t="s">
        <v>1130</v>
      </c>
      <c r="D203" s="88"/>
      <c r="E203" s="88">
        <v>40</v>
      </c>
      <c r="G203" s="27">
        <f t="shared" si="9"/>
        <v>9175.9899999999961</v>
      </c>
      <c r="H203" s="27">
        <f t="shared" si="10"/>
        <v>9215.9899999999961</v>
      </c>
      <c r="K203" t="s">
        <v>55</v>
      </c>
    </row>
    <row r="204" spans="1:13" x14ac:dyDescent="0.3">
      <c r="A204">
        <v>89</v>
      </c>
      <c r="B204" s="22">
        <v>45419</v>
      </c>
      <c r="C204" t="s">
        <v>983</v>
      </c>
      <c r="D204" s="88"/>
      <c r="E204" s="88">
        <v>50</v>
      </c>
      <c r="G204" s="27">
        <f t="shared" si="9"/>
        <v>9215.9899999999961</v>
      </c>
      <c r="H204" s="27">
        <f t="shared" si="10"/>
        <v>9265.9899999999961</v>
      </c>
      <c r="K204" t="s">
        <v>55</v>
      </c>
    </row>
    <row r="205" spans="1:13" x14ac:dyDescent="0.3">
      <c r="A205">
        <v>89</v>
      </c>
      <c r="B205" s="22">
        <v>45421</v>
      </c>
      <c r="C205" t="s">
        <v>961</v>
      </c>
      <c r="D205" s="88"/>
      <c r="E205" s="88">
        <v>25</v>
      </c>
      <c r="G205" s="27">
        <f t="shared" si="9"/>
        <v>9265.9899999999961</v>
      </c>
      <c r="H205" s="27">
        <f t="shared" si="10"/>
        <v>9290.9899999999961</v>
      </c>
      <c r="K205" t="s">
        <v>55</v>
      </c>
    </row>
    <row r="206" spans="1:13" x14ac:dyDescent="0.3">
      <c r="A206">
        <v>89</v>
      </c>
      <c r="B206" s="22">
        <v>45421</v>
      </c>
      <c r="C206" t="s">
        <v>1226</v>
      </c>
      <c r="D206" s="88"/>
      <c r="E206" s="88">
        <v>92.58</v>
      </c>
      <c r="G206" s="27">
        <f t="shared" si="9"/>
        <v>9290.9899999999961</v>
      </c>
      <c r="H206" s="27">
        <f t="shared" si="10"/>
        <v>9383.5699999999961</v>
      </c>
      <c r="K206" t="s">
        <v>55</v>
      </c>
    </row>
    <row r="207" spans="1:13" x14ac:dyDescent="0.3">
      <c r="A207">
        <v>89</v>
      </c>
      <c r="B207" s="22">
        <v>45425</v>
      </c>
      <c r="C207" t="s">
        <v>1227</v>
      </c>
      <c r="D207" s="88"/>
      <c r="E207" s="88">
        <v>19.59</v>
      </c>
      <c r="G207" s="27">
        <f t="shared" si="9"/>
        <v>9383.5699999999961</v>
      </c>
      <c r="H207" s="27">
        <f t="shared" si="10"/>
        <v>9403.1599999999962</v>
      </c>
      <c r="K207" t="s">
        <v>55</v>
      </c>
    </row>
    <row r="208" spans="1:13" x14ac:dyDescent="0.3">
      <c r="A208">
        <v>89</v>
      </c>
      <c r="B208" s="22">
        <v>45425</v>
      </c>
      <c r="C208" t="s">
        <v>965</v>
      </c>
      <c r="D208" s="88"/>
      <c r="E208" s="88">
        <v>500</v>
      </c>
      <c r="G208" s="27">
        <f t="shared" si="9"/>
        <v>9403.1599999999962</v>
      </c>
      <c r="H208" s="27">
        <f t="shared" si="10"/>
        <v>9903.1599999999962</v>
      </c>
      <c r="K208" t="s">
        <v>55</v>
      </c>
    </row>
    <row r="209" spans="1:11" x14ac:dyDescent="0.3">
      <c r="A209">
        <v>89</v>
      </c>
      <c r="B209" s="22">
        <v>45426</v>
      </c>
      <c r="C209" t="s">
        <v>1228</v>
      </c>
      <c r="D209" s="88"/>
      <c r="E209" s="88">
        <v>39.18</v>
      </c>
      <c r="G209" s="27">
        <f t="shared" si="9"/>
        <v>9903.1599999999962</v>
      </c>
      <c r="H209" s="27">
        <f t="shared" si="10"/>
        <v>9942.3399999999965</v>
      </c>
      <c r="K209" t="s">
        <v>55</v>
      </c>
    </row>
    <row r="210" spans="1:11" x14ac:dyDescent="0.3">
      <c r="A210">
        <v>89</v>
      </c>
      <c r="B210" s="22">
        <v>45427</v>
      </c>
      <c r="C210" t="s">
        <v>1135</v>
      </c>
      <c r="D210" s="88"/>
      <c r="E210" s="88">
        <v>10</v>
      </c>
      <c r="G210" s="27">
        <f t="shared" si="9"/>
        <v>9942.3399999999965</v>
      </c>
      <c r="H210" s="27">
        <f t="shared" si="10"/>
        <v>9952.3399999999965</v>
      </c>
      <c r="K210" t="s">
        <v>55</v>
      </c>
    </row>
    <row r="211" spans="1:11" x14ac:dyDescent="0.3">
      <c r="A211">
        <v>89</v>
      </c>
      <c r="B211" s="22">
        <v>45428</v>
      </c>
      <c r="C211" t="s">
        <v>967</v>
      </c>
      <c r="D211" s="88"/>
      <c r="E211" s="88">
        <v>50</v>
      </c>
      <c r="G211" s="27">
        <f t="shared" si="9"/>
        <v>9952.3399999999965</v>
      </c>
      <c r="H211" s="27">
        <f t="shared" si="10"/>
        <v>10002.339999999997</v>
      </c>
      <c r="K211" t="s">
        <v>55</v>
      </c>
    </row>
    <row r="212" spans="1:11" x14ac:dyDescent="0.3">
      <c r="A212">
        <v>89</v>
      </c>
      <c r="B212" s="22">
        <v>45434</v>
      </c>
      <c r="C212" t="s">
        <v>1229</v>
      </c>
      <c r="D212" s="88"/>
      <c r="E212" s="88">
        <v>44.13</v>
      </c>
      <c r="G212" s="27">
        <f t="shared" si="9"/>
        <v>10002.339999999997</v>
      </c>
      <c r="H212" s="27">
        <f t="shared" si="10"/>
        <v>10046.469999999996</v>
      </c>
      <c r="K212" t="s">
        <v>55</v>
      </c>
    </row>
    <row r="213" spans="1:11" x14ac:dyDescent="0.3">
      <c r="A213">
        <v>89</v>
      </c>
      <c r="B213" s="22">
        <v>45435</v>
      </c>
      <c r="C213" t="s">
        <v>1222</v>
      </c>
      <c r="D213" s="88"/>
      <c r="E213" s="88">
        <v>20</v>
      </c>
      <c r="G213" s="27">
        <f t="shared" si="9"/>
        <v>10046.469999999996</v>
      </c>
      <c r="H213" s="27">
        <f t="shared" si="10"/>
        <v>10066.469999999996</v>
      </c>
      <c r="K213" t="s">
        <v>55</v>
      </c>
    </row>
    <row r="214" spans="1:11" x14ac:dyDescent="0.3">
      <c r="A214">
        <v>89</v>
      </c>
      <c r="B214" s="22">
        <v>45436</v>
      </c>
      <c r="C214" t="s">
        <v>1230</v>
      </c>
      <c r="D214" s="88">
        <v>2383</v>
      </c>
      <c r="E214" s="88"/>
      <c r="F214" t="s">
        <v>1134</v>
      </c>
      <c r="G214" s="27">
        <f t="shared" si="9"/>
        <v>10066.469999999996</v>
      </c>
      <c r="H214" s="27">
        <f t="shared" si="10"/>
        <v>7683.4699999999957</v>
      </c>
      <c r="K214" t="s">
        <v>65</v>
      </c>
    </row>
    <row r="215" spans="1:11" x14ac:dyDescent="0.3">
      <c r="A215">
        <v>89</v>
      </c>
      <c r="B215" s="22">
        <v>45436</v>
      </c>
      <c r="C215" t="s">
        <v>1231</v>
      </c>
      <c r="D215" s="88"/>
      <c r="E215" s="88">
        <v>54.02</v>
      </c>
      <c r="G215" s="27">
        <f t="shared" si="9"/>
        <v>7683.4699999999957</v>
      </c>
      <c r="H215" s="27">
        <f t="shared" si="10"/>
        <v>7737.4899999999961</v>
      </c>
      <c r="K215" t="s">
        <v>55</v>
      </c>
    </row>
    <row r="216" spans="1:11" x14ac:dyDescent="0.3">
      <c r="A216">
        <v>89</v>
      </c>
      <c r="B216" s="22">
        <v>45440</v>
      </c>
      <c r="C216" t="s">
        <v>1232</v>
      </c>
      <c r="D216" s="88"/>
      <c r="E216" s="88">
        <v>19.59</v>
      </c>
      <c r="G216" s="27">
        <f t="shared" si="9"/>
        <v>7737.4899999999961</v>
      </c>
      <c r="H216" s="27">
        <f t="shared" si="10"/>
        <v>7757.0799999999963</v>
      </c>
      <c r="K216" t="s">
        <v>55</v>
      </c>
    </row>
    <row r="217" spans="1:11" x14ac:dyDescent="0.3">
      <c r="A217">
        <v>89</v>
      </c>
      <c r="B217" s="22">
        <v>45442</v>
      </c>
      <c r="C217" t="s">
        <v>1233</v>
      </c>
      <c r="D217" s="88"/>
      <c r="E217" s="88">
        <v>103.46</v>
      </c>
      <c r="G217" s="27">
        <f t="shared" si="9"/>
        <v>7757.0799999999963</v>
      </c>
      <c r="H217" s="27">
        <f t="shared" si="10"/>
        <v>7860.5399999999963</v>
      </c>
      <c r="K217" t="s">
        <v>55</v>
      </c>
    </row>
    <row r="218" spans="1:11" x14ac:dyDescent="0.3">
      <c r="A218">
        <v>89</v>
      </c>
      <c r="B218" s="22">
        <v>45443</v>
      </c>
      <c r="C218" t="s">
        <v>1234</v>
      </c>
      <c r="D218" s="88">
        <v>90</v>
      </c>
      <c r="E218" s="88"/>
      <c r="F218" t="s">
        <v>397</v>
      </c>
      <c r="G218" s="27">
        <f t="shared" si="9"/>
        <v>7860.5399999999963</v>
      </c>
      <c r="H218" s="87">
        <f t="shared" si="10"/>
        <v>7770.5399999999963</v>
      </c>
      <c r="K218" t="s">
        <v>87</v>
      </c>
    </row>
    <row r="219" spans="1:11" x14ac:dyDescent="0.3">
      <c r="A219">
        <v>90</v>
      </c>
      <c r="B219" s="22">
        <v>45446</v>
      </c>
      <c r="C219" t="s">
        <v>946</v>
      </c>
      <c r="D219" s="88">
        <v>18</v>
      </c>
      <c r="E219" s="88"/>
      <c r="G219" s="27">
        <f t="shared" si="9"/>
        <v>7770.5399999999963</v>
      </c>
      <c r="H219" s="27">
        <f t="shared" si="10"/>
        <v>7752.5399999999963</v>
      </c>
      <c r="K219" t="s">
        <v>56</v>
      </c>
    </row>
    <row r="220" spans="1:11" x14ac:dyDescent="0.3">
      <c r="A220">
        <v>90</v>
      </c>
      <c r="B220" s="22">
        <v>45446</v>
      </c>
      <c r="C220" t="s">
        <v>947</v>
      </c>
      <c r="D220" s="88"/>
      <c r="E220" s="88">
        <v>5</v>
      </c>
      <c r="G220" s="27">
        <f t="shared" si="9"/>
        <v>7752.5399999999963</v>
      </c>
      <c r="H220" s="27">
        <f t="shared" si="10"/>
        <v>7757.5399999999963</v>
      </c>
      <c r="K220" t="s">
        <v>55</v>
      </c>
    </row>
    <row r="221" spans="1:11" x14ac:dyDescent="0.3">
      <c r="A221">
        <v>90</v>
      </c>
      <c r="B221" s="22">
        <v>45446</v>
      </c>
      <c r="C221" t="s">
        <v>1143</v>
      </c>
      <c r="D221" s="88"/>
      <c r="E221" s="88">
        <v>10</v>
      </c>
      <c r="G221" s="27">
        <f t="shared" si="9"/>
        <v>7757.5399999999963</v>
      </c>
      <c r="H221" s="27">
        <f t="shared" si="10"/>
        <v>7767.5399999999963</v>
      </c>
      <c r="K221" t="s">
        <v>55</v>
      </c>
    </row>
    <row r="222" spans="1:11" x14ac:dyDescent="0.3">
      <c r="A222">
        <v>90</v>
      </c>
      <c r="B222" s="22">
        <v>45446</v>
      </c>
      <c r="C222" t="s">
        <v>950</v>
      </c>
      <c r="D222" s="88"/>
      <c r="E222" s="88">
        <v>15</v>
      </c>
      <c r="G222" s="27">
        <f t="shared" si="9"/>
        <v>7767.5399999999963</v>
      </c>
      <c r="H222" s="27">
        <f t="shared" si="10"/>
        <v>7782.5399999999963</v>
      </c>
      <c r="K222" t="s">
        <v>55</v>
      </c>
    </row>
    <row r="223" spans="1:11" x14ac:dyDescent="0.3">
      <c r="A223">
        <v>90</v>
      </c>
      <c r="B223" s="22">
        <v>45446</v>
      </c>
      <c r="C223" t="s">
        <v>949</v>
      </c>
      <c r="D223" s="88"/>
      <c r="E223" s="88">
        <v>15</v>
      </c>
      <c r="G223" s="27">
        <f t="shared" si="9"/>
        <v>7782.5399999999963</v>
      </c>
      <c r="H223" s="27">
        <f t="shared" si="10"/>
        <v>7797.5399999999963</v>
      </c>
      <c r="K223" t="s">
        <v>55</v>
      </c>
    </row>
    <row r="224" spans="1:11" x14ac:dyDescent="0.3">
      <c r="A224">
        <v>90</v>
      </c>
      <c r="B224" s="22">
        <v>45446</v>
      </c>
      <c r="C224" t="s">
        <v>1127</v>
      </c>
      <c r="D224" s="88"/>
      <c r="E224" s="88">
        <v>20</v>
      </c>
      <c r="G224" s="27">
        <f t="shared" si="9"/>
        <v>7797.5399999999963</v>
      </c>
      <c r="H224" s="27">
        <f t="shared" si="10"/>
        <v>7817.5399999999963</v>
      </c>
      <c r="K224" t="s">
        <v>55</v>
      </c>
    </row>
    <row r="225" spans="1:11" x14ac:dyDescent="0.3">
      <c r="A225">
        <v>90</v>
      </c>
      <c r="B225" s="22">
        <v>45446</v>
      </c>
      <c r="C225" t="s">
        <v>951</v>
      </c>
      <c r="D225" s="88"/>
      <c r="E225" s="88">
        <v>20</v>
      </c>
      <c r="G225" s="27">
        <f t="shared" si="9"/>
        <v>7817.5399999999963</v>
      </c>
      <c r="H225" s="27">
        <f t="shared" si="10"/>
        <v>7837.5399999999963</v>
      </c>
      <c r="K225" t="s">
        <v>55</v>
      </c>
    </row>
    <row r="226" spans="1:11" x14ac:dyDescent="0.3">
      <c r="A226">
        <v>90</v>
      </c>
      <c r="B226" s="22">
        <v>45447</v>
      </c>
      <c r="C226" t="s">
        <v>1235</v>
      </c>
      <c r="D226" s="88"/>
      <c r="E226" s="88">
        <v>29.48</v>
      </c>
      <c r="G226" s="27">
        <f t="shared" si="9"/>
        <v>7837.5399999999963</v>
      </c>
      <c r="H226" s="27">
        <f t="shared" si="10"/>
        <v>7867.0199999999959</v>
      </c>
      <c r="K226" t="s">
        <v>55</v>
      </c>
    </row>
    <row r="227" spans="1:11" x14ac:dyDescent="0.3">
      <c r="A227">
        <v>90</v>
      </c>
      <c r="B227" s="22">
        <v>45448</v>
      </c>
      <c r="C227" t="s">
        <v>955</v>
      </c>
      <c r="D227" s="88"/>
      <c r="E227" s="88">
        <v>40</v>
      </c>
      <c r="G227" s="27">
        <f t="shared" si="9"/>
        <v>7867.0199999999959</v>
      </c>
      <c r="H227" s="27">
        <f t="shared" si="10"/>
        <v>7907.0199999999959</v>
      </c>
      <c r="K227" t="s">
        <v>55</v>
      </c>
    </row>
    <row r="228" spans="1:11" x14ac:dyDescent="0.3">
      <c r="A228">
        <v>90</v>
      </c>
      <c r="B228" s="22">
        <v>45448</v>
      </c>
      <c r="C228" t="s">
        <v>1130</v>
      </c>
      <c r="D228" s="88"/>
      <c r="E228" s="88">
        <v>40</v>
      </c>
      <c r="G228" s="27">
        <f t="shared" si="9"/>
        <v>7907.0199999999959</v>
      </c>
      <c r="H228" s="27">
        <f t="shared" si="10"/>
        <v>7947.0199999999959</v>
      </c>
      <c r="K228" t="s">
        <v>55</v>
      </c>
    </row>
    <row r="229" spans="1:11" x14ac:dyDescent="0.3">
      <c r="A229">
        <v>90</v>
      </c>
      <c r="B229" s="22">
        <v>45448</v>
      </c>
      <c r="C229" t="s">
        <v>1236</v>
      </c>
      <c r="D229" s="88"/>
      <c r="E229" s="88">
        <v>49.26</v>
      </c>
      <c r="G229" s="27">
        <f t="shared" si="9"/>
        <v>7947.0199999999959</v>
      </c>
      <c r="H229" s="27">
        <f t="shared" si="10"/>
        <v>7996.2799999999961</v>
      </c>
      <c r="K229" t="s">
        <v>55</v>
      </c>
    </row>
    <row r="230" spans="1:11" x14ac:dyDescent="0.3">
      <c r="A230">
        <v>90</v>
      </c>
      <c r="B230" s="22">
        <v>45448</v>
      </c>
      <c r="C230" t="s">
        <v>983</v>
      </c>
      <c r="D230" s="88"/>
      <c r="E230" s="88">
        <v>50</v>
      </c>
      <c r="G230" s="27">
        <f t="shared" si="9"/>
        <v>7996.2799999999961</v>
      </c>
      <c r="H230" s="27">
        <f t="shared" si="10"/>
        <v>8046.2799999999961</v>
      </c>
      <c r="K230" t="s">
        <v>55</v>
      </c>
    </row>
    <row r="231" spans="1:11" x14ac:dyDescent="0.3">
      <c r="A231">
        <v>90</v>
      </c>
      <c r="B231" s="22">
        <v>45449</v>
      </c>
      <c r="C231" t="s">
        <v>1237</v>
      </c>
      <c r="D231" s="88">
        <v>2948</v>
      </c>
      <c r="E231" s="88"/>
      <c r="F231" t="s">
        <v>1238</v>
      </c>
      <c r="G231" s="27">
        <f t="shared" si="9"/>
        <v>8046.2799999999961</v>
      </c>
      <c r="H231" s="27">
        <f t="shared" si="10"/>
        <v>5098.2799999999961</v>
      </c>
      <c r="K231" t="s">
        <v>65</v>
      </c>
    </row>
    <row r="232" spans="1:11" x14ac:dyDescent="0.3">
      <c r="A232">
        <v>90</v>
      </c>
      <c r="B232" s="22">
        <v>45449</v>
      </c>
      <c r="C232" t="s">
        <v>1239</v>
      </c>
      <c r="D232" s="88">
        <v>3279</v>
      </c>
      <c r="E232" s="88"/>
      <c r="F232" t="s">
        <v>1134</v>
      </c>
      <c r="G232" s="27">
        <f t="shared" si="9"/>
        <v>5098.2799999999961</v>
      </c>
      <c r="H232" s="27">
        <f t="shared" si="10"/>
        <v>1819.2799999999961</v>
      </c>
      <c r="K232" t="s">
        <v>65</v>
      </c>
    </row>
    <row r="233" spans="1:11" x14ac:dyDescent="0.3">
      <c r="A233">
        <v>90</v>
      </c>
      <c r="B233" s="22">
        <v>45453</v>
      </c>
      <c r="C233" t="s">
        <v>961</v>
      </c>
      <c r="D233" s="88"/>
      <c r="E233" s="88">
        <v>25</v>
      </c>
      <c r="G233" s="27">
        <f t="shared" si="9"/>
        <v>1819.2799999999961</v>
      </c>
      <c r="H233" s="27">
        <f t="shared" si="10"/>
        <v>1844.2799999999961</v>
      </c>
      <c r="K233" t="s">
        <v>55</v>
      </c>
    </row>
    <row r="234" spans="1:11" x14ac:dyDescent="0.3">
      <c r="A234">
        <v>90</v>
      </c>
      <c r="B234" s="22">
        <v>45453</v>
      </c>
      <c r="C234" t="s">
        <v>1240</v>
      </c>
      <c r="D234" s="88"/>
      <c r="E234" s="88">
        <v>92.58</v>
      </c>
      <c r="G234" s="27">
        <f t="shared" si="9"/>
        <v>1844.2799999999961</v>
      </c>
      <c r="H234" s="27">
        <f t="shared" si="10"/>
        <v>1936.859999999996</v>
      </c>
      <c r="K234" t="s">
        <v>55</v>
      </c>
    </row>
    <row r="235" spans="1:11" x14ac:dyDescent="0.3">
      <c r="A235">
        <v>90</v>
      </c>
      <c r="B235" s="22">
        <v>45455</v>
      </c>
      <c r="C235" t="s">
        <v>1241</v>
      </c>
      <c r="D235" s="88"/>
      <c r="E235" s="88">
        <v>68.48</v>
      </c>
      <c r="G235" s="27">
        <f t="shared" si="9"/>
        <v>1936.859999999996</v>
      </c>
      <c r="H235" s="27">
        <f t="shared" si="10"/>
        <v>2005.3399999999961</v>
      </c>
      <c r="K235" t="s">
        <v>55</v>
      </c>
    </row>
    <row r="236" spans="1:11" x14ac:dyDescent="0.3">
      <c r="A236">
        <v>90</v>
      </c>
      <c r="B236" s="22">
        <v>45455</v>
      </c>
      <c r="C236" t="s">
        <v>965</v>
      </c>
      <c r="D236" s="88"/>
      <c r="E236" s="88">
        <v>500</v>
      </c>
      <c r="G236" s="27">
        <f t="shared" si="9"/>
        <v>2005.3399999999961</v>
      </c>
      <c r="H236" s="27">
        <f t="shared" si="10"/>
        <v>2505.3399999999961</v>
      </c>
      <c r="K236" t="s">
        <v>55</v>
      </c>
    </row>
    <row r="237" spans="1:11" x14ac:dyDescent="0.3">
      <c r="A237">
        <v>90</v>
      </c>
      <c r="B237" s="22">
        <v>45456</v>
      </c>
      <c r="C237" t="s">
        <v>1222</v>
      </c>
      <c r="D237" s="88"/>
      <c r="E237" s="88">
        <v>100</v>
      </c>
      <c r="G237" s="27">
        <f t="shared" si="9"/>
        <v>2505.3399999999961</v>
      </c>
      <c r="H237" s="27">
        <f t="shared" si="10"/>
        <v>2605.3399999999961</v>
      </c>
      <c r="K237" t="s">
        <v>55</v>
      </c>
    </row>
    <row r="238" spans="1:11" x14ac:dyDescent="0.3">
      <c r="A238">
        <v>90</v>
      </c>
      <c r="B238" s="22">
        <v>45457</v>
      </c>
      <c r="C238" t="s">
        <v>1242</v>
      </c>
      <c r="D238" s="88">
        <v>1113</v>
      </c>
      <c r="E238" s="88"/>
      <c r="F238" t="s">
        <v>1243</v>
      </c>
      <c r="G238" s="27">
        <f t="shared" si="9"/>
        <v>2605.3399999999961</v>
      </c>
      <c r="H238" s="27">
        <f t="shared" si="10"/>
        <v>1492.3399999999961</v>
      </c>
      <c r="K238" t="s">
        <v>608</v>
      </c>
    </row>
    <row r="239" spans="1:11" x14ac:dyDescent="0.3">
      <c r="A239">
        <v>90</v>
      </c>
      <c r="B239" s="22">
        <v>45460</v>
      </c>
      <c r="C239" t="s">
        <v>1135</v>
      </c>
      <c r="D239" s="88"/>
      <c r="E239" s="88">
        <v>10</v>
      </c>
      <c r="G239" s="27">
        <f t="shared" si="9"/>
        <v>1492.3399999999961</v>
      </c>
      <c r="H239" s="27">
        <f t="shared" si="10"/>
        <v>1502.3399999999961</v>
      </c>
      <c r="K239" t="s">
        <v>55</v>
      </c>
    </row>
    <row r="240" spans="1:11" x14ac:dyDescent="0.3">
      <c r="A240">
        <v>90</v>
      </c>
      <c r="B240" s="22">
        <v>45460</v>
      </c>
      <c r="C240" t="s">
        <v>967</v>
      </c>
      <c r="D240" s="88"/>
      <c r="E240" s="88">
        <v>50</v>
      </c>
      <c r="G240" s="27">
        <f t="shared" si="9"/>
        <v>1502.3399999999961</v>
      </c>
      <c r="H240" s="27">
        <f t="shared" si="10"/>
        <v>1552.3399999999961</v>
      </c>
      <c r="K240" t="s">
        <v>55</v>
      </c>
    </row>
    <row r="241" spans="1:11" x14ac:dyDescent="0.3">
      <c r="A241">
        <v>90</v>
      </c>
      <c r="B241" s="22">
        <v>45463</v>
      </c>
      <c r="C241" t="s">
        <v>1244</v>
      </c>
      <c r="D241" s="88"/>
      <c r="E241" s="88">
        <v>271.55</v>
      </c>
      <c r="G241" s="27">
        <f t="shared" si="9"/>
        <v>1552.3399999999961</v>
      </c>
      <c r="H241" s="27">
        <f t="shared" si="10"/>
        <v>1823.889999999996</v>
      </c>
      <c r="K241" t="s">
        <v>55</v>
      </c>
    </row>
    <row r="242" spans="1:11" x14ac:dyDescent="0.3">
      <c r="A242">
        <v>90</v>
      </c>
      <c r="B242" s="22">
        <v>45467</v>
      </c>
      <c r="C242" t="s">
        <v>1245</v>
      </c>
      <c r="D242" s="88"/>
      <c r="E242" s="88">
        <v>19.59</v>
      </c>
      <c r="G242" s="27">
        <f t="shared" si="9"/>
        <v>1823.889999999996</v>
      </c>
      <c r="H242" s="27">
        <f t="shared" si="10"/>
        <v>1843.4799999999959</v>
      </c>
      <c r="K242" t="s">
        <v>55</v>
      </c>
    </row>
    <row r="243" spans="1:11" x14ac:dyDescent="0.3">
      <c r="A243">
        <v>90</v>
      </c>
      <c r="B243" s="22">
        <v>45468</v>
      </c>
      <c r="C243" t="s">
        <v>1222</v>
      </c>
      <c r="D243" s="88"/>
      <c r="E243" s="88">
        <v>20</v>
      </c>
      <c r="G243" s="27">
        <f t="shared" si="9"/>
        <v>1843.4799999999959</v>
      </c>
      <c r="H243" s="87">
        <f t="shared" si="10"/>
        <v>1863.4799999999959</v>
      </c>
      <c r="K243" t="s">
        <v>55</v>
      </c>
    </row>
    <row r="244" spans="1:11" x14ac:dyDescent="0.3">
      <c r="A244">
        <v>91</v>
      </c>
      <c r="B244" s="22">
        <v>45469</v>
      </c>
      <c r="C244" t="s">
        <v>1246</v>
      </c>
      <c r="D244" s="88"/>
      <c r="E244" s="88">
        <v>73.61</v>
      </c>
      <c r="G244" s="27">
        <f t="shared" si="9"/>
        <v>1863.4799999999959</v>
      </c>
      <c r="H244" s="27">
        <f t="shared" si="10"/>
        <v>1937.0899999999958</v>
      </c>
      <c r="K244" t="s">
        <v>55</v>
      </c>
    </row>
    <row r="245" spans="1:11" x14ac:dyDescent="0.3">
      <c r="A245">
        <v>91</v>
      </c>
      <c r="B245" s="22">
        <v>45470</v>
      </c>
      <c r="C245" t="s">
        <v>1247</v>
      </c>
      <c r="D245" s="88"/>
      <c r="E245" s="88">
        <v>103.46</v>
      </c>
      <c r="G245" s="27">
        <f t="shared" si="9"/>
        <v>1937.0899999999958</v>
      </c>
      <c r="H245" s="27">
        <f t="shared" si="10"/>
        <v>2040.5499999999959</v>
      </c>
      <c r="K245" t="s">
        <v>55</v>
      </c>
    </row>
    <row r="246" spans="1:11" x14ac:dyDescent="0.3">
      <c r="A246">
        <v>91</v>
      </c>
      <c r="B246" s="22">
        <v>45474</v>
      </c>
      <c r="C246" t="s">
        <v>1143</v>
      </c>
      <c r="D246" s="88"/>
      <c r="E246" s="88">
        <v>10</v>
      </c>
      <c r="G246" s="27">
        <f t="shared" si="9"/>
        <v>2040.5499999999959</v>
      </c>
      <c r="H246" s="27">
        <f t="shared" si="10"/>
        <v>2050.5499999999956</v>
      </c>
      <c r="K246" t="s">
        <v>55</v>
      </c>
    </row>
    <row r="247" spans="1:11" x14ac:dyDescent="0.3">
      <c r="A247">
        <v>91</v>
      </c>
      <c r="B247" s="22">
        <v>45474</v>
      </c>
      <c r="C247" t="s">
        <v>949</v>
      </c>
      <c r="D247" s="88"/>
      <c r="E247" s="88">
        <v>15</v>
      </c>
      <c r="G247" s="27">
        <f t="shared" si="9"/>
        <v>2050.5499999999956</v>
      </c>
      <c r="H247" s="27">
        <f t="shared" si="10"/>
        <v>2065.5499999999956</v>
      </c>
      <c r="K247" t="s">
        <v>55</v>
      </c>
    </row>
    <row r="248" spans="1:11" x14ac:dyDescent="0.3">
      <c r="A248">
        <v>91</v>
      </c>
      <c r="B248" s="22">
        <v>45474</v>
      </c>
      <c r="C248" t="s">
        <v>950</v>
      </c>
      <c r="D248" s="88"/>
      <c r="E248" s="88">
        <v>15</v>
      </c>
      <c r="G248" s="27">
        <f t="shared" si="9"/>
        <v>2065.5499999999956</v>
      </c>
      <c r="H248" s="27">
        <f t="shared" si="10"/>
        <v>2080.5499999999956</v>
      </c>
      <c r="K248" t="s">
        <v>55</v>
      </c>
    </row>
    <row r="249" spans="1:11" x14ac:dyDescent="0.3">
      <c r="A249">
        <v>91</v>
      </c>
      <c r="B249" s="22">
        <v>45474</v>
      </c>
      <c r="C249" t="s">
        <v>951</v>
      </c>
      <c r="D249" s="88"/>
      <c r="E249" s="88">
        <v>20</v>
      </c>
      <c r="G249" s="27">
        <f t="shared" si="9"/>
        <v>2080.5499999999956</v>
      </c>
      <c r="H249" s="27">
        <f t="shared" si="10"/>
        <v>2100.5499999999956</v>
      </c>
      <c r="K249" t="s">
        <v>55</v>
      </c>
    </row>
    <row r="250" spans="1:11" x14ac:dyDescent="0.3">
      <c r="A250">
        <v>91</v>
      </c>
      <c r="B250" s="22">
        <v>45475</v>
      </c>
      <c r="C250" t="s">
        <v>946</v>
      </c>
      <c r="D250" s="88">
        <v>18</v>
      </c>
      <c r="E250" s="88"/>
      <c r="G250" s="27">
        <f t="shared" si="9"/>
        <v>2100.5499999999956</v>
      </c>
      <c r="H250" s="27">
        <f t="shared" si="10"/>
        <v>2082.5499999999956</v>
      </c>
      <c r="K250" t="s">
        <v>56</v>
      </c>
    </row>
    <row r="251" spans="1:11" x14ac:dyDescent="0.3">
      <c r="A251">
        <v>91</v>
      </c>
      <c r="B251" s="22">
        <v>45475</v>
      </c>
      <c r="C251" t="s">
        <v>1127</v>
      </c>
      <c r="D251" s="88"/>
      <c r="E251" s="88">
        <v>20</v>
      </c>
      <c r="G251" s="27">
        <f t="shared" si="9"/>
        <v>2082.5499999999956</v>
      </c>
      <c r="H251" s="87">
        <f t="shared" si="10"/>
        <v>2102.5499999999956</v>
      </c>
      <c r="K251" t="s">
        <v>55</v>
      </c>
    </row>
    <row r="252" spans="1:11" x14ac:dyDescent="0.3">
      <c r="A252">
        <v>92</v>
      </c>
      <c r="B252" s="22">
        <v>45476</v>
      </c>
      <c r="C252" t="s">
        <v>947</v>
      </c>
      <c r="D252" s="88"/>
      <c r="E252" s="88">
        <v>5</v>
      </c>
      <c r="G252" s="27">
        <f t="shared" si="9"/>
        <v>2102.5499999999956</v>
      </c>
      <c r="H252" s="27">
        <f t="shared" si="10"/>
        <v>2107.5499999999956</v>
      </c>
      <c r="K252" t="s">
        <v>55</v>
      </c>
    </row>
    <row r="253" spans="1:11" x14ac:dyDescent="0.3">
      <c r="A253">
        <v>92</v>
      </c>
      <c r="B253" s="22">
        <v>45476</v>
      </c>
      <c r="C253" t="s">
        <v>1248</v>
      </c>
      <c r="D253" s="88"/>
      <c r="E253" s="88">
        <v>78.739999999999995</v>
      </c>
      <c r="G253" s="27">
        <f t="shared" si="9"/>
        <v>2107.5499999999956</v>
      </c>
      <c r="H253" s="27">
        <f t="shared" si="10"/>
        <v>2186.2899999999954</v>
      </c>
      <c r="K253" t="s">
        <v>55</v>
      </c>
    </row>
    <row r="254" spans="1:11" x14ac:dyDescent="0.3">
      <c r="A254">
        <v>92</v>
      </c>
      <c r="B254" s="22">
        <v>45478</v>
      </c>
      <c r="C254" t="s">
        <v>955</v>
      </c>
      <c r="D254" s="88"/>
      <c r="E254" s="88">
        <v>40</v>
      </c>
      <c r="G254" s="27">
        <f t="shared" si="9"/>
        <v>2186.2899999999954</v>
      </c>
      <c r="H254" s="27">
        <f t="shared" si="10"/>
        <v>2226.2899999999954</v>
      </c>
      <c r="K254" t="s">
        <v>55</v>
      </c>
    </row>
    <row r="255" spans="1:11" x14ac:dyDescent="0.3">
      <c r="A255">
        <v>92</v>
      </c>
      <c r="B255" s="22">
        <v>45478</v>
      </c>
      <c r="C255" t="s">
        <v>1130</v>
      </c>
      <c r="D255" s="88"/>
      <c r="E255" s="88">
        <v>40</v>
      </c>
      <c r="G255" s="27">
        <f t="shared" si="9"/>
        <v>2226.2899999999954</v>
      </c>
      <c r="H255" s="27">
        <f t="shared" si="10"/>
        <v>2266.2899999999954</v>
      </c>
      <c r="K255" t="s">
        <v>55</v>
      </c>
    </row>
    <row r="256" spans="1:11" x14ac:dyDescent="0.3">
      <c r="A256">
        <v>92</v>
      </c>
      <c r="B256" s="22">
        <v>45478</v>
      </c>
      <c r="C256" t="s">
        <v>983</v>
      </c>
      <c r="D256" s="88"/>
      <c r="E256" s="88">
        <v>50</v>
      </c>
      <c r="G256" s="27">
        <f t="shared" si="9"/>
        <v>2266.2899999999954</v>
      </c>
      <c r="H256" s="27">
        <f t="shared" si="10"/>
        <v>2316.2899999999954</v>
      </c>
      <c r="K256" t="s">
        <v>55</v>
      </c>
    </row>
    <row r="257" spans="1:11" x14ac:dyDescent="0.3">
      <c r="A257">
        <v>92</v>
      </c>
      <c r="B257" s="22">
        <v>45481</v>
      </c>
      <c r="C257" t="s">
        <v>1249</v>
      </c>
      <c r="D257" s="88"/>
      <c r="E257" s="88">
        <v>495.5</v>
      </c>
      <c r="G257" s="27">
        <f t="shared" si="9"/>
        <v>2316.2899999999954</v>
      </c>
      <c r="H257" s="27">
        <f t="shared" si="10"/>
        <v>2811.7899999999954</v>
      </c>
      <c r="K257" t="s">
        <v>55</v>
      </c>
    </row>
    <row r="258" spans="1:11" x14ac:dyDescent="0.3">
      <c r="A258">
        <v>92</v>
      </c>
      <c r="B258" s="22">
        <v>45482</v>
      </c>
      <c r="C258" t="s">
        <v>961</v>
      </c>
      <c r="D258" s="88"/>
      <c r="E258" s="88">
        <v>25</v>
      </c>
      <c r="G258" s="27">
        <f t="shared" si="9"/>
        <v>2811.7899999999954</v>
      </c>
      <c r="H258" s="27">
        <f t="shared" si="10"/>
        <v>2836.7899999999954</v>
      </c>
      <c r="K258" t="s">
        <v>55</v>
      </c>
    </row>
    <row r="259" spans="1:11" x14ac:dyDescent="0.3">
      <c r="A259">
        <v>92</v>
      </c>
      <c r="B259" s="22">
        <v>45483</v>
      </c>
      <c r="C259" t="s">
        <v>1250</v>
      </c>
      <c r="D259" s="88"/>
      <c r="E259" s="88">
        <v>92.58</v>
      </c>
      <c r="G259" s="27">
        <f t="shared" si="9"/>
        <v>2836.7899999999954</v>
      </c>
      <c r="H259" s="27">
        <f t="shared" si="10"/>
        <v>2929.3699999999953</v>
      </c>
      <c r="K259" t="s">
        <v>55</v>
      </c>
    </row>
    <row r="260" spans="1:11" x14ac:dyDescent="0.3">
      <c r="A260">
        <v>92</v>
      </c>
      <c r="B260" s="22">
        <v>45484</v>
      </c>
      <c r="C260" t="s">
        <v>1251</v>
      </c>
      <c r="D260" s="88"/>
      <c r="E260" s="88">
        <v>19.59</v>
      </c>
      <c r="G260" s="27">
        <f t="shared" si="9"/>
        <v>2929.3699999999953</v>
      </c>
      <c r="H260" s="27">
        <f t="shared" si="10"/>
        <v>2948.9599999999955</v>
      </c>
      <c r="K260" t="s">
        <v>55</v>
      </c>
    </row>
    <row r="261" spans="1:11" x14ac:dyDescent="0.3">
      <c r="A261">
        <v>92</v>
      </c>
      <c r="B261" s="22">
        <v>45485</v>
      </c>
      <c r="C261" t="s">
        <v>1252</v>
      </c>
      <c r="D261" s="88"/>
      <c r="E261" s="88">
        <v>39.18</v>
      </c>
      <c r="G261" s="27">
        <f t="shared" si="9"/>
        <v>2948.9599999999955</v>
      </c>
      <c r="H261" s="27">
        <f t="shared" si="10"/>
        <v>2988.1399999999953</v>
      </c>
      <c r="K261" t="s">
        <v>55</v>
      </c>
    </row>
    <row r="262" spans="1:11" x14ac:dyDescent="0.3">
      <c r="A262">
        <v>92</v>
      </c>
      <c r="B262" s="22">
        <v>45485</v>
      </c>
      <c r="C262" t="s">
        <v>965</v>
      </c>
      <c r="D262" s="88"/>
      <c r="E262" s="88">
        <v>500</v>
      </c>
      <c r="G262" s="27">
        <f t="shared" si="9"/>
        <v>2988.1399999999953</v>
      </c>
      <c r="H262" s="27">
        <f t="shared" si="10"/>
        <v>3488.1399999999953</v>
      </c>
      <c r="K262" t="s">
        <v>55</v>
      </c>
    </row>
    <row r="263" spans="1:11" x14ac:dyDescent="0.3">
      <c r="A263">
        <v>92</v>
      </c>
      <c r="B263" s="22">
        <v>45488</v>
      </c>
      <c r="C263" t="s">
        <v>1135</v>
      </c>
      <c r="D263" s="88"/>
      <c r="E263" s="88">
        <v>10</v>
      </c>
      <c r="G263" s="27">
        <f t="shared" si="9"/>
        <v>3488.1399999999953</v>
      </c>
      <c r="H263" s="27">
        <f t="shared" si="10"/>
        <v>3498.1399999999953</v>
      </c>
      <c r="K263" t="s">
        <v>55</v>
      </c>
    </row>
    <row r="264" spans="1:11" x14ac:dyDescent="0.3">
      <c r="A264">
        <v>92</v>
      </c>
      <c r="B264" s="22">
        <v>45489</v>
      </c>
      <c r="C264" t="s">
        <v>1253</v>
      </c>
      <c r="D264" s="88">
        <v>3363</v>
      </c>
      <c r="E264" s="88"/>
      <c r="F264" t="s">
        <v>1243</v>
      </c>
      <c r="G264" s="27">
        <f t="shared" ref="G264:G327" si="11">+H263</f>
        <v>3498.1399999999953</v>
      </c>
      <c r="H264" s="27">
        <f t="shared" ref="H264:H327" si="12">+G264+E264-D264</f>
        <v>135.13999999999533</v>
      </c>
      <c r="K264" t="s">
        <v>608</v>
      </c>
    </row>
    <row r="265" spans="1:11" x14ac:dyDescent="0.3">
      <c r="A265">
        <v>92</v>
      </c>
      <c r="B265" s="22">
        <v>45489</v>
      </c>
      <c r="C265" t="s">
        <v>967</v>
      </c>
      <c r="D265" s="88"/>
      <c r="E265" s="88">
        <v>50</v>
      </c>
      <c r="G265" s="27">
        <f t="shared" si="11"/>
        <v>135.13999999999533</v>
      </c>
      <c r="H265" s="27">
        <f t="shared" si="12"/>
        <v>185.13999999999533</v>
      </c>
      <c r="K265" t="s">
        <v>55</v>
      </c>
    </row>
    <row r="266" spans="1:11" x14ac:dyDescent="0.3">
      <c r="A266">
        <v>92</v>
      </c>
      <c r="B266" s="22">
        <v>45495</v>
      </c>
      <c r="C266" t="s">
        <v>1254</v>
      </c>
      <c r="D266" s="88"/>
      <c r="E266" s="88">
        <v>24.54</v>
      </c>
      <c r="G266" s="27">
        <f t="shared" si="11"/>
        <v>185.13999999999533</v>
      </c>
      <c r="H266" s="27">
        <f t="shared" si="12"/>
        <v>209.67999999999532</v>
      </c>
      <c r="K266" t="s">
        <v>55</v>
      </c>
    </row>
    <row r="267" spans="1:11" x14ac:dyDescent="0.3">
      <c r="A267">
        <v>92</v>
      </c>
      <c r="B267" s="22">
        <v>45497</v>
      </c>
      <c r="C267" t="s">
        <v>1255</v>
      </c>
      <c r="D267" s="88"/>
      <c r="E267" s="88">
        <v>103.09</v>
      </c>
      <c r="G267" s="27">
        <f t="shared" si="11"/>
        <v>209.67999999999532</v>
      </c>
      <c r="H267" s="27">
        <f t="shared" si="12"/>
        <v>312.76999999999532</v>
      </c>
      <c r="K267" t="s">
        <v>55</v>
      </c>
    </row>
    <row r="268" spans="1:11" x14ac:dyDescent="0.3">
      <c r="A268">
        <v>92</v>
      </c>
      <c r="B268" s="22">
        <v>45498</v>
      </c>
      <c r="C268" t="s">
        <v>1256</v>
      </c>
      <c r="D268" s="88"/>
      <c r="E268" s="88">
        <v>19.59</v>
      </c>
      <c r="G268" s="27">
        <f t="shared" si="11"/>
        <v>312.76999999999532</v>
      </c>
      <c r="H268" s="27">
        <f t="shared" si="12"/>
        <v>332.3599999999953</v>
      </c>
      <c r="K268" t="s">
        <v>55</v>
      </c>
    </row>
    <row r="269" spans="1:11" x14ac:dyDescent="0.3">
      <c r="A269">
        <v>92</v>
      </c>
      <c r="B269" s="22">
        <v>45498</v>
      </c>
      <c r="C269" t="s">
        <v>1222</v>
      </c>
      <c r="D269" s="88"/>
      <c r="E269" s="88">
        <v>20</v>
      </c>
      <c r="G269" s="27">
        <f t="shared" si="11"/>
        <v>332.3599999999953</v>
      </c>
      <c r="H269" s="27">
        <f t="shared" si="12"/>
        <v>352.3599999999953</v>
      </c>
      <c r="K269" t="s">
        <v>55</v>
      </c>
    </row>
    <row r="270" spans="1:11" x14ac:dyDescent="0.3">
      <c r="A270">
        <v>92</v>
      </c>
      <c r="B270" s="22">
        <v>45502</v>
      </c>
      <c r="C270" t="s">
        <v>1257</v>
      </c>
      <c r="D270" s="88"/>
      <c r="E270" s="88">
        <v>103.46</v>
      </c>
      <c r="G270" s="27">
        <f t="shared" si="11"/>
        <v>352.3599999999953</v>
      </c>
      <c r="H270" s="27">
        <f t="shared" si="12"/>
        <v>455.81999999999528</v>
      </c>
      <c r="K270" t="s">
        <v>55</v>
      </c>
    </row>
    <row r="271" spans="1:11" x14ac:dyDescent="0.3">
      <c r="A271">
        <v>92</v>
      </c>
      <c r="B271" s="22">
        <v>45505</v>
      </c>
      <c r="C271" t="s">
        <v>1143</v>
      </c>
      <c r="D271" s="88"/>
      <c r="E271" s="88">
        <v>10</v>
      </c>
      <c r="G271" s="27">
        <f t="shared" si="11"/>
        <v>455.81999999999528</v>
      </c>
      <c r="H271" s="27">
        <f t="shared" si="12"/>
        <v>465.81999999999528</v>
      </c>
      <c r="K271" t="s">
        <v>55</v>
      </c>
    </row>
    <row r="272" spans="1:11" x14ac:dyDescent="0.3">
      <c r="A272">
        <v>92</v>
      </c>
      <c r="B272" s="22">
        <v>45505</v>
      </c>
      <c r="C272" t="s">
        <v>949</v>
      </c>
      <c r="D272" s="88"/>
      <c r="E272" s="88">
        <v>15</v>
      </c>
      <c r="G272" s="27">
        <f t="shared" si="11"/>
        <v>465.81999999999528</v>
      </c>
      <c r="H272" s="27">
        <f t="shared" si="12"/>
        <v>480.81999999999528</v>
      </c>
      <c r="K272" t="s">
        <v>55</v>
      </c>
    </row>
    <row r="273" spans="1:11" x14ac:dyDescent="0.3">
      <c r="A273">
        <v>92</v>
      </c>
      <c r="B273" s="22">
        <v>45505</v>
      </c>
      <c r="C273" t="s">
        <v>950</v>
      </c>
      <c r="D273" s="88"/>
      <c r="E273" s="88">
        <v>15</v>
      </c>
      <c r="G273" s="27">
        <f t="shared" si="11"/>
        <v>480.81999999999528</v>
      </c>
      <c r="H273" s="27">
        <f t="shared" si="12"/>
        <v>495.81999999999528</v>
      </c>
      <c r="K273" t="s">
        <v>55</v>
      </c>
    </row>
    <row r="274" spans="1:11" x14ac:dyDescent="0.3">
      <c r="A274">
        <v>92</v>
      </c>
      <c r="B274" s="22">
        <v>45505</v>
      </c>
      <c r="C274" t="s">
        <v>951</v>
      </c>
      <c r="D274" s="88"/>
      <c r="E274" s="88">
        <v>20</v>
      </c>
      <c r="G274" s="27">
        <f t="shared" si="11"/>
        <v>495.81999999999528</v>
      </c>
      <c r="H274" s="27">
        <f t="shared" si="12"/>
        <v>515.81999999999528</v>
      </c>
      <c r="K274" t="s">
        <v>55</v>
      </c>
    </row>
    <row r="275" spans="1:11" x14ac:dyDescent="0.3">
      <c r="A275">
        <v>92</v>
      </c>
      <c r="B275" s="22">
        <v>45506</v>
      </c>
      <c r="C275" t="s">
        <v>946</v>
      </c>
      <c r="D275" s="88">
        <v>18</v>
      </c>
      <c r="E275" s="88"/>
      <c r="G275" s="27">
        <f t="shared" si="11"/>
        <v>515.81999999999528</v>
      </c>
      <c r="H275" s="27">
        <f t="shared" si="12"/>
        <v>497.81999999999528</v>
      </c>
      <c r="K275" t="s">
        <v>56</v>
      </c>
    </row>
    <row r="276" spans="1:11" x14ac:dyDescent="0.3">
      <c r="A276">
        <v>92</v>
      </c>
      <c r="B276" s="22">
        <v>45506</v>
      </c>
      <c r="C276" t="s">
        <v>1127</v>
      </c>
      <c r="D276" s="88"/>
      <c r="E276" s="88">
        <v>20</v>
      </c>
      <c r="G276" s="27">
        <f t="shared" si="11"/>
        <v>497.81999999999528</v>
      </c>
      <c r="H276" s="87">
        <f t="shared" si="12"/>
        <v>517.81999999999528</v>
      </c>
      <c r="K276" t="s">
        <v>55</v>
      </c>
    </row>
    <row r="277" spans="1:11" x14ac:dyDescent="0.3">
      <c r="A277">
        <v>93</v>
      </c>
      <c r="B277" s="22">
        <v>45506</v>
      </c>
      <c r="C277" t="s">
        <v>1258</v>
      </c>
      <c r="D277" s="88"/>
      <c r="E277" s="88">
        <v>29.48</v>
      </c>
      <c r="G277" s="27">
        <f t="shared" si="11"/>
        <v>517.81999999999528</v>
      </c>
      <c r="H277" s="27">
        <f t="shared" si="12"/>
        <v>547.29999999999529</v>
      </c>
      <c r="K277" t="s">
        <v>55</v>
      </c>
    </row>
    <row r="278" spans="1:11" x14ac:dyDescent="0.3">
      <c r="A278">
        <v>93</v>
      </c>
      <c r="B278" s="22">
        <v>45506</v>
      </c>
      <c r="C278" t="s">
        <v>1259</v>
      </c>
      <c r="D278" s="88"/>
      <c r="E278" s="88">
        <v>200</v>
      </c>
      <c r="G278" s="27">
        <f t="shared" si="11"/>
        <v>547.29999999999529</v>
      </c>
      <c r="H278" s="27">
        <f t="shared" si="12"/>
        <v>747.29999999999529</v>
      </c>
      <c r="K278" t="s">
        <v>55</v>
      </c>
    </row>
    <row r="279" spans="1:11" x14ac:dyDescent="0.3">
      <c r="A279">
        <v>93</v>
      </c>
      <c r="B279" s="22">
        <v>45509</v>
      </c>
      <c r="C279" t="s">
        <v>947</v>
      </c>
      <c r="D279" s="88"/>
      <c r="E279" s="88">
        <v>5</v>
      </c>
      <c r="G279" s="27">
        <f t="shared" si="11"/>
        <v>747.29999999999529</v>
      </c>
      <c r="H279" s="27">
        <f t="shared" si="12"/>
        <v>752.29999999999529</v>
      </c>
      <c r="K279" t="s">
        <v>55</v>
      </c>
    </row>
    <row r="280" spans="1:11" x14ac:dyDescent="0.3">
      <c r="A280">
        <v>93</v>
      </c>
      <c r="B280" s="22">
        <v>45509</v>
      </c>
      <c r="C280" t="s">
        <v>955</v>
      </c>
      <c r="D280" s="88"/>
      <c r="E280" s="88">
        <v>40</v>
      </c>
      <c r="G280" s="27">
        <f t="shared" si="11"/>
        <v>752.29999999999529</v>
      </c>
      <c r="H280" s="27">
        <f t="shared" si="12"/>
        <v>792.29999999999529</v>
      </c>
      <c r="K280" t="s">
        <v>55</v>
      </c>
    </row>
    <row r="281" spans="1:11" x14ac:dyDescent="0.3">
      <c r="A281">
        <v>93</v>
      </c>
      <c r="B281" s="22">
        <v>45509</v>
      </c>
      <c r="C281" t="s">
        <v>1130</v>
      </c>
      <c r="D281" s="88"/>
      <c r="E281" s="88">
        <v>40</v>
      </c>
      <c r="G281" s="27">
        <f t="shared" si="11"/>
        <v>792.29999999999529</v>
      </c>
      <c r="H281" s="27">
        <f t="shared" si="12"/>
        <v>832.29999999999529</v>
      </c>
      <c r="K281" t="s">
        <v>55</v>
      </c>
    </row>
    <row r="282" spans="1:11" x14ac:dyDescent="0.3">
      <c r="A282">
        <v>93</v>
      </c>
      <c r="B282" s="22">
        <v>45509</v>
      </c>
      <c r="C282" t="s">
        <v>1260</v>
      </c>
      <c r="D282" s="88"/>
      <c r="E282" s="88">
        <v>49.26</v>
      </c>
      <c r="G282" s="27">
        <f t="shared" si="11"/>
        <v>832.29999999999529</v>
      </c>
      <c r="H282" s="27">
        <f t="shared" si="12"/>
        <v>881.55999999999528</v>
      </c>
      <c r="K282" t="s">
        <v>55</v>
      </c>
    </row>
    <row r="283" spans="1:11" x14ac:dyDescent="0.3">
      <c r="A283">
        <v>93</v>
      </c>
      <c r="B283" s="22">
        <v>45509</v>
      </c>
      <c r="C283" t="s">
        <v>983</v>
      </c>
      <c r="D283" s="88"/>
      <c r="E283" s="88">
        <v>50</v>
      </c>
      <c r="G283" s="27">
        <f t="shared" si="11"/>
        <v>881.55999999999528</v>
      </c>
      <c r="H283" s="27">
        <f t="shared" si="12"/>
        <v>931.55999999999528</v>
      </c>
      <c r="K283" t="s">
        <v>55</v>
      </c>
    </row>
    <row r="284" spans="1:11" x14ac:dyDescent="0.3">
      <c r="A284">
        <v>93</v>
      </c>
      <c r="B284" s="22">
        <v>45512</v>
      </c>
      <c r="C284" t="s">
        <v>1261</v>
      </c>
      <c r="D284" s="88"/>
      <c r="E284" s="88">
        <v>92.58</v>
      </c>
      <c r="G284" s="27">
        <f t="shared" si="11"/>
        <v>931.55999999999528</v>
      </c>
      <c r="H284" s="27">
        <f t="shared" si="12"/>
        <v>1024.1399999999953</v>
      </c>
      <c r="K284" t="s">
        <v>55</v>
      </c>
    </row>
    <row r="285" spans="1:11" x14ac:dyDescent="0.3">
      <c r="A285">
        <v>93</v>
      </c>
      <c r="B285" s="22">
        <v>45513</v>
      </c>
      <c r="C285" t="s">
        <v>961</v>
      </c>
      <c r="D285" s="88"/>
      <c r="E285" s="88">
        <v>25</v>
      </c>
      <c r="G285" s="27">
        <f t="shared" si="11"/>
        <v>1024.1399999999953</v>
      </c>
      <c r="H285" s="27">
        <f t="shared" si="12"/>
        <v>1049.1399999999953</v>
      </c>
      <c r="K285" t="s">
        <v>55</v>
      </c>
    </row>
    <row r="286" spans="1:11" x14ac:dyDescent="0.3">
      <c r="A286">
        <v>93</v>
      </c>
      <c r="B286" s="22">
        <v>45516</v>
      </c>
      <c r="C286" t="s">
        <v>965</v>
      </c>
      <c r="D286" s="88"/>
      <c r="E286" s="88">
        <v>500</v>
      </c>
      <c r="G286" s="27">
        <f t="shared" si="11"/>
        <v>1049.1399999999953</v>
      </c>
      <c r="H286" s="27">
        <f t="shared" si="12"/>
        <v>1549.1399999999953</v>
      </c>
      <c r="K286" t="s">
        <v>55</v>
      </c>
    </row>
    <row r="287" spans="1:11" x14ac:dyDescent="0.3">
      <c r="A287">
        <v>93</v>
      </c>
      <c r="B287" s="22">
        <v>45516</v>
      </c>
      <c r="C287" t="s">
        <v>1262</v>
      </c>
      <c r="D287" s="88"/>
      <c r="E287" s="88">
        <v>2000</v>
      </c>
      <c r="G287" s="27">
        <f t="shared" si="11"/>
        <v>1549.1399999999953</v>
      </c>
      <c r="H287" s="27">
        <f t="shared" si="12"/>
        <v>3549.1399999999953</v>
      </c>
      <c r="K287" t="s">
        <v>55</v>
      </c>
    </row>
    <row r="288" spans="1:11" x14ac:dyDescent="0.3">
      <c r="A288">
        <v>93</v>
      </c>
      <c r="B288" s="22">
        <v>45517</v>
      </c>
      <c r="C288" t="s">
        <v>1263</v>
      </c>
      <c r="D288" s="88"/>
      <c r="E288" s="88">
        <v>19.59</v>
      </c>
      <c r="G288" s="27">
        <f t="shared" si="11"/>
        <v>3549.1399999999953</v>
      </c>
      <c r="H288" s="27">
        <f t="shared" si="12"/>
        <v>3568.7299999999955</v>
      </c>
      <c r="K288" t="s">
        <v>55</v>
      </c>
    </row>
    <row r="289" spans="1:11" x14ac:dyDescent="0.3">
      <c r="A289">
        <v>93</v>
      </c>
      <c r="B289" s="22">
        <v>45518</v>
      </c>
      <c r="C289" t="s">
        <v>1264</v>
      </c>
      <c r="D289" s="88"/>
      <c r="E289" s="88">
        <v>39.18</v>
      </c>
      <c r="G289" s="27">
        <f t="shared" si="11"/>
        <v>3568.7299999999955</v>
      </c>
      <c r="H289" s="27">
        <f t="shared" si="12"/>
        <v>3607.9099999999953</v>
      </c>
      <c r="K289" t="s">
        <v>55</v>
      </c>
    </row>
    <row r="290" spans="1:11" x14ac:dyDescent="0.3">
      <c r="A290">
        <v>93</v>
      </c>
      <c r="B290" s="22">
        <v>45519</v>
      </c>
      <c r="C290" t="s">
        <v>1135</v>
      </c>
      <c r="D290" s="88"/>
      <c r="E290" s="88">
        <v>10</v>
      </c>
      <c r="G290" s="27">
        <f t="shared" si="11"/>
        <v>3607.9099999999953</v>
      </c>
      <c r="H290" s="27">
        <f t="shared" si="12"/>
        <v>3617.9099999999953</v>
      </c>
      <c r="K290" t="s">
        <v>55</v>
      </c>
    </row>
    <row r="291" spans="1:11" x14ac:dyDescent="0.3">
      <c r="A291">
        <v>93</v>
      </c>
      <c r="B291" s="22">
        <v>45520</v>
      </c>
      <c r="C291" t="s">
        <v>967</v>
      </c>
      <c r="D291" s="88"/>
      <c r="E291" s="88">
        <v>50</v>
      </c>
      <c r="G291" s="27">
        <f t="shared" si="11"/>
        <v>3617.9099999999953</v>
      </c>
      <c r="H291" s="27">
        <f t="shared" si="12"/>
        <v>3667.9099999999953</v>
      </c>
      <c r="K291" t="s">
        <v>55</v>
      </c>
    </row>
    <row r="292" spans="1:11" x14ac:dyDescent="0.3">
      <c r="A292">
        <v>93</v>
      </c>
      <c r="B292" s="22">
        <v>45525</v>
      </c>
      <c r="C292" t="s">
        <v>1265</v>
      </c>
      <c r="D292" s="88"/>
      <c r="E292" s="88">
        <v>24.54</v>
      </c>
      <c r="G292" s="27">
        <f t="shared" si="11"/>
        <v>3667.9099999999953</v>
      </c>
      <c r="H292" s="27">
        <f t="shared" si="12"/>
        <v>3692.4499999999953</v>
      </c>
      <c r="K292" t="s">
        <v>55</v>
      </c>
    </row>
    <row r="293" spans="1:11" x14ac:dyDescent="0.3">
      <c r="A293">
        <v>93</v>
      </c>
      <c r="B293" s="22">
        <v>45526</v>
      </c>
      <c r="C293" t="s">
        <v>1266</v>
      </c>
      <c r="D293" s="88"/>
      <c r="E293" s="88">
        <v>19.59</v>
      </c>
      <c r="G293" s="27">
        <f t="shared" si="11"/>
        <v>3692.4499999999953</v>
      </c>
      <c r="H293" s="27">
        <f t="shared" si="12"/>
        <v>3712.0399999999954</v>
      </c>
      <c r="K293" t="s">
        <v>55</v>
      </c>
    </row>
    <row r="294" spans="1:11" x14ac:dyDescent="0.3">
      <c r="A294">
        <v>93</v>
      </c>
      <c r="B294" s="22">
        <v>45527</v>
      </c>
      <c r="C294" t="s">
        <v>1222</v>
      </c>
      <c r="D294" s="88"/>
      <c r="E294" s="88">
        <v>20</v>
      </c>
      <c r="G294" s="27">
        <f t="shared" si="11"/>
        <v>3712.0399999999954</v>
      </c>
      <c r="H294" s="27">
        <f t="shared" si="12"/>
        <v>3732.0399999999954</v>
      </c>
      <c r="K294" t="s">
        <v>55</v>
      </c>
    </row>
    <row r="295" spans="1:11" x14ac:dyDescent="0.3">
      <c r="A295">
        <v>93</v>
      </c>
      <c r="B295" s="22">
        <v>45531</v>
      </c>
      <c r="C295" t="s">
        <v>1267</v>
      </c>
      <c r="D295" s="88"/>
      <c r="E295" s="88">
        <v>54.02</v>
      </c>
      <c r="G295" s="27">
        <f t="shared" si="11"/>
        <v>3732.0399999999954</v>
      </c>
      <c r="H295" s="27">
        <f t="shared" si="12"/>
        <v>3786.0599999999954</v>
      </c>
      <c r="K295" t="s">
        <v>55</v>
      </c>
    </row>
    <row r="296" spans="1:11" x14ac:dyDescent="0.3">
      <c r="A296">
        <v>93</v>
      </c>
      <c r="B296" s="22">
        <v>45532</v>
      </c>
      <c r="C296" t="s">
        <v>1268</v>
      </c>
      <c r="D296" s="88"/>
      <c r="E296" s="88">
        <v>19.59</v>
      </c>
      <c r="G296" s="27">
        <f t="shared" si="11"/>
        <v>3786.0599999999954</v>
      </c>
      <c r="H296" s="27">
        <f t="shared" si="12"/>
        <v>3805.6499999999955</v>
      </c>
      <c r="K296" t="s">
        <v>55</v>
      </c>
    </row>
    <row r="297" spans="1:11" x14ac:dyDescent="0.3">
      <c r="A297">
        <v>93</v>
      </c>
      <c r="B297" s="22">
        <v>45533</v>
      </c>
      <c r="C297" t="s">
        <v>1269</v>
      </c>
      <c r="D297" s="88"/>
      <c r="E297" s="88">
        <v>103.46</v>
      </c>
      <c r="G297" s="27">
        <f t="shared" si="11"/>
        <v>3805.6499999999955</v>
      </c>
      <c r="H297" s="27">
        <f t="shared" si="12"/>
        <v>3909.1099999999956</v>
      </c>
      <c r="K297" t="s">
        <v>55</v>
      </c>
    </row>
    <row r="298" spans="1:11" x14ac:dyDescent="0.3">
      <c r="A298">
        <v>93</v>
      </c>
      <c r="B298" s="22">
        <v>45534</v>
      </c>
      <c r="C298" t="s">
        <v>965</v>
      </c>
      <c r="D298" s="88"/>
      <c r="E298" s="88">
        <v>100</v>
      </c>
      <c r="G298" s="27">
        <f t="shared" si="11"/>
        <v>3909.1099999999956</v>
      </c>
      <c r="H298" s="27">
        <f t="shared" si="12"/>
        <v>4009.1099999999956</v>
      </c>
      <c r="K298" t="s">
        <v>55</v>
      </c>
    </row>
    <row r="299" spans="1:11" x14ac:dyDescent="0.3">
      <c r="A299">
        <v>93</v>
      </c>
      <c r="B299" s="22">
        <v>45537</v>
      </c>
      <c r="C299" t="s">
        <v>946</v>
      </c>
      <c r="D299" s="88">
        <v>18</v>
      </c>
      <c r="E299" s="88"/>
      <c r="G299" s="27">
        <f t="shared" si="11"/>
        <v>4009.1099999999956</v>
      </c>
      <c r="H299" s="27">
        <f t="shared" si="12"/>
        <v>3991.1099999999956</v>
      </c>
      <c r="K299" t="s">
        <v>56</v>
      </c>
    </row>
    <row r="300" spans="1:11" x14ac:dyDescent="0.3">
      <c r="A300">
        <v>93</v>
      </c>
      <c r="B300" s="22">
        <v>45537</v>
      </c>
      <c r="C300" t="s">
        <v>1143</v>
      </c>
      <c r="D300" s="88"/>
      <c r="E300" s="88">
        <v>10</v>
      </c>
      <c r="G300" s="27">
        <f t="shared" si="11"/>
        <v>3991.1099999999956</v>
      </c>
      <c r="H300" s="27">
        <f t="shared" si="12"/>
        <v>4001.1099999999956</v>
      </c>
      <c r="K300" t="s">
        <v>55</v>
      </c>
    </row>
    <row r="301" spans="1:11" x14ac:dyDescent="0.3">
      <c r="A301">
        <v>93</v>
      </c>
      <c r="B301" s="22">
        <v>45537</v>
      </c>
      <c r="C301" t="s">
        <v>949</v>
      </c>
      <c r="D301" s="88"/>
      <c r="E301" s="88">
        <v>15</v>
      </c>
      <c r="G301" s="27">
        <f t="shared" si="11"/>
        <v>4001.1099999999956</v>
      </c>
      <c r="H301" s="87">
        <f t="shared" si="12"/>
        <v>4016.1099999999956</v>
      </c>
      <c r="K301" t="s">
        <v>55</v>
      </c>
    </row>
    <row r="302" spans="1:11" x14ac:dyDescent="0.3">
      <c r="A302">
        <v>94</v>
      </c>
      <c r="B302" s="22">
        <v>45537</v>
      </c>
      <c r="C302" t="s">
        <v>950</v>
      </c>
      <c r="D302" s="88"/>
      <c r="E302" s="88">
        <v>15</v>
      </c>
      <c r="G302" s="27">
        <f t="shared" si="11"/>
        <v>4016.1099999999956</v>
      </c>
      <c r="H302" s="27">
        <f t="shared" si="12"/>
        <v>4031.1099999999956</v>
      </c>
      <c r="K302" t="s">
        <v>55</v>
      </c>
    </row>
    <row r="303" spans="1:11" x14ac:dyDescent="0.3">
      <c r="A303">
        <v>94</v>
      </c>
      <c r="B303" s="22">
        <v>45537</v>
      </c>
      <c r="C303" t="s">
        <v>1127</v>
      </c>
      <c r="D303" s="88"/>
      <c r="E303" s="88">
        <v>20</v>
      </c>
      <c r="G303" s="27">
        <f t="shared" si="11"/>
        <v>4031.1099999999956</v>
      </c>
      <c r="H303" s="27">
        <f t="shared" si="12"/>
        <v>4051.1099999999956</v>
      </c>
      <c r="K303" t="s">
        <v>55</v>
      </c>
    </row>
    <row r="304" spans="1:11" x14ac:dyDescent="0.3">
      <c r="A304">
        <v>94</v>
      </c>
      <c r="B304" s="22">
        <v>45537</v>
      </c>
      <c r="C304" t="s">
        <v>951</v>
      </c>
      <c r="D304" s="88"/>
      <c r="E304" s="88">
        <v>20</v>
      </c>
      <c r="G304" s="27">
        <f t="shared" si="11"/>
        <v>4051.1099999999956</v>
      </c>
      <c r="H304" s="27">
        <f t="shared" si="12"/>
        <v>4071.1099999999956</v>
      </c>
      <c r="K304" t="s">
        <v>55</v>
      </c>
    </row>
    <row r="305" spans="1:11" x14ac:dyDescent="0.3">
      <c r="A305">
        <v>94</v>
      </c>
      <c r="B305" s="22">
        <v>45538</v>
      </c>
      <c r="C305" t="s">
        <v>947</v>
      </c>
      <c r="D305" s="88"/>
      <c r="E305" s="88">
        <v>5</v>
      </c>
      <c r="G305" s="27">
        <f t="shared" si="11"/>
        <v>4071.1099999999956</v>
      </c>
      <c r="H305" s="27">
        <f t="shared" si="12"/>
        <v>4076.1099999999956</v>
      </c>
      <c r="K305" t="s">
        <v>55</v>
      </c>
    </row>
    <row r="306" spans="1:11" x14ac:dyDescent="0.3">
      <c r="A306">
        <v>94</v>
      </c>
      <c r="B306" s="22">
        <v>45539</v>
      </c>
      <c r="C306" t="s">
        <v>1270</v>
      </c>
      <c r="D306" s="88"/>
      <c r="E306" s="88">
        <v>78.739999999999995</v>
      </c>
      <c r="G306" s="27">
        <f t="shared" si="11"/>
        <v>4076.1099999999956</v>
      </c>
      <c r="H306" s="27">
        <f t="shared" si="12"/>
        <v>4154.8499999999958</v>
      </c>
      <c r="K306" t="s">
        <v>55</v>
      </c>
    </row>
    <row r="307" spans="1:11" x14ac:dyDescent="0.3">
      <c r="A307">
        <v>94</v>
      </c>
      <c r="B307" s="22">
        <v>45540</v>
      </c>
      <c r="C307" t="s">
        <v>1130</v>
      </c>
      <c r="D307" s="88"/>
      <c r="E307" s="88">
        <v>40</v>
      </c>
      <c r="G307" s="27">
        <f t="shared" si="11"/>
        <v>4154.8499999999958</v>
      </c>
      <c r="H307" s="27">
        <f t="shared" si="12"/>
        <v>4194.8499999999958</v>
      </c>
      <c r="K307" t="s">
        <v>55</v>
      </c>
    </row>
    <row r="308" spans="1:11" x14ac:dyDescent="0.3">
      <c r="A308">
        <v>94</v>
      </c>
      <c r="B308" s="22">
        <v>45540</v>
      </c>
      <c r="C308" t="s">
        <v>1129</v>
      </c>
      <c r="D308" s="88"/>
      <c r="E308" s="88">
        <v>40</v>
      </c>
      <c r="G308" s="27">
        <f t="shared" si="11"/>
        <v>4194.8499999999958</v>
      </c>
      <c r="H308" s="27">
        <f t="shared" si="12"/>
        <v>4234.8499999999958</v>
      </c>
      <c r="K308" t="s">
        <v>55</v>
      </c>
    </row>
    <row r="309" spans="1:11" x14ac:dyDescent="0.3">
      <c r="A309">
        <v>94</v>
      </c>
      <c r="B309" s="22">
        <v>45540</v>
      </c>
      <c r="C309" t="s">
        <v>983</v>
      </c>
      <c r="D309" s="88"/>
      <c r="E309" s="88">
        <v>50</v>
      </c>
      <c r="G309" s="27">
        <f t="shared" si="11"/>
        <v>4234.8499999999958</v>
      </c>
      <c r="H309" s="27">
        <f t="shared" si="12"/>
        <v>4284.8499999999958</v>
      </c>
      <c r="K309" t="s">
        <v>55</v>
      </c>
    </row>
    <row r="310" spans="1:11" x14ac:dyDescent="0.3">
      <c r="A310">
        <v>94</v>
      </c>
      <c r="B310" s="22">
        <v>45544</v>
      </c>
      <c r="C310" t="s">
        <v>961</v>
      </c>
      <c r="D310" s="88"/>
      <c r="E310" s="88">
        <v>25</v>
      </c>
      <c r="G310" s="27">
        <f t="shared" si="11"/>
        <v>4284.8499999999958</v>
      </c>
      <c r="H310" s="27">
        <f t="shared" si="12"/>
        <v>4309.8499999999958</v>
      </c>
      <c r="K310" t="s">
        <v>55</v>
      </c>
    </row>
    <row r="311" spans="1:11" x14ac:dyDescent="0.3">
      <c r="A311">
        <v>94</v>
      </c>
      <c r="B311" s="22">
        <v>45545</v>
      </c>
      <c r="C311" t="s">
        <v>1271</v>
      </c>
      <c r="D311" s="88"/>
      <c r="E311" s="88">
        <v>92.58</v>
      </c>
      <c r="G311" s="27">
        <f t="shared" si="11"/>
        <v>4309.8499999999958</v>
      </c>
      <c r="H311" s="27">
        <f t="shared" si="12"/>
        <v>4402.4299999999957</v>
      </c>
      <c r="K311" t="s">
        <v>55</v>
      </c>
    </row>
    <row r="312" spans="1:11" x14ac:dyDescent="0.3">
      <c r="A312">
        <v>94</v>
      </c>
      <c r="B312" s="22">
        <v>45546</v>
      </c>
      <c r="C312" t="s">
        <v>1272</v>
      </c>
      <c r="D312" s="88"/>
      <c r="E312" s="88">
        <v>19.59</v>
      </c>
      <c r="G312" s="27">
        <f t="shared" si="11"/>
        <v>4402.4299999999957</v>
      </c>
      <c r="H312" s="27">
        <f t="shared" si="12"/>
        <v>4422.0199999999959</v>
      </c>
      <c r="K312" t="s">
        <v>55</v>
      </c>
    </row>
    <row r="313" spans="1:11" x14ac:dyDescent="0.3">
      <c r="A313">
        <v>94</v>
      </c>
      <c r="B313" s="22">
        <v>45547</v>
      </c>
      <c r="C313" t="s">
        <v>1273</v>
      </c>
      <c r="D313" s="88"/>
      <c r="E313" s="88">
        <v>48.89</v>
      </c>
      <c r="G313" s="27">
        <f t="shared" si="11"/>
        <v>4422.0199999999959</v>
      </c>
      <c r="H313" s="27">
        <f t="shared" si="12"/>
        <v>4470.9099999999962</v>
      </c>
      <c r="K313" t="s">
        <v>55</v>
      </c>
    </row>
    <row r="314" spans="1:11" x14ac:dyDescent="0.3">
      <c r="A314">
        <v>94</v>
      </c>
      <c r="B314" s="22">
        <v>45547</v>
      </c>
      <c r="C314" t="s">
        <v>965</v>
      </c>
      <c r="D314" s="88"/>
      <c r="E314" s="88">
        <v>500</v>
      </c>
      <c r="G314" s="27">
        <f t="shared" si="11"/>
        <v>4470.9099999999962</v>
      </c>
      <c r="H314" s="27">
        <f t="shared" si="12"/>
        <v>4970.9099999999962</v>
      </c>
      <c r="K314" t="s">
        <v>55</v>
      </c>
    </row>
    <row r="315" spans="1:11" x14ac:dyDescent="0.3">
      <c r="A315">
        <v>94</v>
      </c>
      <c r="B315" s="22">
        <v>45551</v>
      </c>
      <c r="C315" t="s">
        <v>1135</v>
      </c>
      <c r="D315" s="88"/>
      <c r="E315" s="88">
        <v>10</v>
      </c>
      <c r="G315" s="27">
        <f t="shared" si="11"/>
        <v>4970.9099999999962</v>
      </c>
      <c r="H315" s="27">
        <f t="shared" si="12"/>
        <v>4980.9099999999962</v>
      </c>
      <c r="K315" t="s">
        <v>55</v>
      </c>
    </row>
    <row r="316" spans="1:11" x14ac:dyDescent="0.3">
      <c r="A316">
        <v>94</v>
      </c>
      <c r="B316" s="22">
        <v>45551</v>
      </c>
      <c r="C316" t="s">
        <v>967</v>
      </c>
      <c r="D316" s="88"/>
      <c r="E316" s="88">
        <v>50</v>
      </c>
      <c r="G316" s="27">
        <f t="shared" si="11"/>
        <v>4980.9099999999962</v>
      </c>
      <c r="H316" s="27">
        <f t="shared" si="12"/>
        <v>5030.9099999999962</v>
      </c>
      <c r="K316" t="s">
        <v>55</v>
      </c>
    </row>
    <row r="317" spans="1:11" x14ac:dyDescent="0.3">
      <c r="A317">
        <v>94</v>
      </c>
      <c r="B317" s="22">
        <v>45555</v>
      </c>
      <c r="C317" t="s">
        <v>1274</v>
      </c>
      <c r="D317" s="88"/>
      <c r="E317" s="88">
        <v>24.54</v>
      </c>
      <c r="G317" s="27">
        <f t="shared" si="11"/>
        <v>5030.9099999999962</v>
      </c>
      <c r="H317" s="27">
        <f t="shared" si="12"/>
        <v>5055.4499999999962</v>
      </c>
      <c r="K317" t="s">
        <v>55</v>
      </c>
    </row>
    <row r="318" spans="1:11" x14ac:dyDescent="0.3">
      <c r="A318">
        <v>94</v>
      </c>
      <c r="B318" s="22">
        <v>45559</v>
      </c>
      <c r="C318" t="s">
        <v>1275</v>
      </c>
      <c r="D318" s="88">
        <v>3384</v>
      </c>
      <c r="E318" s="88"/>
      <c r="F318" t="s">
        <v>1134</v>
      </c>
      <c r="G318" s="27">
        <f t="shared" si="11"/>
        <v>5055.4499999999962</v>
      </c>
      <c r="H318" s="27">
        <f t="shared" si="12"/>
        <v>1671.4499999999962</v>
      </c>
      <c r="K318" t="s">
        <v>65</v>
      </c>
    </row>
    <row r="319" spans="1:11" x14ac:dyDescent="0.3">
      <c r="A319">
        <v>94</v>
      </c>
      <c r="B319" s="22">
        <v>45559</v>
      </c>
      <c r="C319" t="s">
        <v>1276</v>
      </c>
      <c r="D319" s="88"/>
      <c r="E319" s="88">
        <v>19.59</v>
      </c>
      <c r="G319" s="27">
        <f t="shared" si="11"/>
        <v>1671.4499999999962</v>
      </c>
      <c r="H319" s="27">
        <f t="shared" si="12"/>
        <v>1691.0399999999961</v>
      </c>
      <c r="K319" t="s">
        <v>55</v>
      </c>
    </row>
    <row r="320" spans="1:11" x14ac:dyDescent="0.3">
      <c r="A320">
        <v>94</v>
      </c>
      <c r="B320" s="22">
        <v>45560</v>
      </c>
      <c r="C320" t="s">
        <v>1210</v>
      </c>
      <c r="D320" s="88"/>
      <c r="E320" s="88">
        <v>20</v>
      </c>
      <c r="G320" s="27">
        <f t="shared" si="11"/>
        <v>1691.0399999999961</v>
      </c>
      <c r="H320" s="27">
        <f t="shared" si="12"/>
        <v>1711.0399999999961</v>
      </c>
      <c r="K320" t="s">
        <v>55</v>
      </c>
    </row>
    <row r="321" spans="1:11" x14ac:dyDescent="0.3">
      <c r="A321">
        <v>94</v>
      </c>
      <c r="B321" s="22">
        <v>45560</v>
      </c>
      <c r="C321" t="s">
        <v>1277</v>
      </c>
      <c r="D321" s="88"/>
      <c r="E321" s="88">
        <v>73.61</v>
      </c>
      <c r="G321" s="27">
        <f t="shared" si="11"/>
        <v>1711.0399999999961</v>
      </c>
      <c r="H321" s="27">
        <f t="shared" si="12"/>
        <v>1784.649999999996</v>
      </c>
      <c r="K321" t="s">
        <v>55</v>
      </c>
    </row>
    <row r="322" spans="1:11" x14ac:dyDescent="0.3">
      <c r="A322">
        <v>94</v>
      </c>
      <c r="B322" s="22">
        <v>45561</v>
      </c>
      <c r="C322" t="s">
        <v>1180</v>
      </c>
      <c r="D322" s="88"/>
      <c r="E322" s="88">
        <v>54.76</v>
      </c>
      <c r="F322" t="s">
        <v>1181</v>
      </c>
      <c r="G322" s="27">
        <f t="shared" si="11"/>
        <v>1784.649999999996</v>
      </c>
      <c r="H322" s="27">
        <f t="shared" si="12"/>
        <v>1839.409999999996</v>
      </c>
      <c r="K322" t="s">
        <v>55</v>
      </c>
    </row>
    <row r="323" spans="1:11" x14ac:dyDescent="0.3">
      <c r="A323">
        <v>94</v>
      </c>
      <c r="B323" s="22">
        <v>45562</v>
      </c>
      <c r="C323" t="s">
        <v>1278</v>
      </c>
      <c r="D323" s="88"/>
      <c r="E323" s="88">
        <v>103.46</v>
      </c>
      <c r="G323" s="27">
        <f t="shared" si="11"/>
        <v>1839.409999999996</v>
      </c>
      <c r="H323" s="83">
        <f t="shared" si="12"/>
        <v>1942.869999999996</v>
      </c>
      <c r="K323" t="s">
        <v>55</v>
      </c>
    </row>
    <row r="324" spans="1:11" x14ac:dyDescent="0.3">
      <c r="B324" s="22"/>
      <c r="D324" s="67">
        <f>SUM(D4:D323)</f>
        <v>43878.99</v>
      </c>
      <c r="E324" s="67">
        <f>SUM(E4:E323)</f>
        <v>45821.859999999964</v>
      </c>
      <c r="G324" s="27"/>
      <c r="H324" s="27"/>
    </row>
    <row r="325" spans="1:11" x14ac:dyDescent="0.3">
      <c r="A325" s="84">
        <v>94</v>
      </c>
      <c r="B325" s="85">
        <v>45566</v>
      </c>
      <c r="C325" s="84" t="s">
        <v>1143</v>
      </c>
      <c r="D325" s="84"/>
      <c r="E325" s="84">
        <v>10</v>
      </c>
      <c r="F325" s="84"/>
      <c r="G325" s="86">
        <f>+H323</f>
        <v>1942.869999999996</v>
      </c>
      <c r="H325" s="86">
        <f t="shared" si="12"/>
        <v>1952.869999999996</v>
      </c>
      <c r="K325" s="84" t="s">
        <v>55</v>
      </c>
    </row>
    <row r="326" spans="1:11" x14ac:dyDescent="0.3">
      <c r="A326" s="84">
        <v>94</v>
      </c>
      <c r="B326" s="85">
        <v>45566</v>
      </c>
      <c r="C326" s="84" t="s">
        <v>949</v>
      </c>
      <c r="D326" s="84"/>
      <c r="E326" s="84">
        <v>15</v>
      </c>
      <c r="F326" s="84"/>
      <c r="G326" s="86">
        <f t="shared" si="11"/>
        <v>1952.869999999996</v>
      </c>
      <c r="H326" s="86">
        <f t="shared" si="12"/>
        <v>1967.869999999996</v>
      </c>
      <c r="K326" s="84" t="s">
        <v>55</v>
      </c>
    </row>
    <row r="327" spans="1:11" x14ac:dyDescent="0.3">
      <c r="A327" s="84">
        <v>94</v>
      </c>
      <c r="B327" s="85">
        <v>45566</v>
      </c>
      <c r="C327" s="84" t="s">
        <v>950</v>
      </c>
      <c r="D327" s="84"/>
      <c r="E327" s="84">
        <v>15</v>
      </c>
      <c r="F327" s="84"/>
      <c r="G327" s="86">
        <f t="shared" si="11"/>
        <v>1967.869999999996</v>
      </c>
      <c r="H327" s="86">
        <f t="shared" si="12"/>
        <v>1982.869999999996</v>
      </c>
      <c r="K327" s="84" t="s">
        <v>55</v>
      </c>
    </row>
    <row r="330" spans="1:11" ht="15.6" x14ac:dyDescent="0.3">
      <c r="C330" s="55" t="s">
        <v>21</v>
      </c>
      <c r="E330" s="57">
        <f>+E324-E4</f>
        <v>31826.04999999997</v>
      </c>
      <c r="K330" s="1"/>
    </row>
    <row r="331" spans="1:11" x14ac:dyDescent="0.3">
      <c r="K331" s="1"/>
    </row>
    <row r="332" spans="1:11" ht="15.6" x14ac:dyDescent="0.3">
      <c r="C332" s="55" t="s">
        <v>26</v>
      </c>
      <c r="D332" s="57">
        <f>+D324</f>
        <v>43878.99</v>
      </c>
      <c r="K332" s="1"/>
    </row>
    <row r="333" spans="1:11" x14ac:dyDescent="0.3">
      <c r="C333" t="s">
        <v>310</v>
      </c>
      <c r="E333" s="2">
        <f>+SUMIF($K$2:$K$331,$K333,E$2:E$331)</f>
        <v>13995.809999999994</v>
      </c>
      <c r="K333" s="1" t="s">
        <v>309</v>
      </c>
    </row>
    <row r="334" spans="1:11" x14ac:dyDescent="0.3">
      <c r="K334" s="1"/>
    </row>
    <row r="335" spans="1:11" x14ac:dyDescent="0.3">
      <c r="C335" t="s">
        <v>19</v>
      </c>
      <c r="D335" s="2">
        <f>+SUMIF($K$5:$K$323,$K335,D$5:D$323)</f>
        <v>0</v>
      </c>
      <c r="E335" s="2">
        <f>+SUMIF($K$5:$K$323,$K335,E$5:E$323)</f>
        <v>29616.37000000001</v>
      </c>
      <c r="F335" s="23">
        <f>+E335-D335</f>
        <v>29616.37000000001</v>
      </c>
      <c r="K335" s="13" t="s">
        <v>55</v>
      </c>
    </row>
    <row r="336" spans="1:11" x14ac:dyDescent="0.3">
      <c r="C336" t="s">
        <v>413</v>
      </c>
      <c r="D336" s="2">
        <f t="shared" ref="D336:D348" si="13">+SUMIF($K$5:$K$323,$K336,D$5:D$323)</f>
        <v>0</v>
      </c>
      <c r="E336" s="2">
        <f t="shared" ref="E336:E348" si="14">+SUMIF($K$5:$K$323,$K336,E$5:E$323)</f>
        <v>0</v>
      </c>
      <c r="F336" s="23">
        <f t="shared" ref="F336:F348" si="15">+E336-D336</f>
        <v>0</v>
      </c>
      <c r="K336" s="13" t="s">
        <v>411</v>
      </c>
    </row>
    <row r="337" spans="3:11" x14ac:dyDescent="0.3">
      <c r="C337" t="s">
        <v>91</v>
      </c>
      <c r="D337" s="2">
        <f t="shared" si="13"/>
        <v>0</v>
      </c>
      <c r="E337" s="2">
        <f t="shared" si="14"/>
        <v>0</v>
      </c>
      <c r="F337" s="23">
        <f t="shared" si="15"/>
        <v>0</v>
      </c>
      <c r="K337" s="13" t="s">
        <v>57</v>
      </c>
    </row>
    <row r="338" spans="3:11" x14ac:dyDescent="0.3">
      <c r="C338" t="s">
        <v>20</v>
      </c>
      <c r="D338" s="2">
        <f t="shared" si="13"/>
        <v>0</v>
      </c>
      <c r="E338" s="2">
        <f t="shared" si="14"/>
        <v>2209.6799999999998</v>
      </c>
      <c r="F338" s="23">
        <f t="shared" si="15"/>
        <v>2209.6799999999998</v>
      </c>
      <c r="K338" s="13" t="s">
        <v>61</v>
      </c>
    </row>
    <row r="339" spans="3:11" x14ac:dyDescent="0.3">
      <c r="C339" t="s">
        <v>206</v>
      </c>
      <c r="D339" s="2">
        <f t="shared" si="13"/>
        <v>0</v>
      </c>
      <c r="E339" s="2">
        <f t="shared" si="14"/>
        <v>0</v>
      </c>
      <c r="F339" s="23">
        <f t="shared" si="15"/>
        <v>0</v>
      </c>
      <c r="K339" s="13" t="s">
        <v>205</v>
      </c>
    </row>
    <row r="340" spans="3:11" x14ac:dyDescent="0.3">
      <c r="D340" s="2"/>
      <c r="K340" s="13"/>
    </row>
    <row r="341" spans="3:11" x14ac:dyDescent="0.3">
      <c r="C341" t="s">
        <v>92</v>
      </c>
      <c r="D341" s="2">
        <f t="shared" si="13"/>
        <v>33010</v>
      </c>
      <c r="E341" s="2">
        <f t="shared" si="14"/>
        <v>0</v>
      </c>
      <c r="F341" s="23">
        <f t="shared" si="15"/>
        <v>-33010</v>
      </c>
      <c r="K341" s="13" t="s">
        <v>65</v>
      </c>
    </row>
    <row r="342" spans="3:11" x14ac:dyDescent="0.3">
      <c r="C342" t="s">
        <v>607</v>
      </c>
      <c r="D342" s="2">
        <f t="shared" si="13"/>
        <v>10055</v>
      </c>
      <c r="E342" s="2">
        <f t="shared" si="14"/>
        <v>0</v>
      </c>
      <c r="F342" s="23">
        <f t="shared" si="15"/>
        <v>-10055</v>
      </c>
      <c r="K342" s="13" t="s">
        <v>608</v>
      </c>
    </row>
    <row r="343" spans="3:11" x14ac:dyDescent="0.3">
      <c r="C343" t="s">
        <v>313</v>
      </c>
      <c r="D343" s="2">
        <f t="shared" si="13"/>
        <v>0</v>
      </c>
      <c r="E343" s="2">
        <f t="shared" si="14"/>
        <v>0</v>
      </c>
      <c r="F343" s="23">
        <f t="shared" si="15"/>
        <v>0</v>
      </c>
      <c r="K343" s="13" t="s">
        <v>311</v>
      </c>
    </row>
    <row r="344" spans="3:11" x14ac:dyDescent="0.3">
      <c r="C344" t="s">
        <v>412</v>
      </c>
      <c r="D344" s="2">
        <f t="shared" si="13"/>
        <v>0</v>
      </c>
      <c r="E344" s="2">
        <f t="shared" si="14"/>
        <v>0</v>
      </c>
      <c r="F344" s="23">
        <f t="shared" si="15"/>
        <v>0</v>
      </c>
      <c r="K344" s="13" t="s">
        <v>410</v>
      </c>
    </row>
    <row r="345" spans="3:11" x14ac:dyDescent="0.3">
      <c r="C345" t="s">
        <v>93</v>
      </c>
      <c r="D345" s="2">
        <f t="shared" si="13"/>
        <v>165</v>
      </c>
      <c r="E345" s="2">
        <f t="shared" si="14"/>
        <v>0</v>
      </c>
      <c r="F345" s="23">
        <f t="shared" si="15"/>
        <v>-165</v>
      </c>
      <c r="K345" s="13" t="s">
        <v>87</v>
      </c>
    </row>
    <row r="346" spans="3:11" x14ac:dyDescent="0.3">
      <c r="C346" t="s">
        <v>306</v>
      </c>
      <c r="D346" s="2">
        <f t="shared" si="13"/>
        <v>0</v>
      </c>
      <c r="E346" s="2">
        <f t="shared" si="14"/>
        <v>0</v>
      </c>
      <c r="F346" s="23">
        <f t="shared" si="15"/>
        <v>0</v>
      </c>
      <c r="K346" s="13" t="s">
        <v>305</v>
      </c>
    </row>
    <row r="347" spans="3:11" x14ac:dyDescent="0.3">
      <c r="C347" t="s">
        <v>95</v>
      </c>
      <c r="D347" s="2">
        <f t="shared" si="13"/>
        <v>648.9899999999999</v>
      </c>
      <c r="E347" s="2">
        <f t="shared" si="14"/>
        <v>0</v>
      </c>
      <c r="F347" s="23">
        <f t="shared" si="15"/>
        <v>-648.9899999999999</v>
      </c>
      <c r="K347" s="13" t="s">
        <v>56</v>
      </c>
    </row>
    <row r="348" spans="3:11" x14ac:dyDescent="0.3">
      <c r="C348" t="s">
        <v>304</v>
      </c>
      <c r="D348" s="2">
        <f t="shared" si="13"/>
        <v>0</v>
      </c>
      <c r="E348" s="2">
        <f t="shared" si="14"/>
        <v>0</v>
      </c>
      <c r="F348" s="23">
        <f t="shared" si="15"/>
        <v>0</v>
      </c>
      <c r="K348" s="13" t="s">
        <v>302</v>
      </c>
    </row>
    <row r="349" spans="3:11" x14ac:dyDescent="0.3">
      <c r="K349" s="1"/>
    </row>
    <row r="350" spans="3:11" x14ac:dyDescent="0.3">
      <c r="D350" s="3">
        <f>SUM(D333:D349)</f>
        <v>43878.99</v>
      </c>
      <c r="E350" s="3">
        <f>SUM(E333:E349)</f>
        <v>45821.860000000008</v>
      </c>
      <c r="F350" s="3">
        <f>SUM(F333:F349)</f>
        <v>-12052.93999999999</v>
      </c>
      <c r="K350" s="1"/>
    </row>
    <row r="351" spans="3:11" x14ac:dyDescent="0.3">
      <c r="D351" s="27">
        <f>+D350-D324</f>
        <v>0</v>
      </c>
      <c r="E351" s="27">
        <f>+E350-E330</f>
        <v>13995.810000000038</v>
      </c>
      <c r="F351" s="27"/>
      <c r="K35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049A-C399-4D2A-B429-2F0B94A73343}">
  <dimension ref="A1:H14"/>
  <sheetViews>
    <sheetView showGridLines="0" workbookViewId="0">
      <selection activeCell="J28" sqref="J28"/>
    </sheetView>
  </sheetViews>
  <sheetFormatPr defaultRowHeight="14.4" x14ac:dyDescent="0.3"/>
  <cols>
    <col min="1" max="1" width="17.6640625" style="1" bestFit="1" customWidth="1"/>
    <col min="2" max="2" width="10.5546875" bestFit="1" customWidth="1"/>
    <col min="3" max="3" width="17.44140625" bestFit="1" customWidth="1"/>
    <col min="4" max="4" width="11.21875" bestFit="1" customWidth="1"/>
    <col min="10" max="11" width="10.33203125" bestFit="1" customWidth="1"/>
    <col min="12" max="12" width="4.6640625" bestFit="1" customWidth="1"/>
  </cols>
  <sheetData>
    <row r="1" spans="1:8" x14ac:dyDescent="0.3">
      <c r="A1" s="76" t="s">
        <v>914</v>
      </c>
    </row>
    <row r="4" spans="1:8" ht="15.6" x14ac:dyDescent="0.3">
      <c r="A4" s="75" t="s">
        <v>775</v>
      </c>
      <c r="B4" s="64" t="s">
        <v>36</v>
      </c>
      <c r="C4" s="64" t="s">
        <v>776</v>
      </c>
      <c r="D4" s="64" t="s">
        <v>777</v>
      </c>
      <c r="F4" s="64" t="s">
        <v>915</v>
      </c>
      <c r="G4" s="64" t="s">
        <v>408</v>
      </c>
    </row>
    <row r="6" spans="1:8" x14ac:dyDescent="0.3">
      <c r="A6" s="1">
        <v>47</v>
      </c>
      <c r="B6" s="11">
        <v>44475</v>
      </c>
      <c r="C6" t="s">
        <v>783</v>
      </c>
      <c r="D6" s="63">
        <v>3153</v>
      </c>
      <c r="F6" t="s">
        <v>912</v>
      </c>
      <c r="G6" t="s">
        <v>608</v>
      </c>
      <c r="H6" t="s">
        <v>916</v>
      </c>
    </row>
    <row r="7" spans="1:8" x14ac:dyDescent="0.3">
      <c r="A7" s="1">
        <v>48</v>
      </c>
      <c r="B7" s="11">
        <v>44505</v>
      </c>
      <c r="C7" t="s">
        <v>783</v>
      </c>
      <c r="D7" s="63">
        <v>2078</v>
      </c>
      <c r="F7" s="24"/>
    </row>
    <row r="8" spans="1:8" x14ac:dyDescent="0.3">
      <c r="A8" s="1">
        <v>50</v>
      </c>
      <c r="B8" s="11">
        <v>44551</v>
      </c>
      <c r="C8" t="s">
        <v>783</v>
      </c>
      <c r="D8" s="63">
        <v>713</v>
      </c>
      <c r="F8" t="s">
        <v>913</v>
      </c>
      <c r="G8" t="s">
        <v>608</v>
      </c>
    </row>
    <row r="9" spans="1:8" x14ac:dyDescent="0.3">
      <c r="A9" s="1">
        <v>55</v>
      </c>
      <c r="B9" s="11">
        <v>44623</v>
      </c>
      <c r="C9" t="s">
        <v>783</v>
      </c>
      <c r="D9" s="63">
        <v>1823</v>
      </c>
      <c r="F9" s="24" t="s">
        <v>921</v>
      </c>
    </row>
    <row r="10" spans="1:8" x14ac:dyDescent="0.3">
      <c r="A10" s="1">
        <v>56</v>
      </c>
      <c r="B10" s="11">
        <v>44659</v>
      </c>
      <c r="C10" t="s">
        <v>783</v>
      </c>
      <c r="D10" s="63">
        <v>7188</v>
      </c>
      <c r="F10" s="24"/>
    </row>
    <row r="11" spans="1:8" x14ac:dyDescent="0.3">
      <c r="A11" s="1">
        <v>58</v>
      </c>
      <c r="B11" s="11">
        <v>44743</v>
      </c>
      <c r="C11" t="s">
        <v>783</v>
      </c>
      <c r="D11" s="63">
        <v>1583</v>
      </c>
      <c r="F11" s="24"/>
    </row>
    <row r="12" spans="1:8" x14ac:dyDescent="0.3">
      <c r="A12" s="1">
        <v>62</v>
      </c>
      <c r="B12" s="11">
        <v>44816</v>
      </c>
      <c r="C12" t="s">
        <v>783</v>
      </c>
      <c r="D12" s="63">
        <v>4673</v>
      </c>
      <c r="F12" s="24"/>
    </row>
    <row r="14" spans="1:8" x14ac:dyDescent="0.3">
      <c r="D14" s="67">
        <f>SUM(D6:D13)</f>
        <v>21211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80974-3676-4721-8480-1E950A6F1AD7}">
  <dimension ref="A4:N353"/>
  <sheetViews>
    <sheetView workbookViewId="0">
      <pane xSplit="3" ySplit="5" topLeftCell="D232" activePane="bottomRight" state="frozen"/>
      <selection pane="topRight" activeCell="D1" sqref="D1"/>
      <selection pane="bottomLeft" activeCell="A6" sqref="A6"/>
      <selection pane="bottomRight" activeCell="C243" sqref="C243"/>
    </sheetView>
  </sheetViews>
  <sheetFormatPr defaultColWidth="8.77734375" defaultRowHeight="14.4" x14ac:dyDescent="0.3"/>
  <cols>
    <col min="1" max="1" width="14.77734375" customWidth="1"/>
    <col min="2" max="2" width="10.44140625" bestFit="1" customWidth="1"/>
    <col min="3" max="3" width="33" customWidth="1"/>
    <col min="4" max="4" width="12.44140625" customWidth="1"/>
    <col min="5" max="5" width="13.109375" customWidth="1"/>
    <col min="6" max="6" width="12.21875" customWidth="1"/>
    <col min="10" max="11" width="10.33203125" bestFit="1" customWidth="1"/>
    <col min="12" max="12" width="8.77734375" style="1"/>
  </cols>
  <sheetData>
    <row r="4" spans="1:13" ht="15.6" x14ac:dyDescent="0.3">
      <c r="A4" s="64" t="s">
        <v>775</v>
      </c>
      <c r="B4" s="64" t="s">
        <v>36</v>
      </c>
      <c r="C4" s="64" t="s">
        <v>776</v>
      </c>
      <c r="D4" s="64" t="s">
        <v>777</v>
      </c>
      <c r="E4" s="64" t="s">
        <v>778</v>
      </c>
      <c r="F4" s="64"/>
      <c r="G4" s="64"/>
      <c r="H4" s="64"/>
      <c r="I4" s="55"/>
      <c r="J4" s="55" t="s">
        <v>40</v>
      </c>
      <c r="K4" s="55" t="s">
        <v>41</v>
      </c>
      <c r="M4" s="64"/>
    </row>
    <row r="5" spans="1:13" ht="15.6" x14ac:dyDescent="0.3">
      <c r="A5" s="64"/>
      <c r="B5" s="64"/>
      <c r="C5" s="55" t="s">
        <v>907</v>
      </c>
      <c r="E5" s="66">
        <f>+'Income &amp; Exp'!Q40</f>
        <v>28249.040000000001</v>
      </c>
      <c r="F5" s="64"/>
      <c r="G5" s="64"/>
      <c r="H5" s="64"/>
      <c r="K5" s="18">
        <f>+E5</f>
        <v>28249.040000000001</v>
      </c>
      <c r="L5" s="59" t="s">
        <v>309</v>
      </c>
      <c r="M5" s="64"/>
    </row>
    <row r="6" spans="1:13" x14ac:dyDescent="0.3">
      <c r="A6">
        <v>47</v>
      </c>
      <c r="B6" s="11">
        <v>44470</v>
      </c>
      <c r="C6" t="s">
        <v>39</v>
      </c>
      <c r="E6">
        <v>10</v>
      </c>
      <c r="J6" s="18">
        <f>+K5</f>
        <v>28249.040000000001</v>
      </c>
      <c r="K6" s="18">
        <f>+J6+E6-D6</f>
        <v>28259.040000000001</v>
      </c>
      <c r="L6" s="1" t="s">
        <v>55</v>
      </c>
    </row>
    <row r="7" spans="1:13" x14ac:dyDescent="0.3">
      <c r="A7">
        <v>47</v>
      </c>
      <c r="B7" s="11">
        <v>44470</v>
      </c>
      <c r="C7" t="s">
        <v>43</v>
      </c>
      <c r="E7">
        <v>10</v>
      </c>
      <c r="J7" s="18">
        <f t="shared" ref="J7:J70" si="0">+K6</f>
        <v>28259.040000000001</v>
      </c>
      <c r="K7" s="18">
        <f t="shared" ref="K7:K70" si="1">+J7+E7-D7</f>
        <v>28269.040000000001</v>
      </c>
      <c r="L7" s="1" t="s">
        <v>55</v>
      </c>
    </row>
    <row r="8" spans="1:13" x14ac:dyDescent="0.3">
      <c r="A8">
        <v>47</v>
      </c>
      <c r="B8" s="11">
        <v>44470</v>
      </c>
      <c r="C8" t="s">
        <v>779</v>
      </c>
      <c r="E8">
        <v>15</v>
      </c>
      <c r="J8" s="18">
        <f t="shared" si="0"/>
        <v>28269.040000000001</v>
      </c>
      <c r="K8" s="18">
        <f t="shared" si="1"/>
        <v>28284.04</v>
      </c>
      <c r="L8" s="1" t="s">
        <v>55</v>
      </c>
    </row>
    <row r="9" spans="1:13" x14ac:dyDescent="0.3">
      <c r="A9">
        <v>47</v>
      </c>
      <c r="B9" s="11">
        <v>44470</v>
      </c>
      <c r="C9" t="s">
        <v>780</v>
      </c>
      <c r="E9">
        <v>20</v>
      </c>
      <c r="J9" s="18">
        <f t="shared" si="0"/>
        <v>28284.04</v>
      </c>
      <c r="K9" s="18">
        <f t="shared" si="1"/>
        <v>28304.04</v>
      </c>
      <c r="L9" s="1" t="s">
        <v>55</v>
      </c>
    </row>
    <row r="10" spans="1:13" x14ac:dyDescent="0.3">
      <c r="A10">
        <v>47</v>
      </c>
      <c r="B10" s="11">
        <v>44473</v>
      </c>
      <c r="C10" t="s">
        <v>624</v>
      </c>
      <c r="E10">
        <v>5</v>
      </c>
      <c r="J10" s="18">
        <f t="shared" si="0"/>
        <v>28304.04</v>
      </c>
      <c r="K10" s="18">
        <f t="shared" si="1"/>
        <v>28309.040000000001</v>
      </c>
      <c r="L10" s="1" t="s">
        <v>55</v>
      </c>
    </row>
    <row r="11" spans="1:13" x14ac:dyDescent="0.3">
      <c r="A11">
        <v>47</v>
      </c>
      <c r="B11" s="11">
        <v>44473</v>
      </c>
      <c r="C11" t="s">
        <v>781</v>
      </c>
      <c r="E11">
        <v>50</v>
      </c>
      <c r="J11" s="18">
        <f t="shared" si="0"/>
        <v>28309.040000000001</v>
      </c>
      <c r="K11" s="18">
        <f t="shared" si="1"/>
        <v>28359.040000000001</v>
      </c>
      <c r="L11" s="1" t="s">
        <v>55</v>
      </c>
    </row>
    <row r="12" spans="1:13" x14ac:dyDescent="0.3">
      <c r="A12">
        <v>47</v>
      </c>
      <c r="B12" s="11">
        <v>44474</v>
      </c>
      <c r="C12" t="s">
        <v>625</v>
      </c>
      <c r="E12">
        <v>40</v>
      </c>
      <c r="J12" s="18">
        <f t="shared" si="0"/>
        <v>28359.040000000001</v>
      </c>
      <c r="K12" s="18">
        <f t="shared" si="1"/>
        <v>28399.040000000001</v>
      </c>
      <c r="L12" s="1" t="s">
        <v>55</v>
      </c>
    </row>
    <row r="13" spans="1:13" x14ac:dyDescent="0.3">
      <c r="A13">
        <v>47</v>
      </c>
      <c r="B13" s="11">
        <v>44474</v>
      </c>
      <c r="C13" t="s">
        <v>626</v>
      </c>
      <c r="E13">
        <v>40</v>
      </c>
      <c r="J13" s="18">
        <f t="shared" si="0"/>
        <v>28399.040000000001</v>
      </c>
      <c r="K13" s="18">
        <f t="shared" si="1"/>
        <v>28439.040000000001</v>
      </c>
      <c r="L13" s="1" t="s">
        <v>55</v>
      </c>
    </row>
    <row r="14" spans="1:13" x14ac:dyDescent="0.3">
      <c r="A14">
        <v>47</v>
      </c>
      <c r="B14" s="11">
        <v>44474</v>
      </c>
      <c r="C14" t="s">
        <v>109</v>
      </c>
      <c r="E14">
        <v>50</v>
      </c>
      <c r="J14" s="18">
        <f t="shared" si="0"/>
        <v>28439.040000000001</v>
      </c>
      <c r="K14" s="18">
        <f t="shared" si="1"/>
        <v>28489.040000000001</v>
      </c>
      <c r="L14" s="1" t="s">
        <v>55</v>
      </c>
    </row>
    <row r="15" spans="1:13" x14ac:dyDescent="0.3">
      <c r="A15">
        <v>47</v>
      </c>
      <c r="B15" s="11">
        <v>44474</v>
      </c>
      <c r="C15" t="s">
        <v>782</v>
      </c>
      <c r="E15">
        <v>128.44</v>
      </c>
      <c r="J15" s="18">
        <f t="shared" si="0"/>
        <v>28489.040000000001</v>
      </c>
      <c r="K15" s="18">
        <f t="shared" si="1"/>
        <v>28617.48</v>
      </c>
      <c r="L15" s="1" t="s">
        <v>55</v>
      </c>
    </row>
    <row r="16" spans="1:13" x14ac:dyDescent="0.3">
      <c r="A16">
        <v>47</v>
      </c>
      <c r="B16" s="11">
        <v>44475</v>
      </c>
      <c r="C16" t="s">
        <v>783</v>
      </c>
      <c r="D16" s="24">
        <v>3153</v>
      </c>
      <c r="F16" t="s">
        <v>924</v>
      </c>
      <c r="J16" s="18">
        <f t="shared" si="0"/>
        <v>28617.48</v>
      </c>
      <c r="K16" s="18">
        <f t="shared" si="1"/>
        <v>25464.48</v>
      </c>
      <c r="L16" s="1" t="s">
        <v>608</v>
      </c>
    </row>
    <row r="17" spans="1:12" x14ac:dyDescent="0.3">
      <c r="A17">
        <v>47</v>
      </c>
      <c r="B17" s="11">
        <v>44477</v>
      </c>
      <c r="C17" t="s">
        <v>784</v>
      </c>
      <c r="E17">
        <v>73.11</v>
      </c>
      <c r="J17" s="18">
        <f t="shared" si="0"/>
        <v>25464.48</v>
      </c>
      <c r="K17" s="18">
        <f t="shared" si="1"/>
        <v>25537.59</v>
      </c>
      <c r="L17" s="1" t="s">
        <v>55</v>
      </c>
    </row>
    <row r="18" spans="1:12" x14ac:dyDescent="0.3">
      <c r="A18">
        <v>47</v>
      </c>
      <c r="B18" s="11">
        <v>44480</v>
      </c>
      <c r="C18" t="s">
        <v>160</v>
      </c>
      <c r="E18">
        <v>25</v>
      </c>
      <c r="J18" s="18">
        <f t="shared" si="0"/>
        <v>25537.59</v>
      </c>
      <c r="K18" s="18">
        <f t="shared" si="1"/>
        <v>25562.59</v>
      </c>
      <c r="L18" s="1" t="s">
        <v>55</v>
      </c>
    </row>
    <row r="19" spans="1:12" x14ac:dyDescent="0.3">
      <c r="A19">
        <v>47</v>
      </c>
      <c r="B19" s="11">
        <v>44481</v>
      </c>
      <c r="C19" t="s">
        <v>785</v>
      </c>
      <c r="E19">
        <v>49.4</v>
      </c>
      <c r="J19" s="18">
        <f t="shared" si="0"/>
        <v>25562.59</v>
      </c>
      <c r="K19" s="18">
        <f t="shared" si="1"/>
        <v>25611.99</v>
      </c>
      <c r="L19" s="1" t="s">
        <v>55</v>
      </c>
    </row>
    <row r="20" spans="1:12" x14ac:dyDescent="0.3">
      <c r="A20">
        <v>47</v>
      </c>
      <c r="B20" s="11">
        <v>44481</v>
      </c>
      <c r="C20" t="s">
        <v>629</v>
      </c>
      <c r="E20">
        <v>500</v>
      </c>
      <c r="J20" s="18">
        <f t="shared" si="0"/>
        <v>25611.99</v>
      </c>
      <c r="K20" s="18">
        <f t="shared" si="1"/>
        <v>26111.99</v>
      </c>
      <c r="L20" s="1" t="s">
        <v>55</v>
      </c>
    </row>
    <row r="21" spans="1:12" x14ac:dyDescent="0.3">
      <c r="A21">
        <v>47</v>
      </c>
      <c r="B21" s="11">
        <v>44482</v>
      </c>
      <c r="C21" t="s">
        <v>786</v>
      </c>
      <c r="E21">
        <v>19.760000000000002</v>
      </c>
      <c r="J21" s="18">
        <f t="shared" si="0"/>
        <v>26111.99</v>
      </c>
      <c r="K21" s="18">
        <f t="shared" si="1"/>
        <v>26131.75</v>
      </c>
      <c r="L21" s="1" t="s">
        <v>55</v>
      </c>
    </row>
    <row r="22" spans="1:12" x14ac:dyDescent="0.3">
      <c r="A22">
        <v>47</v>
      </c>
      <c r="B22" s="11">
        <v>44483</v>
      </c>
      <c r="C22" t="s">
        <v>787</v>
      </c>
      <c r="D22">
        <v>4829</v>
      </c>
      <c r="F22" t="s">
        <v>917</v>
      </c>
      <c r="J22" s="18">
        <f t="shared" si="0"/>
        <v>26131.75</v>
      </c>
      <c r="K22" s="18">
        <f t="shared" si="1"/>
        <v>21302.75</v>
      </c>
      <c r="L22" s="1" t="s">
        <v>65</v>
      </c>
    </row>
    <row r="23" spans="1:12" x14ac:dyDescent="0.3">
      <c r="A23">
        <v>47</v>
      </c>
      <c r="B23" s="11">
        <v>44484</v>
      </c>
      <c r="C23" t="s">
        <v>788</v>
      </c>
      <c r="E23">
        <v>10</v>
      </c>
      <c r="J23" s="18">
        <f t="shared" si="0"/>
        <v>21302.75</v>
      </c>
      <c r="K23" s="18">
        <f t="shared" si="1"/>
        <v>21312.75</v>
      </c>
      <c r="L23" s="1" t="s">
        <v>55</v>
      </c>
    </row>
    <row r="24" spans="1:12" x14ac:dyDescent="0.3">
      <c r="A24">
        <v>47</v>
      </c>
      <c r="B24" s="11">
        <v>44487</v>
      </c>
      <c r="C24" t="s">
        <v>789</v>
      </c>
      <c r="E24">
        <v>50</v>
      </c>
      <c r="J24" s="18">
        <f t="shared" si="0"/>
        <v>21312.75</v>
      </c>
      <c r="K24" s="18">
        <f t="shared" si="1"/>
        <v>21362.75</v>
      </c>
      <c r="L24" s="1" t="s">
        <v>55</v>
      </c>
    </row>
    <row r="25" spans="1:12" x14ac:dyDescent="0.3">
      <c r="A25">
        <v>47</v>
      </c>
      <c r="B25" s="11">
        <v>44491</v>
      </c>
      <c r="C25" t="s">
        <v>560</v>
      </c>
      <c r="D25">
        <v>1359</v>
      </c>
      <c r="F25" t="s">
        <v>918</v>
      </c>
      <c r="J25" s="18">
        <f t="shared" si="0"/>
        <v>21362.75</v>
      </c>
      <c r="K25" s="18">
        <f t="shared" si="1"/>
        <v>20003.75</v>
      </c>
      <c r="L25" s="1" t="s">
        <v>65</v>
      </c>
    </row>
    <row r="26" spans="1:12" x14ac:dyDescent="0.3">
      <c r="A26">
        <v>47</v>
      </c>
      <c r="B26" s="11">
        <v>44491</v>
      </c>
      <c r="C26" t="s">
        <v>790</v>
      </c>
      <c r="E26">
        <v>19.760000000000002</v>
      </c>
      <c r="J26" s="18">
        <f t="shared" si="0"/>
        <v>20003.75</v>
      </c>
      <c r="K26" s="18">
        <f t="shared" si="1"/>
        <v>20023.509999999998</v>
      </c>
      <c r="L26" s="1" t="s">
        <v>55</v>
      </c>
    </row>
    <row r="27" spans="1:12" x14ac:dyDescent="0.3">
      <c r="A27">
        <v>47</v>
      </c>
      <c r="B27" s="11">
        <v>44494</v>
      </c>
      <c r="C27" t="s">
        <v>791</v>
      </c>
      <c r="E27">
        <v>29.64</v>
      </c>
      <c r="J27" s="18">
        <f t="shared" si="0"/>
        <v>20023.509999999998</v>
      </c>
      <c r="K27" s="18">
        <f t="shared" si="1"/>
        <v>20053.149999999998</v>
      </c>
      <c r="L27" s="1" t="s">
        <v>55</v>
      </c>
    </row>
    <row r="28" spans="1:12" x14ac:dyDescent="0.3">
      <c r="A28">
        <v>47</v>
      </c>
      <c r="B28" s="11">
        <v>44495</v>
      </c>
      <c r="C28" t="s">
        <v>792</v>
      </c>
      <c r="E28">
        <v>54.16</v>
      </c>
      <c r="J28" s="18">
        <f t="shared" si="0"/>
        <v>20053.149999999998</v>
      </c>
      <c r="K28" s="20">
        <f t="shared" si="1"/>
        <v>20107.309999999998</v>
      </c>
      <c r="L28" s="1" t="s">
        <v>55</v>
      </c>
    </row>
    <row r="29" spans="1:12" x14ac:dyDescent="0.3">
      <c r="A29">
        <v>48</v>
      </c>
      <c r="B29" s="11">
        <v>44496</v>
      </c>
      <c r="C29" t="s">
        <v>793</v>
      </c>
      <c r="E29">
        <v>98.8</v>
      </c>
      <c r="J29" s="18">
        <f t="shared" si="0"/>
        <v>20107.309999999998</v>
      </c>
      <c r="K29" s="18">
        <f t="shared" si="1"/>
        <v>20206.109999999997</v>
      </c>
      <c r="L29" s="1" t="s">
        <v>55</v>
      </c>
    </row>
    <row r="30" spans="1:12" x14ac:dyDescent="0.3">
      <c r="A30">
        <v>48</v>
      </c>
      <c r="B30" s="11">
        <v>44497</v>
      </c>
      <c r="C30" t="s">
        <v>238</v>
      </c>
      <c r="E30">
        <v>10</v>
      </c>
      <c r="J30" s="18">
        <f t="shared" si="0"/>
        <v>20206.109999999997</v>
      </c>
      <c r="K30" s="18">
        <f t="shared" si="1"/>
        <v>20216.109999999997</v>
      </c>
      <c r="L30" s="1" t="s">
        <v>55</v>
      </c>
    </row>
    <row r="31" spans="1:12" x14ac:dyDescent="0.3">
      <c r="A31">
        <v>48</v>
      </c>
      <c r="B31" s="11">
        <v>44501</v>
      </c>
      <c r="C31" t="s">
        <v>39</v>
      </c>
      <c r="E31">
        <v>10</v>
      </c>
      <c r="J31" s="18">
        <f t="shared" si="0"/>
        <v>20216.109999999997</v>
      </c>
      <c r="K31" s="18">
        <f t="shared" si="1"/>
        <v>20226.109999999997</v>
      </c>
      <c r="L31" s="1" t="s">
        <v>55</v>
      </c>
    </row>
    <row r="32" spans="1:12" x14ac:dyDescent="0.3">
      <c r="A32">
        <v>48</v>
      </c>
      <c r="B32" s="11">
        <v>44501</v>
      </c>
      <c r="C32" t="s">
        <v>635</v>
      </c>
      <c r="E32">
        <v>10</v>
      </c>
      <c r="J32" s="18">
        <f t="shared" si="0"/>
        <v>20226.109999999997</v>
      </c>
      <c r="K32" s="18">
        <f t="shared" si="1"/>
        <v>20236.109999999997</v>
      </c>
      <c r="L32" s="1" t="s">
        <v>55</v>
      </c>
    </row>
    <row r="33" spans="1:12" x14ac:dyDescent="0.3">
      <c r="A33">
        <v>48</v>
      </c>
      <c r="B33" s="11">
        <v>44501</v>
      </c>
      <c r="C33" t="s">
        <v>43</v>
      </c>
      <c r="E33">
        <v>10</v>
      </c>
      <c r="J33" s="18">
        <f t="shared" si="0"/>
        <v>20236.109999999997</v>
      </c>
      <c r="K33" s="18">
        <f t="shared" si="1"/>
        <v>20246.109999999997</v>
      </c>
      <c r="L33" s="1" t="s">
        <v>55</v>
      </c>
    </row>
    <row r="34" spans="1:12" x14ac:dyDescent="0.3">
      <c r="A34">
        <v>48</v>
      </c>
      <c r="B34" s="11">
        <v>44501</v>
      </c>
      <c r="C34" t="s">
        <v>779</v>
      </c>
      <c r="E34">
        <v>15</v>
      </c>
      <c r="J34" s="18">
        <f t="shared" si="0"/>
        <v>20246.109999999997</v>
      </c>
      <c r="K34" s="18">
        <f t="shared" si="1"/>
        <v>20261.109999999997</v>
      </c>
      <c r="L34" s="1" t="s">
        <v>55</v>
      </c>
    </row>
    <row r="35" spans="1:12" x14ac:dyDescent="0.3">
      <c r="A35">
        <v>48</v>
      </c>
      <c r="B35" s="11">
        <v>44501</v>
      </c>
      <c r="C35" t="s">
        <v>106</v>
      </c>
      <c r="E35">
        <v>20</v>
      </c>
      <c r="J35" s="18">
        <f t="shared" si="0"/>
        <v>20261.109999999997</v>
      </c>
      <c r="K35" s="18">
        <f t="shared" si="1"/>
        <v>20281.109999999997</v>
      </c>
      <c r="L35" s="1" t="s">
        <v>55</v>
      </c>
    </row>
    <row r="36" spans="1:12" x14ac:dyDescent="0.3">
      <c r="A36">
        <v>48</v>
      </c>
      <c r="B36" s="11">
        <v>44502</v>
      </c>
      <c r="C36" t="s">
        <v>794</v>
      </c>
      <c r="E36">
        <v>50</v>
      </c>
      <c r="J36" s="18">
        <f t="shared" si="0"/>
        <v>20281.109999999997</v>
      </c>
      <c r="K36" s="18">
        <f t="shared" si="1"/>
        <v>20331.109999999997</v>
      </c>
      <c r="L36" s="1" t="s">
        <v>55</v>
      </c>
    </row>
    <row r="37" spans="1:12" x14ac:dyDescent="0.3">
      <c r="A37">
        <v>48</v>
      </c>
      <c r="B37" s="11">
        <v>44503</v>
      </c>
      <c r="C37" t="s">
        <v>108</v>
      </c>
      <c r="E37">
        <v>5</v>
      </c>
      <c r="J37" s="18">
        <f t="shared" si="0"/>
        <v>20331.109999999997</v>
      </c>
      <c r="K37" s="18">
        <f t="shared" si="1"/>
        <v>20336.109999999997</v>
      </c>
      <c r="L37" s="1" t="s">
        <v>55</v>
      </c>
    </row>
    <row r="38" spans="1:12" x14ac:dyDescent="0.3">
      <c r="A38">
        <v>48</v>
      </c>
      <c r="B38" s="11">
        <v>44503</v>
      </c>
      <c r="C38" t="s">
        <v>795</v>
      </c>
      <c r="E38">
        <v>128.44</v>
      </c>
      <c r="J38" s="18">
        <f t="shared" si="0"/>
        <v>20336.109999999997</v>
      </c>
      <c r="K38" s="18">
        <f t="shared" si="1"/>
        <v>20464.549999999996</v>
      </c>
      <c r="L38" s="1" t="s">
        <v>55</v>
      </c>
    </row>
    <row r="39" spans="1:12" x14ac:dyDescent="0.3">
      <c r="A39">
        <v>48</v>
      </c>
      <c r="B39" s="11">
        <v>44505</v>
      </c>
      <c r="C39" t="s">
        <v>783</v>
      </c>
      <c r="D39" s="24">
        <v>2078</v>
      </c>
      <c r="F39" t="s">
        <v>933</v>
      </c>
      <c r="J39" s="18">
        <f t="shared" si="0"/>
        <v>20464.549999999996</v>
      </c>
      <c r="K39" s="18">
        <f t="shared" si="1"/>
        <v>18386.549999999996</v>
      </c>
      <c r="L39" s="1" t="s">
        <v>608</v>
      </c>
    </row>
    <row r="40" spans="1:12" x14ac:dyDescent="0.3">
      <c r="A40">
        <v>48</v>
      </c>
      <c r="B40" s="11">
        <v>44505</v>
      </c>
      <c r="C40" t="s">
        <v>796</v>
      </c>
      <c r="E40">
        <v>40</v>
      </c>
      <c r="J40" s="18">
        <f t="shared" si="0"/>
        <v>18386.549999999996</v>
      </c>
      <c r="K40" s="18">
        <f t="shared" si="1"/>
        <v>18426.549999999996</v>
      </c>
      <c r="L40" s="1" t="s">
        <v>55</v>
      </c>
    </row>
    <row r="41" spans="1:12" x14ac:dyDescent="0.3">
      <c r="A41">
        <v>48</v>
      </c>
      <c r="B41" s="11">
        <v>44505</v>
      </c>
      <c r="C41" t="s">
        <v>625</v>
      </c>
      <c r="E41">
        <v>40</v>
      </c>
      <c r="J41" s="18">
        <f t="shared" si="0"/>
        <v>18426.549999999996</v>
      </c>
      <c r="K41" s="18">
        <f t="shared" si="1"/>
        <v>18466.549999999996</v>
      </c>
      <c r="L41" s="1" t="s">
        <v>55</v>
      </c>
    </row>
    <row r="42" spans="1:12" x14ac:dyDescent="0.3">
      <c r="A42">
        <v>48</v>
      </c>
      <c r="B42" s="11">
        <v>44505</v>
      </c>
      <c r="C42" t="s">
        <v>109</v>
      </c>
      <c r="E42">
        <v>50</v>
      </c>
      <c r="J42" s="18">
        <f t="shared" si="0"/>
        <v>18466.549999999996</v>
      </c>
      <c r="K42" s="18">
        <f t="shared" si="1"/>
        <v>18516.549999999996</v>
      </c>
      <c r="L42" s="1" t="s">
        <v>55</v>
      </c>
    </row>
    <row r="43" spans="1:12" x14ac:dyDescent="0.3">
      <c r="A43">
        <v>48</v>
      </c>
      <c r="B43" s="11">
        <v>44509</v>
      </c>
      <c r="C43" t="s">
        <v>797</v>
      </c>
      <c r="D43">
        <v>78</v>
      </c>
      <c r="J43" s="18">
        <f t="shared" si="0"/>
        <v>18516.549999999996</v>
      </c>
      <c r="K43" s="18">
        <f t="shared" si="1"/>
        <v>18438.549999999996</v>
      </c>
      <c r="L43" s="1" t="s">
        <v>56</v>
      </c>
    </row>
    <row r="44" spans="1:12" x14ac:dyDescent="0.3">
      <c r="A44">
        <v>48</v>
      </c>
      <c r="B44" s="11">
        <v>44509</v>
      </c>
      <c r="C44" t="s">
        <v>160</v>
      </c>
      <c r="E44">
        <v>25</v>
      </c>
      <c r="J44" s="18">
        <f t="shared" si="0"/>
        <v>18438.549999999996</v>
      </c>
      <c r="K44" s="18">
        <f t="shared" si="1"/>
        <v>18463.549999999996</v>
      </c>
      <c r="L44" s="1" t="s">
        <v>55</v>
      </c>
    </row>
    <row r="45" spans="1:12" x14ac:dyDescent="0.3">
      <c r="A45">
        <v>48</v>
      </c>
      <c r="B45" s="11">
        <v>44510</v>
      </c>
      <c r="C45" t="s">
        <v>798</v>
      </c>
      <c r="E45">
        <v>122.51</v>
      </c>
      <c r="J45" s="18">
        <f t="shared" si="0"/>
        <v>18463.549999999996</v>
      </c>
      <c r="K45" s="18">
        <f t="shared" si="1"/>
        <v>18586.059999999994</v>
      </c>
      <c r="L45" s="1" t="s">
        <v>55</v>
      </c>
    </row>
    <row r="46" spans="1:12" x14ac:dyDescent="0.3">
      <c r="A46">
        <v>48</v>
      </c>
      <c r="B46" s="11">
        <v>44511</v>
      </c>
      <c r="C46" t="s">
        <v>799</v>
      </c>
      <c r="E46">
        <v>19.760000000000002</v>
      </c>
      <c r="J46" s="18">
        <f t="shared" si="0"/>
        <v>18586.059999999994</v>
      </c>
      <c r="K46" s="18">
        <f t="shared" si="1"/>
        <v>18605.819999999992</v>
      </c>
      <c r="L46" s="1" t="s">
        <v>55</v>
      </c>
    </row>
    <row r="47" spans="1:12" x14ac:dyDescent="0.3">
      <c r="A47">
        <v>48</v>
      </c>
      <c r="B47" s="11">
        <v>44512</v>
      </c>
      <c r="C47" t="s">
        <v>629</v>
      </c>
      <c r="E47">
        <v>500</v>
      </c>
      <c r="J47" s="18">
        <f t="shared" si="0"/>
        <v>18605.819999999992</v>
      </c>
      <c r="K47" s="18">
        <f t="shared" si="1"/>
        <v>19105.819999999992</v>
      </c>
      <c r="L47" s="1" t="s">
        <v>55</v>
      </c>
    </row>
    <row r="48" spans="1:12" x14ac:dyDescent="0.3">
      <c r="A48">
        <v>48</v>
      </c>
      <c r="B48" s="11">
        <v>44515</v>
      </c>
      <c r="C48" t="s">
        <v>788</v>
      </c>
      <c r="E48">
        <v>10</v>
      </c>
      <c r="J48" s="18">
        <f t="shared" si="0"/>
        <v>19105.819999999992</v>
      </c>
      <c r="K48" s="18">
        <f t="shared" si="1"/>
        <v>19115.819999999992</v>
      </c>
      <c r="L48" s="1" t="s">
        <v>55</v>
      </c>
    </row>
    <row r="49" spans="1:12" x14ac:dyDescent="0.3">
      <c r="A49">
        <v>48</v>
      </c>
      <c r="B49" s="11">
        <v>44516</v>
      </c>
      <c r="C49" t="s">
        <v>789</v>
      </c>
      <c r="E49">
        <v>50</v>
      </c>
      <c r="J49" s="18">
        <f t="shared" si="0"/>
        <v>19115.819999999992</v>
      </c>
      <c r="K49" s="18">
        <f t="shared" si="1"/>
        <v>19165.819999999992</v>
      </c>
      <c r="L49" s="1" t="s">
        <v>55</v>
      </c>
    </row>
    <row r="50" spans="1:12" x14ac:dyDescent="0.3">
      <c r="A50">
        <v>48</v>
      </c>
      <c r="B50" s="11">
        <v>44524</v>
      </c>
      <c r="C50" t="s">
        <v>800</v>
      </c>
      <c r="E50">
        <v>73.92</v>
      </c>
      <c r="J50" s="18">
        <f t="shared" si="0"/>
        <v>19165.819999999992</v>
      </c>
      <c r="K50" s="18">
        <f t="shared" si="1"/>
        <v>19239.739999999991</v>
      </c>
      <c r="L50" s="1" t="s">
        <v>55</v>
      </c>
    </row>
    <row r="51" spans="1:12" x14ac:dyDescent="0.3">
      <c r="A51">
        <v>48</v>
      </c>
      <c r="B51" s="11">
        <v>44529</v>
      </c>
      <c r="C51" t="s">
        <v>238</v>
      </c>
      <c r="E51">
        <v>10</v>
      </c>
      <c r="J51" s="18">
        <f t="shared" si="0"/>
        <v>19239.739999999991</v>
      </c>
      <c r="K51" s="18">
        <f t="shared" si="1"/>
        <v>19249.739999999991</v>
      </c>
      <c r="L51" s="1" t="s">
        <v>55</v>
      </c>
    </row>
    <row r="52" spans="1:12" x14ac:dyDescent="0.3">
      <c r="A52">
        <v>48</v>
      </c>
      <c r="B52" s="11">
        <v>44529</v>
      </c>
      <c r="C52" t="s">
        <v>801</v>
      </c>
      <c r="E52">
        <v>98.8</v>
      </c>
      <c r="J52" s="18">
        <f t="shared" si="0"/>
        <v>19249.739999999991</v>
      </c>
      <c r="K52" s="18">
        <f t="shared" si="1"/>
        <v>19348.53999999999</v>
      </c>
      <c r="L52" s="1" t="s">
        <v>55</v>
      </c>
    </row>
    <row r="53" spans="1:12" x14ac:dyDescent="0.3">
      <c r="A53">
        <v>48</v>
      </c>
      <c r="B53" s="11">
        <v>44530</v>
      </c>
      <c r="C53" t="s">
        <v>635</v>
      </c>
      <c r="E53">
        <v>10</v>
      </c>
      <c r="J53" s="18">
        <f t="shared" si="0"/>
        <v>19348.53999999999</v>
      </c>
      <c r="K53" s="20">
        <f t="shared" si="1"/>
        <v>19358.53999999999</v>
      </c>
      <c r="L53" s="1" t="s">
        <v>55</v>
      </c>
    </row>
    <row r="54" spans="1:12" x14ac:dyDescent="0.3">
      <c r="A54">
        <v>49</v>
      </c>
      <c r="B54" s="11">
        <v>44531</v>
      </c>
      <c r="C54" t="s">
        <v>802</v>
      </c>
      <c r="D54">
        <v>120</v>
      </c>
      <c r="J54" s="18">
        <f t="shared" si="0"/>
        <v>19358.53999999999</v>
      </c>
      <c r="K54" s="18">
        <f t="shared" si="1"/>
        <v>19238.53999999999</v>
      </c>
      <c r="L54" s="1" t="s">
        <v>56</v>
      </c>
    </row>
    <row r="55" spans="1:12" x14ac:dyDescent="0.3">
      <c r="A55">
        <v>49</v>
      </c>
      <c r="B55" s="11">
        <v>44531</v>
      </c>
      <c r="C55" t="s">
        <v>43</v>
      </c>
      <c r="E55">
        <v>10</v>
      </c>
      <c r="J55" s="18">
        <f t="shared" si="0"/>
        <v>19238.53999999999</v>
      </c>
      <c r="K55" s="18">
        <f t="shared" si="1"/>
        <v>19248.53999999999</v>
      </c>
      <c r="L55" s="1" t="s">
        <v>55</v>
      </c>
    </row>
    <row r="56" spans="1:12" x14ac:dyDescent="0.3">
      <c r="A56">
        <v>49</v>
      </c>
      <c r="B56" s="11">
        <v>44531</v>
      </c>
      <c r="C56" t="s">
        <v>39</v>
      </c>
      <c r="E56">
        <v>10</v>
      </c>
      <c r="J56" s="18">
        <f t="shared" si="0"/>
        <v>19248.53999999999</v>
      </c>
      <c r="K56" s="18">
        <f t="shared" si="1"/>
        <v>19258.53999999999</v>
      </c>
      <c r="L56" s="1" t="s">
        <v>55</v>
      </c>
    </row>
    <row r="57" spans="1:12" x14ac:dyDescent="0.3">
      <c r="A57">
        <v>49</v>
      </c>
      <c r="B57" s="11">
        <v>44531</v>
      </c>
      <c r="C57" t="s">
        <v>779</v>
      </c>
      <c r="E57">
        <v>15</v>
      </c>
      <c r="J57" s="18">
        <f t="shared" si="0"/>
        <v>19258.53999999999</v>
      </c>
      <c r="K57" s="18">
        <f t="shared" si="1"/>
        <v>19273.53999999999</v>
      </c>
      <c r="L57" s="1" t="s">
        <v>55</v>
      </c>
    </row>
    <row r="58" spans="1:12" x14ac:dyDescent="0.3">
      <c r="A58">
        <v>49</v>
      </c>
      <c r="B58" s="11">
        <v>44531</v>
      </c>
      <c r="C58" t="s">
        <v>106</v>
      </c>
      <c r="E58">
        <v>20</v>
      </c>
      <c r="J58" s="18">
        <f t="shared" si="0"/>
        <v>19273.53999999999</v>
      </c>
      <c r="K58" s="18">
        <f t="shared" si="1"/>
        <v>19293.53999999999</v>
      </c>
      <c r="L58" s="1" t="s">
        <v>55</v>
      </c>
    </row>
    <row r="59" spans="1:12" x14ac:dyDescent="0.3">
      <c r="A59">
        <v>49</v>
      </c>
      <c r="B59" s="11">
        <v>44532</v>
      </c>
      <c r="C59" t="s">
        <v>781</v>
      </c>
      <c r="E59">
        <v>50</v>
      </c>
      <c r="J59" s="18">
        <f t="shared" si="0"/>
        <v>19293.53999999999</v>
      </c>
      <c r="K59" s="20">
        <f t="shared" si="1"/>
        <v>19343.53999999999</v>
      </c>
      <c r="L59" s="1" t="s">
        <v>55</v>
      </c>
    </row>
    <row r="60" spans="1:12" x14ac:dyDescent="0.3">
      <c r="A60">
        <v>50</v>
      </c>
      <c r="B60" s="11">
        <v>44533</v>
      </c>
      <c r="C60" t="s">
        <v>108</v>
      </c>
      <c r="E60">
        <v>5</v>
      </c>
      <c r="J60" s="18">
        <f t="shared" si="0"/>
        <v>19343.53999999999</v>
      </c>
      <c r="K60" s="18">
        <f t="shared" si="1"/>
        <v>19348.53999999999</v>
      </c>
      <c r="L60" s="1" t="s">
        <v>55</v>
      </c>
    </row>
    <row r="61" spans="1:12" x14ac:dyDescent="0.3">
      <c r="A61">
        <v>50</v>
      </c>
      <c r="B61" s="11">
        <v>44533</v>
      </c>
      <c r="C61" t="s">
        <v>803</v>
      </c>
      <c r="E61">
        <v>128.44</v>
      </c>
      <c r="J61" s="18">
        <f t="shared" si="0"/>
        <v>19348.53999999999</v>
      </c>
      <c r="K61" s="18">
        <f t="shared" si="1"/>
        <v>19476.979999999989</v>
      </c>
      <c r="L61" s="1" t="s">
        <v>55</v>
      </c>
    </row>
    <row r="62" spans="1:12" x14ac:dyDescent="0.3">
      <c r="A62">
        <v>50</v>
      </c>
      <c r="B62" s="11">
        <v>44536</v>
      </c>
      <c r="C62" t="s">
        <v>626</v>
      </c>
      <c r="E62">
        <v>40</v>
      </c>
      <c r="J62" s="18">
        <f t="shared" si="0"/>
        <v>19476.979999999989</v>
      </c>
      <c r="K62" s="18">
        <f t="shared" si="1"/>
        <v>19516.979999999989</v>
      </c>
      <c r="L62" s="1" t="s">
        <v>55</v>
      </c>
    </row>
    <row r="63" spans="1:12" x14ac:dyDescent="0.3">
      <c r="A63">
        <v>50</v>
      </c>
      <c r="B63" s="11">
        <v>44536</v>
      </c>
      <c r="C63" t="s">
        <v>625</v>
      </c>
      <c r="E63">
        <v>40</v>
      </c>
      <c r="J63" s="18">
        <f t="shared" si="0"/>
        <v>19516.979999999989</v>
      </c>
      <c r="K63" s="18">
        <f t="shared" si="1"/>
        <v>19556.979999999989</v>
      </c>
      <c r="L63" s="1" t="s">
        <v>55</v>
      </c>
    </row>
    <row r="64" spans="1:12" x14ac:dyDescent="0.3">
      <c r="A64">
        <v>50</v>
      </c>
      <c r="B64" s="11">
        <v>44536</v>
      </c>
      <c r="C64" t="s">
        <v>109</v>
      </c>
      <c r="E64">
        <v>50</v>
      </c>
      <c r="J64" s="18">
        <f t="shared" si="0"/>
        <v>19556.979999999989</v>
      </c>
      <c r="K64" s="18">
        <f t="shared" si="1"/>
        <v>19606.979999999989</v>
      </c>
      <c r="L64" s="1" t="s">
        <v>55</v>
      </c>
    </row>
    <row r="65" spans="1:13" x14ac:dyDescent="0.3">
      <c r="A65">
        <v>50</v>
      </c>
      <c r="B65" s="11">
        <v>44538</v>
      </c>
      <c r="C65" t="s">
        <v>804</v>
      </c>
      <c r="E65">
        <v>92.87</v>
      </c>
      <c r="J65" s="18">
        <f t="shared" si="0"/>
        <v>19606.979999999989</v>
      </c>
      <c r="K65" s="18">
        <f t="shared" si="1"/>
        <v>19699.849999999988</v>
      </c>
      <c r="L65" s="1" t="s">
        <v>55</v>
      </c>
    </row>
    <row r="66" spans="1:13" x14ac:dyDescent="0.3">
      <c r="A66">
        <v>50</v>
      </c>
      <c r="B66" s="11">
        <v>44539</v>
      </c>
      <c r="C66" t="s">
        <v>160</v>
      </c>
      <c r="E66">
        <v>25</v>
      </c>
      <c r="J66" s="18">
        <f t="shared" si="0"/>
        <v>19699.849999999988</v>
      </c>
      <c r="K66" s="18">
        <f t="shared" si="1"/>
        <v>19724.849999999988</v>
      </c>
      <c r="L66" s="1" t="s">
        <v>55</v>
      </c>
    </row>
    <row r="67" spans="1:13" x14ac:dyDescent="0.3">
      <c r="A67">
        <v>50</v>
      </c>
      <c r="B67" s="11">
        <v>44540</v>
      </c>
      <c r="C67" t="s">
        <v>805</v>
      </c>
      <c r="E67">
        <v>49.4</v>
      </c>
      <c r="J67" s="18">
        <f t="shared" si="0"/>
        <v>19724.849999999988</v>
      </c>
      <c r="K67" s="18">
        <f t="shared" si="1"/>
        <v>19774.249999999989</v>
      </c>
      <c r="L67" s="1" t="s">
        <v>55</v>
      </c>
    </row>
    <row r="68" spans="1:13" x14ac:dyDescent="0.3">
      <c r="A68">
        <v>50</v>
      </c>
      <c r="B68" s="11">
        <v>44543</v>
      </c>
      <c r="C68" t="s">
        <v>806</v>
      </c>
      <c r="E68">
        <v>6.56</v>
      </c>
      <c r="J68" s="18">
        <f t="shared" si="0"/>
        <v>19774.249999999989</v>
      </c>
      <c r="K68" s="18">
        <f t="shared" si="1"/>
        <v>19780.80999999999</v>
      </c>
      <c r="L68" s="1" t="s">
        <v>55</v>
      </c>
    </row>
    <row r="69" spans="1:13" x14ac:dyDescent="0.3">
      <c r="A69">
        <v>50</v>
      </c>
      <c r="B69" s="11">
        <v>44543</v>
      </c>
      <c r="C69" t="s">
        <v>807</v>
      </c>
      <c r="E69">
        <v>19.760000000000002</v>
      </c>
      <c r="J69" s="18">
        <f t="shared" si="0"/>
        <v>19780.80999999999</v>
      </c>
      <c r="K69" s="18">
        <f t="shared" si="1"/>
        <v>19800.569999999989</v>
      </c>
      <c r="L69" s="1" t="s">
        <v>55</v>
      </c>
    </row>
    <row r="70" spans="1:13" x14ac:dyDescent="0.3">
      <c r="A70">
        <v>50</v>
      </c>
      <c r="B70" s="11">
        <v>44543</v>
      </c>
      <c r="C70" t="s">
        <v>629</v>
      </c>
      <c r="E70">
        <v>500</v>
      </c>
      <c r="J70" s="18">
        <f t="shared" si="0"/>
        <v>19800.569999999989</v>
      </c>
      <c r="K70" s="18">
        <f t="shared" si="1"/>
        <v>20300.569999999989</v>
      </c>
      <c r="L70" s="1" t="s">
        <v>55</v>
      </c>
    </row>
    <row r="71" spans="1:13" x14ac:dyDescent="0.3">
      <c r="A71">
        <v>50</v>
      </c>
      <c r="B71" s="11">
        <v>44544</v>
      </c>
      <c r="C71" t="s">
        <v>808</v>
      </c>
      <c r="E71">
        <v>9.76</v>
      </c>
      <c r="J71" s="18">
        <f t="shared" ref="J71:J134" si="2">+K70</f>
        <v>20300.569999999989</v>
      </c>
      <c r="K71" s="18">
        <f t="shared" ref="K71:K134" si="3">+J71+E71-D71</f>
        <v>20310.329999999987</v>
      </c>
      <c r="L71" s="1" t="s">
        <v>55</v>
      </c>
    </row>
    <row r="72" spans="1:13" x14ac:dyDescent="0.3">
      <c r="A72">
        <v>50</v>
      </c>
      <c r="B72" s="11">
        <v>44545</v>
      </c>
      <c r="C72" t="s">
        <v>788</v>
      </c>
      <c r="E72">
        <v>10</v>
      </c>
      <c r="J72" s="18">
        <f t="shared" si="2"/>
        <v>20310.329999999987</v>
      </c>
      <c r="K72" s="18">
        <f t="shared" si="3"/>
        <v>20320.329999999987</v>
      </c>
      <c r="L72" s="1" t="s">
        <v>55</v>
      </c>
    </row>
    <row r="73" spans="1:13" x14ac:dyDescent="0.3">
      <c r="A73">
        <v>50</v>
      </c>
      <c r="B73" s="11">
        <v>44546</v>
      </c>
      <c r="C73" t="s">
        <v>789</v>
      </c>
      <c r="E73">
        <v>50</v>
      </c>
      <c r="J73" s="18">
        <f t="shared" si="2"/>
        <v>20320.329999999987</v>
      </c>
      <c r="K73" s="18">
        <f t="shared" si="3"/>
        <v>20370.329999999987</v>
      </c>
      <c r="L73" s="1" t="s">
        <v>55</v>
      </c>
    </row>
    <row r="74" spans="1:13" x14ac:dyDescent="0.3">
      <c r="A74">
        <v>50</v>
      </c>
      <c r="B74" s="11">
        <v>44550</v>
      </c>
      <c r="C74" t="s">
        <v>809</v>
      </c>
      <c r="E74">
        <v>400</v>
      </c>
      <c r="J74" s="18">
        <f t="shared" si="2"/>
        <v>20370.329999999987</v>
      </c>
      <c r="K74" s="18">
        <f t="shared" si="3"/>
        <v>20770.329999999987</v>
      </c>
      <c r="L74" s="1" t="s">
        <v>55</v>
      </c>
    </row>
    <row r="75" spans="1:13" x14ac:dyDescent="0.3">
      <c r="A75">
        <v>50</v>
      </c>
      <c r="B75" s="11">
        <v>44550</v>
      </c>
      <c r="C75" t="s">
        <v>810</v>
      </c>
      <c r="E75" s="24">
        <v>2500</v>
      </c>
      <c r="J75" s="18">
        <f t="shared" si="2"/>
        <v>20770.329999999987</v>
      </c>
      <c r="K75" s="18">
        <f t="shared" si="3"/>
        <v>23270.329999999987</v>
      </c>
      <c r="L75" s="1" t="s">
        <v>55</v>
      </c>
      <c r="M75" t="s">
        <v>911</v>
      </c>
    </row>
    <row r="76" spans="1:13" x14ac:dyDescent="0.3">
      <c r="A76">
        <v>50</v>
      </c>
      <c r="B76" s="11">
        <v>44551</v>
      </c>
      <c r="C76" t="s">
        <v>783</v>
      </c>
      <c r="D76" s="24">
        <v>713</v>
      </c>
      <c r="F76" t="s">
        <v>919</v>
      </c>
      <c r="J76" s="18">
        <f t="shared" si="2"/>
        <v>23270.329999999987</v>
      </c>
      <c r="K76" s="18">
        <f t="shared" si="3"/>
        <v>22557.329999999987</v>
      </c>
      <c r="L76" s="1" t="s">
        <v>608</v>
      </c>
    </row>
    <row r="77" spans="1:13" x14ac:dyDescent="0.3">
      <c r="A77">
        <v>50</v>
      </c>
      <c r="B77" s="11">
        <v>44552</v>
      </c>
      <c r="C77" t="s">
        <v>811</v>
      </c>
      <c r="E77">
        <v>19.760000000000002</v>
      </c>
      <c r="J77" s="18">
        <f t="shared" si="2"/>
        <v>22557.329999999987</v>
      </c>
      <c r="K77" s="18">
        <f t="shared" si="3"/>
        <v>22577.089999999986</v>
      </c>
      <c r="L77" s="1" t="s">
        <v>55</v>
      </c>
    </row>
    <row r="78" spans="1:13" x14ac:dyDescent="0.3">
      <c r="A78">
        <v>50</v>
      </c>
      <c r="B78" s="11">
        <v>44554</v>
      </c>
      <c r="C78" t="s">
        <v>812</v>
      </c>
      <c r="D78">
        <v>311.5</v>
      </c>
      <c r="J78" s="18">
        <f t="shared" si="2"/>
        <v>22577.089999999986</v>
      </c>
      <c r="K78" s="18">
        <f t="shared" si="3"/>
        <v>22265.589999999986</v>
      </c>
      <c r="L78" s="1" t="s">
        <v>56</v>
      </c>
    </row>
    <row r="79" spans="1:13" x14ac:dyDescent="0.3">
      <c r="A79">
        <v>50</v>
      </c>
      <c r="B79" s="11">
        <v>44554</v>
      </c>
      <c r="C79" t="s">
        <v>813</v>
      </c>
      <c r="E79">
        <v>54.16</v>
      </c>
      <c r="J79" s="18">
        <f t="shared" si="2"/>
        <v>22265.589999999986</v>
      </c>
      <c r="K79" s="18">
        <f t="shared" si="3"/>
        <v>22319.749999999985</v>
      </c>
      <c r="L79" s="1" t="s">
        <v>55</v>
      </c>
    </row>
    <row r="80" spans="1:13" x14ac:dyDescent="0.3">
      <c r="A80">
        <v>50</v>
      </c>
      <c r="B80" s="11">
        <v>44559</v>
      </c>
      <c r="C80" t="s">
        <v>238</v>
      </c>
      <c r="E80">
        <v>10</v>
      </c>
      <c r="J80" s="18">
        <f t="shared" si="2"/>
        <v>22319.749999999985</v>
      </c>
      <c r="K80" s="18">
        <f t="shared" si="3"/>
        <v>22329.749999999985</v>
      </c>
      <c r="L80" s="1" t="s">
        <v>55</v>
      </c>
    </row>
    <row r="81" spans="1:13" x14ac:dyDescent="0.3">
      <c r="A81">
        <v>50</v>
      </c>
      <c r="B81" s="11">
        <v>44560</v>
      </c>
      <c r="C81" t="s">
        <v>635</v>
      </c>
      <c r="E81">
        <v>10</v>
      </c>
      <c r="J81" s="18">
        <f t="shared" si="2"/>
        <v>22329.749999999985</v>
      </c>
      <c r="K81" s="18">
        <f t="shared" si="3"/>
        <v>22339.749999999985</v>
      </c>
      <c r="L81" s="1" t="s">
        <v>55</v>
      </c>
    </row>
    <row r="82" spans="1:13" x14ac:dyDescent="0.3">
      <c r="A82">
        <v>50</v>
      </c>
      <c r="B82" s="11">
        <v>44561</v>
      </c>
      <c r="C82" t="s">
        <v>814</v>
      </c>
      <c r="E82">
        <v>98.8</v>
      </c>
      <c r="J82" s="18">
        <f t="shared" si="2"/>
        <v>22339.749999999985</v>
      </c>
      <c r="K82" s="20">
        <f t="shared" si="3"/>
        <v>22438.549999999985</v>
      </c>
      <c r="L82" s="1" t="s">
        <v>55</v>
      </c>
    </row>
    <row r="83" spans="1:13" x14ac:dyDescent="0.3">
      <c r="A83">
        <v>51</v>
      </c>
      <c r="B83" s="11">
        <v>44565</v>
      </c>
      <c r="C83" t="s">
        <v>802</v>
      </c>
      <c r="D83">
        <v>120</v>
      </c>
      <c r="J83" s="18">
        <f t="shared" si="2"/>
        <v>22438.549999999985</v>
      </c>
      <c r="K83" s="18">
        <f t="shared" si="3"/>
        <v>22318.549999999985</v>
      </c>
      <c r="L83" s="1" t="s">
        <v>56</v>
      </c>
    </row>
    <row r="84" spans="1:13" x14ac:dyDescent="0.3">
      <c r="A84">
        <v>51</v>
      </c>
      <c r="B84" s="11">
        <v>44565</v>
      </c>
      <c r="C84" t="s">
        <v>108</v>
      </c>
      <c r="E84">
        <v>5</v>
      </c>
      <c r="J84" s="18">
        <f t="shared" si="2"/>
        <v>22318.549999999985</v>
      </c>
      <c r="K84" s="18">
        <f t="shared" si="3"/>
        <v>22323.549999999985</v>
      </c>
      <c r="L84" s="1" t="s">
        <v>55</v>
      </c>
    </row>
    <row r="85" spans="1:13" x14ac:dyDescent="0.3">
      <c r="A85">
        <v>51</v>
      </c>
      <c r="B85" s="11">
        <v>44565</v>
      </c>
      <c r="C85" t="s">
        <v>43</v>
      </c>
      <c r="E85">
        <v>10</v>
      </c>
      <c r="J85" s="18">
        <f t="shared" si="2"/>
        <v>22323.549999999985</v>
      </c>
      <c r="K85" s="18">
        <f t="shared" si="3"/>
        <v>22333.549999999985</v>
      </c>
      <c r="L85" s="1" t="s">
        <v>55</v>
      </c>
    </row>
    <row r="86" spans="1:13" x14ac:dyDescent="0.3">
      <c r="A86">
        <v>51</v>
      </c>
      <c r="B86" s="11">
        <v>44565</v>
      </c>
      <c r="C86" t="s">
        <v>39</v>
      </c>
      <c r="E86">
        <v>10</v>
      </c>
      <c r="J86" s="18">
        <f t="shared" si="2"/>
        <v>22333.549999999985</v>
      </c>
      <c r="K86" s="18">
        <f t="shared" si="3"/>
        <v>22343.549999999985</v>
      </c>
      <c r="L86" s="1" t="s">
        <v>55</v>
      </c>
    </row>
    <row r="87" spans="1:13" x14ac:dyDescent="0.3">
      <c r="A87">
        <v>51</v>
      </c>
      <c r="B87" s="11">
        <v>44565</v>
      </c>
      <c r="C87" t="s">
        <v>779</v>
      </c>
      <c r="E87">
        <v>15</v>
      </c>
      <c r="J87" s="18">
        <f t="shared" si="2"/>
        <v>22343.549999999985</v>
      </c>
      <c r="K87" s="18">
        <f t="shared" si="3"/>
        <v>22358.549999999985</v>
      </c>
      <c r="L87" s="1" t="s">
        <v>55</v>
      </c>
    </row>
    <row r="88" spans="1:13" x14ac:dyDescent="0.3">
      <c r="A88">
        <v>51</v>
      </c>
      <c r="B88" s="11">
        <v>44565</v>
      </c>
      <c r="C88" t="s">
        <v>780</v>
      </c>
      <c r="E88">
        <v>20</v>
      </c>
      <c r="J88" s="18">
        <f t="shared" si="2"/>
        <v>22358.549999999985</v>
      </c>
      <c r="K88" s="18">
        <f t="shared" si="3"/>
        <v>22378.549999999985</v>
      </c>
      <c r="L88" s="1" t="s">
        <v>55</v>
      </c>
    </row>
    <row r="89" spans="1:13" x14ac:dyDescent="0.3">
      <c r="A89">
        <v>51</v>
      </c>
      <c r="B89" s="11">
        <v>44565</v>
      </c>
      <c r="C89" t="s">
        <v>781</v>
      </c>
      <c r="E89">
        <v>50</v>
      </c>
      <c r="J89" s="18">
        <f t="shared" si="2"/>
        <v>22378.549999999985</v>
      </c>
      <c r="K89" s="18">
        <f t="shared" si="3"/>
        <v>22428.549999999985</v>
      </c>
      <c r="L89" s="1" t="s">
        <v>55</v>
      </c>
    </row>
    <row r="90" spans="1:13" x14ac:dyDescent="0.3">
      <c r="A90">
        <v>51</v>
      </c>
      <c r="B90" s="11">
        <v>44565</v>
      </c>
      <c r="C90" t="s">
        <v>646</v>
      </c>
      <c r="E90" s="24">
        <v>1120.8</v>
      </c>
      <c r="J90" s="18">
        <f t="shared" si="2"/>
        <v>22428.549999999985</v>
      </c>
      <c r="K90" s="18">
        <f t="shared" si="3"/>
        <v>23549.349999999984</v>
      </c>
      <c r="L90" s="1" t="s">
        <v>61</v>
      </c>
      <c r="M90" t="s">
        <v>908</v>
      </c>
    </row>
    <row r="91" spans="1:13" x14ac:dyDescent="0.3">
      <c r="A91">
        <v>51</v>
      </c>
      <c r="B91" s="11">
        <v>44566</v>
      </c>
      <c r="C91" t="s">
        <v>626</v>
      </c>
      <c r="E91">
        <v>40</v>
      </c>
      <c r="J91" s="18">
        <f t="shared" si="2"/>
        <v>23549.349999999984</v>
      </c>
      <c r="K91" s="18">
        <f t="shared" si="3"/>
        <v>23589.349999999984</v>
      </c>
      <c r="L91" s="1" t="s">
        <v>55</v>
      </c>
    </row>
    <row r="92" spans="1:13" x14ac:dyDescent="0.3">
      <c r="A92">
        <v>51</v>
      </c>
      <c r="B92" s="11">
        <v>44566</v>
      </c>
      <c r="C92" t="s">
        <v>625</v>
      </c>
      <c r="E92">
        <v>40</v>
      </c>
      <c r="J92" s="18">
        <f t="shared" si="2"/>
        <v>23589.349999999984</v>
      </c>
      <c r="K92" s="18">
        <f t="shared" si="3"/>
        <v>23629.349999999984</v>
      </c>
      <c r="L92" s="1" t="s">
        <v>55</v>
      </c>
    </row>
    <row r="93" spans="1:13" x14ac:dyDescent="0.3">
      <c r="A93">
        <v>51</v>
      </c>
      <c r="B93" s="11">
        <v>44566</v>
      </c>
      <c r="C93" t="s">
        <v>109</v>
      </c>
      <c r="E93">
        <v>50</v>
      </c>
      <c r="J93" s="18">
        <f t="shared" si="2"/>
        <v>23629.349999999984</v>
      </c>
      <c r="K93" s="18">
        <f t="shared" si="3"/>
        <v>23679.349999999984</v>
      </c>
      <c r="L93" s="1" t="s">
        <v>55</v>
      </c>
    </row>
    <row r="94" spans="1:13" x14ac:dyDescent="0.3">
      <c r="A94">
        <v>51</v>
      </c>
      <c r="B94" s="11">
        <v>44567</v>
      </c>
      <c r="C94" t="s">
        <v>815</v>
      </c>
      <c r="E94">
        <v>128.46</v>
      </c>
      <c r="J94" s="18">
        <f t="shared" si="2"/>
        <v>23679.349999999984</v>
      </c>
      <c r="K94" s="18">
        <f t="shared" si="3"/>
        <v>23807.809999999983</v>
      </c>
      <c r="L94" s="1" t="s">
        <v>55</v>
      </c>
    </row>
    <row r="95" spans="1:13" x14ac:dyDescent="0.3">
      <c r="A95">
        <v>51</v>
      </c>
      <c r="B95" s="11">
        <v>44568</v>
      </c>
      <c r="C95" t="s">
        <v>816</v>
      </c>
      <c r="E95">
        <v>10</v>
      </c>
      <c r="J95" s="18">
        <f t="shared" si="2"/>
        <v>23807.809999999983</v>
      </c>
      <c r="K95" s="18">
        <f t="shared" si="3"/>
        <v>23817.809999999983</v>
      </c>
      <c r="L95" s="1" t="s">
        <v>55</v>
      </c>
    </row>
    <row r="96" spans="1:13" x14ac:dyDescent="0.3">
      <c r="A96">
        <v>51</v>
      </c>
      <c r="B96" s="11">
        <v>44571</v>
      </c>
      <c r="C96" t="s">
        <v>160</v>
      </c>
      <c r="E96">
        <v>25</v>
      </c>
      <c r="J96" s="18">
        <f t="shared" si="2"/>
        <v>23817.809999999983</v>
      </c>
      <c r="K96" s="18">
        <f t="shared" si="3"/>
        <v>23842.809999999983</v>
      </c>
      <c r="L96" s="1" t="s">
        <v>55</v>
      </c>
    </row>
    <row r="97" spans="1:12" x14ac:dyDescent="0.3">
      <c r="A97">
        <v>51</v>
      </c>
      <c r="B97" s="11">
        <v>44571</v>
      </c>
      <c r="C97" t="s">
        <v>817</v>
      </c>
      <c r="E97">
        <v>92.79</v>
      </c>
      <c r="J97" s="18">
        <f t="shared" si="2"/>
        <v>23842.809999999983</v>
      </c>
      <c r="K97" s="18">
        <f t="shared" si="3"/>
        <v>23935.599999999984</v>
      </c>
      <c r="L97" s="1" t="s">
        <v>55</v>
      </c>
    </row>
    <row r="98" spans="1:12" x14ac:dyDescent="0.3">
      <c r="A98">
        <v>51</v>
      </c>
      <c r="B98" s="11">
        <v>44573</v>
      </c>
      <c r="C98" t="s">
        <v>818</v>
      </c>
      <c r="D98">
        <v>65.849999999999994</v>
      </c>
      <c r="J98" s="18">
        <f t="shared" si="2"/>
        <v>23935.599999999984</v>
      </c>
      <c r="K98" s="18">
        <f t="shared" si="3"/>
        <v>23869.749999999985</v>
      </c>
      <c r="L98" s="1" t="s">
        <v>56</v>
      </c>
    </row>
    <row r="99" spans="1:12" x14ac:dyDescent="0.3">
      <c r="A99">
        <v>51</v>
      </c>
      <c r="B99" s="11">
        <v>44573</v>
      </c>
      <c r="C99" t="s">
        <v>819</v>
      </c>
      <c r="E99">
        <v>69</v>
      </c>
      <c r="J99" s="18">
        <f t="shared" si="2"/>
        <v>23869.749999999985</v>
      </c>
      <c r="K99" s="18">
        <f t="shared" si="3"/>
        <v>23938.749999999985</v>
      </c>
      <c r="L99" s="1" t="s">
        <v>55</v>
      </c>
    </row>
    <row r="100" spans="1:12" x14ac:dyDescent="0.3">
      <c r="A100">
        <v>51</v>
      </c>
      <c r="B100" s="11">
        <v>44573</v>
      </c>
      <c r="C100" t="s">
        <v>629</v>
      </c>
      <c r="E100">
        <v>500</v>
      </c>
      <c r="J100" s="18">
        <f t="shared" si="2"/>
        <v>23938.749999999985</v>
      </c>
      <c r="K100" s="18">
        <f t="shared" si="3"/>
        <v>24438.749999999985</v>
      </c>
      <c r="L100" s="1" t="s">
        <v>55</v>
      </c>
    </row>
    <row r="101" spans="1:12" x14ac:dyDescent="0.3">
      <c r="A101">
        <v>51</v>
      </c>
      <c r="B101" s="11">
        <v>44573</v>
      </c>
      <c r="C101" t="s">
        <v>820</v>
      </c>
      <c r="E101">
        <v>661.88</v>
      </c>
      <c r="J101" s="18">
        <f t="shared" si="2"/>
        <v>24438.749999999985</v>
      </c>
      <c r="K101" s="18">
        <f t="shared" si="3"/>
        <v>25100.629999999986</v>
      </c>
      <c r="L101" s="1" t="s">
        <v>55</v>
      </c>
    </row>
    <row r="102" spans="1:12" x14ac:dyDescent="0.3">
      <c r="A102">
        <v>51</v>
      </c>
      <c r="B102" s="11">
        <v>44578</v>
      </c>
      <c r="C102" t="s">
        <v>812</v>
      </c>
      <c r="D102">
        <v>311.5</v>
      </c>
      <c r="J102" s="18">
        <f t="shared" si="2"/>
        <v>25100.629999999986</v>
      </c>
      <c r="K102" s="18">
        <f t="shared" si="3"/>
        <v>24789.129999999986</v>
      </c>
      <c r="L102" s="1" t="s">
        <v>56</v>
      </c>
    </row>
    <row r="103" spans="1:12" x14ac:dyDescent="0.3">
      <c r="A103">
        <v>51</v>
      </c>
      <c r="B103" s="11">
        <v>44578</v>
      </c>
      <c r="C103" t="s">
        <v>788</v>
      </c>
      <c r="E103">
        <v>10</v>
      </c>
      <c r="J103" s="18">
        <f t="shared" si="2"/>
        <v>24789.129999999986</v>
      </c>
      <c r="K103" s="18">
        <f t="shared" si="3"/>
        <v>24799.129999999986</v>
      </c>
      <c r="L103" s="1" t="s">
        <v>55</v>
      </c>
    </row>
    <row r="104" spans="1:12" x14ac:dyDescent="0.3">
      <c r="A104">
        <v>51</v>
      </c>
      <c r="B104" s="11">
        <v>44578</v>
      </c>
      <c r="C104" t="s">
        <v>789</v>
      </c>
      <c r="E104">
        <v>50</v>
      </c>
      <c r="J104" s="18">
        <f t="shared" si="2"/>
        <v>24799.129999999986</v>
      </c>
      <c r="K104" s="18">
        <f t="shared" si="3"/>
        <v>24849.129999999986</v>
      </c>
      <c r="L104" s="1" t="s">
        <v>55</v>
      </c>
    </row>
    <row r="105" spans="1:12" x14ac:dyDescent="0.3">
      <c r="A105">
        <v>51</v>
      </c>
      <c r="B105" s="11">
        <v>44581</v>
      </c>
      <c r="C105" t="s">
        <v>821</v>
      </c>
      <c r="E105">
        <v>98.92</v>
      </c>
      <c r="J105" s="18">
        <f t="shared" si="2"/>
        <v>24849.129999999986</v>
      </c>
      <c r="K105" s="18">
        <f t="shared" si="3"/>
        <v>24948.049999999985</v>
      </c>
      <c r="L105" s="1" t="s">
        <v>55</v>
      </c>
    </row>
    <row r="106" spans="1:12" x14ac:dyDescent="0.3">
      <c r="A106">
        <v>51</v>
      </c>
      <c r="B106" s="11">
        <v>44585</v>
      </c>
      <c r="C106" t="s">
        <v>822</v>
      </c>
      <c r="E106">
        <v>19.64</v>
      </c>
      <c r="J106" s="18">
        <f t="shared" si="2"/>
        <v>24948.049999999985</v>
      </c>
      <c r="K106" s="18">
        <f t="shared" si="3"/>
        <v>24967.689999999984</v>
      </c>
      <c r="L106" s="1" t="s">
        <v>55</v>
      </c>
    </row>
    <row r="107" spans="1:12" x14ac:dyDescent="0.3">
      <c r="A107">
        <v>51</v>
      </c>
      <c r="B107" s="11">
        <v>44586</v>
      </c>
      <c r="C107" t="s">
        <v>823</v>
      </c>
      <c r="E107">
        <v>29.54</v>
      </c>
      <c r="J107" s="18">
        <f t="shared" si="2"/>
        <v>24967.689999999984</v>
      </c>
      <c r="K107" s="20">
        <f t="shared" si="3"/>
        <v>24997.229999999985</v>
      </c>
      <c r="L107" s="1" t="s">
        <v>55</v>
      </c>
    </row>
    <row r="108" spans="1:12" x14ac:dyDescent="0.3">
      <c r="A108">
        <v>52</v>
      </c>
      <c r="B108" s="11">
        <v>44587</v>
      </c>
      <c r="C108" t="s">
        <v>824</v>
      </c>
      <c r="E108">
        <v>54.13</v>
      </c>
      <c r="J108" s="18">
        <f t="shared" si="2"/>
        <v>24997.229999999985</v>
      </c>
      <c r="K108" s="18">
        <f t="shared" si="3"/>
        <v>25051.359999999986</v>
      </c>
      <c r="L108" s="1" t="s">
        <v>55</v>
      </c>
    </row>
    <row r="109" spans="1:12" x14ac:dyDescent="0.3">
      <c r="A109">
        <v>52</v>
      </c>
      <c r="B109" s="11">
        <v>44588</v>
      </c>
      <c r="C109" t="s">
        <v>825</v>
      </c>
      <c r="E109">
        <v>98.72</v>
      </c>
      <c r="J109" s="18">
        <f t="shared" si="2"/>
        <v>25051.359999999986</v>
      </c>
      <c r="K109" s="18">
        <f t="shared" si="3"/>
        <v>25150.079999999987</v>
      </c>
      <c r="L109" s="1" t="s">
        <v>55</v>
      </c>
    </row>
    <row r="110" spans="1:12" x14ac:dyDescent="0.3">
      <c r="A110">
        <v>52</v>
      </c>
      <c r="B110" s="11">
        <v>44589</v>
      </c>
      <c r="C110" t="s">
        <v>238</v>
      </c>
      <c r="E110">
        <v>10</v>
      </c>
      <c r="J110" s="18">
        <f t="shared" si="2"/>
        <v>25150.079999999987</v>
      </c>
      <c r="K110" s="18">
        <f t="shared" si="3"/>
        <v>25160.079999999987</v>
      </c>
      <c r="L110" s="1" t="s">
        <v>55</v>
      </c>
    </row>
    <row r="111" spans="1:12" x14ac:dyDescent="0.3">
      <c r="A111">
        <v>52</v>
      </c>
      <c r="B111" s="11">
        <v>44592</v>
      </c>
      <c r="C111" t="s">
        <v>635</v>
      </c>
      <c r="E111">
        <v>10</v>
      </c>
      <c r="J111" s="18">
        <f t="shared" si="2"/>
        <v>25160.079999999987</v>
      </c>
      <c r="K111" s="18">
        <f t="shared" si="3"/>
        <v>25170.079999999987</v>
      </c>
      <c r="L111" s="1" t="s">
        <v>55</v>
      </c>
    </row>
    <row r="112" spans="1:12" x14ac:dyDescent="0.3">
      <c r="A112">
        <v>52</v>
      </c>
      <c r="B112" s="11">
        <v>44593</v>
      </c>
      <c r="C112" t="s">
        <v>802</v>
      </c>
      <c r="D112">
        <v>120</v>
      </c>
      <c r="J112" s="18">
        <f t="shared" si="2"/>
        <v>25170.079999999987</v>
      </c>
      <c r="K112" s="18">
        <f t="shared" si="3"/>
        <v>25050.079999999987</v>
      </c>
      <c r="L112" s="1" t="s">
        <v>56</v>
      </c>
    </row>
    <row r="113" spans="1:12" x14ac:dyDescent="0.3">
      <c r="A113">
        <v>52</v>
      </c>
      <c r="B113" s="11">
        <v>44593</v>
      </c>
      <c r="C113" t="s">
        <v>39</v>
      </c>
      <c r="E113">
        <v>10</v>
      </c>
      <c r="J113" s="18">
        <f t="shared" si="2"/>
        <v>25050.079999999987</v>
      </c>
      <c r="K113" s="18">
        <f t="shared" si="3"/>
        <v>25060.079999999987</v>
      </c>
      <c r="L113" s="1" t="s">
        <v>55</v>
      </c>
    </row>
    <row r="114" spans="1:12" x14ac:dyDescent="0.3">
      <c r="A114">
        <v>52</v>
      </c>
      <c r="B114" s="11">
        <v>44593</v>
      </c>
      <c r="C114" t="s">
        <v>43</v>
      </c>
      <c r="E114">
        <v>10</v>
      </c>
      <c r="J114" s="18">
        <f t="shared" si="2"/>
        <v>25060.079999999987</v>
      </c>
      <c r="K114" s="18">
        <f t="shared" si="3"/>
        <v>25070.079999999987</v>
      </c>
      <c r="L114" s="1" t="s">
        <v>55</v>
      </c>
    </row>
    <row r="115" spans="1:12" x14ac:dyDescent="0.3">
      <c r="A115">
        <v>52</v>
      </c>
      <c r="B115" s="11">
        <v>44593</v>
      </c>
      <c r="C115" t="s">
        <v>779</v>
      </c>
      <c r="E115">
        <v>15</v>
      </c>
      <c r="J115" s="18">
        <f t="shared" si="2"/>
        <v>25070.079999999987</v>
      </c>
      <c r="K115" s="18">
        <f t="shared" si="3"/>
        <v>25085.079999999987</v>
      </c>
      <c r="L115" s="1" t="s">
        <v>55</v>
      </c>
    </row>
    <row r="116" spans="1:12" x14ac:dyDescent="0.3">
      <c r="A116">
        <v>52</v>
      </c>
      <c r="B116" s="11">
        <v>44593</v>
      </c>
      <c r="C116" t="s">
        <v>106</v>
      </c>
      <c r="E116">
        <v>20</v>
      </c>
      <c r="J116" s="18">
        <f t="shared" si="2"/>
        <v>25085.079999999987</v>
      </c>
      <c r="K116" s="18">
        <f t="shared" si="3"/>
        <v>25105.079999999987</v>
      </c>
      <c r="L116" s="1" t="s">
        <v>55</v>
      </c>
    </row>
    <row r="117" spans="1:12" x14ac:dyDescent="0.3">
      <c r="A117">
        <v>52</v>
      </c>
      <c r="B117" s="11">
        <v>44594</v>
      </c>
      <c r="C117" t="s">
        <v>781</v>
      </c>
      <c r="E117">
        <v>50</v>
      </c>
      <c r="J117" s="18">
        <f t="shared" si="2"/>
        <v>25105.079999999987</v>
      </c>
      <c r="K117" s="20">
        <f t="shared" si="3"/>
        <v>25155.079999999987</v>
      </c>
      <c r="L117" s="1" t="s">
        <v>55</v>
      </c>
    </row>
    <row r="118" spans="1:12" x14ac:dyDescent="0.3">
      <c r="A118">
        <v>53</v>
      </c>
      <c r="B118" s="11">
        <v>44595</v>
      </c>
      <c r="C118" t="s">
        <v>108</v>
      </c>
      <c r="E118">
        <v>5</v>
      </c>
      <c r="J118" s="18">
        <f t="shared" si="2"/>
        <v>25155.079999999987</v>
      </c>
      <c r="K118" s="18">
        <f t="shared" si="3"/>
        <v>25160.079999999987</v>
      </c>
      <c r="L118" s="1" t="s">
        <v>55</v>
      </c>
    </row>
    <row r="119" spans="1:12" x14ac:dyDescent="0.3">
      <c r="A119">
        <v>53</v>
      </c>
      <c r="B119" s="11">
        <v>44595</v>
      </c>
      <c r="C119" t="s">
        <v>826</v>
      </c>
      <c r="E119">
        <v>128.46</v>
      </c>
      <c r="J119" s="18">
        <f t="shared" si="2"/>
        <v>25160.079999999987</v>
      </c>
      <c r="K119" s="18">
        <f t="shared" si="3"/>
        <v>25288.539999999986</v>
      </c>
      <c r="L119" s="1" t="s">
        <v>55</v>
      </c>
    </row>
    <row r="120" spans="1:12" x14ac:dyDescent="0.3">
      <c r="A120">
        <v>53</v>
      </c>
      <c r="B120" s="11">
        <v>44596</v>
      </c>
      <c r="C120" t="s">
        <v>812</v>
      </c>
      <c r="D120">
        <v>546.25</v>
      </c>
      <c r="J120" s="18">
        <f t="shared" si="2"/>
        <v>25288.539999999986</v>
      </c>
      <c r="K120" s="18">
        <f t="shared" si="3"/>
        <v>24742.289999999986</v>
      </c>
      <c r="L120" s="1" t="s">
        <v>56</v>
      </c>
    </row>
    <row r="121" spans="1:12" x14ac:dyDescent="0.3">
      <c r="A121">
        <v>53</v>
      </c>
      <c r="B121" s="11">
        <v>44599</v>
      </c>
      <c r="C121" t="s">
        <v>625</v>
      </c>
      <c r="E121">
        <v>40</v>
      </c>
      <c r="J121" s="18">
        <f t="shared" si="2"/>
        <v>24742.289999999986</v>
      </c>
      <c r="K121" s="18">
        <f t="shared" si="3"/>
        <v>24782.289999999986</v>
      </c>
      <c r="L121" s="1" t="s">
        <v>55</v>
      </c>
    </row>
    <row r="122" spans="1:12" x14ac:dyDescent="0.3">
      <c r="A122">
        <v>53</v>
      </c>
      <c r="B122" s="11">
        <v>44599</v>
      </c>
      <c r="C122" t="s">
        <v>626</v>
      </c>
      <c r="E122">
        <v>40</v>
      </c>
      <c r="J122" s="18">
        <f t="shared" si="2"/>
        <v>24782.289999999986</v>
      </c>
      <c r="K122" s="18">
        <f t="shared" si="3"/>
        <v>24822.289999999986</v>
      </c>
      <c r="L122" s="1" t="s">
        <v>55</v>
      </c>
    </row>
    <row r="123" spans="1:12" x14ac:dyDescent="0.3">
      <c r="A123">
        <v>53</v>
      </c>
      <c r="B123" s="11">
        <v>44599</v>
      </c>
      <c r="C123" t="s">
        <v>109</v>
      </c>
      <c r="E123">
        <v>50</v>
      </c>
      <c r="J123" s="18">
        <f t="shared" si="2"/>
        <v>24822.289999999986</v>
      </c>
      <c r="K123" s="18">
        <f t="shared" si="3"/>
        <v>24872.289999999986</v>
      </c>
      <c r="L123" s="1" t="s">
        <v>55</v>
      </c>
    </row>
    <row r="124" spans="1:12" x14ac:dyDescent="0.3">
      <c r="A124">
        <v>53</v>
      </c>
      <c r="B124" s="11">
        <v>44601</v>
      </c>
      <c r="C124" t="s">
        <v>160</v>
      </c>
      <c r="E124">
        <v>25</v>
      </c>
      <c r="J124" s="18">
        <f t="shared" si="2"/>
        <v>24872.289999999986</v>
      </c>
      <c r="K124" s="18">
        <f t="shared" si="3"/>
        <v>24897.289999999986</v>
      </c>
      <c r="L124" s="1" t="s">
        <v>55</v>
      </c>
    </row>
    <row r="125" spans="1:12" x14ac:dyDescent="0.3">
      <c r="A125">
        <v>53</v>
      </c>
      <c r="B125" s="11">
        <v>44601</v>
      </c>
      <c r="C125" t="s">
        <v>827</v>
      </c>
      <c r="E125">
        <v>92.79</v>
      </c>
      <c r="J125" s="18">
        <f t="shared" si="2"/>
        <v>24897.289999999986</v>
      </c>
      <c r="K125" s="18">
        <f t="shared" si="3"/>
        <v>24990.079999999987</v>
      </c>
      <c r="L125" s="1" t="s">
        <v>55</v>
      </c>
    </row>
    <row r="126" spans="1:12" x14ac:dyDescent="0.3">
      <c r="A126">
        <v>53</v>
      </c>
      <c r="B126" s="11">
        <v>44602</v>
      </c>
      <c r="C126" t="s">
        <v>828</v>
      </c>
      <c r="E126">
        <v>49.36</v>
      </c>
      <c r="J126" s="18">
        <f t="shared" si="2"/>
        <v>24990.079999999987</v>
      </c>
      <c r="K126" s="18">
        <f t="shared" si="3"/>
        <v>25039.439999999988</v>
      </c>
      <c r="L126" s="1" t="s">
        <v>55</v>
      </c>
    </row>
    <row r="127" spans="1:12" x14ac:dyDescent="0.3">
      <c r="A127">
        <v>53</v>
      </c>
      <c r="B127" s="11">
        <v>44603</v>
      </c>
      <c r="C127" t="s">
        <v>829</v>
      </c>
      <c r="E127">
        <v>19.64</v>
      </c>
      <c r="J127" s="18">
        <f t="shared" si="2"/>
        <v>25039.439999999988</v>
      </c>
      <c r="K127" s="18">
        <f t="shared" si="3"/>
        <v>25059.079999999987</v>
      </c>
      <c r="L127" s="1" t="s">
        <v>55</v>
      </c>
    </row>
    <row r="128" spans="1:12" x14ac:dyDescent="0.3">
      <c r="A128">
        <v>53</v>
      </c>
      <c r="B128" s="11">
        <v>44606</v>
      </c>
      <c r="C128" t="s">
        <v>629</v>
      </c>
      <c r="E128">
        <v>500</v>
      </c>
      <c r="J128" s="18">
        <f t="shared" si="2"/>
        <v>25059.079999999987</v>
      </c>
      <c r="K128" s="18">
        <f t="shared" si="3"/>
        <v>25559.079999999987</v>
      </c>
      <c r="L128" s="1" t="s">
        <v>55</v>
      </c>
    </row>
    <row r="129" spans="1:12" x14ac:dyDescent="0.3">
      <c r="A129">
        <v>53</v>
      </c>
      <c r="B129" s="11">
        <v>44607</v>
      </c>
      <c r="C129" t="s">
        <v>788</v>
      </c>
      <c r="E129">
        <v>10</v>
      </c>
      <c r="J129" s="18">
        <f t="shared" si="2"/>
        <v>25559.079999999987</v>
      </c>
      <c r="K129" s="18">
        <f t="shared" si="3"/>
        <v>25569.079999999987</v>
      </c>
      <c r="L129" s="1" t="s">
        <v>55</v>
      </c>
    </row>
    <row r="130" spans="1:12" x14ac:dyDescent="0.3">
      <c r="A130">
        <v>53</v>
      </c>
      <c r="B130" s="11">
        <v>44607</v>
      </c>
      <c r="C130" t="s">
        <v>830</v>
      </c>
      <c r="E130">
        <v>125</v>
      </c>
      <c r="J130" s="18">
        <f t="shared" si="2"/>
        <v>25569.079999999987</v>
      </c>
      <c r="K130" s="18">
        <f t="shared" si="3"/>
        <v>25694.079999999987</v>
      </c>
      <c r="L130" s="1" t="s">
        <v>55</v>
      </c>
    </row>
    <row r="131" spans="1:12" x14ac:dyDescent="0.3">
      <c r="A131">
        <v>53</v>
      </c>
      <c r="B131" s="11">
        <v>44608</v>
      </c>
      <c r="C131" t="s">
        <v>789</v>
      </c>
      <c r="E131">
        <v>50</v>
      </c>
      <c r="J131" s="18">
        <f t="shared" si="2"/>
        <v>25694.079999999987</v>
      </c>
      <c r="K131" s="18">
        <f t="shared" si="3"/>
        <v>25744.079999999987</v>
      </c>
      <c r="L131" s="1" t="s">
        <v>55</v>
      </c>
    </row>
    <row r="132" spans="1:12" x14ac:dyDescent="0.3">
      <c r="A132">
        <v>53</v>
      </c>
      <c r="B132" s="11">
        <v>44610</v>
      </c>
      <c r="C132" t="s">
        <v>641</v>
      </c>
      <c r="E132">
        <v>21.92</v>
      </c>
      <c r="J132" s="18">
        <f t="shared" si="2"/>
        <v>25744.079999999987</v>
      </c>
      <c r="K132" s="18">
        <f t="shared" si="3"/>
        <v>25765.999999999985</v>
      </c>
      <c r="L132" s="1" t="s">
        <v>55</v>
      </c>
    </row>
    <row r="133" spans="1:12" x14ac:dyDescent="0.3">
      <c r="A133">
        <v>53</v>
      </c>
      <c r="B133" s="11">
        <v>44614</v>
      </c>
      <c r="C133" t="s">
        <v>831</v>
      </c>
      <c r="E133">
        <v>98.92</v>
      </c>
      <c r="J133" s="18">
        <f t="shared" si="2"/>
        <v>25765.999999999985</v>
      </c>
      <c r="K133" s="18">
        <f t="shared" si="3"/>
        <v>25864.919999999984</v>
      </c>
      <c r="L133" s="1" t="s">
        <v>55</v>
      </c>
    </row>
    <row r="134" spans="1:12" x14ac:dyDescent="0.3">
      <c r="A134">
        <v>53</v>
      </c>
      <c r="B134" s="11">
        <v>44615</v>
      </c>
      <c r="C134" t="s">
        <v>806</v>
      </c>
      <c r="E134">
        <v>11.51</v>
      </c>
      <c r="J134" s="18">
        <f t="shared" si="2"/>
        <v>25864.919999999984</v>
      </c>
      <c r="K134" s="18">
        <f t="shared" si="3"/>
        <v>25876.429999999982</v>
      </c>
      <c r="L134" s="1" t="s">
        <v>55</v>
      </c>
    </row>
    <row r="135" spans="1:12" x14ac:dyDescent="0.3">
      <c r="A135">
        <v>53</v>
      </c>
      <c r="B135" s="11">
        <v>44615</v>
      </c>
      <c r="C135" t="s">
        <v>832</v>
      </c>
      <c r="E135">
        <v>19.64</v>
      </c>
      <c r="J135" s="18">
        <f t="shared" ref="J135:J200" si="4">+K134</f>
        <v>25876.429999999982</v>
      </c>
      <c r="K135" s="18">
        <f t="shared" ref="K135:K200" si="5">+J135+E135-D135</f>
        <v>25896.069999999982</v>
      </c>
      <c r="L135" s="1" t="s">
        <v>55</v>
      </c>
    </row>
    <row r="136" spans="1:12" x14ac:dyDescent="0.3">
      <c r="A136">
        <v>53</v>
      </c>
      <c r="B136" s="11">
        <v>44616</v>
      </c>
      <c r="C136" t="s">
        <v>833</v>
      </c>
      <c r="E136">
        <v>54.13</v>
      </c>
      <c r="J136" s="18">
        <f t="shared" si="4"/>
        <v>25896.069999999982</v>
      </c>
      <c r="K136" s="18">
        <f t="shared" si="5"/>
        <v>25950.199999999983</v>
      </c>
      <c r="L136" s="1" t="s">
        <v>55</v>
      </c>
    </row>
    <row r="137" spans="1:12" x14ac:dyDescent="0.3">
      <c r="A137">
        <v>53</v>
      </c>
      <c r="B137" s="11">
        <v>44620</v>
      </c>
      <c r="C137" t="s">
        <v>812</v>
      </c>
      <c r="D137">
        <v>156.5</v>
      </c>
      <c r="J137" s="18">
        <f t="shared" si="4"/>
        <v>25950.199999999983</v>
      </c>
      <c r="K137" s="18">
        <f t="shared" si="5"/>
        <v>25793.699999999983</v>
      </c>
      <c r="L137" s="1" t="s">
        <v>56</v>
      </c>
    </row>
    <row r="138" spans="1:12" x14ac:dyDescent="0.3">
      <c r="A138">
        <v>53</v>
      </c>
      <c r="B138" s="11">
        <v>44620</v>
      </c>
      <c r="C138" t="s">
        <v>635</v>
      </c>
      <c r="E138">
        <v>10</v>
      </c>
      <c r="J138" s="18">
        <f t="shared" si="4"/>
        <v>25793.699999999983</v>
      </c>
      <c r="K138" s="18">
        <f t="shared" si="5"/>
        <v>25803.699999999983</v>
      </c>
      <c r="L138" s="1" t="s">
        <v>55</v>
      </c>
    </row>
    <row r="139" spans="1:12" x14ac:dyDescent="0.3">
      <c r="A139">
        <v>53</v>
      </c>
      <c r="B139" s="11">
        <v>44621</v>
      </c>
      <c r="C139" t="s">
        <v>43</v>
      </c>
      <c r="E139">
        <v>10</v>
      </c>
      <c r="J139" s="18">
        <f t="shared" si="4"/>
        <v>25803.699999999983</v>
      </c>
      <c r="K139" s="18">
        <f t="shared" si="5"/>
        <v>25813.699999999983</v>
      </c>
      <c r="L139" s="1" t="s">
        <v>55</v>
      </c>
    </row>
    <row r="140" spans="1:12" x14ac:dyDescent="0.3">
      <c r="A140">
        <v>53</v>
      </c>
      <c r="B140" s="11">
        <v>44621</v>
      </c>
      <c r="C140" t="s">
        <v>39</v>
      </c>
      <c r="E140">
        <v>10</v>
      </c>
      <c r="J140" s="18">
        <f t="shared" si="4"/>
        <v>25813.699999999983</v>
      </c>
      <c r="K140" s="18">
        <f t="shared" si="5"/>
        <v>25823.699999999983</v>
      </c>
      <c r="L140" s="1" t="s">
        <v>55</v>
      </c>
    </row>
    <row r="141" spans="1:12" x14ac:dyDescent="0.3">
      <c r="A141">
        <v>53</v>
      </c>
      <c r="B141" s="11">
        <v>44621</v>
      </c>
      <c r="C141" t="s">
        <v>779</v>
      </c>
      <c r="E141">
        <v>15</v>
      </c>
      <c r="J141" s="18">
        <f t="shared" si="4"/>
        <v>25823.699999999983</v>
      </c>
      <c r="K141" s="18">
        <f t="shared" si="5"/>
        <v>25838.699999999983</v>
      </c>
      <c r="L141" s="1" t="s">
        <v>55</v>
      </c>
    </row>
    <row r="142" spans="1:12" x14ac:dyDescent="0.3">
      <c r="A142">
        <v>53</v>
      </c>
      <c r="B142" s="11">
        <v>44621</v>
      </c>
      <c r="C142" t="s">
        <v>780</v>
      </c>
      <c r="E142">
        <v>20</v>
      </c>
      <c r="J142" s="18">
        <f t="shared" si="4"/>
        <v>25838.699999999983</v>
      </c>
      <c r="K142" s="20">
        <f t="shared" si="5"/>
        <v>25858.699999999983</v>
      </c>
      <c r="L142" s="1" t="s">
        <v>55</v>
      </c>
    </row>
    <row r="143" spans="1:12" x14ac:dyDescent="0.3">
      <c r="A143">
        <v>54</v>
      </c>
      <c r="B143" s="11">
        <v>44621</v>
      </c>
      <c r="C143" t="s">
        <v>834</v>
      </c>
      <c r="E143">
        <v>98.72</v>
      </c>
      <c r="J143" s="18">
        <f t="shared" si="4"/>
        <v>25858.699999999983</v>
      </c>
      <c r="K143" s="18">
        <f t="shared" si="5"/>
        <v>25957.419999999984</v>
      </c>
      <c r="L143" s="1" t="s">
        <v>55</v>
      </c>
    </row>
    <row r="144" spans="1:12" x14ac:dyDescent="0.3">
      <c r="A144">
        <v>54</v>
      </c>
      <c r="B144" s="11">
        <v>44622</v>
      </c>
      <c r="C144" t="s">
        <v>802</v>
      </c>
      <c r="D144">
        <v>120</v>
      </c>
      <c r="J144" s="18">
        <f t="shared" si="4"/>
        <v>25957.419999999984</v>
      </c>
      <c r="K144" s="18">
        <f t="shared" si="5"/>
        <v>25837.419999999984</v>
      </c>
      <c r="L144" s="1" t="s">
        <v>56</v>
      </c>
    </row>
    <row r="145" spans="1:14" x14ac:dyDescent="0.3">
      <c r="A145">
        <v>54</v>
      </c>
      <c r="B145" s="11">
        <v>44622</v>
      </c>
      <c r="C145" t="s">
        <v>781</v>
      </c>
      <c r="E145">
        <v>50</v>
      </c>
      <c r="J145" s="18">
        <f t="shared" si="4"/>
        <v>25837.419999999984</v>
      </c>
      <c r="K145" s="18">
        <f t="shared" si="5"/>
        <v>25887.419999999984</v>
      </c>
      <c r="L145" s="1" t="s">
        <v>55</v>
      </c>
    </row>
    <row r="146" spans="1:14" x14ac:dyDescent="0.3">
      <c r="A146">
        <v>54</v>
      </c>
      <c r="B146" s="11">
        <v>44622</v>
      </c>
      <c r="C146" t="s">
        <v>835</v>
      </c>
      <c r="E146">
        <v>180</v>
      </c>
      <c r="J146" s="18">
        <f t="shared" si="4"/>
        <v>25887.419999999984</v>
      </c>
      <c r="K146" s="20">
        <f t="shared" si="5"/>
        <v>26067.419999999984</v>
      </c>
      <c r="L146" s="1" t="s">
        <v>55</v>
      </c>
    </row>
    <row r="147" spans="1:14" x14ac:dyDescent="0.3">
      <c r="A147">
        <v>55</v>
      </c>
      <c r="B147" s="11">
        <v>44623</v>
      </c>
      <c r="C147" t="s">
        <v>783</v>
      </c>
      <c r="D147" s="24">
        <f>1823-D148</f>
        <v>708.45</v>
      </c>
      <c r="F147" t="s">
        <v>921</v>
      </c>
      <c r="J147" s="18">
        <f>+K146</f>
        <v>26067.419999999984</v>
      </c>
      <c r="K147" s="18">
        <f>+J147+E147-D147</f>
        <v>25358.969999999983</v>
      </c>
      <c r="L147" s="1" t="s">
        <v>608</v>
      </c>
      <c r="M147" t="s">
        <v>923</v>
      </c>
      <c r="N147">
        <v>1823</v>
      </c>
    </row>
    <row r="148" spans="1:14" x14ac:dyDescent="0.3">
      <c r="A148">
        <v>55</v>
      </c>
      <c r="B148" s="11">
        <v>44623</v>
      </c>
      <c r="C148" t="s">
        <v>783</v>
      </c>
      <c r="D148" s="24">
        <v>1114.55</v>
      </c>
      <c r="F148" t="s">
        <v>921</v>
      </c>
      <c r="J148" s="18">
        <f t="shared" ref="J148:J150" si="6">+K147</f>
        <v>25358.969999999983</v>
      </c>
      <c r="K148" s="18">
        <f t="shared" ref="K148:K150" si="7">+J148+E148-D148</f>
        <v>24244.419999999984</v>
      </c>
      <c r="L148" s="1" t="s">
        <v>65</v>
      </c>
    </row>
    <row r="149" spans="1:14" x14ac:dyDescent="0.3">
      <c r="A149">
        <v>55</v>
      </c>
      <c r="B149" s="11">
        <v>44623</v>
      </c>
      <c r="C149" t="s">
        <v>108</v>
      </c>
      <c r="E149">
        <v>5</v>
      </c>
      <c r="J149" s="18">
        <f t="shared" si="6"/>
        <v>24244.419999999984</v>
      </c>
      <c r="K149" s="18">
        <f t="shared" si="7"/>
        <v>24249.419999999984</v>
      </c>
      <c r="L149" s="1" t="s">
        <v>55</v>
      </c>
    </row>
    <row r="150" spans="1:14" x14ac:dyDescent="0.3">
      <c r="A150">
        <v>55</v>
      </c>
      <c r="B150" s="11">
        <v>44623</v>
      </c>
      <c r="C150" t="s">
        <v>836</v>
      </c>
      <c r="E150">
        <v>128.46</v>
      </c>
      <c r="J150" s="18">
        <f t="shared" si="6"/>
        <v>24249.419999999984</v>
      </c>
      <c r="K150" s="18">
        <f t="shared" si="7"/>
        <v>24377.879999999983</v>
      </c>
      <c r="L150" s="1" t="s">
        <v>55</v>
      </c>
    </row>
    <row r="151" spans="1:14" x14ac:dyDescent="0.3">
      <c r="A151">
        <v>55</v>
      </c>
      <c r="B151" s="11">
        <v>44627</v>
      </c>
      <c r="C151" t="s">
        <v>837</v>
      </c>
      <c r="D151">
        <v>120</v>
      </c>
      <c r="J151" s="18">
        <f t="shared" si="4"/>
        <v>24377.879999999983</v>
      </c>
      <c r="K151" s="18">
        <f t="shared" si="5"/>
        <v>24257.879999999983</v>
      </c>
      <c r="L151" s="1" t="s">
        <v>56</v>
      </c>
    </row>
    <row r="152" spans="1:14" x14ac:dyDescent="0.3">
      <c r="A152">
        <v>55</v>
      </c>
      <c r="B152" s="11">
        <v>44627</v>
      </c>
      <c r="C152" t="s">
        <v>626</v>
      </c>
      <c r="E152">
        <v>40</v>
      </c>
      <c r="J152" s="18">
        <f t="shared" si="4"/>
        <v>24257.879999999983</v>
      </c>
      <c r="K152" s="18">
        <f t="shared" si="5"/>
        <v>24297.879999999983</v>
      </c>
      <c r="L152" s="1" t="s">
        <v>55</v>
      </c>
    </row>
    <row r="153" spans="1:14" x14ac:dyDescent="0.3">
      <c r="A153">
        <v>55</v>
      </c>
      <c r="B153" s="11">
        <v>44627</v>
      </c>
      <c r="C153" t="s">
        <v>625</v>
      </c>
      <c r="E153">
        <v>40</v>
      </c>
      <c r="J153" s="18">
        <f t="shared" si="4"/>
        <v>24297.879999999983</v>
      </c>
      <c r="K153" s="18">
        <f t="shared" si="5"/>
        <v>24337.879999999983</v>
      </c>
      <c r="L153" s="1" t="s">
        <v>55</v>
      </c>
    </row>
    <row r="154" spans="1:14" x14ac:dyDescent="0.3">
      <c r="A154">
        <v>55</v>
      </c>
      <c r="B154" s="11">
        <v>44627</v>
      </c>
      <c r="C154" t="s">
        <v>109</v>
      </c>
      <c r="E154">
        <v>50</v>
      </c>
      <c r="J154" s="18">
        <f t="shared" si="4"/>
        <v>24337.879999999983</v>
      </c>
      <c r="K154" s="18">
        <f t="shared" si="5"/>
        <v>24387.879999999983</v>
      </c>
      <c r="L154" s="1" t="s">
        <v>55</v>
      </c>
    </row>
    <row r="155" spans="1:14" x14ac:dyDescent="0.3">
      <c r="A155">
        <v>55</v>
      </c>
      <c r="B155" s="11">
        <v>44629</v>
      </c>
      <c r="C155" t="s">
        <v>543</v>
      </c>
      <c r="D155" s="24">
        <v>2234</v>
      </c>
      <c r="F155" t="s">
        <v>920</v>
      </c>
      <c r="J155" s="18">
        <f t="shared" si="4"/>
        <v>24387.879999999983</v>
      </c>
      <c r="K155" s="18">
        <f t="shared" si="5"/>
        <v>22153.879999999983</v>
      </c>
      <c r="L155" s="1" t="s">
        <v>65</v>
      </c>
    </row>
    <row r="156" spans="1:14" x14ac:dyDescent="0.3">
      <c r="A156">
        <v>55</v>
      </c>
      <c r="B156" s="11">
        <v>44629</v>
      </c>
      <c r="C156" t="s">
        <v>160</v>
      </c>
      <c r="E156">
        <v>25</v>
      </c>
      <c r="J156" s="18">
        <f t="shared" si="4"/>
        <v>22153.879999999983</v>
      </c>
      <c r="K156" s="18">
        <f t="shared" si="5"/>
        <v>22178.879999999983</v>
      </c>
      <c r="L156" s="1" t="s">
        <v>55</v>
      </c>
    </row>
    <row r="157" spans="1:14" x14ac:dyDescent="0.3">
      <c r="A157">
        <v>55</v>
      </c>
      <c r="B157" s="11">
        <v>44629</v>
      </c>
      <c r="C157" t="s">
        <v>838</v>
      </c>
      <c r="E157">
        <v>92.79</v>
      </c>
      <c r="J157" s="18">
        <f t="shared" si="4"/>
        <v>22178.879999999983</v>
      </c>
      <c r="K157" s="18">
        <f t="shared" si="5"/>
        <v>22271.669999999984</v>
      </c>
      <c r="L157" s="1" t="s">
        <v>55</v>
      </c>
    </row>
    <row r="158" spans="1:14" x14ac:dyDescent="0.3">
      <c r="A158">
        <v>55</v>
      </c>
      <c r="B158" s="11">
        <v>44630</v>
      </c>
      <c r="C158" t="s">
        <v>839</v>
      </c>
      <c r="E158">
        <v>49.36</v>
      </c>
      <c r="J158" s="18">
        <f t="shared" si="4"/>
        <v>22271.669999999984</v>
      </c>
      <c r="K158" s="18">
        <f t="shared" si="5"/>
        <v>22321.029999999984</v>
      </c>
      <c r="L158" s="1" t="s">
        <v>55</v>
      </c>
    </row>
    <row r="159" spans="1:14" x14ac:dyDescent="0.3">
      <c r="A159">
        <v>55</v>
      </c>
      <c r="B159" s="11">
        <v>44631</v>
      </c>
      <c r="C159" t="s">
        <v>840</v>
      </c>
      <c r="E159">
        <v>19.64</v>
      </c>
      <c r="J159" s="18">
        <f t="shared" si="4"/>
        <v>22321.029999999984</v>
      </c>
      <c r="K159" s="18">
        <f t="shared" si="5"/>
        <v>22340.669999999984</v>
      </c>
      <c r="L159" s="1" t="s">
        <v>55</v>
      </c>
    </row>
    <row r="160" spans="1:14" x14ac:dyDescent="0.3">
      <c r="A160">
        <v>55</v>
      </c>
      <c r="B160" s="11">
        <v>44634</v>
      </c>
      <c r="C160" t="s">
        <v>841</v>
      </c>
      <c r="E160">
        <v>9.7200000000000006</v>
      </c>
      <c r="J160" s="18">
        <f t="shared" si="4"/>
        <v>22340.669999999984</v>
      </c>
      <c r="K160" s="18">
        <f t="shared" si="5"/>
        <v>22350.389999999985</v>
      </c>
      <c r="L160" s="1" t="s">
        <v>55</v>
      </c>
    </row>
    <row r="161" spans="1:12" x14ac:dyDescent="0.3">
      <c r="A161">
        <v>55</v>
      </c>
      <c r="B161" s="11">
        <v>44634</v>
      </c>
      <c r="C161" t="s">
        <v>629</v>
      </c>
      <c r="E161">
        <v>500</v>
      </c>
      <c r="J161" s="18">
        <f t="shared" si="4"/>
        <v>22350.389999999985</v>
      </c>
      <c r="K161" s="18">
        <f t="shared" si="5"/>
        <v>22850.389999999985</v>
      </c>
      <c r="L161" s="1" t="s">
        <v>55</v>
      </c>
    </row>
    <row r="162" spans="1:12" x14ac:dyDescent="0.3">
      <c r="A162">
        <v>55</v>
      </c>
      <c r="B162" s="11">
        <v>44635</v>
      </c>
      <c r="C162" t="s">
        <v>788</v>
      </c>
      <c r="E162">
        <v>10</v>
      </c>
      <c r="J162" s="18">
        <f t="shared" si="4"/>
        <v>22850.389999999985</v>
      </c>
      <c r="K162" s="18">
        <f t="shared" si="5"/>
        <v>22860.389999999985</v>
      </c>
      <c r="L162" s="1" t="s">
        <v>55</v>
      </c>
    </row>
    <row r="163" spans="1:12" x14ac:dyDescent="0.3">
      <c r="A163">
        <v>55</v>
      </c>
      <c r="B163" s="11">
        <v>44636</v>
      </c>
      <c r="C163" t="s">
        <v>842</v>
      </c>
      <c r="D163">
        <v>2400</v>
      </c>
      <c r="J163" s="18">
        <f t="shared" si="4"/>
        <v>22860.389999999985</v>
      </c>
      <c r="K163" s="18">
        <f t="shared" si="5"/>
        <v>20460.389999999985</v>
      </c>
      <c r="L163" s="1" t="s">
        <v>56</v>
      </c>
    </row>
    <row r="164" spans="1:12" x14ac:dyDescent="0.3">
      <c r="A164">
        <v>55</v>
      </c>
      <c r="B164" s="11">
        <v>44636</v>
      </c>
      <c r="C164" t="s">
        <v>789</v>
      </c>
      <c r="E164">
        <v>50</v>
      </c>
      <c r="J164" s="18">
        <f t="shared" si="4"/>
        <v>20460.389999999985</v>
      </c>
      <c r="K164" s="18">
        <f t="shared" si="5"/>
        <v>20510.389999999985</v>
      </c>
      <c r="L164" s="1" t="s">
        <v>55</v>
      </c>
    </row>
    <row r="165" spans="1:12" x14ac:dyDescent="0.3">
      <c r="A165">
        <v>55</v>
      </c>
      <c r="B165" s="11">
        <v>44641</v>
      </c>
      <c r="C165" t="s">
        <v>843</v>
      </c>
      <c r="E165">
        <v>98.92</v>
      </c>
      <c r="J165" s="18">
        <f t="shared" si="4"/>
        <v>20510.389999999985</v>
      </c>
      <c r="K165" s="18">
        <f t="shared" si="5"/>
        <v>20609.309999999983</v>
      </c>
      <c r="L165" s="1" t="s">
        <v>55</v>
      </c>
    </row>
    <row r="166" spans="1:12" x14ac:dyDescent="0.3">
      <c r="A166">
        <v>55</v>
      </c>
      <c r="B166" s="11">
        <v>44642</v>
      </c>
      <c r="C166" t="s">
        <v>844</v>
      </c>
      <c r="E166">
        <v>98.92</v>
      </c>
      <c r="J166" s="18">
        <f t="shared" si="4"/>
        <v>20609.309999999983</v>
      </c>
      <c r="K166" s="18">
        <f t="shared" si="5"/>
        <v>20708.229999999981</v>
      </c>
      <c r="L166" s="1" t="s">
        <v>55</v>
      </c>
    </row>
    <row r="167" spans="1:12" x14ac:dyDescent="0.3">
      <c r="A167">
        <v>55</v>
      </c>
      <c r="B167" s="11">
        <v>44643</v>
      </c>
      <c r="C167" t="s">
        <v>845</v>
      </c>
      <c r="E167">
        <v>19.64</v>
      </c>
      <c r="J167" s="18">
        <f t="shared" si="4"/>
        <v>20708.229999999981</v>
      </c>
      <c r="K167" s="18">
        <f t="shared" si="5"/>
        <v>20727.869999999981</v>
      </c>
      <c r="L167" s="1" t="s">
        <v>55</v>
      </c>
    </row>
    <row r="168" spans="1:12" x14ac:dyDescent="0.3">
      <c r="A168">
        <v>55</v>
      </c>
      <c r="B168" s="11">
        <v>44644</v>
      </c>
      <c r="C168" t="s">
        <v>846</v>
      </c>
      <c r="E168">
        <v>54.13</v>
      </c>
      <c r="J168" s="18">
        <f t="shared" si="4"/>
        <v>20727.869999999981</v>
      </c>
      <c r="K168" s="18">
        <f t="shared" si="5"/>
        <v>20781.999999999982</v>
      </c>
      <c r="L168" s="1" t="s">
        <v>55</v>
      </c>
    </row>
    <row r="169" spans="1:12" x14ac:dyDescent="0.3">
      <c r="A169">
        <v>55</v>
      </c>
      <c r="B169" s="11">
        <v>44649</v>
      </c>
      <c r="C169" t="s">
        <v>847</v>
      </c>
      <c r="E169">
        <v>98.72</v>
      </c>
      <c r="J169" s="18">
        <f t="shared" si="4"/>
        <v>20781.999999999982</v>
      </c>
      <c r="K169" s="18">
        <f t="shared" si="5"/>
        <v>20880.719999999983</v>
      </c>
      <c r="L169" s="1" t="s">
        <v>55</v>
      </c>
    </row>
    <row r="170" spans="1:12" x14ac:dyDescent="0.3">
      <c r="A170">
        <v>55</v>
      </c>
      <c r="B170" s="11">
        <v>44650</v>
      </c>
      <c r="C170" t="s">
        <v>635</v>
      </c>
      <c r="E170">
        <v>10</v>
      </c>
      <c r="J170" s="18">
        <f t="shared" si="4"/>
        <v>20880.719999999983</v>
      </c>
      <c r="K170" s="18">
        <f t="shared" si="5"/>
        <v>20890.719999999983</v>
      </c>
      <c r="L170" s="1" t="s">
        <v>55</v>
      </c>
    </row>
    <row r="171" spans="1:12" x14ac:dyDescent="0.3">
      <c r="A171">
        <v>55</v>
      </c>
      <c r="B171" s="11">
        <v>44652</v>
      </c>
      <c r="C171" t="s">
        <v>848</v>
      </c>
      <c r="D171">
        <v>75</v>
      </c>
      <c r="J171" s="18">
        <f t="shared" si="4"/>
        <v>20890.719999999983</v>
      </c>
      <c r="K171" s="18">
        <f t="shared" si="5"/>
        <v>20815.719999999983</v>
      </c>
      <c r="L171" s="1" t="s">
        <v>87</v>
      </c>
    </row>
    <row r="172" spans="1:12" x14ac:dyDescent="0.3">
      <c r="A172">
        <v>55</v>
      </c>
      <c r="B172" s="11">
        <v>44652</v>
      </c>
      <c r="C172" t="s">
        <v>849</v>
      </c>
      <c r="D172" s="24">
        <v>3669</v>
      </c>
      <c r="F172" t="s">
        <v>922</v>
      </c>
      <c r="J172" s="18">
        <f t="shared" si="4"/>
        <v>20815.719999999983</v>
      </c>
      <c r="K172" s="20">
        <f t="shared" si="5"/>
        <v>17146.719999999983</v>
      </c>
      <c r="L172" s="1" t="s">
        <v>65</v>
      </c>
    </row>
    <row r="173" spans="1:12" x14ac:dyDescent="0.3">
      <c r="A173">
        <v>56</v>
      </c>
      <c r="B173" s="11">
        <v>44652</v>
      </c>
      <c r="C173" t="s">
        <v>39</v>
      </c>
      <c r="E173">
        <v>10</v>
      </c>
      <c r="J173" s="18">
        <f t="shared" si="4"/>
        <v>17146.719999999983</v>
      </c>
      <c r="K173" s="18">
        <f t="shared" si="5"/>
        <v>17156.719999999983</v>
      </c>
      <c r="L173" s="1" t="s">
        <v>55</v>
      </c>
    </row>
    <row r="174" spans="1:12" x14ac:dyDescent="0.3">
      <c r="A174">
        <v>56</v>
      </c>
      <c r="B174" s="11">
        <v>44652</v>
      </c>
      <c r="C174" t="s">
        <v>43</v>
      </c>
      <c r="E174">
        <v>10</v>
      </c>
      <c r="J174" s="18">
        <f t="shared" si="4"/>
        <v>17156.719999999983</v>
      </c>
      <c r="K174" s="18">
        <f t="shared" si="5"/>
        <v>17166.719999999983</v>
      </c>
      <c r="L174" s="1" t="s">
        <v>55</v>
      </c>
    </row>
    <row r="175" spans="1:12" x14ac:dyDescent="0.3">
      <c r="A175">
        <v>56</v>
      </c>
      <c r="B175" s="11">
        <v>44652</v>
      </c>
      <c r="C175" t="s">
        <v>779</v>
      </c>
      <c r="E175">
        <v>15</v>
      </c>
      <c r="J175" s="18">
        <f t="shared" si="4"/>
        <v>17166.719999999983</v>
      </c>
      <c r="K175" s="18">
        <f t="shared" si="5"/>
        <v>17181.719999999983</v>
      </c>
      <c r="L175" s="1" t="s">
        <v>55</v>
      </c>
    </row>
    <row r="176" spans="1:12" x14ac:dyDescent="0.3">
      <c r="A176">
        <v>56</v>
      </c>
      <c r="B176" s="11">
        <v>44652</v>
      </c>
      <c r="C176" t="s">
        <v>780</v>
      </c>
      <c r="E176">
        <v>20</v>
      </c>
      <c r="J176" s="18">
        <f t="shared" si="4"/>
        <v>17181.719999999983</v>
      </c>
      <c r="K176" s="18">
        <f t="shared" si="5"/>
        <v>17201.719999999983</v>
      </c>
      <c r="L176" s="1" t="s">
        <v>55</v>
      </c>
    </row>
    <row r="177" spans="1:13" x14ac:dyDescent="0.3">
      <c r="A177">
        <v>56</v>
      </c>
      <c r="B177" s="11">
        <v>44655</v>
      </c>
      <c r="C177" t="s">
        <v>802</v>
      </c>
      <c r="D177">
        <v>120</v>
      </c>
      <c r="J177" s="18">
        <f t="shared" si="4"/>
        <v>17201.719999999983</v>
      </c>
      <c r="K177" s="18">
        <f t="shared" si="5"/>
        <v>17081.719999999983</v>
      </c>
      <c r="L177" s="1" t="s">
        <v>56</v>
      </c>
    </row>
    <row r="178" spans="1:13" x14ac:dyDescent="0.3">
      <c r="A178">
        <v>56</v>
      </c>
      <c r="B178" s="11">
        <v>44655</v>
      </c>
      <c r="C178" t="s">
        <v>108</v>
      </c>
      <c r="E178">
        <v>5</v>
      </c>
      <c r="J178" s="18">
        <f t="shared" si="4"/>
        <v>17081.719999999983</v>
      </c>
      <c r="K178" s="18">
        <f t="shared" si="5"/>
        <v>17086.719999999983</v>
      </c>
      <c r="L178" s="1" t="s">
        <v>55</v>
      </c>
    </row>
    <row r="179" spans="1:13" x14ac:dyDescent="0.3">
      <c r="A179">
        <v>56</v>
      </c>
      <c r="B179" s="11">
        <v>44655</v>
      </c>
      <c r="C179" t="s">
        <v>781</v>
      </c>
      <c r="E179">
        <v>50</v>
      </c>
      <c r="J179" s="18">
        <f t="shared" si="4"/>
        <v>17086.719999999983</v>
      </c>
      <c r="K179" s="18">
        <f t="shared" si="5"/>
        <v>17136.719999999983</v>
      </c>
      <c r="L179" s="1" t="s">
        <v>55</v>
      </c>
    </row>
    <row r="180" spans="1:13" x14ac:dyDescent="0.3">
      <c r="A180">
        <v>56</v>
      </c>
      <c r="B180" s="11">
        <v>44656</v>
      </c>
      <c r="C180" t="s">
        <v>626</v>
      </c>
      <c r="E180">
        <v>40</v>
      </c>
      <c r="J180" s="18">
        <f t="shared" si="4"/>
        <v>17136.719999999983</v>
      </c>
      <c r="K180" s="18">
        <f t="shared" si="5"/>
        <v>17176.719999999983</v>
      </c>
      <c r="L180" s="1" t="s">
        <v>55</v>
      </c>
    </row>
    <row r="181" spans="1:13" x14ac:dyDescent="0.3">
      <c r="A181">
        <v>56</v>
      </c>
      <c r="B181" s="11">
        <v>44656</v>
      </c>
      <c r="C181" t="s">
        <v>625</v>
      </c>
      <c r="E181">
        <v>40</v>
      </c>
      <c r="J181" s="18">
        <f t="shared" si="4"/>
        <v>17176.719999999983</v>
      </c>
      <c r="K181" s="18">
        <f t="shared" si="5"/>
        <v>17216.719999999983</v>
      </c>
      <c r="L181" s="1" t="s">
        <v>55</v>
      </c>
    </row>
    <row r="182" spans="1:13" x14ac:dyDescent="0.3">
      <c r="A182">
        <v>56</v>
      </c>
      <c r="B182" s="11">
        <v>44656</v>
      </c>
      <c r="C182" t="s">
        <v>109</v>
      </c>
      <c r="E182">
        <v>50</v>
      </c>
      <c r="J182" s="18">
        <f t="shared" si="4"/>
        <v>17216.719999999983</v>
      </c>
      <c r="K182" s="18">
        <f t="shared" si="5"/>
        <v>17266.719999999983</v>
      </c>
      <c r="L182" s="1" t="s">
        <v>55</v>
      </c>
    </row>
    <row r="183" spans="1:13" x14ac:dyDescent="0.3">
      <c r="A183">
        <v>56</v>
      </c>
      <c r="B183" s="11">
        <v>44656</v>
      </c>
      <c r="C183" t="s">
        <v>850</v>
      </c>
      <c r="E183">
        <v>128.46</v>
      </c>
      <c r="J183" s="18">
        <f t="shared" si="4"/>
        <v>17266.719999999983</v>
      </c>
      <c r="K183" s="18">
        <f t="shared" si="5"/>
        <v>17395.179999999982</v>
      </c>
      <c r="L183" s="1" t="s">
        <v>55</v>
      </c>
    </row>
    <row r="184" spans="1:13" x14ac:dyDescent="0.3">
      <c r="A184">
        <v>56</v>
      </c>
      <c r="B184" s="11">
        <v>44658</v>
      </c>
      <c r="C184" t="s">
        <v>812</v>
      </c>
      <c r="D184">
        <v>156.5</v>
      </c>
      <c r="J184" s="18">
        <f t="shared" si="4"/>
        <v>17395.179999999982</v>
      </c>
      <c r="K184" s="18">
        <f t="shared" si="5"/>
        <v>17238.679999999982</v>
      </c>
      <c r="L184" s="1" t="s">
        <v>56</v>
      </c>
    </row>
    <row r="185" spans="1:13" x14ac:dyDescent="0.3">
      <c r="A185">
        <v>56</v>
      </c>
      <c r="B185" s="11">
        <v>44659</v>
      </c>
      <c r="C185" t="s">
        <v>783</v>
      </c>
      <c r="D185" s="24">
        <f>7188-D186</f>
        <v>86</v>
      </c>
      <c r="F185" t="s">
        <v>925</v>
      </c>
      <c r="J185" s="18">
        <f t="shared" si="4"/>
        <v>17238.679999999982</v>
      </c>
      <c r="K185" s="18">
        <f t="shared" si="5"/>
        <v>17152.679999999982</v>
      </c>
      <c r="L185" s="1" t="s">
        <v>608</v>
      </c>
      <c r="M185" t="s">
        <v>926</v>
      </c>
    </row>
    <row r="186" spans="1:13" x14ac:dyDescent="0.3">
      <c r="A186">
        <v>56</v>
      </c>
      <c r="B186" s="11">
        <v>44659</v>
      </c>
      <c r="C186" t="s">
        <v>783</v>
      </c>
      <c r="D186" s="24">
        <v>7102</v>
      </c>
      <c r="F186" t="s">
        <v>925</v>
      </c>
      <c r="J186" s="18">
        <f t="shared" ref="J186:J189" si="8">+K185</f>
        <v>17152.679999999982</v>
      </c>
      <c r="K186" s="18">
        <f t="shared" ref="K186:K189" si="9">+J186+E186-D186</f>
        <v>10050.679999999982</v>
      </c>
      <c r="L186" s="1" t="s">
        <v>65</v>
      </c>
    </row>
    <row r="187" spans="1:13" x14ac:dyDescent="0.3">
      <c r="A187">
        <v>56</v>
      </c>
      <c r="B187" s="11">
        <v>44659</v>
      </c>
      <c r="C187" t="s">
        <v>851</v>
      </c>
      <c r="E187">
        <v>92.79</v>
      </c>
      <c r="J187" s="18">
        <f t="shared" si="8"/>
        <v>10050.679999999982</v>
      </c>
      <c r="K187" s="18">
        <f t="shared" si="9"/>
        <v>10143.469999999983</v>
      </c>
      <c r="L187" s="1" t="s">
        <v>55</v>
      </c>
    </row>
    <row r="188" spans="1:13" x14ac:dyDescent="0.3">
      <c r="A188">
        <v>56</v>
      </c>
      <c r="B188" s="11">
        <v>44662</v>
      </c>
      <c r="C188" t="s">
        <v>160</v>
      </c>
      <c r="E188">
        <v>25</v>
      </c>
      <c r="J188" s="18">
        <f t="shared" si="8"/>
        <v>10143.469999999983</v>
      </c>
      <c r="K188" s="18">
        <f t="shared" si="9"/>
        <v>10168.469999999983</v>
      </c>
      <c r="L188" s="1" t="s">
        <v>55</v>
      </c>
    </row>
    <row r="189" spans="1:13" x14ac:dyDescent="0.3">
      <c r="A189">
        <v>56</v>
      </c>
      <c r="B189" s="11">
        <v>44663</v>
      </c>
      <c r="C189" t="s">
        <v>852</v>
      </c>
      <c r="E189">
        <v>49.36</v>
      </c>
      <c r="J189" s="18">
        <f t="shared" si="8"/>
        <v>10168.469999999983</v>
      </c>
      <c r="K189" s="18">
        <f t="shared" si="9"/>
        <v>10217.829999999984</v>
      </c>
      <c r="L189" s="1" t="s">
        <v>55</v>
      </c>
    </row>
    <row r="190" spans="1:13" x14ac:dyDescent="0.3">
      <c r="A190">
        <v>56</v>
      </c>
      <c r="B190" s="11">
        <v>44663</v>
      </c>
      <c r="C190" t="s">
        <v>629</v>
      </c>
      <c r="E190">
        <v>500</v>
      </c>
      <c r="J190" s="18">
        <f t="shared" si="4"/>
        <v>10217.829999999984</v>
      </c>
      <c r="K190" s="18">
        <f t="shared" si="5"/>
        <v>10717.829999999984</v>
      </c>
      <c r="L190" s="1" t="s">
        <v>55</v>
      </c>
    </row>
    <row r="191" spans="1:13" x14ac:dyDescent="0.3">
      <c r="A191">
        <v>56</v>
      </c>
      <c r="B191" s="11">
        <v>44664</v>
      </c>
      <c r="C191" t="s">
        <v>853</v>
      </c>
      <c r="E191">
        <v>19.64</v>
      </c>
      <c r="J191" s="18">
        <f t="shared" si="4"/>
        <v>10717.829999999984</v>
      </c>
      <c r="K191" s="18">
        <f t="shared" si="5"/>
        <v>10737.469999999983</v>
      </c>
      <c r="L191" s="1" t="s">
        <v>55</v>
      </c>
    </row>
    <row r="192" spans="1:13" x14ac:dyDescent="0.3">
      <c r="A192">
        <v>56</v>
      </c>
      <c r="B192" s="11">
        <v>44670</v>
      </c>
      <c r="C192" t="s">
        <v>788</v>
      </c>
      <c r="E192">
        <v>10</v>
      </c>
      <c r="J192" s="18">
        <f t="shared" si="4"/>
        <v>10737.469999999983</v>
      </c>
      <c r="K192" s="18">
        <f t="shared" si="5"/>
        <v>10747.469999999983</v>
      </c>
      <c r="L192" s="1" t="s">
        <v>55</v>
      </c>
    </row>
    <row r="193" spans="1:12" x14ac:dyDescent="0.3">
      <c r="A193">
        <v>56</v>
      </c>
      <c r="B193" s="11">
        <v>44670</v>
      </c>
      <c r="C193" t="s">
        <v>789</v>
      </c>
      <c r="E193">
        <v>50</v>
      </c>
      <c r="J193" s="18">
        <f t="shared" si="4"/>
        <v>10747.469999999983</v>
      </c>
      <c r="K193" s="18">
        <f t="shared" si="5"/>
        <v>10797.469999999983</v>
      </c>
      <c r="L193" s="1" t="s">
        <v>55</v>
      </c>
    </row>
    <row r="194" spans="1:12" x14ac:dyDescent="0.3">
      <c r="A194">
        <v>56</v>
      </c>
      <c r="B194" s="11">
        <v>44672</v>
      </c>
      <c r="C194" t="s">
        <v>854</v>
      </c>
      <c r="E194">
        <v>98.92</v>
      </c>
      <c r="J194" s="18">
        <f t="shared" si="4"/>
        <v>10797.469999999983</v>
      </c>
      <c r="K194" s="18">
        <f t="shared" si="5"/>
        <v>10896.389999999983</v>
      </c>
      <c r="L194" s="1" t="s">
        <v>55</v>
      </c>
    </row>
    <row r="195" spans="1:12" x14ac:dyDescent="0.3">
      <c r="A195">
        <v>56</v>
      </c>
      <c r="B195" s="11">
        <v>44673</v>
      </c>
      <c r="C195" t="s">
        <v>855</v>
      </c>
      <c r="E195">
        <v>19.64</v>
      </c>
      <c r="J195" s="18">
        <f t="shared" si="4"/>
        <v>10896.389999999983</v>
      </c>
      <c r="K195" s="18">
        <f t="shared" si="5"/>
        <v>10916.029999999982</v>
      </c>
      <c r="L195" s="1" t="s">
        <v>55</v>
      </c>
    </row>
    <row r="196" spans="1:12" x14ac:dyDescent="0.3">
      <c r="A196">
        <v>56</v>
      </c>
      <c r="B196" s="11">
        <v>44676</v>
      </c>
      <c r="C196" t="s">
        <v>856</v>
      </c>
      <c r="E196">
        <v>29.54</v>
      </c>
      <c r="J196" s="18">
        <f t="shared" si="4"/>
        <v>10916.029999999982</v>
      </c>
      <c r="K196" s="18">
        <f t="shared" si="5"/>
        <v>10945.569999999983</v>
      </c>
      <c r="L196" s="1" t="s">
        <v>55</v>
      </c>
    </row>
    <row r="197" spans="1:12" x14ac:dyDescent="0.3">
      <c r="A197">
        <v>56</v>
      </c>
      <c r="B197" s="11">
        <v>44677</v>
      </c>
      <c r="C197" t="s">
        <v>857</v>
      </c>
      <c r="D197">
        <v>90</v>
      </c>
      <c r="J197" s="18">
        <f t="shared" si="4"/>
        <v>10945.569999999983</v>
      </c>
      <c r="K197" s="18">
        <f t="shared" si="5"/>
        <v>10855.569999999983</v>
      </c>
      <c r="L197" s="1" t="s">
        <v>87</v>
      </c>
    </row>
    <row r="198" spans="1:12" x14ac:dyDescent="0.3">
      <c r="A198">
        <v>56</v>
      </c>
      <c r="B198" s="11">
        <v>44677</v>
      </c>
      <c r="C198" t="s">
        <v>858</v>
      </c>
      <c r="E198">
        <v>54.13</v>
      </c>
      <c r="J198" s="18">
        <f t="shared" si="4"/>
        <v>10855.569999999983</v>
      </c>
      <c r="K198" s="20">
        <f t="shared" si="5"/>
        <v>10909.699999999983</v>
      </c>
      <c r="L198" s="1" t="s">
        <v>55</v>
      </c>
    </row>
    <row r="199" spans="1:12" x14ac:dyDescent="0.3">
      <c r="A199">
        <v>57</v>
      </c>
      <c r="B199" s="11">
        <v>44678</v>
      </c>
      <c r="C199" t="s">
        <v>859</v>
      </c>
      <c r="E199">
        <v>98.72</v>
      </c>
      <c r="J199" s="18">
        <f t="shared" si="4"/>
        <v>10909.699999999983</v>
      </c>
      <c r="K199" s="18">
        <f t="shared" si="5"/>
        <v>11008.419999999982</v>
      </c>
      <c r="L199" s="1" t="s">
        <v>55</v>
      </c>
    </row>
    <row r="200" spans="1:12" x14ac:dyDescent="0.3">
      <c r="A200">
        <v>57</v>
      </c>
      <c r="B200" s="11">
        <v>44684</v>
      </c>
      <c r="C200" t="s">
        <v>802</v>
      </c>
      <c r="D200">
        <v>120</v>
      </c>
      <c r="J200" s="18">
        <f t="shared" si="4"/>
        <v>11008.419999999982</v>
      </c>
      <c r="K200" s="18">
        <f t="shared" si="5"/>
        <v>10888.419999999982</v>
      </c>
      <c r="L200" s="1" t="s">
        <v>56</v>
      </c>
    </row>
    <row r="201" spans="1:12" x14ac:dyDescent="0.3">
      <c r="A201">
        <v>57</v>
      </c>
      <c r="B201" s="11">
        <v>44684</v>
      </c>
      <c r="C201" t="s">
        <v>108</v>
      </c>
      <c r="E201">
        <v>5</v>
      </c>
      <c r="J201" s="18">
        <f t="shared" ref="J201:J264" si="10">+K200</f>
        <v>10888.419999999982</v>
      </c>
      <c r="K201" s="18">
        <f t="shared" ref="K201:K264" si="11">+J201+E201-D201</f>
        <v>10893.419999999982</v>
      </c>
      <c r="L201" s="1" t="s">
        <v>55</v>
      </c>
    </row>
    <row r="202" spans="1:12" x14ac:dyDescent="0.3">
      <c r="A202">
        <v>57</v>
      </c>
      <c r="B202" s="11">
        <v>44684</v>
      </c>
      <c r="C202" t="s">
        <v>43</v>
      </c>
      <c r="E202">
        <v>10</v>
      </c>
      <c r="J202" s="18">
        <f t="shared" si="10"/>
        <v>10893.419999999982</v>
      </c>
      <c r="K202" s="18">
        <f t="shared" si="11"/>
        <v>10903.419999999982</v>
      </c>
      <c r="L202" s="1" t="s">
        <v>55</v>
      </c>
    </row>
    <row r="203" spans="1:12" x14ac:dyDescent="0.3">
      <c r="A203">
        <v>57</v>
      </c>
      <c r="B203" s="11">
        <v>44684</v>
      </c>
      <c r="C203" t="s">
        <v>635</v>
      </c>
      <c r="E203">
        <v>10</v>
      </c>
      <c r="J203" s="18">
        <f t="shared" si="10"/>
        <v>10903.419999999982</v>
      </c>
      <c r="K203" s="18">
        <f t="shared" si="11"/>
        <v>10913.419999999982</v>
      </c>
      <c r="L203" s="1" t="s">
        <v>55</v>
      </c>
    </row>
    <row r="204" spans="1:12" x14ac:dyDescent="0.3">
      <c r="A204">
        <v>57</v>
      </c>
      <c r="B204" s="11">
        <v>44684</v>
      </c>
      <c r="C204" t="s">
        <v>39</v>
      </c>
      <c r="E204">
        <v>10</v>
      </c>
      <c r="J204" s="18">
        <f t="shared" si="10"/>
        <v>10913.419999999982</v>
      </c>
      <c r="K204" s="18">
        <f t="shared" si="11"/>
        <v>10923.419999999982</v>
      </c>
      <c r="L204" s="1" t="s">
        <v>55</v>
      </c>
    </row>
    <row r="205" spans="1:12" x14ac:dyDescent="0.3">
      <c r="A205">
        <v>57</v>
      </c>
      <c r="B205" s="11">
        <v>44684</v>
      </c>
      <c r="C205" t="s">
        <v>779</v>
      </c>
      <c r="E205">
        <v>15</v>
      </c>
      <c r="J205" s="18">
        <f t="shared" si="10"/>
        <v>10923.419999999982</v>
      </c>
      <c r="K205" s="18">
        <f t="shared" si="11"/>
        <v>10938.419999999982</v>
      </c>
      <c r="L205" s="1" t="s">
        <v>55</v>
      </c>
    </row>
    <row r="206" spans="1:12" x14ac:dyDescent="0.3">
      <c r="A206">
        <v>57</v>
      </c>
      <c r="B206" s="11">
        <v>44684</v>
      </c>
      <c r="C206" t="s">
        <v>780</v>
      </c>
      <c r="E206">
        <v>20</v>
      </c>
      <c r="J206" s="18">
        <f t="shared" si="10"/>
        <v>10938.419999999982</v>
      </c>
      <c r="K206" s="18">
        <f t="shared" si="11"/>
        <v>10958.419999999982</v>
      </c>
      <c r="L206" s="1" t="s">
        <v>55</v>
      </c>
    </row>
    <row r="207" spans="1:12" x14ac:dyDescent="0.3">
      <c r="A207">
        <v>57</v>
      </c>
      <c r="B207" s="11">
        <v>44684</v>
      </c>
      <c r="C207" t="s">
        <v>781</v>
      </c>
      <c r="E207">
        <v>50</v>
      </c>
      <c r="J207" s="18">
        <f t="shared" si="10"/>
        <v>10958.419999999982</v>
      </c>
      <c r="K207" s="18">
        <f t="shared" si="11"/>
        <v>11008.419999999982</v>
      </c>
      <c r="L207" s="1" t="s">
        <v>55</v>
      </c>
    </row>
    <row r="208" spans="1:12" x14ac:dyDescent="0.3">
      <c r="A208">
        <v>57</v>
      </c>
      <c r="B208" s="11">
        <v>44686</v>
      </c>
      <c r="C208" t="s">
        <v>626</v>
      </c>
      <c r="E208">
        <v>40</v>
      </c>
      <c r="J208" s="18">
        <f t="shared" si="10"/>
        <v>11008.419999999982</v>
      </c>
      <c r="K208" s="18">
        <f t="shared" si="11"/>
        <v>11048.419999999982</v>
      </c>
      <c r="L208" s="1" t="s">
        <v>55</v>
      </c>
    </row>
    <row r="209" spans="1:12" x14ac:dyDescent="0.3">
      <c r="A209">
        <v>57</v>
      </c>
      <c r="B209" s="11">
        <v>44686</v>
      </c>
      <c r="C209" t="s">
        <v>625</v>
      </c>
      <c r="E209">
        <v>40</v>
      </c>
      <c r="J209" s="18">
        <f t="shared" si="10"/>
        <v>11048.419999999982</v>
      </c>
      <c r="K209" s="18">
        <f t="shared" si="11"/>
        <v>11088.419999999982</v>
      </c>
      <c r="L209" s="1" t="s">
        <v>55</v>
      </c>
    </row>
    <row r="210" spans="1:12" x14ac:dyDescent="0.3">
      <c r="A210">
        <v>57</v>
      </c>
      <c r="B210" s="11">
        <v>44686</v>
      </c>
      <c r="C210" t="s">
        <v>109</v>
      </c>
      <c r="E210">
        <v>50</v>
      </c>
      <c r="J210" s="18">
        <f t="shared" si="10"/>
        <v>11088.419999999982</v>
      </c>
      <c r="K210" s="18">
        <f t="shared" si="11"/>
        <v>11138.419999999982</v>
      </c>
      <c r="L210" s="1" t="s">
        <v>55</v>
      </c>
    </row>
    <row r="211" spans="1:12" x14ac:dyDescent="0.3">
      <c r="A211">
        <v>57</v>
      </c>
      <c r="B211" s="11">
        <v>44686</v>
      </c>
      <c r="C211" t="s">
        <v>860</v>
      </c>
      <c r="E211">
        <v>128.46</v>
      </c>
      <c r="J211" s="18">
        <f t="shared" si="10"/>
        <v>11138.419999999982</v>
      </c>
      <c r="K211" s="18">
        <f t="shared" si="11"/>
        <v>11266.879999999981</v>
      </c>
      <c r="L211" s="1" t="s">
        <v>55</v>
      </c>
    </row>
    <row r="212" spans="1:12" x14ac:dyDescent="0.3">
      <c r="A212">
        <v>57</v>
      </c>
      <c r="B212" s="11">
        <v>44690</v>
      </c>
      <c r="C212" t="s">
        <v>806</v>
      </c>
      <c r="E212">
        <v>8.0299999999999994</v>
      </c>
      <c r="J212" s="18">
        <f t="shared" si="10"/>
        <v>11266.879999999981</v>
      </c>
      <c r="K212" s="18">
        <f t="shared" si="11"/>
        <v>11274.909999999982</v>
      </c>
      <c r="L212" s="1" t="s">
        <v>55</v>
      </c>
    </row>
    <row r="213" spans="1:12" x14ac:dyDescent="0.3">
      <c r="A213">
        <v>57</v>
      </c>
      <c r="B213" s="11">
        <v>44690</v>
      </c>
      <c r="C213" t="s">
        <v>160</v>
      </c>
      <c r="E213">
        <v>25</v>
      </c>
      <c r="J213" s="18">
        <f t="shared" si="10"/>
        <v>11274.909999999982</v>
      </c>
      <c r="K213" s="18">
        <f t="shared" si="11"/>
        <v>11299.909999999982</v>
      </c>
      <c r="L213" s="1" t="s">
        <v>55</v>
      </c>
    </row>
    <row r="214" spans="1:12" x14ac:dyDescent="0.3">
      <c r="A214">
        <v>57</v>
      </c>
      <c r="B214" s="11">
        <v>44691</v>
      </c>
      <c r="C214" t="s">
        <v>861</v>
      </c>
      <c r="E214">
        <v>92.79</v>
      </c>
      <c r="J214" s="18">
        <f t="shared" si="10"/>
        <v>11299.909999999982</v>
      </c>
      <c r="K214" s="18">
        <f t="shared" si="11"/>
        <v>11392.699999999983</v>
      </c>
      <c r="L214" s="1" t="s">
        <v>55</v>
      </c>
    </row>
    <row r="215" spans="1:12" x14ac:dyDescent="0.3">
      <c r="A215">
        <v>57</v>
      </c>
      <c r="B215" s="11">
        <v>44692</v>
      </c>
      <c r="C215" t="s">
        <v>862</v>
      </c>
      <c r="E215">
        <v>69</v>
      </c>
      <c r="J215" s="18">
        <f t="shared" si="10"/>
        <v>11392.699999999983</v>
      </c>
      <c r="K215" s="18">
        <f t="shared" si="11"/>
        <v>11461.699999999983</v>
      </c>
      <c r="L215" s="1" t="s">
        <v>55</v>
      </c>
    </row>
    <row r="216" spans="1:12" x14ac:dyDescent="0.3">
      <c r="A216">
        <v>57</v>
      </c>
      <c r="B216" s="11">
        <v>44693</v>
      </c>
      <c r="C216" t="s">
        <v>629</v>
      </c>
      <c r="E216">
        <v>500</v>
      </c>
      <c r="J216" s="18">
        <f t="shared" si="10"/>
        <v>11461.699999999983</v>
      </c>
      <c r="K216" s="18">
        <f t="shared" si="11"/>
        <v>11961.699999999983</v>
      </c>
      <c r="L216" s="1" t="s">
        <v>55</v>
      </c>
    </row>
    <row r="217" spans="1:12" x14ac:dyDescent="0.3">
      <c r="A217">
        <v>57</v>
      </c>
      <c r="B217" s="11">
        <v>44697</v>
      </c>
      <c r="C217" t="s">
        <v>788</v>
      </c>
      <c r="E217">
        <v>10</v>
      </c>
      <c r="J217" s="18">
        <f t="shared" si="10"/>
        <v>11961.699999999983</v>
      </c>
      <c r="K217" s="18">
        <f t="shared" si="11"/>
        <v>11971.699999999983</v>
      </c>
      <c r="L217" s="1" t="s">
        <v>55</v>
      </c>
    </row>
    <row r="218" spans="1:12" x14ac:dyDescent="0.3">
      <c r="A218">
        <v>57</v>
      </c>
      <c r="B218" s="11">
        <v>44697</v>
      </c>
      <c r="C218" t="s">
        <v>789</v>
      </c>
      <c r="E218">
        <v>50</v>
      </c>
      <c r="J218" s="18">
        <f t="shared" si="10"/>
        <v>11971.699999999983</v>
      </c>
      <c r="K218" s="18">
        <f t="shared" si="11"/>
        <v>12021.699999999983</v>
      </c>
      <c r="L218" s="1" t="s">
        <v>55</v>
      </c>
    </row>
    <row r="219" spans="1:12" x14ac:dyDescent="0.3">
      <c r="A219">
        <v>57</v>
      </c>
      <c r="B219" s="11">
        <v>44701</v>
      </c>
      <c r="C219" t="s">
        <v>863</v>
      </c>
      <c r="E219">
        <v>98.92</v>
      </c>
      <c r="J219" s="18">
        <f t="shared" si="10"/>
        <v>12021.699999999983</v>
      </c>
      <c r="K219" s="18">
        <f t="shared" si="11"/>
        <v>12120.619999999983</v>
      </c>
      <c r="L219" s="1" t="s">
        <v>55</v>
      </c>
    </row>
    <row r="220" spans="1:12" x14ac:dyDescent="0.3">
      <c r="A220">
        <v>57</v>
      </c>
      <c r="B220" s="11">
        <v>44705</v>
      </c>
      <c r="C220" t="s">
        <v>864</v>
      </c>
      <c r="E220">
        <v>19.64</v>
      </c>
      <c r="J220" s="18">
        <f t="shared" si="10"/>
        <v>12120.619999999983</v>
      </c>
      <c r="K220" s="18">
        <f t="shared" si="11"/>
        <v>12140.259999999982</v>
      </c>
      <c r="L220" s="1" t="s">
        <v>55</v>
      </c>
    </row>
    <row r="221" spans="1:12" x14ac:dyDescent="0.3">
      <c r="A221">
        <v>57</v>
      </c>
      <c r="B221" s="11">
        <v>44706</v>
      </c>
      <c r="C221" t="s">
        <v>865</v>
      </c>
      <c r="E221">
        <v>54.13</v>
      </c>
      <c r="J221" s="18">
        <f t="shared" si="10"/>
        <v>12140.259999999982</v>
      </c>
      <c r="K221" s="18">
        <f t="shared" si="11"/>
        <v>12194.389999999981</v>
      </c>
      <c r="L221" s="1" t="s">
        <v>55</v>
      </c>
    </row>
    <row r="222" spans="1:12" x14ac:dyDescent="0.3">
      <c r="A222">
        <v>57</v>
      </c>
      <c r="B222" s="11">
        <v>44708</v>
      </c>
      <c r="C222" t="s">
        <v>866</v>
      </c>
      <c r="E222">
        <v>98.72</v>
      </c>
      <c r="J222" s="18">
        <f t="shared" si="10"/>
        <v>12194.389999999981</v>
      </c>
      <c r="K222" s="18">
        <f t="shared" si="11"/>
        <v>12293.109999999981</v>
      </c>
      <c r="L222" s="1" t="s">
        <v>55</v>
      </c>
    </row>
    <row r="223" spans="1:12" x14ac:dyDescent="0.3">
      <c r="A223">
        <v>57</v>
      </c>
      <c r="B223" s="11">
        <v>44711</v>
      </c>
      <c r="C223" t="s">
        <v>635</v>
      </c>
      <c r="E223">
        <v>10</v>
      </c>
      <c r="J223" s="18">
        <f t="shared" si="10"/>
        <v>12293.109999999981</v>
      </c>
      <c r="K223" s="20">
        <f t="shared" si="11"/>
        <v>12303.109999999981</v>
      </c>
      <c r="L223" s="1" t="s">
        <v>55</v>
      </c>
    </row>
    <row r="224" spans="1:12" x14ac:dyDescent="0.3">
      <c r="A224">
        <v>58</v>
      </c>
      <c r="B224" s="11">
        <v>44713</v>
      </c>
      <c r="C224" t="s">
        <v>39</v>
      </c>
      <c r="E224">
        <v>10</v>
      </c>
      <c r="J224" s="18">
        <f t="shared" si="10"/>
        <v>12303.109999999981</v>
      </c>
      <c r="K224" s="18">
        <f t="shared" si="11"/>
        <v>12313.109999999981</v>
      </c>
      <c r="L224" s="1" t="s">
        <v>55</v>
      </c>
    </row>
    <row r="225" spans="1:12" x14ac:dyDescent="0.3">
      <c r="A225">
        <v>58</v>
      </c>
      <c r="B225" s="11">
        <v>44713</v>
      </c>
      <c r="C225" t="s">
        <v>43</v>
      </c>
      <c r="E225">
        <v>10</v>
      </c>
      <c r="J225" s="18">
        <f t="shared" si="10"/>
        <v>12313.109999999981</v>
      </c>
      <c r="K225" s="18">
        <f t="shared" si="11"/>
        <v>12323.109999999981</v>
      </c>
      <c r="L225" s="1" t="s">
        <v>55</v>
      </c>
    </row>
    <row r="226" spans="1:12" x14ac:dyDescent="0.3">
      <c r="A226">
        <v>58</v>
      </c>
      <c r="B226" s="11">
        <v>44713</v>
      </c>
      <c r="C226" t="s">
        <v>779</v>
      </c>
      <c r="E226">
        <v>15</v>
      </c>
      <c r="J226" s="18">
        <f t="shared" si="10"/>
        <v>12323.109999999981</v>
      </c>
      <c r="K226" s="18">
        <f t="shared" si="11"/>
        <v>12338.109999999981</v>
      </c>
      <c r="L226" s="1" t="s">
        <v>55</v>
      </c>
    </row>
    <row r="227" spans="1:12" x14ac:dyDescent="0.3">
      <c r="A227">
        <v>58</v>
      </c>
      <c r="B227" s="11">
        <v>44713</v>
      </c>
      <c r="C227" t="s">
        <v>780</v>
      </c>
      <c r="E227">
        <v>20</v>
      </c>
      <c r="J227" s="18">
        <f t="shared" si="10"/>
        <v>12338.109999999981</v>
      </c>
      <c r="K227" s="18">
        <f t="shared" si="11"/>
        <v>12358.109999999981</v>
      </c>
      <c r="L227" s="1" t="s">
        <v>55</v>
      </c>
    </row>
    <row r="228" spans="1:12" x14ac:dyDescent="0.3">
      <c r="A228">
        <v>58</v>
      </c>
      <c r="B228" s="11">
        <v>44718</v>
      </c>
      <c r="C228" t="s">
        <v>108</v>
      </c>
      <c r="E228">
        <v>5</v>
      </c>
      <c r="J228" s="18">
        <f t="shared" si="10"/>
        <v>12358.109999999981</v>
      </c>
      <c r="K228" s="18">
        <f t="shared" si="11"/>
        <v>12363.109999999981</v>
      </c>
      <c r="L228" s="1" t="s">
        <v>55</v>
      </c>
    </row>
    <row r="229" spans="1:12" x14ac:dyDescent="0.3">
      <c r="A229">
        <v>58</v>
      </c>
      <c r="B229" s="11">
        <v>44718</v>
      </c>
      <c r="C229" t="s">
        <v>625</v>
      </c>
      <c r="E229">
        <v>40</v>
      </c>
      <c r="J229" s="18">
        <f t="shared" si="10"/>
        <v>12363.109999999981</v>
      </c>
      <c r="K229" s="18">
        <f t="shared" si="11"/>
        <v>12403.109999999981</v>
      </c>
      <c r="L229" s="1" t="s">
        <v>55</v>
      </c>
    </row>
    <row r="230" spans="1:12" x14ac:dyDescent="0.3">
      <c r="A230">
        <v>58</v>
      </c>
      <c r="B230" s="11">
        <v>44718</v>
      </c>
      <c r="C230" t="s">
        <v>626</v>
      </c>
      <c r="E230">
        <v>40</v>
      </c>
      <c r="J230" s="18">
        <f t="shared" si="10"/>
        <v>12403.109999999981</v>
      </c>
      <c r="K230" s="18">
        <f t="shared" si="11"/>
        <v>12443.109999999981</v>
      </c>
      <c r="L230" s="1" t="s">
        <v>55</v>
      </c>
    </row>
    <row r="231" spans="1:12" x14ac:dyDescent="0.3">
      <c r="A231">
        <v>58</v>
      </c>
      <c r="B231" s="11">
        <v>44718</v>
      </c>
      <c r="C231" t="s">
        <v>109</v>
      </c>
      <c r="E231">
        <v>50</v>
      </c>
      <c r="J231" s="18">
        <f t="shared" si="10"/>
        <v>12443.109999999981</v>
      </c>
      <c r="K231" s="18">
        <f t="shared" si="11"/>
        <v>12493.109999999981</v>
      </c>
      <c r="L231" s="1" t="s">
        <v>55</v>
      </c>
    </row>
    <row r="232" spans="1:12" x14ac:dyDescent="0.3">
      <c r="A232">
        <v>58</v>
      </c>
      <c r="B232" s="11">
        <v>44718</v>
      </c>
      <c r="C232" t="s">
        <v>781</v>
      </c>
      <c r="E232">
        <v>50</v>
      </c>
      <c r="J232" s="18">
        <f t="shared" si="10"/>
        <v>12493.109999999981</v>
      </c>
      <c r="K232" s="18">
        <f t="shared" si="11"/>
        <v>12543.109999999981</v>
      </c>
      <c r="L232" s="1" t="s">
        <v>55</v>
      </c>
    </row>
    <row r="233" spans="1:12" x14ac:dyDescent="0.3">
      <c r="A233">
        <v>58</v>
      </c>
      <c r="B233" s="11">
        <v>44719</v>
      </c>
      <c r="C233" t="s">
        <v>641</v>
      </c>
      <c r="E233">
        <v>20.05</v>
      </c>
      <c r="J233" s="18">
        <f t="shared" si="10"/>
        <v>12543.109999999981</v>
      </c>
      <c r="K233" s="18">
        <f t="shared" si="11"/>
        <v>12563.15999999998</v>
      </c>
      <c r="L233" s="1" t="s">
        <v>55</v>
      </c>
    </row>
    <row r="234" spans="1:12" x14ac:dyDescent="0.3">
      <c r="A234">
        <v>58</v>
      </c>
      <c r="B234" s="11">
        <v>44719</v>
      </c>
      <c r="C234" t="s">
        <v>867</v>
      </c>
      <c r="E234">
        <v>128.46</v>
      </c>
      <c r="J234" s="18">
        <f t="shared" si="10"/>
        <v>12563.15999999998</v>
      </c>
      <c r="K234" s="18">
        <f t="shared" si="11"/>
        <v>12691.619999999979</v>
      </c>
      <c r="L234" s="1" t="s">
        <v>55</v>
      </c>
    </row>
    <row r="235" spans="1:12" x14ac:dyDescent="0.3">
      <c r="A235">
        <v>58</v>
      </c>
      <c r="B235" s="11">
        <v>44720</v>
      </c>
      <c r="C235" t="s">
        <v>868</v>
      </c>
      <c r="E235">
        <v>92.79</v>
      </c>
      <c r="J235" s="18">
        <f t="shared" si="10"/>
        <v>12691.619999999979</v>
      </c>
      <c r="K235" s="18">
        <f t="shared" si="11"/>
        <v>12784.40999999998</v>
      </c>
      <c r="L235" s="1" t="s">
        <v>55</v>
      </c>
    </row>
    <row r="236" spans="1:12" x14ac:dyDescent="0.3">
      <c r="A236">
        <v>58</v>
      </c>
      <c r="B236" s="11">
        <v>44721</v>
      </c>
      <c r="C236" t="s">
        <v>160</v>
      </c>
      <c r="E236">
        <v>25</v>
      </c>
      <c r="J236" s="18">
        <f t="shared" si="10"/>
        <v>12784.40999999998</v>
      </c>
      <c r="K236" s="18">
        <f t="shared" si="11"/>
        <v>12809.40999999998</v>
      </c>
      <c r="L236" s="1" t="s">
        <v>55</v>
      </c>
    </row>
    <row r="237" spans="1:12" x14ac:dyDescent="0.3">
      <c r="A237">
        <v>58</v>
      </c>
      <c r="B237" s="11">
        <v>44722</v>
      </c>
      <c r="C237" t="s">
        <v>869</v>
      </c>
      <c r="E237">
        <v>49.36</v>
      </c>
      <c r="J237" s="18">
        <f t="shared" si="10"/>
        <v>12809.40999999998</v>
      </c>
      <c r="K237" s="18">
        <f t="shared" si="11"/>
        <v>12858.76999999998</v>
      </c>
      <c r="L237" s="1" t="s">
        <v>55</v>
      </c>
    </row>
    <row r="238" spans="1:12" x14ac:dyDescent="0.3">
      <c r="A238">
        <v>58</v>
      </c>
      <c r="B238" s="11">
        <v>44725</v>
      </c>
      <c r="C238" t="s">
        <v>870</v>
      </c>
      <c r="E238">
        <v>19.64</v>
      </c>
      <c r="J238" s="18">
        <f t="shared" si="10"/>
        <v>12858.76999999998</v>
      </c>
      <c r="K238" s="18">
        <f t="shared" si="11"/>
        <v>12878.40999999998</v>
      </c>
      <c r="L238" s="1" t="s">
        <v>55</v>
      </c>
    </row>
    <row r="239" spans="1:12" x14ac:dyDescent="0.3">
      <c r="A239">
        <v>58</v>
      </c>
      <c r="B239" s="11">
        <v>44725</v>
      </c>
      <c r="C239" t="s">
        <v>629</v>
      </c>
      <c r="E239">
        <v>500</v>
      </c>
      <c r="J239" s="18">
        <f t="shared" si="10"/>
        <v>12878.40999999998</v>
      </c>
      <c r="K239" s="18">
        <f t="shared" si="11"/>
        <v>13378.40999999998</v>
      </c>
      <c r="L239" s="1" t="s">
        <v>55</v>
      </c>
    </row>
    <row r="240" spans="1:12" x14ac:dyDescent="0.3">
      <c r="A240">
        <v>58</v>
      </c>
      <c r="B240" s="11">
        <v>44726</v>
      </c>
      <c r="C240" t="s">
        <v>871</v>
      </c>
      <c r="E240">
        <v>9.7200000000000006</v>
      </c>
      <c r="J240" s="18">
        <f t="shared" si="10"/>
        <v>13378.40999999998</v>
      </c>
      <c r="K240" s="18">
        <f t="shared" si="11"/>
        <v>13388.129999999979</v>
      </c>
      <c r="L240" s="1" t="s">
        <v>55</v>
      </c>
    </row>
    <row r="241" spans="1:13" x14ac:dyDescent="0.3">
      <c r="A241">
        <v>58</v>
      </c>
      <c r="B241" s="11">
        <v>44727</v>
      </c>
      <c r="C241" t="s">
        <v>788</v>
      </c>
      <c r="E241">
        <v>10</v>
      </c>
      <c r="J241" s="18">
        <f t="shared" si="10"/>
        <v>13388.129999999979</v>
      </c>
      <c r="K241" s="18">
        <f t="shared" si="11"/>
        <v>13398.129999999979</v>
      </c>
      <c r="L241" s="1" t="s">
        <v>55</v>
      </c>
    </row>
    <row r="242" spans="1:13" x14ac:dyDescent="0.3">
      <c r="A242">
        <v>58</v>
      </c>
      <c r="B242" s="11">
        <v>44728</v>
      </c>
      <c r="C242" t="s">
        <v>789</v>
      </c>
      <c r="E242">
        <v>50</v>
      </c>
      <c r="J242" s="18">
        <f t="shared" si="10"/>
        <v>13398.129999999979</v>
      </c>
      <c r="K242" s="18">
        <f t="shared" si="11"/>
        <v>13448.129999999979</v>
      </c>
      <c r="L242" s="1" t="s">
        <v>55</v>
      </c>
    </row>
    <row r="243" spans="1:13" x14ac:dyDescent="0.3">
      <c r="A243">
        <v>58</v>
      </c>
      <c r="B243" s="11">
        <v>44728</v>
      </c>
      <c r="C243" t="s">
        <v>810</v>
      </c>
      <c r="E243" s="24">
        <v>1500</v>
      </c>
      <c r="J243" s="18">
        <f t="shared" si="10"/>
        <v>13448.129999999979</v>
      </c>
      <c r="K243" s="18">
        <f t="shared" si="11"/>
        <v>14948.129999999979</v>
      </c>
      <c r="L243" s="1" t="s">
        <v>55</v>
      </c>
      <c r="M243" t="s">
        <v>909</v>
      </c>
    </row>
    <row r="244" spans="1:13" x14ac:dyDescent="0.3">
      <c r="A244">
        <v>58</v>
      </c>
      <c r="B244" s="11">
        <v>44734</v>
      </c>
      <c r="C244" t="s">
        <v>872</v>
      </c>
      <c r="E244">
        <v>366.12</v>
      </c>
      <c r="J244" s="18">
        <f t="shared" si="10"/>
        <v>14948.129999999979</v>
      </c>
      <c r="K244" s="18">
        <f t="shared" si="11"/>
        <v>15314.24999999998</v>
      </c>
      <c r="L244" s="1" t="s">
        <v>55</v>
      </c>
    </row>
    <row r="245" spans="1:13" x14ac:dyDescent="0.3">
      <c r="A245">
        <v>58</v>
      </c>
      <c r="B245" s="11">
        <v>44736</v>
      </c>
      <c r="C245" t="s">
        <v>873</v>
      </c>
      <c r="E245">
        <v>54.13</v>
      </c>
      <c r="J245" s="18">
        <f t="shared" si="10"/>
        <v>15314.24999999998</v>
      </c>
      <c r="K245" s="18">
        <f t="shared" si="11"/>
        <v>15368.379999999979</v>
      </c>
      <c r="L245" s="1" t="s">
        <v>55</v>
      </c>
    </row>
    <row r="246" spans="1:13" x14ac:dyDescent="0.3">
      <c r="A246">
        <v>58</v>
      </c>
      <c r="B246" s="11">
        <v>44741</v>
      </c>
      <c r="C246" t="s">
        <v>874</v>
      </c>
      <c r="E246">
        <v>98.72</v>
      </c>
      <c r="J246" s="18">
        <f t="shared" si="10"/>
        <v>15368.379999999979</v>
      </c>
      <c r="K246" s="18">
        <f t="shared" si="11"/>
        <v>15467.099999999979</v>
      </c>
      <c r="L246" s="1" t="s">
        <v>55</v>
      </c>
    </row>
    <row r="247" spans="1:13" x14ac:dyDescent="0.3">
      <c r="A247">
        <v>58</v>
      </c>
      <c r="B247" s="11">
        <v>44742</v>
      </c>
      <c r="C247" t="s">
        <v>635</v>
      </c>
      <c r="E247">
        <v>10</v>
      </c>
      <c r="J247" s="18">
        <f t="shared" si="10"/>
        <v>15467.099999999979</v>
      </c>
      <c r="K247" s="18">
        <f t="shared" si="11"/>
        <v>15477.099999999979</v>
      </c>
      <c r="L247" s="1" t="s">
        <v>55</v>
      </c>
    </row>
    <row r="248" spans="1:13" x14ac:dyDescent="0.3">
      <c r="A248">
        <v>58</v>
      </c>
      <c r="B248" s="11">
        <v>44743</v>
      </c>
      <c r="C248" t="s">
        <v>783</v>
      </c>
      <c r="D248" s="24">
        <v>1583</v>
      </c>
      <c r="F248" t="s">
        <v>927</v>
      </c>
      <c r="J248" s="18">
        <f t="shared" si="10"/>
        <v>15477.099999999979</v>
      </c>
      <c r="K248" s="20">
        <f t="shared" si="11"/>
        <v>13894.099999999979</v>
      </c>
      <c r="L248" s="1" t="s">
        <v>608</v>
      </c>
    </row>
    <row r="249" spans="1:13" x14ac:dyDescent="0.3">
      <c r="A249">
        <v>59</v>
      </c>
      <c r="B249" s="11">
        <v>44743</v>
      </c>
      <c r="C249" t="s">
        <v>39</v>
      </c>
      <c r="E249">
        <v>10</v>
      </c>
      <c r="J249" s="18">
        <f t="shared" si="10"/>
        <v>13894.099999999979</v>
      </c>
      <c r="K249" s="18">
        <f t="shared" si="11"/>
        <v>13904.099999999979</v>
      </c>
      <c r="L249" s="1" t="s">
        <v>55</v>
      </c>
    </row>
    <row r="250" spans="1:13" x14ac:dyDescent="0.3">
      <c r="A250">
        <v>59</v>
      </c>
      <c r="B250" s="11">
        <v>44743</v>
      </c>
      <c r="C250" t="s">
        <v>43</v>
      </c>
      <c r="E250">
        <v>10</v>
      </c>
      <c r="J250" s="18">
        <f t="shared" si="10"/>
        <v>13904.099999999979</v>
      </c>
      <c r="K250" s="18">
        <f t="shared" si="11"/>
        <v>13914.099999999979</v>
      </c>
      <c r="L250" s="1" t="s">
        <v>55</v>
      </c>
    </row>
    <row r="251" spans="1:13" x14ac:dyDescent="0.3">
      <c r="A251">
        <v>59</v>
      </c>
      <c r="B251" s="11">
        <v>44743</v>
      </c>
      <c r="C251" t="s">
        <v>779</v>
      </c>
      <c r="E251">
        <v>15</v>
      </c>
      <c r="J251" s="18">
        <f t="shared" si="10"/>
        <v>13914.099999999979</v>
      </c>
      <c r="K251" s="18">
        <f t="shared" si="11"/>
        <v>13929.099999999979</v>
      </c>
      <c r="L251" s="1" t="s">
        <v>55</v>
      </c>
    </row>
    <row r="252" spans="1:13" x14ac:dyDescent="0.3">
      <c r="A252">
        <v>59</v>
      </c>
      <c r="B252" s="11">
        <v>44743</v>
      </c>
      <c r="C252" t="s">
        <v>780</v>
      </c>
      <c r="E252">
        <v>20</v>
      </c>
      <c r="J252" s="18">
        <f t="shared" si="10"/>
        <v>13929.099999999979</v>
      </c>
      <c r="K252" s="18">
        <f t="shared" si="11"/>
        <v>13949.099999999979</v>
      </c>
      <c r="L252" s="1" t="s">
        <v>55</v>
      </c>
    </row>
    <row r="253" spans="1:13" x14ac:dyDescent="0.3">
      <c r="A253">
        <v>59</v>
      </c>
      <c r="B253" s="11">
        <v>44746</v>
      </c>
      <c r="C253" t="s">
        <v>108</v>
      </c>
      <c r="E253">
        <v>5</v>
      </c>
      <c r="J253" s="18">
        <f t="shared" si="10"/>
        <v>13949.099999999979</v>
      </c>
      <c r="K253" s="18">
        <f t="shared" si="11"/>
        <v>13954.099999999979</v>
      </c>
      <c r="L253" s="1" t="s">
        <v>55</v>
      </c>
    </row>
    <row r="254" spans="1:13" x14ac:dyDescent="0.3">
      <c r="A254">
        <v>59</v>
      </c>
      <c r="B254" s="11">
        <v>44746</v>
      </c>
      <c r="C254" t="s">
        <v>781</v>
      </c>
      <c r="E254">
        <v>50</v>
      </c>
      <c r="J254" s="18">
        <f t="shared" si="10"/>
        <v>13954.099999999979</v>
      </c>
      <c r="K254" s="18">
        <f t="shared" si="11"/>
        <v>14004.099999999979</v>
      </c>
      <c r="L254" s="1" t="s">
        <v>55</v>
      </c>
    </row>
    <row r="255" spans="1:13" x14ac:dyDescent="0.3">
      <c r="A255">
        <v>59</v>
      </c>
      <c r="B255" s="11">
        <v>44746</v>
      </c>
      <c r="C255" t="s">
        <v>875</v>
      </c>
      <c r="E255">
        <v>496.4</v>
      </c>
      <c r="J255" s="18">
        <f t="shared" si="10"/>
        <v>14004.099999999979</v>
      </c>
      <c r="K255" s="18">
        <f t="shared" si="11"/>
        <v>14500.499999999978</v>
      </c>
      <c r="L255" s="1" t="s">
        <v>55</v>
      </c>
    </row>
    <row r="256" spans="1:13" x14ac:dyDescent="0.3">
      <c r="A256">
        <v>59</v>
      </c>
      <c r="B256" s="11">
        <v>44747</v>
      </c>
      <c r="C256" t="s">
        <v>625</v>
      </c>
      <c r="E256">
        <v>40</v>
      </c>
      <c r="J256" s="18">
        <f t="shared" si="10"/>
        <v>14500.499999999978</v>
      </c>
      <c r="K256" s="18">
        <f t="shared" si="11"/>
        <v>14540.499999999978</v>
      </c>
      <c r="L256" s="1" t="s">
        <v>55</v>
      </c>
    </row>
    <row r="257" spans="1:12" x14ac:dyDescent="0.3">
      <c r="A257">
        <v>59</v>
      </c>
      <c r="B257" s="11">
        <v>44747</v>
      </c>
      <c r="C257" t="s">
        <v>626</v>
      </c>
      <c r="E257">
        <v>40</v>
      </c>
      <c r="J257" s="18">
        <f t="shared" si="10"/>
        <v>14540.499999999978</v>
      </c>
      <c r="K257" s="18">
        <f t="shared" si="11"/>
        <v>14580.499999999978</v>
      </c>
      <c r="L257" s="1" t="s">
        <v>55</v>
      </c>
    </row>
    <row r="258" spans="1:12" x14ac:dyDescent="0.3">
      <c r="A258">
        <v>59</v>
      </c>
      <c r="B258" s="11">
        <v>44747</v>
      </c>
      <c r="C258" t="s">
        <v>109</v>
      </c>
      <c r="E258">
        <v>50</v>
      </c>
      <c r="J258" s="18">
        <f t="shared" si="10"/>
        <v>14580.499999999978</v>
      </c>
      <c r="K258" s="18">
        <f t="shared" si="11"/>
        <v>14630.499999999978</v>
      </c>
      <c r="L258" s="1" t="s">
        <v>55</v>
      </c>
    </row>
    <row r="259" spans="1:12" x14ac:dyDescent="0.3">
      <c r="A259">
        <v>59</v>
      </c>
      <c r="B259" s="11">
        <v>44747</v>
      </c>
      <c r="C259" t="s">
        <v>876</v>
      </c>
      <c r="E259">
        <v>128.46</v>
      </c>
      <c r="J259" s="18">
        <f t="shared" si="10"/>
        <v>14630.499999999978</v>
      </c>
      <c r="K259" s="18">
        <f t="shared" si="11"/>
        <v>14758.959999999977</v>
      </c>
      <c r="L259" s="1" t="s">
        <v>55</v>
      </c>
    </row>
    <row r="260" spans="1:12" x14ac:dyDescent="0.3">
      <c r="A260">
        <v>59</v>
      </c>
      <c r="B260" s="11">
        <v>44750</v>
      </c>
      <c r="C260" t="s">
        <v>877</v>
      </c>
      <c r="D260" s="24">
        <v>3923</v>
      </c>
      <c r="F260" t="s">
        <v>928</v>
      </c>
      <c r="J260" s="18">
        <f t="shared" si="10"/>
        <v>14758.959999999977</v>
      </c>
      <c r="K260" s="18">
        <f t="shared" si="11"/>
        <v>10835.959999999977</v>
      </c>
      <c r="L260" s="1" t="s">
        <v>65</v>
      </c>
    </row>
    <row r="261" spans="1:12" x14ac:dyDescent="0.3">
      <c r="A261">
        <v>59</v>
      </c>
      <c r="B261" s="11">
        <v>44750</v>
      </c>
      <c r="C261" t="s">
        <v>878</v>
      </c>
      <c r="E261">
        <v>92.79</v>
      </c>
      <c r="J261" s="18">
        <f t="shared" si="10"/>
        <v>10835.959999999977</v>
      </c>
      <c r="K261" s="18">
        <f t="shared" si="11"/>
        <v>10928.749999999978</v>
      </c>
      <c r="L261" s="1" t="s">
        <v>55</v>
      </c>
    </row>
    <row r="262" spans="1:12" x14ac:dyDescent="0.3">
      <c r="A262">
        <v>59</v>
      </c>
      <c r="B262" s="11">
        <v>44753</v>
      </c>
      <c r="C262" t="s">
        <v>160</v>
      </c>
      <c r="E262">
        <v>25</v>
      </c>
      <c r="J262" s="18">
        <f t="shared" si="10"/>
        <v>10928.749999999978</v>
      </c>
      <c r="K262" s="18">
        <f t="shared" si="11"/>
        <v>10953.749999999978</v>
      </c>
      <c r="L262" s="1" t="s">
        <v>55</v>
      </c>
    </row>
    <row r="263" spans="1:12" x14ac:dyDescent="0.3">
      <c r="A263">
        <v>59</v>
      </c>
      <c r="B263" s="11">
        <v>44754</v>
      </c>
      <c r="C263" t="s">
        <v>879</v>
      </c>
      <c r="E263">
        <v>49.36</v>
      </c>
      <c r="J263" s="18">
        <f t="shared" si="10"/>
        <v>10953.749999999978</v>
      </c>
      <c r="K263" s="18">
        <f t="shared" si="11"/>
        <v>11003.109999999979</v>
      </c>
      <c r="L263" s="1" t="s">
        <v>55</v>
      </c>
    </row>
    <row r="264" spans="1:12" x14ac:dyDescent="0.3">
      <c r="A264">
        <v>59</v>
      </c>
      <c r="B264" s="11">
        <v>44754</v>
      </c>
      <c r="C264" t="s">
        <v>629</v>
      </c>
      <c r="E264">
        <v>500</v>
      </c>
      <c r="J264" s="18">
        <f t="shared" si="10"/>
        <v>11003.109999999979</v>
      </c>
      <c r="K264" s="18">
        <f t="shared" si="11"/>
        <v>11503.109999999979</v>
      </c>
      <c r="L264" s="1" t="s">
        <v>55</v>
      </c>
    </row>
    <row r="265" spans="1:12" x14ac:dyDescent="0.3">
      <c r="A265">
        <v>59</v>
      </c>
      <c r="B265" s="11">
        <v>44755</v>
      </c>
      <c r="C265" t="s">
        <v>880</v>
      </c>
      <c r="E265">
        <v>19.64</v>
      </c>
      <c r="J265" s="18">
        <f t="shared" ref="J265:J329" si="12">+K264</f>
        <v>11503.109999999979</v>
      </c>
      <c r="K265" s="18">
        <f t="shared" ref="K265:K323" si="13">+J265+E265-D265</f>
        <v>11522.749999999978</v>
      </c>
      <c r="L265" s="1" t="s">
        <v>55</v>
      </c>
    </row>
    <row r="266" spans="1:12" x14ac:dyDescent="0.3">
      <c r="A266">
        <v>59</v>
      </c>
      <c r="B266" s="11">
        <v>44757</v>
      </c>
      <c r="C266" t="s">
        <v>788</v>
      </c>
      <c r="E266">
        <v>10</v>
      </c>
      <c r="J266" s="18">
        <f t="shared" si="12"/>
        <v>11522.749999999978</v>
      </c>
      <c r="K266" s="18">
        <f t="shared" si="13"/>
        <v>11532.749999999978</v>
      </c>
      <c r="L266" s="1" t="s">
        <v>55</v>
      </c>
    </row>
    <row r="267" spans="1:12" x14ac:dyDescent="0.3">
      <c r="A267">
        <v>59</v>
      </c>
      <c r="B267" s="11">
        <v>44760</v>
      </c>
      <c r="C267" t="s">
        <v>881</v>
      </c>
      <c r="E267">
        <v>50</v>
      </c>
      <c r="J267" s="18">
        <f t="shared" si="12"/>
        <v>11532.749999999978</v>
      </c>
      <c r="K267" s="18">
        <f t="shared" si="13"/>
        <v>11582.749999999978</v>
      </c>
      <c r="L267" s="1" t="s">
        <v>55</v>
      </c>
    </row>
    <row r="268" spans="1:12" x14ac:dyDescent="0.3">
      <c r="A268">
        <v>59</v>
      </c>
      <c r="B268" s="11">
        <v>44760</v>
      </c>
      <c r="C268" t="s">
        <v>789</v>
      </c>
      <c r="E268">
        <v>50</v>
      </c>
      <c r="J268" s="18">
        <f t="shared" si="12"/>
        <v>11582.749999999978</v>
      </c>
      <c r="K268" s="18">
        <f t="shared" si="13"/>
        <v>11632.749999999978</v>
      </c>
      <c r="L268" s="1" t="s">
        <v>55</v>
      </c>
    </row>
    <row r="269" spans="1:12" x14ac:dyDescent="0.3">
      <c r="A269">
        <v>59</v>
      </c>
      <c r="B269" s="11">
        <v>44762</v>
      </c>
      <c r="C269" t="s">
        <v>882</v>
      </c>
      <c r="E269">
        <v>98.92</v>
      </c>
      <c r="J269" s="18">
        <f t="shared" si="12"/>
        <v>11632.749999999978</v>
      </c>
      <c r="K269" s="18">
        <f t="shared" si="13"/>
        <v>11731.669999999978</v>
      </c>
      <c r="L269" s="1" t="s">
        <v>55</v>
      </c>
    </row>
    <row r="270" spans="1:12" x14ac:dyDescent="0.3">
      <c r="A270">
        <v>59</v>
      </c>
      <c r="B270" s="11">
        <v>44764</v>
      </c>
      <c r="C270" t="s">
        <v>883</v>
      </c>
      <c r="E270">
        <v>19.64</v>
      </c>
      <c r="J270" s="18">
        <f t="shared" si="12"/>
        <v>11731.669999999978</v>
      </c>
      <c r="K270" s="18">
        <f t="shared" si="13"/>
        <v>11751.309999999978</v>
      </c>
      <c r="L270" s="1" t="s">
        <v>55</v>
      </c>
    </row>
    <row r="271" spans="1:12" x14ac:dyDescent="0.3">
      <c r="A271">
        <v>59</v>
      </c>
      <c r="B271" s="11">
        <v>44767</v>
      </c>
      <c r="C271" t="s">
        <v>884</v>
      </c>
      <c r="E271">
        <v>29.54</v>
      </c>
      <c r="J271" s="18">
        <f t="shared" si="12"/>
        <v>11751.309999999978</v>
      </c>
      <c r="K271" s="18">
        <f t="shared" si="13"/>
        <v>11780.849999999979</v>
      </c>
      <c r="L271" s="1" t="s">
        <v>55</v>
      </c>
    </row>
    <row r="272" spans="1:12" x14ac:dyDescent="0.3">
      <c r="A272">
        <v>59</v>
      </c>
      <c r="B272" s="11">
        <v>44768</v>
      </c>
      <c r="C272" t="s">
        <v>885</v>
      </c>
      <c r="E272">
        <v>54.13</v>
      </c>
      <c r="J272" s="18">
        <f t="shared" si="12"/>
        <v>11780.849999999979</v>
      </c>
      <c r="K272" s="18">
        <f t="shared" si="13"/>
        <v>11834.979999999978</v>
      </c>
      <c r="L272" s="1" t="s">
        <v>55</v>
      </c>
    </row>
    <row r="273" spans="1:12" x14ac:dyDescent="0.3">
      <c r="A273">
        <v>59</v>
      </c>
      <c r="B273" s="11">
        <v>44769</v>
      </c>
      <c r="C273" t="s">
        <v>886</v>
      </c>
      <c r="E273">
        <v>98.72</v>
      </c>
      <c r="J273" s="18">
        <f t="shared" si="12"/>
        <v>11834.979999999978</v>
      </c>
      <c r="K273" s="20">
        <f t="shared" si="13"/>
        <v>11933.699999999977</v>
      </c>
      <c r="L273" s="1" t="s">
        <v>55</v>
      </c>
    </row>
    <row r="274" spans="1:12" x14ac:dyDescent="0.3">
      <c r="A274">
        <v>60</v>
      </c>
      <c r="B274" s="11">
        <v>44774</v>
      </c>
      <c r="C274" t="s">
        <v>887</v>
      </c>
      <c r="D274">
        <v>22.5</v>
      </c>
      <c r="J274" s="18">
        <f t="shared" si="12"/>
        <v>11933.699999999977</v>
      </c>
      <c r="K274" s="18">
        <f t="shared" si="13"/>
        <v>11911.199999999977</v>
      </c>
      <c r="L274" s="1" t="s">
        <v>56</v>
      </c>
    </row>
    <row r="275" spans="1:12" x14ac:dyDescent="0.3">
      <c r="A275">
        <v>60</v>
      </c>
      <c r="B275" s="11">
        <v>44774</v>
      </c>
      <c r="C275" t="s">
        <v>43</v>
      </c>
      <c r="E275">
        <v>10</v>
      </c>
      <c r="J275" s="18">
        <f t="shared" si="12"/>
        <v>11911.199999999977</v>
      </c>
      <c r="K275" s="18">
        <f t="shared" si="13"/>
        <v>11921.199999999977</v>
      </c>
      <c r="L275" s="1" t="s">
        <v>55</v>
      </c>
    </row>
    <row r="276" spans="1:12" x14ac:dyDescent="0.3">
      <c r="A276">
        <v>60</v>
      </c>
      <c r="B276" s="11">
        <v>44774</v>
      </c>
      <c r="C276" t="s">
        <v>635</v>
      </c>
      <c r="E276">
        <v>10</v>
      </c>
      <c r="J276" s="18">
        <f t="shared" si="12"/>
        <v>11921.199999999977</v>
      </c>
      <c r="K276" s="18">
        <f t="shared" si="13"/>
        <v>11931.199999999977</v>
      </c>
      <c r="L276" s="1" t="s">
        <v>55</v>
      </c>
    </row>
    <row r="277" spans="1:12" x14ac:dyDescent="0.3">
      <c r="A277">
        <v>60</v>
      </c>
      <c r="B277" s="11">
        <v>44774</v>
      </c>
      <c r="C277" t="s">
        <v>39</v>
      </c>
      <c r="E277">
        <v>10</v>
      </c>
      <c r="J277" s="18">
        <f t="shared" si="12"/>
        <v>11931.199999999977</v>
      </c>
      <c r="K277" s="18">
        <f t="shared" si="13"/>
        <v>11941.199999999977</v>
      </c>
      <c r="L277" s="1" t="s">
        <v>55</v>
      </c>
    </row>
    <row r="278" spans="1:12" x14ac:dyDescent="0.3">
      <c r="A278">
        <v>60</v>
      </c>
      <c r="B278" s="11">
        <v>44774</v>
      </c>
      <c r="C278" t="s">
        <v>779</v>
      </c>
      <c r="E278">
        <v>15</v>
      </c>
      <c r="J278" s="18">
        <f t="shared" si="12"/>
        <v>11941.199999999977</v>
      </c>
      <c r="K278" s="18">
        <f t="shared" si="13"/>
        <v>11956.199999999977</v>
      </c>
      <c r="L278" s="1" t="s">
        <v>55</v>
      </c>
    </row>
    <row r="279" spans="1:12" x14ac:dyDescent="0.3">
      <c r="A279">
        <v>60</v>
      </c>
      <c r="B279" s="11">
        <v>44774</v>
      </c>
      <c r="C279" t="s">
        <v>780</v>
      </c>
      <c r="E279">
        <v>20</v>
      </c>
      <c r="J279" s="18">
        <f t="shared" si="12"/>
        <v>11956.199999999977</v>
      </c>
      <c r="K279" s="18">
        <f t="shared" si="13"/>
        <v>11976.199999999977</v>
      </c>
      <c r="L279" s="1" t="s">
        <v>55</v>
      </c>
    </row>
    <row r="280" spans="1:12" x14ac:dyDescent="0.3">
      <c r="A280">
        <v>60</v>
      </c>
      <c r="B280" s="11">
        <v>44775</v>
      </c>
      <c r="C280" t="s">
        <v>560</v>
      </c>
      <c r="D280" s="24">
        <v>2279</v>
      </c>
      <c r="F280" t="s">
        <v>929</v>
      </c>
      <c r="J280" s="18">
        <f t="shared" si="12"/>
        <v>11976.199999999977</v>
      </c>
      <c r="K280" s="18">
        <f t="shared" si="13"/>
        <v>9697.1999999999771</v>
      </c>
      <c r="L280" s="1" t="s">
        <v>65</v>
      </c>
    </row>
    <row r="281" spans="1:12" x14ac:dyDescent="0.3">
      <c r="A281">
        <v>60</v>
      </c>
      <c r="B281" s="11">
        <v>44775</v>
      </c>
      <c r="C281" t="s">
        <v>781</v>
      </c>
      <c r="E281">
        <v>50</v>
      </c>
      <c r="J281" s="18">
        <f t="shared" si="12"/>
        <v>9697.1999999999771</v>
      </c>
      <c r="K281" s="20">
        <f t="shared" si="13"/>
        <v>9747.1999999999771</v>
      </c>
      <c r="L281" s="1" t="s">
        <v>55</v>
      </c>
    </row>
    <row r="282" spans="1:12" x14ac:dyDescent="0.3">
      <c r="A282">
        <v>61</v>
      </c>
      <c r="B282" s="11">
        <v>44776</v>
      </c>
      <c r="C282" t="s">
        <v>108</v>
      </c>
      <c r="E282">
        <v>5</v>
      </c>
      <c r="J282" s="18">
        <f t="shared" si="12"/>
        <v>9747.1999999999771</v>
      </c>
      <c r="K282" s="18">
        <f t="shared" si="13"/>
        <v>9752.1999999999771</v>
      </c>
      <c r="L282" s="1" t="s">
        <v>55</v>
      </c>
    </row>
    <row r="283" spans="1:12" x14ac:dyDescent="0.3">
      <c r="A283">
        <v>61</v>
      </c>
      <c r="B283" s="11">
        <v>44776</v>
      </c>
      <c r="C283" t="s">
        <v>888</v>
      </c>
      <c r="E283">
        <v>128.46</v>
      </c>
      <c r="J283" s="18">
        <f t="shared" si="12"/>
        <v>9752.1999999999771</v>
      </c>
      <c r="K283" s="18">
        <f t="shared" si="13"/>
        <v>9880.6599999999762</v>
      </c>
      <c r="L283" s="1" t="s">
        <v>55</v>
      </c>
    </row>
    <row r="284" spans="1:12" x14ac:dyDescent="0.3">
      <c r="A284">
        <v>61</v>
      </c>
      <c r="B284" s="11">
        <v>44778</v>
      </c>
      <c r="C284" t="s">
        <v>626</v>
      </c>
      <c r="E284">
        <v>40</v>
      </c>
      <c r="J284" s="18">
        <f t="shared" si="12"/>
        <v>9880.6599999999762</v>
      </c>
      <c r="K284" s="18">
        <f t="shared" si="13"/>
        <v>9920.6599999999762</v>
      </c>
      <c r="L284" s="1" t="s">
        <v>55</v>
      </c>
    </row>
    <row r="285" spans="1:12" x14ac:dyDescent="0.3">
      <c r="A285">
        <v>61</v>
      </c>
      <c r="B285" s="11">
        <v>44778</v>
      </c>
      <c r="C285" t="s">
        <v>625</v>
      </c>
      <c r="E285">
        <v>40</v>
      </c>
      <c r="J285" s="18">
        <f t="shared" si="12"/>
        <v>9920.6599999999762</v>
      </c>
      <c r="K285" s="18">
        <f t="shared" si="13"/>
        <v>9960.6599999999762</v>
      </c>
      <c r="L285" s="1" t="s">
        <v>55</v>
      </c>
    </row>
    <row r="286" spans="1:12" x14ac:dyDescent="0.3">
      <c r="A286">
        <v>61</v>
      </c>
      <c r="B286" s="11">
        <v>44778</v>
      </c>
      <c r="C286" t="s">
        <v>109</v>
      </c>
      <c r="E286">
        <v>50</v>
      </c>
      <c r="J286" s="18">
        <f t="shared" si="12"/>
        <v>9960.6599999999762</v>
      </c>
      <c r="K286" s="18">
        <f t="shared" si="13"/>
        <v>10010.659999999976</v>
      </c>
      <c r="L286" s="1" t="s">
        <v>55</v>
      </c>
    </row>
    <row r="287" spans="1:12" x14ac:dyDescent="0.3">
      <c r="A287">
        <v>61</v>
      </c>
      <c r="B287" s="11">
        <v>44782</v>
      </c>
      <c r="C287" t="s">
        <v>160</v>
      </c>
      <c r="E287">
        <v>25</v>
      </c>
      <c r="J287" s="18">
        <f t="shared" si="12"/>
        <v>10010.659999999976</v>
      </c>
      <c r="K287" s="18">
        <f t="shared" si="13"/>
        <v>10035.659999999976</v>
      </c>
      <c r="L287" s="1" t="s">
        <v>55</v>
      </c>
    </row>
    <row r="288" spans="1:12" x14ac:dyDescent="0.3">
      <c r="A288">
        <v>61</v>
      </c>
      <c r="B288" s="11">
        <v>44783</v>
      </c>
      <c r="C288" t="s">
        <v>889</v>
      </c>
      <c r="D288" s="24">
        <v>1850</v>
      </c>
      <c r="F288" t="s">
        <v>930</v>
      </c>
      <c r="J288" s="18">
        <f t="shared" si="12"/>
        <v>10035.659999999976</v>
      </c>
      <c r="K288" s="18">
        <f t="shared" si="13"/>
        <v>8185.6599999999762</v>
      </c>
      <c r="L288" s="1" t="s">
        <v>65</v>
      </c>
    </row>
    <row r="289" spans="1:13" x14ac:dyDescent="0.3">
      <c r="A289">
        <v>61</v>
      </c>
      <c r="B289" s="11">
        <v>44783</v>
      </c>
      <c r="C289" t="s">
        <v>890</v>
      </c>
      <c r="E289">
        <v>142.15</v>
      </c>
      <c r="J289" s="18">
        <f t="shared" si="12"/>
        <v>8185.6599999999762</v>
      </c>
      <c r="K289" s="18">
        <f t="shared" si="13"/>
        <v>8327.8099999999758</v>
      </c>
      <c r="L289" s="1" t="s">
        <v>55</v>
      </c>
    </row>
    <row r="290" spans="1:13" x14ac:dyDescent="0.3">
      <c r="A290">
        <v>61</v>
      </c>
      <c r="B290" s="11">
        <v>44784</v>
      </c>
      <c r="C290" t="s">
        <v>891</v>
      </c>
      <c r="E290">
        <v>19.64</v>
      </c>
      <c r="J290" s="18">
        <f t="shared" si="12"/>
        <v>8327.8099999999758</v>
      </c>
      <c r="K290" s="18">
        <f t="shared" si="13"/>
        <v>8347.4499999999753</v>
      </c>
      <c r="L290" s="1" t="s">
        <v>55</v>
      </c>
    </row>
    <row r="291" spans="1:13" x14ac:dyDescent="0.3">
      <c r="A291">
        <v>61</v>
      </c>
      <c r="B291" s="11">
        <v>44784</v>
      </c>
      <c r="C291" t="s">
        <v>733</v>
      </c>
      <c r="E291" s="24">
        <v>2000</v>
      </c>
      <c r="J291" s="18">
        <f t="shared" si="12"/>
        <v>8347.4499999999753</v>
      </c>
      <c r="K291" s="18">
        <f t="shared" si="13"/>
        <v>10347.449999999975</v>
      </c>
      <c r="L291" s="1" t="s">
        <v>55</v>
      </c>
      <c r="M291" t="s">
        <v>910</v>
      </c>
    </row>
    <row r="292" spans="1:13" x14ac:dyDescent="0.3">
      <c r="A292">
        <v>61</v>
      </c>
      <c r="B292" s="11">
        <v>44785</v>
      </c>
      <c r="C292" t="s">
        <v>629</v>
      </c>
      <c r="E292">
        <v>500</v>
      </c>
      <c r="J292" s="18">
        <f t="shared" si="12"/>
        <v>10347.449999999975</v>
      </c>
      <c r="K292" s="18">
        <f t="shared" si="13"/>
        <v>10847.449999999975</v>
      </c>
      <c r="L292" s="1" t="s">
        <v>55</v>
      </c>
    </row>
    <row r="293" spans="1:13" x14ac:dyDescent="0.3">
      <c r="A293">
        <v>61</v>
      </c>
      <c r="B293" s="11">
        <v>44788</v>
      </c>
      <c r="C293" t="s">
        <v>788</v>
      </c>
      <c r="E293">
        <v>10</v>
      </c>
      <c r="J293" s="18">
        <f t="shared" si="12"/>
        <v>10847.449999999975</v>
      </c>
      <c r="K293" s="18">
        <f t="shared" si="13"/>
        <v>10857.449999999975</v>
      </c>
      <c r="L293" s="1" t="s">
        <v>55</v>
      </c>
    </row>
    <row r="294" spans="1:13" x14ac:dyDescent="0.3">
      <c r="A294">
        <v>61</v>
      </c>
      <c r="B294" s="11">
        <v>44789</v>
      </c>
      <c r="C294" t="s">
        <v>789</v>
      </c>
      <c r="E294">
        <v>50</v>
      </c>
      <c r="J294" s="18">
        <f t="shared" si="12"/>
        <v>10857.449999999975</v>
      </c>
      <c r="K294" s="18">
        <f t="shared" si="13"/>
        <v>10907.449999999975</v>
      </c>
      <c r="L294" s="1" t="s">
        <v>55</v>
      </c>
    </row>
    <row r="295" spans="1:13" x14ac:dyDescent="0.3">
      <c r="A295">
        <v>61</v>
      </c>
      <c r="B295" s="11">
        <v>44795</v>
      </c>
      <c r="C295" t="s">
        <v>892</v>
      </c>
      <c r="E295">
        <v>98.92</v>
      </c>
      <c r="J295" s="18">
        <f t="shared" si="12"/>
        <v>10907.449999999975</v>
      </c>
      <c r="K295" s="18">
        <f t="shared" si="13"/>
        <v>11006.369999999975</v>
      </c>
      <c r="L295" s="1" t="s">
        <v>55</v>
      </c>
    </row>
    <row r="296" spans="1:13" x14ac:dyDescent="0.3">
      <c r="A296">
        <v>61</v>
      </c>
      <c r="B296" s="11">
        <v>44797</v>
      </c>
      <c r="C296" t="s">
        <v>893</v>
      </c>
      <c r="E296">
        <v>73.77</v>
      </c>
      <c r="J296" s="18">
        <f t="shared" si="12"/>
        <v>11006.369999999975</v>
      </c>
      <c r="K296" s="18">
        <f t="shared" si="13"/>
        <v>11080.139999999976</v>
      </c>
      <c r="L296" s="1" t="s">
        <v>55</v>
      </c>
    </row>
    <row r="297" spans="1:13" x14ac:dyDescent="0.3">
      <c r="A297">
        <v>61</v>
      </c>
      <c r="B297" s="11">
        <v>44803</v>
      </c>
      <c r="C297" t="s">
        <v>802</v>
      </c>
      <c r="D297" s="74">
        <v>360</v>
      </c>
      <c r="J297" s="18">
        <f t="shared" si="12"/>
        <v>11080.139999999976</v>
      </c>
      <c r="K297" s="18">
        <f t="shared" si="13"/>
        <v>10720.139999999976</v>
      </c>
      <c r="L297" s="1" t="s">
        <v>56</v>
      </c>
    </row>
    <row r="298" spans="1:13" x14ac:dyDescent="0.3">
      <c r="A298">
        <v>61</v>
      </c>
      <c r="B298" s="11">
        <v>44803</v>
      </c>
      <c r="C298" t="s">
        <v>635</v>
      </c>
      <c r="E298">
        <v>10</v>
      </c>
      <c r="J298" s="18">
        <f t="shared" si="12"/>
        <v>10720.139999999976</v>
      </c>
      <c r="K298" s="18">
        <f t="shared" si="13"/>
        <v>10730.139999999976</v>
      </c>
      <c r="L298" s="1" t="s">
        <v>55</v>
      </c>
    </row>
    <row r="299" spans="1:13" x14ac:dyDescent="0.3">
      <c r="A299">
        <v>61</v>
      </c>
      <c r="B299" s="11">
        <v>44803</v>
      </c>
      <c r="C299" t="s">
        <v>894</v>
      </c>
      <c r="E299">
        <v>98.72</v>
      </c>
      <c r="J299" s="18">
        <f t="shared" si="12"/>
        <v>10730.139999999976</v>
      </c>
      <c r="K299" s="18">
        <f t="shared" si="13"/>
        <v>10828.859999999975</v>
      </c>
      <c r="L299" s="1" t="s">
        <v>55</v>
      </c>
    </row>
    <row r="300" spans="1:13" x14ac:dyDescent="0.3">
      <c r="A300">
        <v>61</v>
      </c>
      <c r="B300" s="11">
        <v>44804</v>
      </c>
      <c r="C300" t="s">
        <v>895</v>
      </c>
      <c r="E300">
        <v>1.96</v>
      </c>
      <c r="J300" s="18">
        <f t="shared" si="12"/>
        <v>10828.859999999975</v>
      </c>
      <c r="K300" s="18">
        <f t="shared" si="13"/>
        <v>10830.819999999974</v>
      </c>
      <c r="L300" s="1" t="s">
        <v>55</v>
      </c>
    </row>
    <row r="301" spans="1:13" x14ac:dyDescent="0.3">
      <c r="A301">
        <v>61</v>
      </c>
      <c r="B301" s="11">
        <v>44805</v>
      </c>
      <c r="C301" t="s">
        <v>802</v>
      </c>
      <c r="D301">
        <v>120</v>
      </c>
      <c r="J301" s="18">
        <f t="shared" si="12"/>
        <v>10830.819999999974</v>
      </c>
      <c r="K301" s="18">
        <f t="shared" si="13"/>
        <v>10710.819999999974</v>
      </c>
      <c r="L301" s="1" t="s">
        <v>56</v>
      </c>
    </row>
    <row r="302" spans="1:13" x14ac:dyDescent="0.3">
      <c r="A302">
        <v>61</v>
      </c>
      <c r="B302" s="11">
        <v>44805</v>
      </c>
      <c r="C302" t="s">
        <v>39</v>
      </c>
      <c r="E302">
        <v>10</v>
      </c>
      <c r="J302" s="18">
        <f t="shared" si="12"/>
        <v>10710.819999999974</v>
      </c>
      <c r="K302" s="18">
        <f t="shared" si="13"/>
        <v>10720.819999999974</v>
      </c>
      <c r="L302" s="1" t="s">
        <v>55</v>
      </c>
    </row>
    <row r="303" spans="1:13" x14ac:dyDescent="0.3">
      <c r="A303">
        <v>61</v>
      </c>
      <c r="B303" s="11">
        <v>44805</v>
      </c>
      <c r="C303" t="s">
        <v>43</v>
      </c>
      <c r="E303">
        <v>10</v>
      </c>
      <c r="J303" s="18">
        <f t="shared" si="12"/>
        <v>10720.819999999974</v>
      </c>
      <c r="K303" s="18">
        <f t="shared" si="13"/>
        <v>10730.819999999974</v>
      </c>
      <c r="L303" s="1" t="s">
        <v>55</v>
      </c>
    </row>
    <row r="304" spans="1:13" x14ac:dyDescent="0.3">
      <c r="A304">
        <v>61</v>
      </c>
      <c r="B304" s="11">
        <v>44805</v>
      </c>
      <c r="C304" t="s">
        <v>779</v>
      </c>
      <c r="E304">
        <v>15</v>
      </c>
      <c r="J304" s="18">
        <f t="shared" si="12"/>
        <v>10730.819999999974</v>
      </c>
      <c r="K304" s="18">
        <f t="shared" si="13"/>
        <v>10745.819999999974</v>
      </c>
      <c r="L304" s="1" t="s">
        <v>55</v>
      </c>
    </row>
    <row r="305" spans="1:13" x14ac:dyDescent="0.3">
      <c r="A305">
        <v>61</v>
      </c>
      <c r="B305" s="11">
        <v>44805</v>
      </c>
      <c r="C305" t="s">
        <v>780</v>
      </c>
      <c r="E305">
        <v>20</v>
      </c>
      <c r="J305" s="18">
        <f t="shared" si="12"/>
        <v>10745.819999999974</v>
      </c>
      <c r="K305" s="18">
        <f t="shared" si="13"/>
        <v>10765.819999999974</v>
      </c>
      <c r="L305" s="1" t="s">
        <v>55</v>
      </c>
    </row>
    <row r="306" spans="1:13" x14ac:dyDescent="0.3">
      <c r="A306">
        <v>61</v>
      </c>
      <c r="B306" s="11">
        <v>44806</v>
      </c>
      <c r="C306" t="s">
        <v>781</v>
      </c>
      <c r="E306">
        <v>50</v>
      </c>
      <c r="J306" s="18">
        <f t="shared" si="12"/>
        <v>10765.819999999974</v>
      </c>
      <c r="K306" s="20">
        <f t="shared" si="13"/>
        <v>10815.819999999974</v>
      </c>
      <c r="L306" s="1" t="s">
        <v>55</v>
      </c>
    </row>
    <row r="307" spans="1:13" x14ac:dyDescent="0.3">
      <c r="A307">
        <v>62</v>
      </c>
      <c r="B307" s="11">
        <v>44809</v>
      </c>
      <c r="C307" t="s">
        <v>108</v>
      </c>
      <c r="E307">
        <v>5</v>
      </c>
      <c r="J307" s="18">
        <f t="shared" si="12"/>
        <v>10815.819999999974</v>
      </c>
      <c r="K307" s="18">
        <f t="shared" si="13"/>
        <v>10820.819999999974</v>
      </c>
      <c r="L307" s="1" t="s">
        <v>55</v>
      </c>
    </row>
    <row r="308" spans="1:13" x14ac:dyDescent="0.3">
      <c r="A308">
        <v>62</v>
      </c>
      <c r="B308" s="11">
        <v>44809</v>
      </c>
      <c r="C308" t="s">
        <v>626</v>
      </c>
      <c r="E308">
        <v>40</v>
      </c>
      <c r="J308" s="18">
        <f t="shared" si="12"/>
        <v>10820.819999999974</v>
      </c>
      <c r="K308" s="18">
        <f t="shared" si="13"/>
        <v>10860.819999999974</v>
      </c>
      <c r="L308" s="1" t="s">
        <v>55</v>
      </c>
    </row>
    <row r="309" spans="1:13" x14ac:dyDescent="0.3">
      <c r="A309">
        <v>62</v>
      </c>
      <c r="B309" s="11">
        <v>44809</v>
      </c>
      <c r="C309" t="s">
        <v>625</v>
      </c>
      <c r="E309">
        <v>40</v>
      </c>
      <c r="J309" s="18">
        <f t="shared" si="12"/>
        <v>10860.819999999974</v>
      </c>
      <c r="K309" s="18">
        <f t="shared" si="13"/>
        <v>10900.819999999974</v>
      </c>
      <c r="L309" s="1" t="s">
        <v>55</v>
      </c>
    </row>
    <row r="310" spans="1:13" x14ac:dyDescent="0.3">
      <c r="A310">
        <v>62</v>
      </c>
      <c r="B310" s="11">
        <v>44809</v>
      </c>
      <c r="C310" t="s">
        <v>109</v>
      </c>
      <c r="E310">
        <v>50</v>
      </c>
      <c r="J310" s="18">
        <f t="shared" si="12"/>
        <v>10900.819999999974</v>
      </c>
      <c r="K310" s="18">
        <f t="shared" si="13"/>
        <v>10950.819999999974</v>
      </c>
      <c r="L310" s="1" t="s">
        <v>55</v>
      </c>
    </row>
    <row r="311" spans="1:13" x14ac:dyDescent="0.3">
      <c r="A311">
        <v>62</v>
      </c>
      <c r="B311" s="11">
        <v>44809</v>
      </c>
      <c r="C311" t="s">
        <v>896</v>
      </c>
      <c r="E311">
        <v>128.46</v>
      </c>
      <c r="J311" s="18">
        <f t="shared" si="12"/>
        <v>10950.819999999974</v>
      </c>
      <c r="K311" s="18">
        <f t="shared" si="13"/>
        <v>11079.279999999973</v>
      </c>
      <c r="L311" s="1" t="s">
        <v>55</v>
      </c>
    </row>
    <row r="312" spans="1:13" x14ac:dyDescent="0.3">
      <c r="A312">
        <v>62</v>
      </c>
      <c r="B312" s="11">
        <v>44812</v>
      </c>
      <c r="C312" t="s">
        <v>897</v>
      </c>
      <c r="E312">
        <v>92.79</v>
      </c>
      <c r="J312" s="18">
        <f t="shared" si="12"/>
        <v>11079.279999999973</v>
      </c>
      <c r="K312" s="18">
        <f t="shared" si="13"/>
        <v>11172.069999999974</v>
      </c>
      <c r="L312" s="1" t="s">
        <v>55</v>
      </c>
    </row>
    <row r="313" spans="1:13" x14ac:dyDescent="0.3">
      <c r="A313">
        <v>62</v>
      </c>
      <c r="B313" s="11">
        <v>44813</v>
      </c>
      <c r="C313" t="s">
        <v>160</v>
      </c>
      <c r="E313">
        <v>25</v>
      </c>
      <c r="J313" s="18">
        <f t="shared" si="12"/>
        <v>11172.069999999974</v>
      </c>
      <c r="K313" s="18">
        <f t="shared" si="13"/>
        <v>11197.069999999974</v>
      </c>
      <c r="L313" s="1" t="s">
        <v>55</v>
      </c>
    </row>
    <row r="314" spans="1:13" x14ac:dyDescent="0.3">
      <c r="A314">
        <v>62</v>
      </c>
      <c r="B314" s="11">
        <v>44816</v>
      </c>
      <c r="C314" t="s">
        <v>887</v>
      </c>
      <c r="D314">
        <v>5</v>
      </c>
      <c r="J314" s="18">
        <f t="shared" si="12"/>
        <v>11197.069999999974</v>
      </c>
      <c r="K314" s="18">
        <f t="shared" si="13"/>
        <v>11192.069999999974</v>
      </c>
      <c r="L314" s="1" t="s">
        <v>56</v>
      </c>
    </row>
    <row r="315" spans="1:13" x14ac:dyDescent="0.3">
      <c r="A315">
        <v>62</v>
      </c>
      <c r="B315" s="11">
        <v>44816</v>
      </c>
      <c r="C315" t="s">
        <v>783</v>
      </c>
      <c r="D315" s="24">
        <f>4673-D316</f>
        <v>471.31999999999971</v>
      </c>
      <c r="F315" t="s">
        <v>931</v>
      </c>
      <c r="J315" s="18">
        <f t="shared" si="12"/>
        <v>11192.069999999974</v>
      </c>
      <c r="K315" s="18">
        <f t="shared" si="13"/>
        <v>10720.749999999975</v>
      </c>
      <c r="L315" s="1" t="s">
        <v>608</v>
      </c>
      <c r="M315" t="s">
        <v>932</v>
      </c>
    </row>
    <row r="316" spans="1:13" x14ac:dyDescent="0.3">
      <c r="A316">
        <v>62</v>
      </c>
      <c r="B316" s="11">
        <v>44816</v>
      </c>
      <c r="C316" t="s">
        <v>783</v>
      </c>
      <c r="D316" s="24">
        <v>4201.68</v>
      </c>
      <c r="F316" t="s">
        <v>931</v>
      </c>
      <c r="J316" s="18">
        <f t="shared" ref="J316:J320" si="14">+K315</f>
        <v>10720.749999999975</v>
      </c>
      <c r="K316" s="18">
        <f t="shared" ref="K316:K320" si="15">+J316+E316-D316</f>
        <v>6519.0699999999742</v>
      </c>
      <c r="L316" s="1" t="s">
        <v>65</v>
      </c>
    </row>
    <row r="317" spans="1:13" x14ac:dyDescent="0.3">
      <c r="A317">
        <v>62</v>
      </c>
      <c r="B317" s="11">
        <v>44816</v>
      </c>
      <c r="C317" t="s">
        <v>898</v>
      </c>
      <c r="E317">
        <v>49.36</v>
      </c>
      <c r="J317" s="18">
        <f t="shared" si="14"/>
        <v>6519.0699999999742</v>
      </c>
      <c r="K317" s="18">
        <f t="shared" si="15"/>
        <v>6568.4299999999739</v>
      </c>
      <c r="L317" s="1" t="s">
        <v>55</v>
      </c>
    </row>
    <row r="318" spans="1:13" x14ac:dyDescent="0.3">
      <c r="A318">
        <v>62</v>
      </c>
      <c r="B318" s="11">
        <v>44816</v>
      </c>
      <c r="C318" t="s">
        <v>629</v>
      </c>
      <c r="E318">
        <v>500</v>
      </c>
      <c r="J318" s="18">
        <f t="shared" si="14"/>
        <v>6568.4299999999739</v>
      </c>
      <c r="K318" s="18">
        <f t="shared" si="15"/>
        <v>7068.4299999999739</v>
      </c>
      <c r="L318" s="1" t="s">
        <v>55</v>
      </c>
    </row>
    <row r="319" spans="1:13" x14ac:dyDescent="0.3">
      <c r="A319">
        <v>62</v>
      </c>
      <c r="B319" s="11">
        <v>44817</v>
      </c>
      <c r="C319" t="s">
        <v>899</v>
      </c>
      <c r="E319">
        <v>19.64</v>
      </c>
      <c r="J319" s="18">
        <f t="shared" si="14"/>
        <v>7068.4299999999739</v>
      </c>
      <c r="K319" s="18">
        <f t="shared" si="15"/>
        <v>7088.0699999999742</v>
      </c>
      <c r="L319" s="1" t="s">
        <v>55</v>
      </c>
    </row>
    <row r="320" spans="1:13" x14ac:dyDescent="0.3">
      <c r="A320">
        <v>62</v>
      </c>
      <c r="B320" s="11">
        <v>44818</v>
      </c>
      <c r="C320" t="s">
        <v>900</v>
      </c>
      <c r="E320">
        <v>9.7200000000000006</v>
      </c>
      <c r="J320" s="18">
        <f t="shared" si="14"/>
        <v>7088.0699999999742</v>
      </c>
      <c r="K320" s="18">
        <f t="shared" si="15"/>
        <v>7097.7899999999745</v>
      </c>
      <c r="L320" s="1" t="s">
        <v>55</v>
      </c>
    </row>
    <row r="321" spans="1:12" x14ac:dyDescent="0.3">
      <c r="A321">
        <v>62</v>
      </c>
      <c r="B321" s="11">
        <v>44819</v>
      </c>
      <c r="C321" t="s">
        <v>788</v>
      </c>
      <c r="E321">
        <v>10</v>
      </c>
      <c r="J321" s="18">
        <f t="shared" si="12"/>
        <v>7097.7899999999745</v>
      </c>
      <c r="K321" s="18">
        <f t="shared" si="13"/>
        <v>7107.7899999999745</v>
      </c>
      <c r="L321" s="1" t="s">
        <v>55</v>
      </c>
    </row>
    <row r="322" spans="1:12" x14ac:dyDescent="0.3">
      <c r="A322">
        <v>62</v>
      </c>
      <c r="B322" s="11">
        <v>44820</v>
      </c>
      <c r="C322" t="s">
        <v>789</v>
      </c>
      <c r="E322">
        <v>50</v>
      </c>
      <c r="J322" s="18">
        <f t="shared" si="12"/>
        <v>7107.7899999999745</v>
      </c>
      <c r="K322" s="18">
        <f t="shared" si="13"/>
        <v>7157.7899999999745</v>
      </c>
      <c r="L322" s="1" t="s">
        <v>55</v>
      </c>
    </row>
    <row r="323" spans="1:12" x14ac:dyDescent="0.3">
      <c r="A323">
        <v>62</v>
      </c>
      <c r="B323" s="11">
        <v>44826</v>
      </c>
      <c r="C323" t="s">
        <v>901</v>
      </c>
      <c r="E323">
        <v>98.92</v>
      </c>
      <c r="J323" s="18">
        <f t="shared" si="12"/>
        <v>7157.7899999999745</v>
      </c>
      <c r="K323" s="18">
        <f t="shared" si="13"/>
        <v>7256.7099999999746</v>
      </c>
      <c r="L323" s="1" t="s">
        <v>55</v>
      </c>
    </row>
    <row r="324" spans="1:12" x14ac:dyDescent="0.3">
      <c r="A324">
        <v>62</v>
      </c>
      <c r="B324" s="11">
        <v>44827</v>
      </c>
      <c r="C324" t="s">
        <v>902</v>
      </c>
      <c r="E324">
        <v>19.64</v>
      </c>
      <c r="J324" s="18">
        <f t="shared" si="12"/>
        <v>7256.7099999999746</v>
      </c>
      <c r="K324" s="18">
        <f t="shared" ref="K324:K329" si="16">+J324+E324-D324</f>
        <v>7276.3499999999749</v>
      </c>
      <c r="L324" s="1" t="s">
        <v>55</v>
      </c>
    </row>
    <row r="325" spans="1:12" x14ac:dyDescent="0.3">
      <c r="A325">
        <v>62</v>
      </c>
      <c r="B325" s="11">
        <v>44831</v>
      </c>
      <c r="C325" t="s">
        <v>903</v>
      </c>
      <c r="E325">
        <v>54.13</v>
      </c>
      <c r="J325" s="18">
        <f t="shared" si="12"/>
        <v>7276.3499999999749</v>
      </c>
      <c r="K325" s="18">
        <f t="shared" si="16"/>
        <v>7330.479999999975</v>
      </c>
      <c r="L325" s="1" t="s">
        <v>55</v>
      </c>
    </row>
    <row r="326" spans="1:12" x14ac:dyDescent="0.3">
      <c r="A326">
        <v>62</v>
      </c>
      <c r="B326" s="11">
        <v>44831</v>
      </c>
      <c r="C326" t="s">
        <v>904</v>
      </c>
      <c r="E326">
        <v>55.07</v>
      </c>
      <c r="J326" s="18">
        <f t="shared" si="12"/>
        <v>7330.479999999975</v>
      </c>
      <c r="K326" s="18">
        <f t="shared" si="16"/>
        <v>7385.5499999999747</v>
      </c>
      <c r="L326" s="1" t="s">
        <v>55</v>
      </c>
    </row>
    <row r="327" spans="1:12" x14ac:dyDescent="0.3">
      <c r="A327">
        <v>62</v>
      </c>
      <c r="B327" s="11">
        <v>44832</v>
      </c>
      <c r="C327" t="s">
        <v>905</v>
      </c>
      <c r="E327">
        <v>98.72</v>
      </c>
      <c r="J327" s="18">
        <f t="shared" si="12"/>
        <v>7385.5499999999747</v>
      </c>
      <c r="K327" s="18">
        <f t="shared" si="16"/>
        <v>7484.269999999975</v>
      </c>
      <c r="L327" s="1" t="s">
        <v>55</v>
      </c>
    </row>
    <row r="328" spans="1:12" x14ac:dyDescent="0.3">
      <c r="A328">
        <v>62</v>
      </c>
      <c r="B328" s="11">
        <v>44833</v>
      </c>
      <c r="C328" t="s">
        <v>906</v>
      </c>
      <c r="D328">
        <v>150</v>
      </c>
      <c r="J328" s="18">
        <f t="shared" si="12"/>
        <v>7484.269999999975</v>
      </c>
      <c r="K328" s="18">
        <f t="shared" si="16"/>
        <v>7334.269999999975</v>
      </c>
      <c r="L328" s="1" t="s">
        <v>56</v>
      </c>
    </row>
    <row r="329" spans="1:12" x14ac:dyDescent="0.3">
      <c r="A329">
        <v>62</v>
      </c>
      <c r="B329" s="11">
        <v>44834</v>
      </c>
      <c r="C329" t="s">
        <v>635</v>
      </c>
      <c r="E329">
        <v>10</v>
      </c>
      <c r="J329" s="18">
        <f t="shared" si="12"/>
        <v>7334.269999999975</v>
      </c>
      <c r="K329" s="20">
        <f t="shared" si="16"/>
        <v>7344.269999999975</v>
      </c>
      <c r="L329" s="1" t="s">
        <v>55</v>
      </c>
    </row>
    <row r="330" spans="1:12" x14ac:dyDescent="0.3">
      <c r="D330" s="43">
        <f>SUM(D5:D329)</f>
        <v>47042.6</v>
      </c>
      <c r="E330" s="43">
        <f>SUM(E5:E329)</f>
        <v>54386.869999999974</v>
      </c>
    </row>
    <row r="332" spans="1:12" ht="15.6" x14ac:dyDescent="0.3">
      <c r="C332" s="55" t="s">
        <v>21</v>
      </c>
      <c r="E332" s="57">
        <f>+E330-E5</f>
        <v>26137.829999999973</v>
      </c>
    </row>
    <row r="334" spans="1:12" ht="15.6" x14ac:dyDescent="0.3">
      <c r="C334" s="55" t="s">
        <v>26</v>
      </c>
      <c r="D334" s="57">
        <f>+D330</f>
        <v>47042.6</v>
      </c>
    </row>
    <row r="335" spans="1:12" x14ac:dyDescent="0.3">
      <c r="C335" t="s">
        <v>310</v>
      </c>
      <c r="E335" s="2">
        <f>+SUMIF($L$2:$L$329,$L335,E$2:E$329)</f>
        <v>28249.040000000001</v>
      </c>
      <c r="L335" s="1" t="s">
        <v>309</v>
      </c>
    </row>
    <row r="337" spans="3:12" x14ac:dyDescent="0.3">
      <c r="C337" t="s">
        <v>19</v>
      </c>
      <c r="D337" s="2">
        <f>+SUMIF($L$2:$L$329,$L337,D$2:D$329)</f>
        <v>0</v>
      </c>
      <c r="E337" s="2">
        <f t="shared" ref="D337:E341" si="17">+SUMIF($L$2:$L$329,$L337,E$2:E$329)</f>
        <v>25017.029999999995</v>
      </c>
      <c r="F337" s="23">
        <f>+E337-D337</f>
        <v>25017.029999999995</v>
      </c>
      <c r="L337" s="13" t="s">
        <v>55</v>
      </c>
    </row>
    <row r="338" spans="3:12" x14ac:dyDescent="0.3">
      <c r="C338" t="s">
        <v>413</v>
      </c>
      <c r="D338" s="2">
        <f t="shared" si="17"/>
        <v>0</v>
      </c>
      <c r="E338" s="2">
        <f t="shared" si="17"/>
        <v>0</v>
      </c>
      <c r="F338" s="23">
        <f t="shared" ref="F338:F350" si="18">+E338-D338</f>
        <v>0</v>
      </c>
      <c r="L338" s="13" t="s">
        <v>411</v>
      </c>
    </row>
    <row r="339" spans="3:12" x14ac:dyDescent="0.3">
      <c r="C339" t="s">
        <v>91</v>
      </c>
      <c r="D339" s="2">
        <f t="shared" si="17"/>
        <v>0</v>
      </c>
      <c r="E339" s="2">
        <f t="shared" si="17"/>
        <v>0</v>
      </c>
      <c r="F339" s="23">
        <f t="shared" si="18"/>
        <v>0</v>
      </c>
      <c r="L339" s="13" t="s">
        <v>57</v>
      </c>
    </row>
    <row r="340" spans="3:12" x14ac:dyDescent="0.3">
      <c r="C340" t="s">
        <v>20</v>
      </c>
      <c r="D340" s="2">
        <f t="shared" si="17"/>
        <v>0</v>
      </c>
      <c r="E340" s="2">
        <f t="shared" si="17"/>
        <v>1120.8</v>
      </c>
      <c r="F340" s="23">
        <f t="shared" si="18"/>
        <v>1120.8</v>
      </c>
      <c r="L340" s="13" t="s">
        <v>61</v>
      </c>
    </row>
    <row r="341" spans="3:12" x14ac:dyDescent="0.3">
      <c r="C341" t="s">
        <v>206</v>
      </c>
      <c r="D341" s="2">
        <f t="shared" si="17"/>
        <v>0</v>
      </c>
      <c r="E341" s="2">
        <f t="shared" si="17"/>
        <v>0</v>
      </c>
      <c r="F341" s="23">
        <f t="shared" si="18"/>
        <v>0</v>
      </c>
      <c r="L341" s="13" t="s">
        <v>205</v>
      </c>
    </row>
    <row r="342" spans="3:12" x14ac:dyDescent="0.3">
      <c r="L342" s="13"/>
    </row>
    <row r="343" spans="3:12" x14ac:dyDescent="0.3">
      <c r="C343" t="s">
        <v>92</v>
      </c>
      <c r="D343" s="2">
        <f t="shared" ref="D343:E350" si="19">+SUMIF($L$2:$L$329,$L343,D$2:D$329)</f>
        <v>32561.23</v>
      </c>
      <c r="E343" s="2">
        <f t="shared" si="19"/>
        <v>0</v>
      </c>
      <c r="F343" s="23">
        <f t="shared" si="18"/>
        <v>-32561.23</v>
      </c>
      <c r="L343" s="13" t="s">
        <v>65</v>
      </c>
    </row>
    <row r="344" spans="3:12" x14ac:dyDescent="0.3">
      <c r="C344" t="s">
        <v>607</v>
      </c>
      <c r="D344" s="2">
        <f t="shared" si="19"/>
        <v>8792.77</v>
      </c>
      <c r="E344" s="2">
        <f t="shared" si="19"/>
        <v>0</v>
      </c>
      <c r="F344" s="23">
        <f t="shared" si="18"/>
        <v>-8792.77</v>
      </c>
      <c r="L344" s="13" t="s">
        <v>608</v>
      </c>
    </row>
    <row r="345" spans="3:12" x14ac:dyDescent="0.3">
      <c r="C345" t="s">
        <v>313</v>
      </c>
      <c r="D345" s="2">
        <f t="shared" si="19"/>
        <v>0</v>
      </c>
      <c r="E345" s="2">
        <f t="shared" si="19"/>
        <v>0</v>
      </c>
      <c r="F345" s="23">
        <f t="shared" si="18"/>
        <v>0</v>
      </c>
      <c r="L345" s="13" t="s">
        <v>311</v>
      </c>
    </row>
    <row r="346" spans="3:12" x14ac:dyDescent="0.3">
      <c r="C346" t="s">
        <v>412</v>
      </c>
      <c r="D346" s="2">
        <f t="shared" si="19"/>
        <v>0</v>
      </c>
      <c r="E346" s="2">
        <f t="shared" si="19"/>
        <v>0</v>
      </c>
      <c r="F346" s="23">
        <f t="shared" si="18"/>
        <v>0</v>
      </c>
      <c r="L346" s="13" t="s">
        <v>410</v>
      </c>
    </row>
    <row r="347" spans="3:12" x14ac:dyDescent="0.3">
      <c r="C347" t="s">
        <v>93</v>
      </c>
      <c r="D347" s="2">
        <f t="shared" si="19"/>
        <v>165</v>
      </c>
      <c r="E347" s="2">
        <f t="shared" si="19"/>
        <v>0</v>
      </c>
      <c r="F347" s="23">
        <f t="shared" si="18"/>
        <v>-165</v>
      </c>
      <c r="L347" s="13" t="s">
        <v>87</v>
      </c>
    </row>
    <row r="348" spans="3:12" x14ac:dyDescent="0.3">
      <c r="C348" t="s">
        <v>306</v>
      </c>
      <c r="D348" s="2">
        <f t="shared" si="19"/>
        <v>0</v>
      </c>
      <c r="E348" s="2">
        <f t="shared" si="19"/>
        <v>0</v>
      </c>
      <c r="F348" s="23">
        <f t="shared" si="18"/>
        <v>0</v>
      </c>
      <c r="L348" s="13" t="s">
        <v>305</v>
      </c>
    </row>
    <row r="349" spans="3:12" x14ac:dyDescent="0.3">
      <c r="C349" t="s">
        <v>95</v>
      </c>
      <c r="D349" s="2">
        <f t="shared" si="19"/>
        <v>5523.6</v>
      </c>
      <c r="E349" s="2">
        <f t="shared" si="19"/>
        <v>0</v>
      </c>
      <c r="F349" s="23">
        <f t="shared" si="18"/>
        <v>-5523.6</v>
      </c>
      <c r="L349" s="13" t="s">
        <v>56</v>
      </c>
    </row>
    <row r="350" spans="3:12" x14ac:dyDescent="0.3">
      <c r="C350" t="s">
        <v>304</v>
      </c>
      <c r="D350" s="2">
        <f t="shared" si="19"/>
        <v>0</v>
      </c>
      <c r="E350" s="2">
        <f t="shared" si="19"/>
        <v>0</v>
      </c>
      <c r="F350" s="23">
        <f t="shared" si="18"/>
        <v>0</v>
      </c>
      <c r="L350" s="13" t="s">
        <v>302</v>
      </c>
    </row>
    <row r="352" spans="3:12" x14ac:dyDescent="0.3">
      <c r="D352" s="3">
        <f>SUM(D335:D351)</f>
        <v>47042.6</v>
      </c>
      <c r="E352" s="3">
        <f>SUM(E335:E351)</f>
        <v>54386.869999999995</v>
      </c>
      <c r="F352" s="3">
        <f>SUM(F335:F351)</f>
        <v>-20904.770000000004</v>
      </c>
    </row>
    <row r="353" spans="4:6" x14ac:dyDescent="0.3">
      <c r="D353" s="27">
        <f>+D352-D330</f>
        <v>0</v>
      </c>
      <c r="E353" s="27">
        <f>+E352-E330</f>
        <v>0</v>
      </c>
      <c r="F353" s="27">
        <f>+F352-I329</f>
        <v>-20904.770000000004</v>
      </c>
    </row>
  </sheetData>
  <phoneticPr fontId="6" type="noConversion"/>
  <pageMargins left="0.7" right="0.7" top="0.75" bottom="0.75" header="0.3" footer="0.3"/>
  <pageSetup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06BA-58E8-415D-BC19-E935B3C6CF2F}">
  <dimension ref="A1:M295"/>
  <sheetViews>
    <sheetView workbookViewId="0">
      <pane ySplit="4" topLeftCell="A278" activePane="bottomLeft" state="frozen"/>
      <selection pane="bottomLeft" activeCell="J292" sqref="J292"/>
    </sheetView>
  </sheetViews>
  <sheetFormatPr defaultColWidth="12.109375" defaultRowHeight="14.4" x14ac:dyDescent="0.3"/>
  <cols>
    <col min="1" max="1" width="14.77734375" customWidth="1"/>
    <col min="3" max="3" width="27.109375" customWidth="1"/>
    <col min="4" max="4" width="37.109375" customWidth="1"/>
    <col min="11" max="11" width="12.109375" style="1"/>
  </cols>
  <sheetData>
    <row r="1" spans="1:13" x14ac:dyDescent="0.3">
      <c r="A1" t="s">
        <v>622</v>
      </c>
    </row>
    <row r="3" spans="1:13" s="64" customFormat="1" ht="15.6" x14ac:dyDescent="0.3">
      <c r="A3" s="64" t="s">
        <v>294</v>
      </c>
      <c r="B3" s="64" t="s">
        <v>36</v>
      </c>
      <c r="C3" s="64" t="s">
        <v>295</v>
      </c>
      <c r="D3" s="64" t="s">
        <v>296</v>
      </c>
      <c r="E3" s="64" t="s">
        <v>18</v>
      </c>
      <c r="F3" s="64" t="s">
        <v>22</v>
      </c>
      <c r="I3" s="55" t="s">
        <v>40</v>
      </c>
      <c r="J3" s="55" t="s">
        <v>41</v>
      </c>
      <c r="K3" s="1"/>
    </row>
    <row r="4" spans="1:13" s="64" customFormat="1" ht="15.6" x14ac:dyDescent="0.3">
      <c r="C4" s="55" t="s">
        <v>309</v>
      </c>
      <c r="E4" s="66">
        <f>+DetailYE20!J222</f>
        <v>26396.470000000023</v>
      </c>
      <c r="I4"/>
      <c r="J4" s="18">
        <f>+I4+E4-F4</f>
        <v>26396.470000000023</v>
      </c>
      <c r="K4" s="59" t="s">
        <v>309</v>
      </c>
    </row>
    <row r="5" spans="1:13" x14ac:dyDescent="0.3">
      <c r="A5">
        <v>34</v>
      </c>
      <c r="B5" s="11">
        <v>44105</v>
      </c>
      <c r="C5" t="s">
        <v>39</v>
      </c>
      <c r="E5">
        <v>10</v>
      </c>
      <c r="I5" s="18">
        <f t="shared" ref="I5:I6" si="0">+J4</f>
        <v>26396.470000000023</v>
      </c>
      <c r="J5" s="18">
        <f t="shared" ref="J5:J6" si="1">+I5+E5-F5</f>
        <v>26406.470000000023</v>
      </c>
      <c r="K5" s="1" t="s">
        <v>55</v>
      </c>
    </row>
    <row r="6" spans="1:13" x14ac:dyDescent="0.3">
      <c r="A6">
        <v>34</v>
      </c>
      <c r="B6" s="11">
        <v>44105</v>
      </c>
      <c r="C6" t="s">
        <v>43</v>
      </c>
      <c r="E6">
        <v>10</v>
      </c>
      <c r="I6" s="18">
        <f t="shared" si="0"/>
        <v>26406.470000000023</v>
      </c>
      <c r="J6" s="18">
        <f t="shared" si="1"/>
        <v>26416.470000000023</v>
      </c>
      <c r="K6" s="1" t="s">
        <v>55</v>
      </c>
    </row>
    <row r="7" spans="1:13" ht="15.6" x14ac:dyDescent="0.3">
      <c r="A7">
        <v>34</v>
      </c>
      <c r="B7" s="11">
        <v>44105</v>
      </c>
      <c r="C7" t="s">
        <v>623</v>
      </c>
      <c r="E7">
        <v>20</v>
      </c>
      <c r="I7" s="18">
        <f t="shared" ref="I7:I70" si="2">+J6</f>
        <v>26416.470000000023</v>
      </c>
      <c r="J7" s="66">
        <f t="shared" ref="J7:J72" si="3">+I7+E7-F7</f>
        <v>26436.470000000023</v>
      </c>
      <c r="K7" s="1" t="s">
        <v>55</v>
      </c>
      <c r="L7">
        <v>26436.47</v>
      </c>
      <c r="M7" s="27">
        <f>+L7-J7</f>
        <v>0</v>
      </c>
    </row>
    <row r="8" spans="1:13" x14ac:dyDescent="0.3">
      <c r="A8">
        <v>35</v>
      </c>
      <c r="B8" s="11">
        <v>44109</v>
      </c>
      <c r="C8" t="s">
        <v>624</v>
      </c>
      <c r="E8">
        <v>5</v>
      </c>
      <c r="I8" s="18">
        <f t="shared" si="2"/>
        <v>26436.470000000023</v>
      </c>
      <c r="J8" s="18">
        <f t="shared" si="3"/>
        <v>26441.470000000023</v>
      </c>
      <c r="K8" s="1" t="s">
        <v>55</v>
      </c>
    </row>
    <row r="9" spans="1:13" x14ac:dyDescent="0.3">
      <c r="A9">
        <v>35</v>
      </c>
      <c r="B9" s="11">
        <v>44109</v>
      </c>
      <c r="C9" t="s">
        <v>625</v>
      </c>
      <c r="E9">
        <v>20</v>
      </c>
      <c r="I9" s="18">
        <f t="shared" si="2"/>
        <v>26441.470000000023</v>
      </c>
      <c r="J9" s="18">
        <f t="shared" si="3"/>
        <v>26461.470000000023</v>
      </c>
      <c r="K9" s="1" t="s">
        <v>55</v>
      </c>
    </row>
    <row r="10" spans="1:13" x14ac:dyDescent="0.3">
      <c r="A10">
        <v>35</v>
      </c>
      <c r="B10" s="11">
        <v>44109</v>
      </c>
      <c r="C10" t="s">
        <v>626</v>
      </c>
      <c r="E10">
        <v>40</v>
      </c>
      <c r="I10" s="18">
        <f t="shared" si="2"/>
        <v>26461.470000000023</v>
      </c>
      <c r="J10" s="18">
        <f t="shared" si="3"/>
        <v>26501.470000000023</v>
      </c>
      <c r="K10" s="1" t="s">
        <v>55</v>
      </c>
    </row>
    <row r="11" spans="1:13" x14ac:dyDescent="0.3">
      <c r="A11">
        <v>35</v>
      </c>
      <c r="B11" s="11">
        <v>44109</v>
      </c>
      <c r="C11" t="s">
        <v>627</v>
      </c>
      <c r="E11">
        <v>40</v>
      </c>
      <c r="I11" s="18">
        <f t="shared" si="2"/>
        <v>26501.470000000023</v>
      </c>
      <c r="J11" s="18">
        <f t="shared" si="3"/>
        <v>26541.470000000023</v>
      </c>
      <c r="K11" s="1" t="s">
        <v>55</v>
      </c>
    </row>
    <row r="12" spans="1:13" x14ac:dyDescent="0.3">
      <c r="A12">
        <v>35</v>
      </c>
      <c r="B12" s="11">
        <v>44112</v>
      </c>
      <c r="C12" t="s">
        <v>628</v>
      </c>
      <c r="D12" t="s">
        <v>579</v>
      </c>
      <c r="E12">
        <v>19.760000000000002</v>
      </c>
      <c r="I12" s="18">
        <f t="shared" si="2"/>
        <v>26541.470000000023</v>
      </c>
      <c r="J12" s="18">
        <f t="shared" si="3"/>
        <v>26561.230000000021</v>
      </c>
      <c r="K12" s="1" t="s">
        <v>55</v>
      </c>
    </row>
    <row r="13" spans="1:13" x14ac:dyDescent="0.3">
      <c r="A13">
        <v>35</v>
      </c>
      <c r="B13" s="11">
        <v>44113</v>
      </c>
      <c r="C13" t="s">
        <v>116</v>
      </c>
      <c r="E13">
        <v>25</v>
      </c>
      <c r="I13" s="18">
        <f t="shared" si="2"/>
        <v>26561.230000000021</v>
      </c>
      <c r="J13" s="18">
        <f t="shared" si="3"/>
        <v>26586.230000000021</v>
      </c>
      <c r="K13" s="1" t="s">
        <v>55</v>
      </c>
    </row>
    <row r="14" spans="1:13" x14ac:dyDescent="0.3">
      <c r="A14">
        <v>35</v>
      </c>
      <c r="B14" s="11">
        <v>44116</v>
      </c>
      <c r="C14" t="s">
        <v>629</v>
      </c>
      <c r="E14">
        <v>500</v>
      </c>
      <c r="I14" s="18">
        <f t="shared" si="2"/>
        <v>26586.230000000021</v>
      </c>
      <c r="J14" s="18">
        <f t="shared" si="3"/>
        <v>27086.230000000021</v>
      </c>
      <c r="K14" s="1" t="s">
        <v>55</v>
      </c>
    </row>
    <row r="15" spans="1:13" x14ac:dyDescent="0.3">
      <c r="A15">
        <v>35</v>
      </c>
      <c r="B15" s="11">
        <v>44119</v>
      </c>
      <c r="C15" t="s">
        <v>630</v>
      </c>
      <c r="E15">
        <v>10</v>
      </c>
      <c r="I15" s="18">
        <f t="shared" si="2"/>
        <v>27086.230000000021</v>
      </c>
      <c r="J15" s="18">
        <f t="shared" si="3"/>
        <v>27096.230000000021</v>
      </c>
      <c r="K15" s="1" t="s">
        <v>55</v>
      </c>
    </row>
    <row r="16" spans="1:13" x14ac:dyDescent="0.3">
      <c r="A16">
        <v>35</v>
      </c>
      <c r="B16" s="11">
        <v>44120</v>
      </c>
      <c r="C16" t="s">
        <v>631</v>
      </c>
      <c r="E16">
        <v>50</v>
      </c>
      <c r="I16" s="18">
        <f t="shared" si="2"/>
        <v>27096.230000000021</v>
      </c>
      <c r="J16" s="18">
        <f t="shared" si="3"/>
        <v>27146.230000000021</v>
      </c>
      <c r="K16" s="1" t="s">
        <v>55</v>
      </c>
    </row>
    <row r="17" spans="1:13" x14ac:dyDescent="0.3">
      <c r="A17">
        <v>35</v>
      </c>
      <c r="B17" s="11">
        <v>44131</v>
      </c>
      <c r="C17" t="s">
        <v>119</v>
      </c>
      <c r="D17" t="s">
        <v>632</v>
      </c>
      <c r="E17">
        <v>62.5</v>
      </c>
      <c r="I17" s="18">
        <f t="shared" si="2"/>
        <v>27146.230000000021</v>
      </c>
      <c r="J17" s="18">
        <f t="shared" si="3"/>
        <v>27208.730000000021</v>
      </c>
      <c r="K17" s="1" t="s">
        <v>55</v>
      </c>
    </row>
    <row r="18" spans="1:13" x14ac:dyDescent="0.3">
      <c r="A18">
        <v>35</v>
      </c>
      <c r="B18" s="11">
        <v>44132</v>
      </c>
      <c r="C18" t="s">
        <v>633</v>
      </c>
      <c r="D18" t="s">
        <v>634</v>
      </c>
      <c r="E18">
        <v>100</v>
      </c>
      <c r="I18" s="18">
        <f t="shared" si="2"/>
        <v>27208.730000000021</v>
      </c>
      <c r="J18" s="18">
        <f t="shared" si="3"/>
        <v>27308.730000000021</v>
      </c>
      <c r="K18" s="1" t="s">
        <v>55</v>
      </c>
    </row>
    <row r="19" spans="1:13" x14ac:dyDescent="0.3">
      <c r="A19">
        <v>35</v>
      </c>
      <c r="B19" s="11">
        <v>44132</v>
      </c>
      <c r="C19" t="s">
        <v>238</v>
      </c>
      <c r="E19">
        <v>10</v>
      </c>
      <c r="I19" s="18">
        <f t="shared" si="2"/>
        <v>27308.730000000021</v>
      </c>
      <c r="J19" s="18">
        <f t="shared" si="3"/>
        <v>27318.730000000021</v>
      </c>
      <c r="K19" s="1" t="s">
        <v>55</v>
      </c>
    </row>
    <row r="20" spans="1:13" x14ac:dyDescent="0.3">
      <c r="A20">
        <v>35</v>
      </c>
      <c r="B20" s="11">
        <v>44134</v>
      </c>
      <c r="C20" t="s">
        <v>635</v>
      </c>
      <c r="E20">
        <v>10</v>
      </c>
      <c r="I20" s="18">
        <f t="shared" si="2"/>
        <v>27318.730000000021</v>
      </c>
      <c r="J20" s="18">
        <f t="shared" si="3"/>
        <v>27328.730000000021</v>
      </c>
      <c r="K20" s="1" t="s">
        <v>55</v>
      </c>
    </row>
    <row r="21" spans="1:13" x14ac:dyDescent="0.3">
      <c r="A21">
        <v>35</v>
      </c>
      <c r="B21" s="11">
        <v>44137</v>
      </c>
      <c r="C21" t="s">
        <v>43</v>
      </c>
      <c r="E21">
        <v>10</v>
      </c>
      <c r="I21" s="18">
        <f t="shared" si="2"/>
        <v>27328.730000000021</v>
      </c>
      <c r="J21" s="18">
        <f t="shared" si="3"/>
        <v>27338.730000000021</v>
      </c>
      <c r="K21" s="1" t="s">
        <v>55</v>
      </c>
    </row>
    <row r="22" spans="1:13" ht="15.6" x14ac:dyDescent="0.3">
      <c r="A22">
        <v>35</v>
      </c>
      <c r="B22" s="11">
        <v>44137</v>
      </c>
      <c r="C22" t="s">
        <v>39</v>
      </c>
      <c r="E22">
        <v>10</v>
      </c>
      <c r="I22" s="18">
        <f t="shared" si="2"/>
        <v>27338.730000000021</v>
      </c>
      <c r="J22" s="18">
        <f t="shared" si="3"/>
        <v>27348.730000000021</v>
      </c>
      <c r="K22" s="1" t="s">
        <v>55</v>
      </c>
      <c r="L22" s="66"/>
    </row>
    <row r="23" spans="1:13" x14ac:dyDescent="0.3">
      <c r="A23">
        <v>35</v>
      </c>
      <c r="B23" s="11">
        <v>44137</v>
      </c>
      <c r="C23" t="s">
        <v>623</v>
      </c>
      <c r="E23">
        <v>20</v>
      </c>
      <c r="I23" s="18">
        <f t="shared" si="2"/>
        <v>27348.730000000021</v>
      </c>
      <c r="J23" s="18">
        <f t="shared" si="3"/>
        <v>27368.730000000021</v>
      </c>
      <c r="K23" s="1" t="s">
        <v>55</v>
      </c>
    </row>
    <row r="24" spans="1:13" x14ac:dyDescent="0.3">
      <c r="A24">
        <v>35</v>
      </c>
      <c r="B24" s="11">
        <v>44138</v>
      </c>
      <c r="C24" t="s">
        <v>624</v>
      </c>
      <c r="E24">
        <v>5</v>
      </c>
      <c r="I24" s="18">
        <f t="shared" si="2"/>
        <v>27368.730000000021</v>
      </c>
      <c r="J24" s="18">
        <f t="shared" si="3"/>
        <v>27373.730000000021</v>
      </c>
      <c r="K24" s="1" t="s">
        <v>55</v>
      </c>
    </row>
    <row r="25" spans="1:13" x14ac:dyDescent="0.3">
      <c r="A25">
        <v>35</v>
      </c>
      <c r="B25" s="11">
        <v>44140</v>
      </c>
      <c r="C25" t="s">
        <v>543</v>
      </c>
      <c r="D25" t="s">
        <v>636</v>
      </c>
      <c r="F25">
        <v>734</v>
      </c>
      <c r="I25" s="18">
        <f t="shared" si="2"/>
        <v>27373.730000000021</v>
      </c>
      <c r="J25" s="18">
        <f t="shared" si="3"/>
        <v>26639.730000000021</v>
      </c>
      <c r="K25" s="1" t="s">
        <v>65</v>
      </c>
    </row>
    <row r="26" spans="1:13" x14ac:dyDescent="0.3">
      <c r="A26">
        <v>35</v>
      </c>
      <c r="B26" s="11">
        <v>44140</v>
      </c>
      <c r="C26" t="s">
        <v>625</v>
      </c>
      <c r="E26">
        <v>20</v>
      </c>
      <c r="I26" s="18">
        <f t="shared" si="2"/>
        <v>26639.730000000021</v>
      </c>
      <c r="J26" s="18">
        <f t="shared" si="3"/>
        <v>26659.730000000021</v>
      </c>
      <c r="K26" s="1" t="s">
        <v>55</v>
      </c>
    </row>
    <row r="27" spans="1:13" x14ac:dyDescent="0.3">
      <c r="A27">
        <v>35</v>
      </c>
      <c r="B27" s="11">
        <v>44140</v>
      </c>
      <c r="C27" t="s">
        <v>626</v>
      </c>
      <c r="E27">
        <v>40</v>
      </c>
      <c r="I27" s="18">
        <f t="shared" si="2"/>
        <v>26659.730000000021</v>
      </c>
      <c r="J27" s="18">
        <f t="shared" si="3"/>
        <v>26699.730000000021</v>
      </c>
      <c r="K27" s="1" t="s">
        <v>55</v>
      </c>
    </row>
    <row r="28" spans="1:13" x14ac:dyDescent="0.3">
      <c r="A28">
        <v>35</v>
      </c>
      <c r="B28" s="11">
        <v>44140</v>
      </c>
      <c r="C28" t="s">
        <v>627</v>
      </c>
      <c r="E28">
        <v>40</v>
      </c>
      <c r="I28" s="18">
        <f t="shared" si="2"/>
        <v>26699.730000000021</v>
      </c>
      <c r="J28" s="18">
        <f t="shared" si="3"/>
        <v>26739.730000000021</v>
      </c>
      <c r="K28" s="1" t="s">
        <v>55</v>
      </c>
    </row>
    <row r="29" spans="1:13" x14ac:dyDescent="0.3">
      <c r="A29">
        <v>35</v>
      </c>
      <c r="B29" s="11">
        <v>44141</v>
      </c>
      <c r="C29" t="s">
        <v>637</v>
      </c>
      <c r="D29" t="s">
        <v>636</v>
      </c>
      <c r="F29">
        <v>3209</v>
      </c>
      <c r="I29" s="18">
        <f t="shared" si="2"/>
        <v>26739.730000000021</v>
      </c>
      <c r="J29" s="18">
        <f t="shared" si="3"/>
        <v>23530.730000000021</v>
      </c>
      <c r="K29" s="1" t="s">
        <v>65</v>
      </c>
    </row>
    <row r="30" spans="1:13" x14ac:dyDescent="0.3">
      <c r="A30">
        <v>35</v>
      </c>
      <c r="B30" s="11">
        <v>44144</v>
      </c>
      <c r="C30" t="s">
        <v>116</v>
      </c>
      <c r="E30">
        <v>25</v>
      </c>
      <c r="I30" s="18">
        <f t="shared" si="2"/>
        <v>23530.730000000021</v>
      </c>
      <c r="J30" s="18">
        <f t="shared" si="3"/>
        <v>23555.730000000021</v>
      </c>
      <c r="K30" s="1" t="s">
        <v>55</v>
      </c>
    </row>
    <row r="31" spans="1:13" x14ac:dyDescent="0.3">
      <c r="A31">
        <v>35</v>
      </c>
      <c r="B31" s="11">
        <v>44145</v>
      </c>
      <c r="C31" t="s">
        <v>638</v>
      </c>
      <c r="D31" t="s">
        <v>579</v>
      </c>
      <c r="E31">
        <v>19.760000000000002</v>
      </c>
      <c r="I31" s="18">
        <f t="shared" si="2"/>
        <v>23555.730000000021</v>
      </c>
      <c r="J31" s="18">
        <f t="shared" si="3"/>
        <v>23575.49000000002</v>
      </c>
      <c r="K31" s="1" t="s">
        <v>55</v>
      </c>
    </row>
    <row r="32" spans="1:13" ht="15.6" x14ac:dyDescent="0.3">
      <c r="A32">
        <v>35</v>
      </c>
      <c r="B32" s="11">
        <v>44147</v>
      </c>
      <c r="C32" t="s">
        <v>629</v>
      </c>
      <c r="E32">
        <v>500</v>
      </c>
      <c r="I32" s="18">
        <f t="shared" si="2"/>
        <v>23575.49000000002</v>
      </c>
      <c r="J32" s="66">
        <f t="shared" si="3"/>
        <v>24075.49000000002</v>
      </c>
      <c r="K32" s="1" t="s">
        <v>55</v>
      </c>
      <c r="L32">
        <v>24075.49</v>
      </c>
      <c r="M32" s="27">
        <f>+L32-J32</f>
        <v>0</v>
      </c>
    </row>
    <row r="33" spans="1:12" x14ac:dyDescent="0.3">
      <c r="A33">
        <v>36</v>
      </c>
      <c r="B33" s="11">
        <v>44148</v>
      </c>
      <c r="C33" t="s">
        <v>639</v>
      </c>
      <c r="D33" s="24" t="s">
        <v>640</v>
      </c>
      <c r="E33" s="24"/>
      <c r="F33" s="24">
        <v>1683</v>
      </c>
      <c r="G33" s="24"/>
      <c r="H33" s="24"/>
      <c r="I33" s="20">
        <f t="shared" si="2"/>
        <v>24075.49000000002</v>
      </c>
      <c r="J33" s="20">
        <f t="shared" si="3"/>
        <v>22392.49000000002</v>
      </c>
      <c r="K33" s="42" t="s">
        <v>608</v>
      </c>
      <c r="L33" t="s">
        <v>756</v>
      </c>
    </row>
    <row r="34" spans="1:12" x14ac:dyDescent="0.3">
      <c r="A34">
        <v>36</v>
      </c>
      <c r="B34" s="11">
        <v>44151</v>
      </c>
      <c r="C34" t="s">
        <v>630</v>
      </c>
      <c r="E34">
        <v>10</v>
      </c>
      <c r="I34" s="18">
        <f t="shared" si="2"/>
        <v>22392.49000000002</v>
      </c>
      <c r="J34" s="18">
        <f t="shared" si="3"/>
        <v>22402.49000000002</v>
      </c>
      <c r="K34" s="1" t="s">
        <v>55</v>
      </c>
    </row>
    <row r="35" spans="1:12" x14ac:dyDescent="0.3">
      <c r="A35">
        <v>36</v>
      </c>
      <c r="B35" s="11">
        <v>44151</v>
      </c>
      <c r="C35" t="s">
        <v>641</v>
      </c>
      <c r="E35">
        <v>48.71</v>
      </c>
      <c r="I35" s="18">
        <f t="shared" si="2"/>
        <v>22402.49000000002</v>
      </c>
      <c r="J35" s="18">
        <f t="shared" si="3"/>
        <v>22451.200000000019</v>
      </c>
      <c r="K35" s="1" t="s">
        <v>55</v>
      </c>
    </row>
    <row r="36" spans="1:12" x14ac:dyDescent="0.3">
      <c r="A36">
        <v>36</v>
      </c>
      <c r="B36" s="11">
        <v>44151</v>
      </c>
      <c r="C36" t="s">
        <v>631</v>
      </c>
      <c r="E36">
        <v>50</v>
      </c>
      <c r="I36" s="18">
        <f t="shared" si="2"/>
        <v>22451.200000000019</v>
      </c>
      <c r="J36" s="18">
        <f t="shared" si="3"/>
        <v>22501.200000000019</v>
      </c>
      <c r="K36" s="1" t="s">
        <v>55</v>
      </c>
    </row>
    <row r="37" spans="1:12" x14ac:dyDescent="0.3">
      <c r="A37">
        <v>36</v>
      </c>
      <c r="B37" s="11">
        <v>44165</v>
      </c>
      <c r="C37" t="s">
        <v>635</v>
      </c>
      <c r="E37">
        <v>10</v>
      </c>
      <c r="I37" s="18">
        <f t="shared" si="2"/>
        <v>22501.200000000019</v>
      </c>
      <c r="J37" s="18">
        <f t="shared" si="3"/>
        <v>22511.200000000019</v>
      </c>
      <c r="K37" s="1" t="s">
        <v>55</v>
      </c>
    </row>
    <row r="38" spans="1:12" x14ac:dyDescent="0.3">
      <c r="A38">
        <v>36</v>
      </c>
      <c r="B38" s="11">
        <v>44165</v>
      </c>
      <c r="C38" t="s">
        <v>238</v>
      </c>
      <c r="E38">
        <v>10</v>
      </c>
      <c r="I38" s="18">
        <f t="shared" si="2"/>
        <v>22511.200000000019</v>
      </c>
      <c r="J38" s="18">
        <f t="shared" si="3"/>
        <v>22521.200000000019</v>
      </c>
      <c r="K38" s="1" t="s">
        <v>55</v>
      </c>
    </row>
    <row r="39" spans="1:12" x14ac:dyDescent="0.3">
      <c r="A39">
        <v>36</v>
      </c>
      <c r="B39" s="11">
        <v>44166</v>
      </c>
      <c r="C39" t="s">
        <v>39</v>
      </c>
      <c r="E39">
        <v>10</v>
      </c>
      <c r="I39" s="18">
        <f t="shared" si="2"/>
        <v>22521.200000000019</v>
      </c>
      <c r="J39" s="18">
        <f t="shared" si="3"/>
        <v>22531.200000000019</v>
      </c>
      <c r="K39" s="1" t="s">
        <v>55</v>
      </c>
    </row>
    <row r="40" spans="1:12" x14ac:dyDescent="0.3">
      <c r="A40">
        <v>36</v>
      </c>
      <c r="B40" s="11">
        <v>44166</v>
      </c>
      <c r="C40" t="s">
        <v>43</v>
      </c>
      <c r="E40">
        <v>10</v>
      </c>
      <c r="I40" s="18">
        <f t="shared" si="2"/>
        <v>22531.200000000019</v>
      </c>
      <c r="J40" s="18">
        <f t="shared" si="3"/>
        <v>22541.200000000019</v>
      </c>
      <c r="K40" s="1" t="s">
        <v>55</v>
      </c>
    </row>
    <row r="41" spans="1:12" x14ac:dyDescent="0.3">
      <c r="A41">
        <v>36</v>
      </c>
      <c r="B41" s="11">
        <v>44166</v>
      </c>
      <c r="C41" t="s">
        <v>623</v>
      </c>
      <c r="E41">
        <v>20</v>
      </c>
      <c r="I41" s="18">
        <f t="shared" si="2"/>
        <v>22541.200000000019</v>
      </c>
      <c r="J41" s="18">
        <f t="shared" si="3"/>
        <v>22561.200000000019</v>
      </c>
      <c r="K41" s="1" t="s">
        <v>55</v>
      </c>
    </row>
    <row r="42" spans="1:12" x14ac:dyDescent="0.3">
      <c r="A42">
        <v>37</v>
      </c>
      <c r="B42" s="11">
        <v>44168</v>
      </c>
      <c r="C42" t="s">
        <v>624</v>
      </c>
      <c r="E42">
        <v>5</v>
      </c>
      <c r="I42" s="18">
        <f t="shared" si="2"/>
        <v>22561.200000000019</v>
      </c>
      <c r="J42" s="18">
        <f t="shared" si="3"/>
        <v>22566.200000000019</v>
      </c>
      <c r="K42" s="1" t="s">
        <v>55</v>
      </c>
    </row>
    <row r="43" spans="1:12" x14ac:dyDescent="0.3">
      <c r="A43">
        <v>37</v>
      </c>
      <c r="B43" s="11">
        <v>44172</v>
      </c>
      <c r="C43" t="s">
        <v>625</v>
      </c>
      <c r="E43">
        <v>20</v>
      </c>
      <c r="I43" s="18">
        <f t="shared" si="2"/>
        <v>22566.200000000019</v>
      </c>
      <c r="J43" s="18">
        <f t="shared" si="3"/>
        <v>22586.200000000019</v>
      </c>
      <c r="K43" s="1" t="s">
        <v>55</v>
      </c>
    </row>
    <row r="44" spans="1:12" x14ac:dyDescent="0.3">
      <c r="A44">
        <v>37</v>
      </c>
      <c r="B44" s="11">
        <v>44172</v>
      </c>
      <c r="C44" t="s">
        <v>626</v>
      </c>
      <c r="E44">
        <v>40</v>
      </c>
      <c r="I44" s="18">
        <f t="shared" si="2"/>
        <v>22586.200000000019</v>
      </c>
      <c r="J44" s="18">
        <f t="shared" si="3"/>
        <v>22626.200000000019</v>
      </c>
      <c r="K44" s="1" t="s">
        <v>55</v>
      </c>
    </row>
    <row r="45" spans="1:12" x14ac:dyDescent="0.3">
      <c r="A45">
        <v>37</v>
      </c>
      <c r="B45" s="11">
        <v>44172</v>
      </c>
      <c r="C45" t="s">
        <v>627</v>
      </c>
      <c r="E45">
        <v>40</v>
      </c>
      <c r="I45" s="18">
        <f t="shared" si="2"/>
        <v>22626.200000000019</v>
      </c>
      <c r="J45" s="18">
        <f t="shared" si="3"/>
        <v>22666.200000000019</v>
      </c>
      <c r="K45" s="1" t="s">
        <v>55</v>
      </c>
    </row>
    <row r="46" spans="1:12" x14ac:dyDescent="0.3">
      <c r="A46">
        <v>37</v>
      </c>
      <c r="B46" s="11">
        <v>44173</v>
      </c>
      <c r="C46" t="s">
        <v>642</v>
      </c>
      <c r="F46">
        <v>78</v>
      </c>
      <c r="I46" s="18">
        <f t="shared" si="2"/>
        <v>22666.200000000019</v>
      </c>
      <c r="J46" s="18">
        <f t="shared" si="3"/>
        <v>22588.200000000019</v>
      </c>
      <c r="K46" s="1" t="s">
        <v>56</v>
      </c>
    </row>
    <row r="47" spans="1:12" x14ac:dyDescent="0.3">
      <c r="A47">
        <v>37</v>
      </c>
      <c r="B47" s="11">
        <v>44174</v>
      </c>
      <c r="C47" t="s">
        <v>643</v>
      </c>
      <c r="D47" t="s">
        <v>579</v>
      </c>
      <c r="E47">
        <v>19.760000000000002</v>
      </c>
      <c r="I47" s="18">
        <f t="shared" si="2"/>
        <v>22588.200000000019</v>
      </c>
      <c r="J47" s="18">
        <f t="shared" si="3"/>
        <v>22607.960000000017</v>
      </c>
      <c r="K47" s="1" t="s">
        <v>55</v>
      </c>
    </row>
    <row r="48" spans="1:12" x14ac:dyDescent="0.3">
      <c r="A48">
        <v>37</v>
      </c>
      <c r="B48" s="11">
        <v>44174</v>
      </c>
      <c r="C48" t="s">
        <v>116</v>
      </c>
      <c r="E48">
        <v>25</v>
      </c>
      <c r="I48" s="18">
        <f t="shared" si="2"/>
        <v>22607.960000000017</v>
      </c>
      <c r="J48" s="18">
        <f t="shared" si="3"/>
        <v>22632.960000000017</v>
      </c>
      <c r="K48" s="1" t="s">
        <v>55</v>
      </c>
    </row>
    <row r="49" spans="1:13" x14ac:dyDescent="0.3">
      <c r="A49">
        <v>37</v>
      </c>
      <c r="B49" s="11">
        <v>44179</v>
      </c>
      <c r="C49" t="s">
        <v>629</v>
      </c>
      <c r="E49">
        <v>500</v>
      </c>
      <c r="I49" s="18">
        <f t="shared" si="2"/>
        <v>22632.960000000017</v>
      </c>
      <c r="J49" s="18">
        <f t="shared" si="3"/>
        <v>23132.960000000017</v>
      </c>
      <c r="K49" s="1" t="s">
        <v>55</v>
      </c>
    </row>
    <row r="50" spans="1:13" x14ac:dyDescent="0.3">
      <c r="A50">
        <v>37</v>
      </c>
      <c r="B50" s="11">
        <v>44180</v>
      </c>
      <c r="C50" t="s">
        <v>630</v>
      </c>
      <c r="E50">
        <v>10</v>
      </c>
      <c r="I50" s="18">
        <f t="shared" si="2"/>
        <v>23132.960000000017</v>
      </c>
      <c r="J50" s="18">
        <f t="shared" si="3"/>
        <v>23142.960000000017</v>
      </c>
      <c r="K50" s="1" t="s">
        <v>55</v>
      </c>
    </row>
    <row r="51" spans="1:13" x14ac:dyDescent="0.3">
      <c r="A51">
        <v>37</v>
      </c>
      <c r="B51" s="11">
        <v>44181</v>
      </c>
      <c r="C51" t="s">
        <v>631</v>
      </c>
      <c r="E51">
        <v>50</v>
      </c>
      <c r="I51" s="18">
        <f t="shared" si="2"/>
        <v>23142.960000000017</v>
      </c>
      <c r="J51" s="18">
        <f t="shared" si="3"/>
        <v>23192.960000000017</v>
      </c>
      <c r="K51" s="1" t="s">
        <v>55</v>
      </c>
    </row>
    <row r="52" spans="1:13" x14ac:dyDescent="0.3">
      <c r="A52">
        <v>37</v>
      </c>
      <c r="B52" s="11">
        <v>44186</v>
      </c>
      <c r="C52" t="s">
        <v>644</v>
      </c>
      <c r="D52" t="s">
        <v>645</v>
      </c>
      <c r="F52">
        <v>599</v>
      </c>
      <c r="I52" s="18">
        <f t="shared" si="2"/>
        <v>23192.960000000017</v>
      </c>
      <c r="J52" s="18">
        <f t="shared" si="3"/>
        <v>22593.960000000017</v>
      </c>
      <c r="K52" s="1" t="s">
        <v>56</v>
      </c>
    </row>
    <row r="53" spans="1:13" x14ac:dyDescent="0.3">
      <c r="A53">
        <v>37</v>
      </c>
      <c r="B53" s="11">
        <v>44186</v>
      </c>
      <c r="C53" t="s">
        <v>646</v>
      </c>
      <c r="D53" t="s">
        <v>647</v>
      </c>
      <c r="E53">
        <v>600</v>
      </c>
      <c r="I53" s="18">
        <f t="shared" si="2"/>
        <v>22593.960000000017</v>
      </c>
      <c r="J53" s="18">
        <f t="shared" si="3"/>
        <v>23193.960000000017</v>
      </c>
      <c r="K53" s="1" t="s">
        <v>61</v>
      </c>
    </row>
    <row r="54" spans="1:13" x14ac:dyDescent="0.3">
      <c r="A54">
        <v>37</v>
      </c>
      <c r="B54" s="11">
        <v>44188</v>
      </c>
      <c r="C54" t="s">
        <v>119</v>
      </c>
      <c r="D54" t="s">
        <v>648</v>
      </c>
      <c r="E54">
        <v>1000</v>
      </c>
      <c r="G54">
        <v>1200</v>
      </c>
      <c r="I54" s="18">
        <f t="shared" si="2"/>
        <v>23193.960000000017</v>
      </c>
      <c r="J54" s="18">
        <f>+I54+E54-F54</f>
        <v>24193.960000000017</v>
      </c>
      <c r="K54" s="1" t="s">
        <v>205</v>
      </c>
    </row>
    <row r="55" spans="1:13" x14ac:dyDescent="0.3">
      <c r="A55">
        <v>37</v>
      </c>
      <c r="B55" s="11">
        <v>44188</v>
      </c>
      <c r="C55" t="s">
        <v>119</v>
      </c>
      <c r="D55" t="s">
        <v>648</v>
      </c>
      <c r="E55">
        <v>200</v>
      </c>
      <c r="I55" s="18">
        <f t="shared" ref="I55:I63" si="4">+J54</f>
        <v>24193.960000000017</v>
      </c>
      <c r="J55" s="18">
        <f t="shared" ref="J55:J63" si="5">+I55+E55-F55</f>
        <v>24393.960000000017</v>
      </c>
      <c r="K55" s="1" t="s">
        <v>55</v>
      </c>
    </row>
    <row r="56" spans="1:13" x14ac:dyDescent="0.3">
      <c r="A56">
        <v>37</v>
      </c>
      <c r="B56" s="11">
        <v>44194</v>
      </c>
      <c r="C56" t="s">
        <v>649</v>
      </c>
      <c r="D56" t="s">
        <v>650</v>
      </c>
      <c r="E56">
        <v>4.76</v>
      </c>
      <c r="I56" s="18">
        <f t="shared" si="4"/>
        <v>24393.960000000017</v>
      </c>
      <c r="J56" s="18">
        <f t="shared" si="5"/>
        <v>24398.720000000016</v>
      </c>
      <c r="K56" s="1" t="s">
        <v>55</v>
      </c>
    </row>
    <row r="57" spans="1:13" x14ac:dyDescent="0.3">
      <c r="A57">
        <v>37</v>
      </c>
      <c r="B57" s="11">
        <v>44194</v>
      </c>
      <c r="C57" t="s">
        <v>238</v>
      </c>
      <c r="E57">
        <v>10</v>
      </c>
      <c r="I57" s="18">
        <f t="shared" si="4"/>
        <v>24398.720000000016</v>
      </c>
      <c r="J57" s="18">
        <f t="shared" si="5"/>
        <v>24408.720000000016</v>
      </c>
      <c r="K57" s="1" t="s">
        <v>55</v>
      </c>
    </row>
    <row r="58" spans="1:13" ht="15.6" x14ac:dyDescent="0.3">
      <c r="A58">
        <v>37</v>
      </c>
      <c r="B58" s="11">
        <v>44195</v>
      </c>
      <c r="C58" t="s">
        <v>635</v>
      </c>
      <c r="E58">
        <v>10</v>
      </c>
      <c r="I58" s="18">
        <f t="shared" si="4"/>
        <v>24408.720000000016</v>
      </c>
      <c r="J58" s="66">
        <f t="shared" si="5"/>
        <v>24418.720000000016</v>
      </c>
      <c r="K58" s="1" t="s">
        <v>55</v>
      </c>
      <c r="L58">
        <v>24418.720000000001</v>
      </c>
      <c r="M58" s="27">
        <f>+L58-J58</f>
        <v>0</v>
      </c>
    </row>
    <row r="59" spans="1:13" x14ac:dyDescent="0.3">
      <c r="A59">
        <v>38</v>
      </c>
      <c r="B59" s="11">
        <v>44200</v>
      </c>
      <c r="C59" t="s">
        <v>336</v>
      </c>
      <c r="D59" t="s">
        <v>651</v>
      </c>
      <c r="E59">
        <v>40</v>
      </c>
      <c r="I59" s="18">
        <f t="shared" si="4"/>
        <v>24418.720000000016</v>
      </c>
      <c r="J59" s="18">
        <f t="shared" si="5"/>
        <v>24458.720000000016</v>
      </c>
      <c r="K59" s="1" t="s">
        <v>55</v>
      </c>
    </row>
    <row r="60" spans="1:13" x14ac:dyDescent="0.3">
      <c r="A60">
        <v>38</v>
      </c>
      <c r="B60" s="11">
        <v>44200</v>
      </c>
      <c r="C60" t="s">
        <v>624</v>
      </c>
      <c r="E60">
        <v>5</v>
      </c>
      <c r="I60" s="18">
        <f t="shared" si="4"/>
        <v>24458.720000000016</v>
      </c>
      <c r="J60" s="18">
        <f t="shared" si="5"/>
        <v>24463.720000000016</v>
      </c>
      <c r="K60" s="1" t="s">
        <v>55</v>
      </c>
    </row>
    <row r="61" spans="1:13" x14ac:dyDescent="0.3">
      <c r="A61">
        <v>38</v>
      </c>
      <c r="B61" s="11">
        <v>44200</v>
      </c>
      <c r="C61" t="s">
        <v>43</v>
      </c>
      <c r="E61">
        <v>10</v>
      </c>
      <c r="I61" s="18">
        <f t="shared" si="4"/>
        <v>24463.720000000016</v>
      </c>
      <c r="J61" s="18">
        <f t="shared" si="5"/>
        <v>24473.720000000016</v>
      </c>
      <c r="K61" s="1" t="s">
        <v>55</v>
      </c>
    </row>
    <row r="62" spans="1:13" x14ac:dyDescent="0.3">
      <c r="A62">
        <v>38</v>
      </c>
      <c r="B62" s="11">
        <v>44200</v>
      </c>
      <c r="C62" t="s">
        <v>39</v>
      </c>
      <c r="E62">
        <v>10</v>
      </c>
      <c r="I62" s="18">
        <f t="shared" si="4"/>
        <v>24473.720000000016</v>
      </c>
      <c r="J62" s="18">
        <f t="shared" si="5"/>
        <v>24483.720000000016</v>
      </c>
      <c r="K62" s="1" t="s">
        <v>55</v>
      </c>
    </row>
    <row r="63" spans="1:13" x14ac:dyDescent="0.3">
      <c r="A63">
        <v>38</v>
      </c>
      <c r="B63" s="11">
        <v>44200</v>
      </c>
      <c r="C63" t="s">
        <v>623</v>
      </c>
      <c r="E63">
        <v>20</v>
      </c>
      <c r="I63" s="18">
        <f t="shared" si="4"/>
        <v>24483.720000000016</v>
      </c>
      <c r="J63" s="18">
        <f t="shared" si="5"/>
        <v>24503.720000000016</v>
      </c>
      <c r="K63" s="1" t="s">
        <v>55</v>
      </c>
    </row>
    <row r="64" spans="1:13" x14ac:dyDescent="0.3">
      <c r="A64">
        <v>38</v>
      </c>
      <c r="B64" s="11">
        <v>44201</v>
      </c>
      <c r="C64" t="s">
        <v>625</v>
      </c>
      <c r="E64">
        <v>20</v>
      </c>
      <c r="I64" s="18">
        <f>+J63</f>
        <v>24503.720000000016</v>
      </c>
      <c r="J64" s="18">
        <f t="shared" si="3"/>
        <v>24523.720000000016</v>
      </c>
      <c r="K64" s="1" t="s">
        <v>55</v>
      </c>
    </row>
    <row r="65" spans="1:12" x14ac:dyDescent="0.3">
      <c r="A65">
        <v>38</v>
      </c>
      <c r="B65" s="11">
        <v>44201</v>
      </c>
      <c r="C65" t="s">
        <v>626</v>
      </c>
      <c r="E65">
        <v>40</v>
      </c>
      <c r="I65" s="18">
        <f t="shared" si="2"/>
        <v>24523.720000000016</v>
      </c>
      <c r="J65" s="18">
        <f t="shared" si="3"/>
        <v>24563.720000000016</v>
      </c>
      <c r="K65" s="1" t="s">
        <v>55</v>
      </c>
    </row>
    <row r="66" spans="1:12" x14ac:dyDescent="0.3">
      <c r="A66">
        <v>38</v>
      </c>
      <c r="B66" s="11">
        <v>44201</v>
      </c>
      <c r="C66" t="s">
        <v>627</v>
      </c>
      <c r="E66">
        <v>40</v>
      </c>
      <c r="I66" s="18">
        <f t="shared" si="2"/>
        <v>24563.720000000016</v>
      </c>
      <c r="J66" s="18">
        <f t="shared" si="3"/>
        <v>24603.720000000016</v>
      </c>
      <c r="K66" s="1" t="s">
        <v>55</v>
      </c>
    </row>
    <row r="67" spans="1:12" x14ac:dyDescent="0.3">
      <c r="A67">
        <v>38</v>
      </c>
      <c r="B67" s="11">
        <v>44204</v>
      </c>
      <c r="C67" t="s">
        <v>652</v>
      </c>
      <c r="D67" t="s">
        <v>579</v>
      </c>
      <c r="E67">
        <v>19.760000000000002</v>
      </c>
      <c r="I67" s="18">
        <f t="shared" si="2"/>
        <v>24603.720000000016</v>
      </c>
      <c r="J67" s="18">
        <f t="shared" si="3"/>
        <v>24623.480000000014</v>
      </c>
      <c r="K67" s="1" t="s">
        <v>55</v>
      </c>
    </row>
    <row r="68" spans="1:12" x14ac:dyDescent="0.3">
      <c r="A68">
        <v>38</v>
      </c>
      <c r="B68" s="11">
        <v>44207</v>
      </c>
      <c r="C68" t="s">
        <v>116</v>
      </c>
      <c r="E68">
        <v>25</v>
      </c>
      <c r="I68" s="18">
        <f t="shared" si="2"/>
        <v>24623.480000000014</v>
      </c>
      <c r="J68" s="18">
        <f t="shared" si="3"/>
        <v>24648.480000000014</v>
      </c>
      <c r="K68" s="1" t="s">
        <v>55</v>
      </c>
    </row>
    <row r="69" spans="1:12" x14ac:dyDescent="0.3">
      <c r="A69">
        <v>38</v>
      </c>
      <c r="B69" s="11">
        <v>44208</v>
      </c>
      <c r="C69" t="s">
        <v>629</v>
      </c>
      <c r="E69">
        <v>500</v>
      </c>
      <c r="I69" s="18">
        <f t="shared" si="2"/>
        <v>24648.480000000014</v>
      </c>
      <c r="J69" s="18">
        <f t="shared" si="3"/>
        <v>25148.480000000014</v>
      </c>
      <c r="K69" s="1" t="s">
        <v>55</v>
      </c>
    </row>
    <row r="70" spans="1:12" x14ac:dyDescent="0.3">
      <c r="A70">
        <v>38</v>
      </c>
      <c r="B70" s="11">
        <v>44211</v>
      </c>
      <c r="C70" t="s">
        <v>639</v>
      </c>
      <c r="D70" s="24" t="s">
        <v>758</v>
      </c>
      <c r="E70" s="24"/>
      <c r="F70" s="24">
        <v>882.11</v>
      </c>
      <c r="G70" s="24"/>
      <c r="H70" s="24"/>
      <c r="I70" s="20">
        <f t="shared" si="2"/>
        <v>25148.480000000014</v>
      </c>
      <c r="J70" s="20">
        <f t="shared" si="3"/>
        <v>24266.370000000014</v>
      </c>
      <c r="K70" s="42" t="s">
        <v>65</v>
      </c>
      <c r="L70" t="s">
        <v>757</v>
      </c>
    </row>
    <row r="71" spans="1:12" x14ac:dyDescent="0.3">
      <c r="A71">
        <v>38</v>
      </c>
      <c r="B71" s="11">
        <v>44211</v>
      </c>
      <c r="C71" t="s">
        <v>639</v>
      </c>
      <c r="D71" s="24" t="s">
        <v>758</v>
      </c>
      <c r="E71" s="24"/>
      <c r="F71" s="24">
        <v>350.89</v>
      </c>
      <c r="G71" s="24"/>
      <c r="H71" s="24"/>
      <c r="I71" s="20">
        <f t="shared" ref="I71" si="6">+J70</f>
        <v>24266.370000000014</v>
      </c>
      <c r="J71" s="20">
        <f t="shared" ref="J71" si="7">+I71+E71-F71</f>
        <v>23915.480000000014</v>
      </c>
      <c r="K71" s="42" t="s">
        <v>608</v>
      </c>
      <c r="L71" t="s">
        <v>757</v>
      </c>
    </row>
    <row r="72" spans="1:12" x14ac:dyDescent="0.3">
      <c r="A72">
        <v>38</v>
      </c>
      <c r="B72" s="11">
        <v>44211</v>
      </c>
      <c r="C72" t="s">
        <v>630</v>
      </c>
      <c r="E72">
        <v>10</v>
      </c>
      <c r="I72" s="18">
        <f t="shared" ref="I72:I137" si="8">+J71</f>
        <v>23915.480000000014</v>
      </c>
      <c r="J72" s="18">
        <f t="shared" si="3"/>
        <v>23925.480000000014</v>
      </c>
      <c r="K72" s="1" t="s">
        <v>55</v>
      </c>
    </row>
    <row r="73" spans="1:12" x14ac:dyDescent="0.3">
      <c r="A73">
        <v>38</v>
      </c>
      <c r="B73" s="11">
        <v>44214</v>
      </c>
      <c r="C73" t="s">
        <v>631</v>
      </c>
      <c r="E73">
        <v>50</v>
      </c>
      <c r="I73" s="18">
        <f t="shared" si="8"/>
        <v>23925.480000000014</v>
      </c>
      <c r="J73" s="18">
        <f t="shared" ref="J73:J137" si="9">+I73+E73-F73</f>
        <v>23975.480000000014</v>
      </c>
      <c r="K73" s="1" t="s">
        <v>55</v>
      </c>
    </row>
    <row r="74" spans="1:12" x14ac:dyDescent="0.3">
      <c r="A74">
        <v>38</v>
      </c>
      <c r="B74" s="11">
        <v>44214</v>
      </c>
      <c r="C74" t="s">
        <v>653</v>
      </c>
      <c r="E74">
        <v>100</v>
      </c>
      <c r="I74" s="18">
        <f t="shared" si="8"/>
        <v>23975.480000000014</v>
      </c>
      <c r="J74" s="18">
        <f t="shared" si="9"/>
        <v>24075.480000000014</v>
      </c>
      <c r="K74" s="1" t="s">
        <v>55</v>
      </c>
    </row>
    <row r="75" spans="1:12" x14ac:dyDescent="0.3">
      <c r="A75">
        <v>38</v>
      </c>
      <c r="B75" s="11">
        <v>44214</v>
      </c>
      <c r="C75" t="s">
        <v>264</v>
      </c>
      <c r="D75" t="s">
        <v>654</v>
      </c>
      <c r="E75">
        <v>2296.29</v>
      </c>
      <c r="I75" s="18">
        <f t="shared" si="8"/>
        <v>24075.480000000014</v>
      </c>
      <c r="J75" s="18">
        <f t="shared" si="9"/>
        <v>26371.770000000015</v>
      </c>
      <c r="K75" s="1" t="s">
        <v>55</v>
      </c>
    </row>
    <row r="76" spans="1:12" x14ac:dyDescent="0.3">
      <c r="A76">
        <v>38</v>
      </c>
      <c r="B76" s="11">
        <v>44221</v>
      </c>
      <c r="C76" t="s">
        <v>655</v>
      </c>
      <c r="D76" t="s">
        <v>656</v>
      </c>
      <c r="E76">
        <v>29.64</v>
      </c>
      <c r="I76" s="18">
        <f t="shared" si="8"/>
        <v>26371.770000000015</v>
      </c>
      <c r="J76" s="18">
        <f t="shared" si="9"/>
        <v>26401.410000000014</v>
      </c>
      <c r="K76" s="1" t="s">
        <v>55</v>
      </c>
    </row>
    <row r="77" spans="1:12" x14ac:dyDescent="0.3">
      <c r="A77">
        <v>38</v>
      </c>
      <c r="B77" s="11">
        <v>44222</v>
      </c>
      <c r="C77" t="s">
        <v>657</v>
      </c>
      <c r="D77" t="s">
        <v>658</v>
      </c>
      <c r="E77">
        <v>54.16</v>
      </c>
      <c r="I77" s="18">
        <f t="shared" si="8"/>
        <v>26401.410000000014</v>
      </c>
      <c r="J77" s="18">
        <f t="shared" si="9"/>
        <v>26455.570000000014</v>
      </c>
      <c r="K77" s="1" t="s">
        <v>55</v>
      </c>
    </row>
    <row r="78" spans="1:12" x14ac:dyDescent="0.3">
      <c r="A78">
        <v>38</v>
      </c>
      <c r="B78" s="11">
        <v>44224</v>
      </c>
      <c r="C78" t="s">
        <v>238</v>
      </c>
      <c r="E78">
        <v>10</v>
      </c>
      <c r="I78" s="18">
        <f t="shared" si="8"/>
        <v>26455.570000000014</v>
      </c>
      <c r="J78" s="18">
        <f t="shared" si="9"/>
        <v>26465.570000000014</v>
      </c>
      <c r="K78" s="1" t="s">
        <v>55</v>
      </c>
    </row>
    <row r="79" spans="1:12" x14ac:dyDescent="0.3">
      <c r="A79">
        <v>38</v>
      </c>
      <c r="B79" s="11">
        <v>44228</v>
      </c>
      <c r="C79" t="s">
        <v>43</v>
      </c>
      <c r="E79">
        <v>10</v>
      </c>
      <c r="I79" s="18">
        <f t="shared" si="8"/>
        <v>26465.570000000014</v>
      </c>
      <c r="J79" s="18">
        <f t="shared" si="9"/>
        <v>26475.570000000014</v>
      </c>
      <c r="K79" s="1" t="s">
        <v>55</v>
      </c>
    </row>
    <row r="80" spans="1:12" x14ac:dyDescent="0.3">
      <c r="A80">
        <v>38</v>
      </c>
      <c r="B80" s="11">
        <v>44228</v>
      </c>
      <c r="C80" t="s">
        <v>39</v>
      </c>
      <c r="E80">
        <v>10</v>
      </c>
      <c r="I80" s="18">
        <f t="shared" si="8"/>
        <v>26475.570000000014</v>
      </c>
      <c r="J80" s="18">
        <f t="shared" si="9"/>
        <v>26485.570000000014</v>
      </c>
      <c r="K80" s="1" t="s">
        <v>55</v>
      </c>
    </row>
    <row r="81" spans="1:13" x14ac:dyDescent="0.3">
      <c r="A81">
        <v>38</v>
      </c>
      <c r="B81" s="11">
        <v>44228</v>
      </c>
      <c r="C81" t="s">
        <v>635</v>
      </c>
      <c r="E81">
        <v>10</v>
      </c>
      <c r="I81" s="18">
        <f t="shared" si="8"/>
        <v>26485.570000000014</v>
      </c>
      <c r="J81" s="18">
        <f t="shared" si="9"/>
        <v>26495.570000000014</v>
      </c>
      <c r="K81" s="1" t="s">
        <v>55</v>
      </c>
    </row>
    <row r="82" spans="1:13" x14ac:dyDescent="0.3">
      <c r="A82">
        <v>38</v>
      </c>
      <c r="B82" s="11">
        <v>44228</v>
      </c>
      <c r="C82" t="s">
        <v>623</v>
      </c>
      <c r="E82">
        <v>20</v>
      </c>
      <c r="I82" s="18">
        <f t="shared" si="8"/>
        <v>26495.570000000014</v>
      </c>
      <c r="J82" s="18">
        <f t="shared" si="9"/>
        <v>26515.570000000014</v>
      </c>
      <c r="K82" s="1" t="s">
        <v>55</v>
      </c>
    </row>
    <row r="83" spans="1:13" ht="15.6" x14ac:dyDescent="0.3">
      <c r="A83">
        <v>38</v>
      </c>
      <c r="B83" s="11">
        <v>44228</v>
      </c>
      <c r="C83" t="s">
        <v>659</v>
      </c>
      <c r="D83" t="s">
        <v>660</v>
      </c>
      <c r="E83">
        <v>5000</v>
      </c>
      <c r="I83" s="18">
        <f t="shared" si="8"/>
        <v>26515.570000000014</v>
      </c>
      <c r="J83" s="66">
        <f t="shared" si="9"/>
        <v>31515.570000000014</v>
      </c>
      <c r="K83" s="1" t="s">
        <v>55</v>
      </c>
      <c r="L83">
        <v>31515.57</v>
      </c>
      <c r="M83" s="27">
        <f>+L83-J83</f>
        <v>0</v>
      </c>
    </row>
    <row r="84" spans="1:13" x14ac:dyDescent="0.3">
      <c r="A84">
        <v>39</v>
      </c>
      <c r="B84" s="11">
        <v>44230</v>
      </c>
      <c r="C84" t="s">
        <v>624</v>
      </c>
      <c r="E84">
        <v>5</v>
      </c>
      <c r="I84" s="18">
        <f t="shared" si="8"/>
        <v>31515.570000000014</v>
      </c>
      <c r="J84" s="18">
        <f t="shared" si="9"/>
        <v>31520.570000000014</v>
      </c>
      <c r="K84" s="1" t="s">
        <v>55</v>
      </c>
    </row>
    <row r="85" spans="1:13" x14ac:dyDescent="0.3">
      <c r="A85">
        <v>39</v>
      </c>
      <c r="B85" s="11">
        <v>44232</v>
      </c>
      <c r="C85" t="s">
        <v>625</v>
      </c>
      <c r="E85">
        <v>20</v>
      </c>
      <c r="I85" s="18">
        <f t="shared" si="8"/>
        <v>31520.570000000014</v>
      </c>
      <c r="J85" s="18">
        <f t="shared" si="9"/>
        <v>31540.570000000014</v>
      </c>
      <c r="K85" s="1" t="s">
        <v>55</v>
      </c>
    </row>
    <row r="86" spans="1:13" x14ac:dyDescent="0.3">
      <c r="A86">
        <v>39</v>
      </c>
      <c r="B86" s="11">
        <v>44232</v>
      </c>
      <c r="C86" t="s">
        <v>626</v>
      </c>
      <c r="E86">
        <v>40</v>
      </c>
      <c r="I86" s="18">
        <f t="shared" si="8"/>
        <v>31540.570000000014</v>
      </c>
      <c r="J86" s="18">
        <f t="shared" si="9"/>
        <v>31580.570000000014</v>
      </c>
      <c r="K86" s="1" t="s">
        <v>55</v>
      </c>
    </row>
    <row r="87" spans="1:13" x14ac:dyDescent="0.3">
      <c r="A87">
        <v>39</v>
      </c>
      <c r="B87" s="11">
        <v>44232</v>
      </c>
      <c r="C87" t="s">
        <v>627</v>
      </c>
      <c r="E87" s="24">
        <v>40</v>
      </c>
      <c r="I87" s="18">
        <f t="shared" si="8"/>
        <v>31580.570000000014</v>
      </c>
      <c r="J87" s="18">
        <f t="shared" si="9"/>
        <v>31620.570000000014</v>
      </c>
      <c r="K87" s="1" t="s">
        <v>55</v>
      </c>
    </row>
    <row r="88" spans="1:13" x14ac:dyDescent="0.3">
      <c r="A88">
        <v>39</v>
      </c>
      <c r="B88" s="11">
        <v>44236</v>
      </c>
      <c r="C88" t="s">
        <v>116</v>
      </c>
      <c r="E88">
        <v>25</v>
      </c>
      <c r="I88" s="18">
        <f t="shared" si="8"/>
        <v>31620.570000000014</v>
      </c>
      <c r="J88" s="18">
        <f t="shared" si="9"/>
        <v>31645.570000000014</v>
      </c>
      <c r="K88" s="1" t="s">
        <v>55</v>
      </c>
    </row>
    <row r="89" spans="1:13" x14ac:dyDescent="0.3">
      <c r="A89">
        <v>39</v>
      </c>
      <c r="B89" s="11">
        <v>44237</v>
      </c>
      <c r="C89" t="s">
        <v>661</v>
      </c>
      <c r="D89" t="s">
        <v>579</v>
      </c>
      <c r="E89">
        <v>19.760000000000002</v>
      </c>
      <c r="I89" s="18">
        <f t="shared" si="8"/>
        <v>31645.570000000014</v>
      </c>
      <c r="J89" s="18">
        <f t="shared" si="9"/>
        <v>31665.330000000013</v>
      </c>
      <c r="K89" s="1" t="s">
        <v>55</v>
      </c>
    </row>
    <row r="90" spans="1:13" x14ac:dyDescent="0.3">
      <c r="A90">
        <v>39</v>
      </c>
      <c r="B90" s="11">
        <v>44238</v>
      </c>
      <c r="C90" t="s">
        <v>662</v>
      </c>
      <c r="D90" t="s">
        <v>663</v>
      </c>
      <c r="E90">
        <v>10.99</v>
      </c>
      <c r="I90" s="18">
        <f t="shared" si="8"/>
        <v>31665.330000000013</v>
      </c>
      <c r="J90" s="18">
        <f t="shared" si="9"/>
        <v>31676.320000000014</v>
      </c>
      <c r="K90" s="1" t="s">
        <v>55</v>
      </c>
    </row>
    <row r="91" spans="1:13" x14ac:dyDescent="0.3">
      <c r="A91">
        <v>39</v>
      </c>
      <c r="B91" s="11">
        <v>44239</v>
      </c>
      <c r="C91" t="s">
        <v>629</v>
      </c>
      <c r="E91">
        <v>500</v>
      </c>
      <c r="I91" s="18">
        <f t="shared" si="8"/>
        <v>31676.320000000014</v>
      </c>
      <c r="J91" s="18">
        <f t="shared" si="9"/>
        <v>32176.320000000014</v>
      </c>
      <c r="K91" s="1" t="s">
        <v>55</v>
      </c>
    </row>
    <row r="92" spans="1:13" x14ac:dyDescent="0.3">
      <c r="A92">
        <v>39</v>
      </c>
      <c r="B92" s="11">
        <v>44242</v>
      </c>
      <c r="C92" t="s">
        <v>630</v>
      </c>
      <c r="E92">
        <v>10</v>
      </c>
      <c r="I92" s="18">
        <f t="shared" si="8"/>
        <v>32176.320000000014</v>
      </c>
      <c r="J92" s="18">
        <f t="shared" si="9"/>
        <v>32186.320000000014</v>
      </c>
      <c r="K92" s="1" t="s">
        <v>55</v>
      </c>
    </row>
    <row r="93" spans="1:13" x14ac:dyDescent="0.3">
      <c r="A93">
        <v>39</v>
      </c>
      <c r="B93" s="11">
        <v>44243</v>
      </c>
      <c r="C93" t="s">
        <v>631</v>
      </c>
      <c r="E93">
        <v>50</v>
      </c>
      <c r="I93" s="18">
        <f t="shared" si="8"/>
        <v>32186.320000000014</v>
      </c>
      <c r="J93" s="18">
        <f t="shared" si="9"/>
        <v>32236.320000000014</v>
      </c>
      <c r="K93" s="1" t="s">
        <v>55</v>
      </c>
    </row>
    <row r="94" spans="1:13" x14ac:dyDescent="0.3">
      <c r="A94">
        <v>39</v>
      </c>
      <c r="B94" s="11">
        <v>44251</v>
      </c>
      <c r="C94" t="s">
        <v>664</v>
      </c>
      <c r="D94" t="s">
        <v>658</v>
      </c>
      <c r="E94">
        <v>54.16</v>
      </c>
      <c r="I94" s="18">
        <f t="shared" si="8"/>
        <v>32236.320000000014</v>
      </c>
      <c r="J94" s="18">
        <f t="shared" si="9"/>
        <v>32290.480000000014</v>
      </c>
      <c r="K94" s="1" t="s">
        <v>55</v>
      </c>
    </row>
    <row r="95" spans="1:13" x14ac:dyDescent="0.3">
      <c r="A95">
        <v>39</v>
      </c>
      <c r="B95" s="11">
        <v>44256</v>
      </c>
      <c r="C95" t="s">
        <v>39</v>
      </c>
      <c r="E95">
        <v>10</v>
      </c>
      <c r="I95" s="18">
        <f t="shared" si="8"/>
        <v>32290.480000000014</v>
      </c>
      <c r="J95" s="18">
        <f t="shared" si="9"/>
        <v>32300.480000000014</v>
      </c>
      <c r="K95" s="1" t="s">
        <v>55</v>
      </c>
    </row>
    <row r="96" spans="1:13" x14ac:dyDescent="0.3">
      <c r="A96">
        <v>39</v>
      </c>
      <c r="B96" s="11">
        <v>44256</v>
      </c>
      <c r="C96" t="s">
        <v>635</v>
      </c>
      <c r="E96">
        <v>10</v>
      </c>
      <c r="I96" s="18">
        <f t="shared" si="8"/>
        <v>32300.480000000014</v>
      </c>
      <c r="J96" s="18">
        <f t="shared" si="9"/>
        <v>32310.480000000014</v>
      </c>
      <c r="K96" s="1" t="s">
        <v>55</v>
      </c>
    </row>
    <row r="97" spans="1:13" x14ac:dyDescent="0.3">
      <c r="A97">
        <v>39</v>
      </c>
      <c r="B97" s="11">
        <v>44256</v>
      </c>
      <c r="C97" t="s">
        <v>43</v>
      </c>
      <c r="E97">
        <v>10</v>
      </c>
      <c r="I97" s="18">
        <f t="shared" ref="I97:I107" si="10">+J96</f>
        <v>32310.480000000014</v>
      </c>
      <c r="J97" s="18">
        <f t="shared" ref="J97:J107" si="11">+I97+E97-F97</f>
        <v>32320.480000000014</v>
      </c>
      <c r="K97" s="1" t="s">
        <v>55</v>
      </c>
    </row>
    <row r="98" spans="1:13" x14ac:dyDescent="0.3">
      <c r="A98">
        <v>39</v>
      </c>
      <c r="B98" s="11">
        <v>44256</v>
      </c>
      <c r="C98" t="s">
        <v>238</v>
      </c>
      <c r="E98">
        <v>10</v>
      </c>
      <c r="I98" s="18">
        <f t="shared" si="10"/>
        <v>32320.480000000014</v>
      </c>
      <c r="J98" s="18">
        <f t="shared" si="11"/>
        <v>32330.480000000014</v>
      </c>
      <c r="K98" s="1" t="s">
        <v>55</v>
      </c>
    </row>
    <row r="99" spans="1:13" x14ac:dyDescent="0.3">
      <c r="A99">
        <v>39</v>
      </c>
      <c r="B99" s="11">
        <v>44256</v>
      </c>
      <c r="C99" t="s">
        <v>623</v>
      </c>
      <c r="D99">
        <v>20</v>
      </c>
      <c r="E99">
        <v>20</v>
      </c>
      <c r="G99" s="11">
        <v>20</v>
      </c>
      <c r="I99" s="18">
        <f t="shared" si="10"/>
        <v>32330.480000000014</v>
      </c>
      <c r="J99" s="18">
        <f t="shared" si="11"/>
        <v>32350.480000000014</v>
      </c>
      <c r="K99" s="1" t="s">
        <v>55</v>
      </c>
    </row>
    <row r="100" spans="1:13" x14ac:dyDescent="0.3">
      <c r="A100">
        <v>39</v>
      </c>
      <c r="B100" s="11">
        <v>44257</v>
      </c>
      <c r="C100" t="s">
        <v>665</v>
      </c>
      <c r="D100">
        <v>180</v>
      </c>
      <c r="E100">
        <v>180</v>
      </c>
      <c r="G100" s="11">
        <v>180</v>
      </c>
      <c r="I100" s="18">
        <f t="shared" si="10"/>
        <v>32350.480000000014</v>
      </c>
      <c r="J100" s="18">
        <f t="shared" si="11"/>
        <v>32530.480000000014</v>
      </c>
      <c r="K100" s="1" t="s">
        <v>55</v>
      </c>
    </row>
    <row r="101" spans="1:13" x14ac:dyDescent="0.3">
      <c r="A101">
        <v>39</v>
      </c>
      <c r="B101" s="11">
        <v>44258</v>
      </c>
      <c r="C101" t="s">
        <v>624</v>
      </c>
      <c r="E101">
        <v>5</v>
      </c>
      <c r="I101" s="18">
        <f t="shared" si="10"/>
        <v>32530.480000000014</v>
      </c>
      <c r="J101" s="18">
        <f t="shared" si="11"/>
        <v>32535.480000000014</v>
      </c>
      <c r="K101" s="1" t="s">
        <v>55</v>
      </c>
    </row>
    <row r="102" spans="1:13" x14ac:dyDescent="0.3">
      <c r="A102">
        <v>39</v>
      </c>
      <c r="B102" s="11">
        <v>44260</v>
      </c>
      <c r="C102" t="s">
        <v>625</v>
      </c>
      <c r="E102">
        <v>20</v>
      </c>
      <c r="I102" s="18">
        <f t="shared" si="10"/>
        <v>32535.480000000014</v>
      </c>
      <c r="J102" s="18">
        <f t="shared" si="11"/>
        <v>32555.480000000014</v>
      </c>
      <c r="K102" s="1" t="s">
        <v>55</v>
      </c>
    </row>
    <row r="103" spans="1:13" x14ac:dyDescent="0.3">
      <c r="A103">
        <v>39</v>
      </c>
      <c r="B103" s="11">
        <v>44260</v>
      </c>
      <c r="C103" t="s">
        <v>627</v>
      </c>
      <c r="E103">
        <v>40</v>
      </c>
      <c r="I103" s="18">
        <f t="shared" si="10"/>
        <v>32555.480000000014</v>
      </c>
      <c r="J103" s="18">
        <f t="shared" si="11"/>
        <v>32595.480000000014</v>
      </c>
      <c r="K103" s="1" t="s">
        <v>55</v>
      </c>
    </row>
    <row r="104" spans="1:13" x14ac:dyDescent="0.3">
      <c r="A104">
        <v>39</v>
      </c>
      <c r="B104" s="11">
        <v>44260</v>
      </c>
      <c r="C104" t="s">
        <v>626</v>
      </c>
      <c r="E104">
        <v>40</v>
      </c>
      <c r="I104" s="18">
        <f t="shared" si="10"/>
        <v>32595.480000000014</v>
      </c>
      <c r="J104" s="18">
        <f t="shared" si="11"/>
        <v>32635.480000000014</v>
      </c>
      <c r="K104" s="1" t="s">
        <v>55</v>
      </c>
    </row>
    <row r="105" spans="1:13" x14ac:dyDescent="0.3">
      <c r="A105">
        <v>39</v>
      </c>
      <c r="B105" s="11">
        <v>44264</v>
      </c>
      <c r="C105" t="s">
        <v>644</v>
      </c>
      <c r="D105" t="s">
        <v>645</v>
      </c>
      <c r="F105">
        <v>1999</v>
      </c>
      <c r="I105" s="18">
        <f t="shared" si="10"/>
        <v>32635.480000000014</v>
      </c>
      <c r="J105" s="18">
        <f t="shared" si="11"/>
        <v>30636.480000000014</v>
      </c>
      <c r="K105" s="1" t="s">
        <v>56</v>
      </c>
    </row>
    <row r="106" spans="1:13" x14ac:dyDescent="0.3">
      <c r="A106">
        <v>39</v>
      </c>
      <c r="B106" s="11">
        <v>44264</v>
      </c>
      <c r="C106" t="s">
        <v>116</v>
      </c>
      <c r="E106">
        <v>25</v>
      </c>
      <c r="I106" s="18">
        <f t="shared" si="10"/>
        <v>30636.480000000014</v>
      </c>
      <c r="J106" s="18">
        <f t="shared" si="11"/>
        <v>30661.480000000014</v>
      </c>
      <c r="K106" s="1" t="s">
        <v>55</v>
      </c>
    </row>
    <row r="107" spans="1:13" x14ac:dyDescent="0.3">
      <c r="A107">
        <v>39</v>
      </c>
      <c r="B107" s="11">
        <v>44264</v>
      </c>
      <c r="C107" t="s">
        <v>666</v>
      </c>
      <c r="D107" t="s">
        <v>667</v>
      </c>
      <c r="E107">
        <v>4000</v>
      </c>
      <c r="I107" s="18">
        <f t="shared" si="10"/>
        <v>30661.480000000014</v>
      </c>
      <c r="J107" s="18">
        <f t="shared" si="11"/>
        <v>34661.48000000001</v>
      </c>
      <c r="K107" s="1" t="s">
        <v>205</v>
      </c>
    </row>
    <row r="108" spans="1:13" ht="15.6" x14ac:dyDescent="0.3">
      <c r="A108">
        <v>39</v>
      </c>
      <c r="B108" s="11">
        <v>44265</v>
      </c>
      <c r="C108" t="s">
        <v>668</v>
      </c>
      <c r="D108" t="s">
        <v>669</v>
      </c>
      <c r="E108">
        <v>69.16</v>
      </c>
      <c r="I108" s="18">
        <f t="shared" si="8"/>
        <v>34661.48000000001</v>
      </c>
      <c r="J108" s="66">
        <f t="shared" si="9"/>
        <v>34730.640000000014</v>
      </c>
      <c r="K108" s="1" t="s">
        <v>55</v>
      </c>
      <c r="L108">
        <v>34730.639999999999</v>
      </c>
      <c r="M108" s="27">
        <f>+L108-J108</f>
        <v>0</v>
      </c>
    </row>
    <row r="109" spans="1:13" x14ac:dyDescent="0.3">
      <c r="A109">
        <v>40</v>
      </c>
      <c r="B109" s="11">
        <v>44267</v>
      </c>
      <c r="C109" t="s">
        <v>670</v>
      </c>
      <c r="D109" t="s">
        <v>671</v>
      </c>
      <c r="E109">
        <v>9.76</v>
      </c>
      <c r="I109" s="18">
        <f t="shared" si="8"/>
        <v>34730.640000000014</v>
      </c>
      <c r="J109" s="18">
        <f t="shared" si="9"/>
        <v>34740.400000000016</v>
      </c>
      <c r="K109" s="1" t="s">
        <v>55</v>
      </c>
    </row>
    <row r="110" spans="1:13" x14ac:dyDescent="0.3">
      <c r="A110">
        <v>40</v>
      </c>
      <c r="B110" s="11">
        <v>44267</v>
      </c>
      <c r="C110" t="s">
        <v>629</v>
      </c>
      <c r="E110">
        <v>500</v>
      </c>
      <c r="I110" s="18">
        <f t="shared" si="8"/>
        <v>34740.400000000016</v>
      </c>
      <c r="J110" s="18">
        <f t="shared" si="9"/>
        <v>35240.400000000016</v>
      </c>
      <c r="K110" s="1" t="s">
        <v>55</v>
      </c>
    </row>
    <row r="111" spans="1:13" x14ac:dyDescent="0.3">
      <c r="A111">
        <v>40</v>
      </c>
      <c r="B111" s="11">
        <v>44270</v>
      </c>
      <c r="C111" t="s">
        <v>630</v>
      </c>
      <c r="E111">
        <v>10</v>
      </c>
      <c r="I111" s="18">
        <f t="shared" si="8"/>
        <v>35240.400000000016</v>
      </c>
      <c r="J111" s="18">
        <f t="shared" si="9"/>
        <v>35250.400000000016</v>
      </c>
      <c r="K111" s="1" t="s">
        <v>55</v>
      </c>
    </row>
    <row r="112" spans="1:13" x14ac:dyDescent="0.3">
      <c r="A112">
        <v>40</v>
      </c>
      <c r="B112" s="11">
        <v>44271</v>
      </c>
      <c r="C112" t="s">
        <v>631</v>
      </c>
      <c r="E112">
        <v>50</v>
      </c>
      <c r="I112" s="18">
        <f t="shared" si="8"/>
        <v>35250.400000000016</v>
      </c>
      <c r="J112" s="18">
        <f t="shared" si="9"/>
        <v>35300.400000000016</v>
      </c>
      <c r="K112" s="1" t="s">
        <v>55</v>
      </c>
    </row>
    <row r="113" spans="1:13" x14ac:dyDescent="0.3">
      <c r="A113">
        <v>40</v>
      </c>
      <c r="B113" s="11">
        <v>44279</v>
      </c>
      <c r="C113" t="s">
        <v>672</v>
      </c>
      <c r="D113" t="s">
        <v>658</v>
      </c>
      <c r="E113">
        <v>54.16</v>
      </c>
      <c r="I113" s="18">
        <f t="shared" si="8"/>
        <v>35300.400000000016</v>
      </c>
      <c r="J113" s="18">
        <f t="shared" si="9"/>
        <v>35354.560000000019</v>
      </c>
      <c r="K113" s="1" t="s">
        <v>55</v>
      </c>
    </row>
    <row r="114" spans="1:13" x14ac:dyDescent="0.3">
      <c r="A114">
        <v>40</v>
      </c>
      <c r="B114" s="11">
        <v>44284</v>
      </c>
      <c r="C114" t="s">
        <v>238</v>
      </c>
      <c r="E114">
        <v>10</v>
      </c>
      <c r="I114" s="18">
        <f t="shared" si="8"/>
        <v>35354.560000000019</v>
      </c>
      <c r="J114" s="18">
        <f t="shared" si="9"/>
        <v>35364.560000000019</v>
      </c>
      <c r="K114" s="1" t="s">
        <v>55</v>
      </c>
    </row>
    <row r="115" spans="1:13" x14ac:dyDescent="0.3">
      <c r="A115">
        <v>40</v>
      </c>
      <c r="B115" s="11">
        <v>44284</v>
      </c>
      <c r="C115" t="s">
        <v>673</v>
      </c>
      <c r="D115" t="s">
        <v>674</v>
      </c>
      <c r="E115">
        <v>49.4</v>
      </c>
      <c r="I115" s="18">
        <f t="shared" si="8"/>
        <v>35364.560000000019</v>
      </c>
      <c r="J115" s="18">
        <f t="shared" si="9"/>
        <v>35413.960000000021</v>
      </c>
      <c r="K115" s="1" t="s">
        <v>55</v>
      </c>
    </row>
    <row r="116" spans="1:13" x14ac:dyDescent="0.3">
      <c r="A116">
        <v>40</v>
      </c>
      <c r="B116" s="11">
        <v>44285</v>
      </c>
      <c r="C116" t="s">
        <v>635</v>
      </c>
      <c r="E116">
        <v>10</v>
      </c>
      <c r="I116" s="18">
        <f t="shared" si="8"/>
        <v>35413.960000000021</v>
      </c>
      <c r="J116" s="18">
        <f t="shared" si="9"/>
        <v>35423.960000000021</v>
      </c>
      <c r="K116" s="1" t="s">
        <v>55</v>
      </c>
    </row>
    <row r="117" spans="1:13" x14ac:dyDescent="0.3">
      <c r="A117">
        <v>40</v>
      </c>
      <c r="B117" s="11">
        <v>44285</v>
      </c>
      <c r="C117" t="s">
        <v>675</v>
      </c>
      <c r="D117" t="s">
        <v>676</v>
      </c>
      <c r="E117">
        <v>2500</v>
      </c>
      <c r="I117" s="18">
        <f t="shared" si="8"/>
        <v>35423.960000000021</v>
      </c>
      <c r="J117" s="18">
        <f t="shared" si="9"/>
        <v>37923.960000000021</v>
      </c>
      <c r="K117" s="1" t="s">
        <v>205</v>
      </c>
    </row>
    <row r="118" spans="1:13" x14ac:dyDescent="0.3">
      <c r="A118">
        <v>40</v>
      </c>
      <c r="B118" s="11">
        <v>44286</v>
      </c>
      <c r="C118" t="s">
        <v>641</v>
      </c>
      <c r="E118">
        <v>45.22</v>
      </c>
      <c r="I118" s="18">
        <f t="shared" si="8"/>
        <v>37923.960000000021</v>
      </c>
      <c r="J118" s="18">
        <f t="shared" si="9"/>
        <v>37969.180000000022</v>
      </c>
      <c r="K118" s="1" t="s">
        <v>55</v>
      </c>
    </row>
    <row r="119" spans="1:13" x14ac:dyDescent="0.3">
      <c r="A119">
        <v>40</v>
      </c>
      <c r="B119" s="11">
        <v>44287</v>
      </c>
      <c r="C119" t="s">
        <v>396</v>
      </c>
      <c r="D119" t="s">
        <v>591</v>
      </c>
      <c r="F119">
        <v>75</v>
      </c>
      <c r="I119" s="18">
        <f t="shared" si="8"/>
        <v>37969.180000000022</v>
      </c>
      <c r="J119" s="18">
        <f t="shared" si="9"/>
        <v>37894.180000000022</v>
      </c>
      <c r="K119" s="1" t="s">
        <v>87</v>
      </c>
    </row>
    <row r="120" spans="1:13" x14ac:dyDescent="0.3">
      <c r="A120">
        <v>40</v>
      </c>
      <c r="B120" s="11">
        <v>44287</v>
      </c>
      <c r="C120" t="s">
        <v>39</v>
      </c>
      <c r="E120">
        <v>10</v>
      </c>
      <c r="I120" s="18">
        <f t="shared" si="8"/>
        <v>37894.180000000022</v>
      </c>
      <c r="J120" s="18">
        <f t="shared" si="9"/>
        <v>37904.180000000022</v>
      </c>
      <c r="K120" s="1" t="s">
        <v>55</v>
      </c>
    </row>
    <row r="121" spans="1:13" x14ac:dyDescent="0.3">
      <c r="A121">
        <v>40</v>
      </c>
      <c r="B121" s="11">
        <v>44287</v>
      </c>
      <c r="C121" t="s">
        <v>43</v>
      </c>
      <c r="E121">
        <v>10</v>
      </c>
      <c r="I121" s="18">
        <f t="shared" si="8"/>
        <v>37904.180000000022</v>
      </c>
      <c r="J121" s="18">
        <f t="shared" si="9"/>
        <v>37914.180000000022</v>
      </c>
      <c r="K121" s="1" t="s">
        <v>55</v>
      </c>
    </row>
    <row r="122" spans="1:13" ht="15.6" x14ac:dyDescent="0.3">
      <c r="A122">
        <v>40</v>
      </c>
      <c r="B122" s="11">
        <v>44287</v>
      </c>
      <c r="C122" t="s">
        <v>623</v>
      </c>
      <c r="E122">
        <v>20</v>
      </c>
      <c r="I122" s="18">
        <f t="shared" si="8"/>
        <v>37914.180000000022</v>
      </c>
      <c r="J122" s="66">
        <f t="shared" si="9"/>
        <v>37934.180000000022</v>
      </c>
      <c r="K122" s="1" t="s">
        <v>55</v>
      </c>
      <c r="L122">
        <v>37934.18</v>
      </c>
      <c r="M122" s="27">
        <f>+L122-J122</f>
        <v>0</v>
      </c>
    </row>
    <row r="123" spans="1:13" x14ac:dyDescent="0.3">
      <c r="A123">
        <v>41</v>
      </c>
      <c r="B123" s="11">
        <v>44292</v>
      </c>
      <c r="C123" t="s">
        <v>677</v>
      </c>
      <c r="D123" t="s">
        <v>678</v>
      </c>
      <c r="F123">
        <v>100</v>
      </c>
      <c r="I123" s="18">
        <f t="shared" si="8"/>
        <v>37934.180000000022</v>
      </c>
      <c r="J123" s="18">
        <f t="shared" si="9"/>
        <v>37834.180000000022</v>
      </c>
      <c r="K123" s="1" t="s">
        <v>56</v>
      </c>
    </row>
    <row r="124" spans="1:13" x14ac:dyDescent="0.3">
      <c r="A124">
        <v>41</v>
      </c>
      <c r="B124" s="11">
        <v>44292</v>
      </c>
      <c r="C124" t="s">
        <v>639</v>
      </c>
      <c r="D124" s="24" t="s">
        <v>763</v>
      </c>
      <c r="E124" s="24"/>
      <c r="F124" s="24">
        <v>1268.9100000000001</v>
      </c>
      <c r="G124" s="24"/>
      <c r="H124" s="24"/>
      <c r="I124" s="20">
        <f t="shared" si="8"/>
        <v>37834.180000000022</v>
      </c>
      <c r="J124" s="20">
        <f t="shared" si="9"/>
        <v>36565.270000000019</v>
      </c>
      <c r="K124" s="42" t="s">
        <v>608</v>
      </c>
      <c r="L124" t="s">
        <v>757</v>
      </c>
    </row>
    <row r="125" spans="1:13" x14ac:dyDescent="0.3">
      <c r="A125">
        <v>41</v>
      </c>
      <c r="B125" s="11">
        <v>44292</v>
      </c>
      <c r="C125" t="s">
        <v>639</v>
      </c>
      <c r="D125" s="24" t="s">
        <v>679</v>
      </c>
      <c r="E125" s="24"/>
      <c r="F125" s="24">
        <v>1579.09</v>
      </c>
      <c r="G125" s="24"/>
      <c r="H125" s="24"/>
      <c r="I125" s="20">
        <f t="shared" ref="I125" si="12">+J124</f>
        <v>36565.270000000019</v>
      </c>
      <c r="J125" s="20">
        <f t="shared" ref="J125" si="13">+I125+E125-F125</f>
        <v>34986.180000000022</v>
      </c>
      <c r="K125" s="42" t="s">
        <v>65</v>
      </c>
      <c r="L125" t="s">
        <v>757</v>
      </c>
    </row>
    <row r="126" spans="1:13" x14ac:dyDescent="0.3">
      <c r="A126">
        <v>41</v>
      </c>
      <c r="B126" s="11">
        <v>44292</v>
      </c>
      <c r="C126" t="s">
        <v>624</v>
      </c>
      <c r="E126">
        <v>5</v>
      </c>
      <c r="I126" s="18">
        <f>+J125</f>
        <v>34986.180000000022</v>
      </c>
      <c r="J126" s="18">
        <f t="shared" si="9"/>
        <v>34991.180000000022</v>
      </c>
      <c r="K126" s="1" t="s">
        <v>55</v>
      </c>
    </row>
    <row r="127" spans="1:13" x14ac:dyDescent="0.3">
      <c r="A127">
        <v>41</v>
      </c>
      <c r="B127" s="11">
        <v>44292</v>
      </c>
      <c r="C127" t="s">
        <v>625</v>
      </c>
      <c r="E127">
        <v>20</v>
      </c>
      <c r="I127" s="18">
        <f t="shared" si="8"/>
        <v>34991.180000000022</v>
      </c>
      <c r="J127" s="18">
        <f t="shared" si="9"/>
        <v>35011.180000000022</v>
      </c>
      <c r="K127" s="1" t="s">
        <v>55</v>
      </c>
    </row>
    <row r="128" spans="1:13" x14ac:dyDescent="0.3">
      <c r="A128">
        <v>41</v>
      </c>
      <c r="B128" s="11">
        <v>44292</v>
      </c>
      <c r="C128" t="s">
        <v>626</v>
      </c>
      <c r="E128">
        <v>40</v>
      </c>
      <c r="I128" s="18">
        <f t="shared" si="8"/>
        <v>35011.180000000022</v>
      </c>
      <c r="J128" s="18">
        <f t="shared" si="9"/>
        <v>35051.180000000022</v>
      </c>
      <c r="K128" s="1" t="s">
        <v>55</v>
      </c>
    </row>
    <row r="129" spans="1:13" x14ac:dyDescent="0.3">
      <c r="A129">
        <v>41</v>
      </c>
      <c r="B129" s="11">
        <v>44292</v>
      </c>
      <c r="C129" t="s">
        <v>627</v>
      </c>
      <c r="E129">
        <v>40</v>
      </c>
      <c r="I129" s="18">
        <f t="shared" si="8"/>
        <v>35051.180000000022</v>
      </c>
      <c r="J129" s="18">
        <f t="shared" si="9"/>
        <v>35091.180000000022</v>
      </c>
      <c r="K129" s="1" t="s">
        <v>55</v>
      </c>
    </row>
    <row r="130" spans="1:13" x14ac:dyDescent="0.3">
      <c r="A130">
        <v>41</v>
      </c>
      <c r="B130" s="11">
        <v>44293</v>
      </c>
      <c r="C130" t="s">
        <v>680</v>
      </c>
      <c r="D130" t="s">
        <v>681</v>
      </c>
      <c r="E130">
        <v>49.4</v>
      </c>
      <c r="I130" s="18">
        <f t="shared" si="8"/>
        <v>35091.180000000022</v>
      </c>
      <c r="J130" s="18">
        <f t="shared" si="9"/>
        <v>35140.580000000024</v>
      </c>
      <c r="K130" s="1" t="s">
        <v>55</v>
      </c>
    </row>
    <row r="131" spans="1:13" x14ac:dyDescent="0.3">
      <c r="A131">
        <v>41</v>
      </c>
      <c r="B131" s="11">
        <v>44294</v>
      </c>
      <c r="C131" t="s">
        <v>682</v>
      </c>
      <c r="D131" t="s">
        <v>579</v>
      </c>
      <c r="E131">
        <v>19.760000000000002</v>
      </c>
      <c r="I131" s="18">
        <f t="shared" si="8"/>
        <v>35140.580000000024</v>
      </c>
      <c r="J131" s="18">
        <f t="shared" si="9"/>
        <v>35160.340000000026</v>
      </c>
      <c r="K131" s="1" t="s">
        <v>55</v>
      </c>
    </row>
    <row r="132" spans="1:13" x14ac:dyDescent="0.3">
      <c r="A132">
        <v>41</v>
      </c>
      <c r="B132" s="11">
        <v>44295</v>
      </c>
      <c r="C132" t="s">
        <v>119</v>
      </c>
      <c r="D132" t="s">
        <v>683</v>
      </c>
      <c r="E132">
        <v>2700</v>
      </c>
      <c r="I132" s="18">
        <f t="shared" si="8"/>
        <v>35160.340000000026</v>
      </c>
      <c r="J132" s="18">
        <f t="shared" si="9"/>
        <v>37860.340000000026</v>
      </c>
      <c r="K132" s="1" t="s">
        <v>55</v>
      </c>
    </row>
    <row r="133" spans="1:13" x14ac:dyDescent="0.3">
      <c r="A133">
        <v>41</v>
      </c>
      <c r="B133" s="11">
        <v>44295</v>
      </c>
      <c r="C133" t="s">
        <v>116</v>
      </c>
      <c r="E133">
        <v>25</v>
      </c>
      <c r="I133" s="18">
        <f t="shared" si="8"/>
        <v>37860.340000000026</v>
      </c>
      <c r="J133" s="18">
        <f t="shared" si="9"/>
        <v>37885.340000000026</v>
      </c>
      <c r="K133" s="1" t="s">
        <v>55</v>
      </c>
    </row>
    <row r="134" spans="1:13" x14ac:dyDescent="0.3">
      <c r="A134">
        <v>41</v>
      </c>
      <c r="B134" s="11">
        <v>44298</v>
      </c>
      <c r="C134" t="s">
        <v>684</v>
      </c>
      <c r="D134" t="s">
        <v>685</v>
      </c>
      <c r="E134">
        <v>49.4</v>
      </c>
      <c r="I134" s="18">
        <f t="shared" si="8"/>
        <v>37885.340000000026</v>
      </c>
      <c r="J134" s="18">
        <f t="shared" si="9"/>
        <v>37934.740000000027</v>
      </c>
      <c r="K134" s="1" t="s">
        <v>55</v>
      </c>
    </row>
    <row r="135" spans="1:13" x14ac:dyDescent="0.3">
      <c r="A135">
        <v>41</v>
      </c>
      <c r="B135" s="11">
        <v>44298</v>
      </c>
      <c r="C135" t="s">
        <v>629</v>
      </c>
      <c r="E135">
        <v>500</v>
      </c>
      <c r="I135" s="18">
        <f t="shared" si="8"/>
        <v>37934.740000000027</v>
      </c>
      <c r="J135" s="18">
        <f t="shared" si="9"/>
        <v>38434.740000000027</v>
      </c>
      <c r="K135" s="1" t="s">
        <v>55</v>
      </c>
    </row>
    <row r="136" spans="1:13" x14ac:dyDescent="0.3">
      <c r="A136">
        <v>41</v>
      </c>
      <c r="B136" s="11">
        <v>44301</v>
      </c>
      <c r="C136" t="s">
        <v>630</v>
      </c>
      <c r="E136">
        <v>10</v>
      </c>
      <c r="I136" s="18">
        <f t="shared" si="8"/>
        <v>38434.740000000027</v>
      </c>
      <c r="J136" s="18">
        <f t="shared" si="9"/>
        <v>38444.740000000027</v>
      </c>
      <c r="K136" s="1" t="s">
        <v>55</v>
      </c>
    </row>
    <row r="137" spans="1:13" x14ac:dyDescent="0.3">
      <c r="A137">
        <v>41</v>
      </c>
      <c r="B137" s="11">
        <v>44302</v>
      </c>
      <c r="C137" t="s">
        <v>631</v>
      </c>
      <c r="E137">
        <v>50</v>
      </c>
      <c r="I137" s="18">
        <f t="shared" si="8"/>
        <v>38444.740000000027</v>
      </c>
      <c r="J137" s="18">
        <f t="shared" si="9"/>
        <v>38494.740000000027</v>
      </c>
      <c r="K137" s="1" t="s">
        <v>55</v>
      </c>
    </row>
    <row r="138" spans="1:13" x14ac:dyDescent="0.3">
      <c r="A138">
        <v>41</v>
      </c>
      <c r="B138" s="11">
        <v>44309</v>
      </c>
      <c r="C138" t="s">
        <v>686</v>
      </c>
      <c r="D138" t="s">
        <v>656</v>
      </c>
      <c r="E138">
        <v>29.64</v>
      </c>
      <c r="I138" s="18">
        <f t="shared" ref="I138:I180" si="14">+J137</f>
        <v>38494.740000000027</v>
      </c>
      <c r="J138" s="18">
        <f t="shared" ref="J138:J180" si="15">+I138+E138-F138</f>
        <v>38524.380000000026</v>
      </c>
      <c r="K138" s="1" t="s">
        <v>55</v>
      </c>
    </row>
    <row r="139" spans="1:13" x14ac:dyDescent="0.3">
      <c r="A139">
        <v>41</v>
      </c>
      <c r="B139" s="11">
        <v>44312</v>
      </c>
      <c r="C139" t="s">
        <v>687</v>
      </c>
      <c r="D139" t="s">
        <v>636</v>
      </c>
      <c r="F139">
        <v>4594</v>
      </c>
      <c r="I139" s="18">
        <f t="shared" si="14"/>
        <v>38524.380000000026</v>
      </c>
      <c r="J139" s="18">
        <f t="shared" si="15"/>
        <v>33930.380000000026</v>
      </c>
      <c r="K139" s="1" t="s">
        <v>65</v>
      </c>
      <c r="L139" t="s">
        <v>760</v>
      </c>
    </row>
    <row r="140" spans="1:13" x14ac:dyDescent="0.3">
      <c r="A140">
        <v>41</v>
      </c>
      <c r="B140" s="11">
        <v>44312</v>
      </c>
      <c r="C140" t="s">
        <v>688</v>
      </c>
      <c r="D140" t="s">
        <v>658</v>
      </c>
      <c r="E140">
        <v>54.16</v>
      </c>
      <c r="I140" s="18">
        <f t="shared" si="14"/>
        <v>33930.380000000026</v>
      </c>
      <c r="J140" s="18">
        <f t="shared" si="15"/>
        <v>33984.54000000003</v>
      </c>
      <c r="K140" s="1" t="s">
        <v>55</v>
      </c>
    </row>
    <row r="141" spans="1:13" x14ac:dyDescent="0.3">
      <c r="A141">
        <v>41</v>
      </c>
      <c r="B141" s="11">
        <v>44314</v>
      </c>
      <c r="C141" t="s">
        <v>238</v>
      </c>
      <c r="E141">
        <v>10</v>
      </c>
      <c r="I141" s="18">
        <f t="shared" si="14"/>
        <v>33984.54000000003</v>
      </c>
      <c r="J141" s="18">
        <f t="shared" si="15"/>
        <v>33994.54000000003</v>
      </c>
      <c r="K141" s="1" t="s">
        <v>55</v>
      </c>
    </row>
    <row r="142" spans="1:13" x14ac:dyDescent="0.3">
      <c r="A142">
        <v>41</v>
      </c>
      <c r="B142" s="11">
        <v>44314</v>
      </c>
      <c r="C142" t="s">
        <v>689</v>
      </c>
      <c r="D142" t="s">
        <v>674</v>
      </c>
      <c r="E142">
        <v>49.4</v>
      </c>
      <c r="I142" s="18">
        <f t="shared" si="14"/>
        <v>33994.54000000003</v>
      </c>
      <c r="J142" s="18">
        <f t="shared" si="15"/>
        <v>34043.940000000031</v>
      </c>
      <c r="K142" s="1" t="s">
        <v>55</v>
      </c>
    </row>
    <row r="143" spans="1:13" x14ac:dyDescent="0.3">
      <c r="A143">
        <v>41</v>
      </c>
      <c r="B143" s="11">
        <v>44316</v>
      </c>
      <c r="C143" t="s">
        <v>629</v>
      </c>
      <c r="D143" t="s">
        <v>690</v>
      </c>
      <c r="F143">
        <v>35.83</v>
      </c>
      <c r="I143" s="18">
        <f t="shared" si="14"/>
        <v>34043.940000000031</v>
      </c>
      <c r="J143" s="18">
        <f t="shared" si="15"/>
        <v>34008.11000000003</v>
      </c>
      <c r="K143" s="1" t="s">
        <v>56</v>
      </c>
    </row>
    <row r="144" spans="1:13" ht="15.6" x14ac:dyDescent="0.3">
      <c r="A144">
        <v>41</v>
      </c>
      <c r="B144" s="11">
        <v>44316</v>
      </c>
      <c r="C144" t="s">
        <v>635</v>
      </c>
      <c r="E144">
        <v>10</v>
      </c>
      <c r="I144" s="18">
        <f t="shared" si="14"/>
        <v>34008.11000000003</v>
      </c>
      <c r="J144" s="66">
        <f t="shared" si="15"/>
        <v>34018.11000000003</v>
      </c>
      <c r="K144" s="1" t="s">
        <v>55</v>
      </c>
      <c r="L144">
        <v>34018.11</v>
      </c>
      <c r="M144" s="27">
        <f>+L144-J144</f>
        <v>0</v>
      </c>
    </row>
    <row r="145" spans="1:12" x14ac:dyDescent="0.3">
      <c r="A145">
        <v>42</v>
      </c>
      <c r="B145" s="11">
        <v>44320</v>
      </c>
      <c r="C145" t="s">
        <v>624</v>
      </c>
      <c r="E145">
        <v>5</v>
      </c>
      <c r="I145" s="18">
        <f t="shared" si="14"/>
        <v>34018.11000000003</v>
      </c>
      <c r="J145" s="18">
        <f t="shared" si="15"/>
        <v>34023.11000000003</v>
      </c>
      <c r="K145" s="1" t="s">
        <v>55</v>
      </c>
    </row>
    <row r="146" spans="1:12" x14ac:dyDescent="0.3">
      <c r="A146">
        <v>42</v>
      </c>
      <c r="B146" s="11">
        <v>44320</v>
      </c>
      <c r="C146" t="s">
        <v>39</v>
      </c>
      <c r="E146">
        <v>10</v>
      </c>
      <c r="I146" s="18">
        <f t="shared" si="14"/>
        <v>34023.11000000003</v>
      </c>
      <c r="J146" s="18">
        <f t="shared" si="15"/>
        <v>34033.11000000003</v>
      </c>
      <c r="K146" s="1" t="s">
        <v>55</v>
      </c>
    </row>
    <row r="147" spans="1:12" x14ac:dyDescent="0.3">
      <c r="A147">
        <v>42</v>
      </c>
      <c r="B147" s="11">
        <v>44320</v>
      </c>
      <c r="C147" t="s">
        <v>43</v>
      </c>
      <c r="E147">
        <v>10</v>
      </c>
      <c r="I147" s="18">
        <f t="shared" si="14"/>
        <v>34033.11000000003</v>
      </c>
      <c r="J147" s="18">
        <f t="shared" si="15"/>
        <v>34043.11000000003</v>
      </c>
      <c r="K147" s="1" t="s">
        <v>55</v>
      </c>
    </row>
    <row r="148" spans="1:12" x14ac:dyDescent="0.3">
      <c r="A148">
        <v>42</v>
      </c>
      <c r="B148" s="11">
        <v>44320</v>
      </c>
      <c r="C148" t="s">
        <v>623</v>
      </c>
      <c r="E148">
        <v>20</v>
      </c>
      <c r="I148" s="18">
        <f t="shared" si="14"/>
        <v>34043.11000000003</v>
      </c>
      <c r="J148" s="18">
        <f t="shared" si="15"/>
        <v>34063.11000000003</v>
      </c>
      <c r="K148" s="1" t="s">
        <v>55</v>
      </c>
    </row>
    <row r="149" spans="1:12" x14ac:dyDescent="0.3">
      <c r="A149">
        <v>42</v>
      </c>
      <c r="B149" s="11">
        <v>44321</v>
      </c>
      <c r="C149" t="s">
        <v>691</v>
      </c>
      <c r="D149" t="s">
        <v>591</v>
      </c>
      <c r="F149">
        <v>90</v>
      </c>
      <c r="I149" s="18">
        <f t="shared" si="14"/>
        <v>34063.11000000003</v>
      </c>
      <c r="J149" s="18">
        <f t="shared" si="15"/>
        <v>33973.11000000003</v>
      </c>
      <c r="K149" s="1" t="s">
        <v>87</v>
      </c>
    </row>
    <row r="150" spans="1:12" x14ac:dyDescent="0.3">
      <c r="A150">
        <v>42</v>
      </c>
      <c r="B150" s="11">
        <v>44321</v>
      </c>
      <c r="C150" t="s">
        <v>625</v>
      </c>
      <c r="E150">
        <v>20</v>
      </c>
      <c r="I150" s="18">
        <f t="shared" si="14"/>
        <v>33973.11000000003</v>
      </c>
      <c r="J150" s="18">
        <f t="shared" si="15"/>
        <v>33993.11000000003</v>
      </c>
      <c r="K150" s="1" t="s">
        <v>55</v>
      </c>
    </row>
    <row r="151" spans="1:12" x14ac:dyDescent="0.3">
      <c r="A151">
        <v>42</v>
      </c>
      <c r="B151" s="11">
        <v>44321</v>
      </c>
      <c r="C151" t="s">
        <v>626</v>
      </c>
      <c r="E151">
        <v>40</v>
      </c>
      <c r="I151" s="18">
        <f t="shared" si="14"/>
        <v>33993.11000000003</v>
      </c>
      <c r="J151" s="18">
        <f t="shared" si="15"/>
        <v>34033.11000000003</v>
      </c>
      <c r="K151" s="1" t="s">
        <v>55</v>
      </c>
    </row>
    <row r="152" spans="1:12" x14ac:dyDescent="0.3">
      <c r="A152">
        <v>42</v>
      </c>
      <c r="B152" s="65">
        <v>44321</v>
      </c>
      <c r="C152" t="s">
        <v>627</v>
      </c>
      <c r="E152">
        <v>40</v>
      </c>
      <c r="I152" s="18">
        <f t="shared" si="14"/>
        <v>34033.11000000003</v>
      </c>
      <c r="J152" s="18">
        <f t="shared" si="15"/>
        <v>34073.11000000003</v>
      </c>
      <c r="K152" s="1" t="s">
        <v>55</v>
      </c>
    </row>
    <row r="153" spans="1:12" x14ac:dyDescent="0.3">
      <c r="A153">
        <v>42</v>
      </c>
      <c r="B153" s="11">
        <v>44322</v>
      </c>
      <c r="C153" t="s">
        <v>692</v>
      </c>
      <c r="D153" t="s">
        <v>681</v>
      </c>
      <c r="E153">
        <v>49.4</v>
      </c>
      <c r="I153" s="18">
        <f t="shared" si="14"/>
        <v>34073.11000000003</v>
      </c>
      <c r="J153" s="18">
        <f t="shared" si="15"/>
        <v>34122.510000000031</v>
      </c>
      <c r="K153" s="1" t="s">
        <v>55</v>
      </c>
    </row>
    <row r="154" spans="1:12" x14ac:dyDescent="0.3">
      <c r="A154">
        <v>42</v>
      </c>
      <c r="B154" s="11">
        <v>44323</v>
      </c>
      <c r="C154" t="s">
        <v>693</v>
      </c>
      <c r="D154" t="s">
        <v>694</v>
      </c>
      <c r="E154" s="24">
        <v>2678.12</v>
      </c>
      <c r="I154" s="18">
        <f t="shared" si="14"/>
        <v>34122.510000000031</v>
      </c>
      <c r="J154" s="18">
        <f t="shared" si="15"/>
        <v>36800.630000000034</v>
      </c>
      <c r="K154" s="1" t="s">
        <v>61</v>
      </c>
    </row>
    <row r="155" spans="1:12" x14ac:dyDescent="0.3">
      <c r="A155">
        <v>42</v>
      </c>
      <c r="B155" s="11">
        <v>44326</v>
      </c>
      <c r="C155" t="s">
        <v>695</v>
      </c>
      <c r="D155" t="s">
        <v>636</v>
      </c>
      <c r="F155">
        <v>1389</v>
      </c>
      <c r="I155" s="18">
        <f t="shared" si="14"/>
        <v>36800.630000000034</v>
      </c>
      <c r="J155" s="18">
        <f t="shared" si="15"/>
        <v>35411.630000000034</v>
      </c>
      <c r="K155" s="1" t="s">
        <v>65</v>
      </c>
      <c r="L155" t="s">
        <v>762</v>
      </c>
    </row>
    <row r="156" spans="1:12" x14ac:dyDescent="0.3">
      <c r="A156">
        <v>42</v>
      </c>
      <c r="B156" s="11">
        <v>44326</v>
      </c>
      <c r="C156" t="s">
        <v>696</v>
      </c>
      <c r="D156" t="s">
        <v>579</v>
      </c>
      <c r="E156">
        <v>19.760000000000002</v>
      </c>
      <c r="I156" s="18">
        <f t="shared" si="14"/>
        <v>35411.630000000034</v>
      </c>
      <c r="J156" s="18">
        <f t="shared" si="15"/>
        <v>35431.390000000036</v>
      </c>
      <c r="K156" s="1" t="s">
        <v>55</v>
      </c>
    </row>
    <row r="157" spans="1:12" x14ac:dyDescent="0.3">
      <c r="A157">
        <v>42</v>
      </c>
      <c r="B157" s="11">
        <v>44326</v>
      </c>
      <c r="C157" t="s">
        <v>116</v>
      </c>
      <c r="E157">
        <v>25</v>
      </c>
      <c r="I157" s="18">
        <f t="shared" si="14"/>
        <v>35431.390000000036</v>
      </c>
      <c r="J157" s="18">
        <f t="shared" si="15"/>
        <v>35456.390000000036</v>
      </c>
      <c r="K157" s="1" t="s">
        <v>55</v>
      </c>
    </row>
    <row r="158" spans="1:12" x14ac:dyDescent="0.3">
      <c r="A158">
        <v>42</v>
      </c>
      <c r="B158" s="11">
        <v>44328</v>
      </c>
      <c r="C158" t="s">
        <v>697</v>
      </c>
      <c r="D158" t="s">
        <v>685</v>
      </c>
      <c r="E158">
        <v>49.4</v>
      </c>
      <c r="I158" s="18">
        <f t="shared" si="14"/>
        <v>35456.390000000036</v>
      </c>
      <c r="J158" s="18">
        <f t="shared" si="15"/>
        <v>35505.790000000037</v>
      </c>
      <c r="K158" s="1" t="s">
        <v>55</v>
      </c>
    </row>
    <row r="159" spans="1:12" x14ac:dyDescent="0.3">
      <c r="A159">
        <v>42</v>
      </c>
      <c r="B159" s="11">
        <v>44328</v>
      </c>
      <c r="C159" t="s">
        <v>629</v>
      </c>
      <c r="E159">
        <v>500</v>
      </c>
      <c r="I159" s="18">
        <f t="shared" si="14"/>
        <v>35505.790000000037</v>
      </c>
      <c r="J159" s="18">
        <f t="shared" si="15"/>
        <v>36005.790000000037</v>
      </c>
      <c r="K159" s="1" t="s">
        <v>55</v>
      </c>
    </row>
    <row r="160" spans="1:12" x14ac:dyDescent="0.3">
      <c r="A160">
        <v>42</v>
      </c>
      <c r="B160" s="11">
        <v>44333</v>
      </c>
      <c r="C160" t="s">
        <v>630</v>
      </c>
      <c r="E160">
        <v>10</v>
      </c>
      <c r="I160" s="18">
        <f t="shared" si="14"/>
        <v>36005.790000000037</v>
      </c>
      <c r="J160" s="18">
        <f t="shared" si="15"/>
        <v>36015.790000000037</v>
      </c>
      <c r="K160" s="1" t="s">
        <v>55</v>
      </c>
    </row>
    <row r="161" spans="1:13" x14ac:dyDescent="0.3">
      <c r="A161">
        <v>42</v>
      </c>
      <c r="B161" s="11">
        <v>44333</v>
      </c>
      <c r="C161" t="s">
        <v>631</v>
      </c>
      <c r="E161">
        <v>50</v>
      </c>
      <c r="I161" s="18">
        <f t="shared" si="14"/>
        <v>36015.790000000037</v>
      </c>
      <c r="J161" s="18">
        <f t="shared" si="15"/>
        <v>36065.790000000037</v>
      </c>
      <c r="K161" s="1" t="s">
        <v>55</v>
      </c>
    </row>
    <row r="162" spans="1:13" x14ac:dyDescent="0.3">
      <c r="A162">
        <v>42</v>
      </c>
      <c r="B162" s="11">
        <v>44340</v>
      </c>
      <c r="C162" t="s">
        <v>662</v>
      </c>
      <c r="D162" t="s">
        <v>663</v>
      </c>
      <c r="E162">
        <v>11.85</v>
      </c>
      <c r="I162" s="18">
        <f t="shared" si="14"/>
        <v>36065.790000000037</v>
      </c>
      <c r="J162" s="18">
        <f t="shared" si="15"/>
        <v>36077.640000000036</v>
      </c>
      <c r="K162" s="1" t="s">
        <v>55</v>
      </c>
    </row>
    <row r="163" spans="1:13" x14ac:dyDescent="0.3">
      <c r="A163">
        <v>42</v>
      </c>
      <c r="B163" s="11">
        <v>44342</v>
      </c>
      <c r="C163" t="s">
        <v>698</v>
      </c>
      <c r="D163" t="s">
        <v>658</v>
      </c>
      <c r="E163">
        <v>54.16</v>
      </c>
      <c r="I163" s="18">
        <f t="shared" si="14"/>
        <v>36077.640000000036</v>
      </c>
      <c r="J163" s="18">
        <f t="shared" si="15"/>
        <v>36131.800000000039</v>
      </c>
      <c r="K163" s="1" t="s">
        <v>55</v>
      </c>
    </row>
    <row r="164" spans="1:13" x14ac:dyDescent="0.3">
      <c r="A164">
        <v>42</v>
      </c>
      <c r="B164" s="11">
        <v>44343</v>
      </c>
      <c r="C164" t="s">
        <v>699</v>
      </c>
      <c r="D164" t="s">
        <v>674</v>
      </c>
      <c r="E164">
        <v>49.4</v>
      </c>
      <c r="I164" s="18">
        <f t="shared" si="14"/>
        <v>36131.800000000039</v>
      </c>
      <c r="J164" s="18">
        <f t="shared" si="15"/>
        <v>36181.200000000041</v>
      </c>
      <c r="K164" s="1" t="s">
        <v>55</v>
      </c>
    </row>
    <row r="165" spans="1:13" x14ac:dyDescent="0.3">
      <c r="A165">
        <v>42</v>
      </c>
      <c r="B165" s="11">
        <v>44344</v>
      </c>
      <c r="C165" t="s">
        <v>238</v>
      </c>
      <c r="E165">
        <v>10</v>
      </c>
      <c r="I165" s="18">
        <f t="shared" si="14"/>
        <v>36181.200000000041</v>
      </c>
      <c r="J165" s="18">
        <f t="shared" si="15"/>
        <v>36191.200000000041</v>
      </c>
      <c r="K165" s="1" t="s">
        <v>55</v>
      </c>
    </row>
    <row r="166" spans="1:13" x14ac:dyDescent="0.3">
      <c r="A166">
        <v>42</v>
      </c>
      <c r="B166" s="11">
        <v>44344</v>
      </c>
      <c r="C166" t="s">
        <v>136</v>
      </c>
      <c r="E166">
        <v>125</v>
      </c>
      <c r="I166" s="18">
        <f t="shared" si="14"/>
        <v>36191.200000000041</v>
      </c>
      <c r="J166" s="18">
        <f t="shared" si="15"/>
        <v>36316.200000000041</v>
      </c>
      <c r="K166" s="1" t="s">
        <v>55</v>
      </c>
    </row>
    <row r="167" spans="1:13" x14ac:dyDescent="0.3">
      <c r="A167">
        <v>42</v>
      </c>
      <c r="B167" s="11">
        <v>44348</v>
      </c>
      <c r="C167" t="s">
        <v>635</v>
      </c>
      <c r="E167">
        <v>10</v>
      </c>
      <c r="I167" s="18">
        <f t="shared" si="14"/>
        <v>36316.200000000041</v>
      </c>
      <c r="J167" s="18">
        <f t="shared" si="15"/>
        <v>36326.200000000041</v>
      </c>
      <c r="K167" s="1" t="s">
        <v>55</v>
      </c>
    </row>
    <row r="168" spans="1:13" x14ac:dyDescent="0.3">
      <c r="A168">
        <v>42</v>
      </c>
      <c r="B168" s="11">
        <v>44348</v>
      </c>
      <c r="C168" t="s">
        <v>39</v>
      </c>
      <c r="E168">
        <v>10</v>
      </c>
      <c r="I168" s="18">
        <f t="shared" si="14"/>
        <v>36326.200000000041</v>
      </c>
      <c r="J168" s="18">
        <f t="shared" si="15"/>
        <v>36336.200000000041</v>
      </c>
      <c r="K168" s="1" t="s">
        <v>55</v>
      </c>
    </row>
    <row r="169" spans="1:13" ht="15.6" x14ac:dyDescent="0.3">
      <c r="A169">
        <v>42</v>
      </c>
      <c r="B169" s="11">
        <v>44348</v>
      </c>
      <c r="C169" t="s">
        <v>43</v>
      </c>
      <c r="E169">
        <v>10</v>
      </c>
      <c r="I169" s="18">
        <f t="shared" si="14"/>
        <v>36336.200000000041</v>
      </c>
      <c r="J169" s="66">
        <f t="shared" si="15"/>
        <v>36346.200000000041</v>
      </c>
      <c r="K169" s="1" t="s">
        <v>55</v>
      </c>
      <c r="L169">
        <v>36346.199999999997</v>
      </c>
      <c r="M169" s="27">
        <f>+L169-J169</f>
        <v>0</v>
      </c>
    </row>
    <row r="170" spans="1:13" x14ac:dyDescent="0.3">
      <c r="A170">
        <v>43</v>
      </c>
      <c r="B170" s="11">
        <v>44348</v>
      </c>
      <c r="C170" t="s">
        <v>623</v>
      </c>
      <c r="E170">
        <v>20</v>
      </c>
      <c r="I170" s="18">
        <f t="shared" si="14"/>
        <v>36346.200000000041</v>
      </c>
      <c r="J170" s="18">
        <f t="shared" si="15"/>
        <v>36366.200000000041</v>
      </c>
      <c r="K170" s="1" t="s">
        <v>55</v>
      </c>
    </row>
    <row r="171" spans="1:13" x14ac:dyDescent="0.3">
      <c r="A171">
        <v>43</v>
      </c>
      <c r="B171" s="11">
        <v>44350</v>
      </c>
      <c r="C171" t="s">
        <v>543</v>
      </c>
      <c r="D171" t="s">
        <v>636</v>
      </c>
      <c r="F171">
        <v>4169</v>
      </c>
      <c r="I171" s="18">
        <f t="shared" si="14"/>
        <v>36366.200000000041</v>
      </c>
      <c r="J171" s="18">
        <f t="shared" si="15"/>
        <v>32197.200000000041</v>
      </c>
      <c r="K171" s="1" t="s">
        <v>65</v>
      </c>
      <c r="L171" t="s">
        <v>761</v>
      </c>
    </row>
    <row r="172" spans="1:13" x14ac:dyDescent="0.3">
      <c r="A172">
        <v>43</v>
      </c>
      <c r="B172" s="11">
        <v>44350</v>
      </c>
      <c r="C172" t="s">
        <v>624</v>
      </c>
      <c r="E172">
        <v>5</v>
      </c>
      <c r="I172" s="18">
        <f t="shared" si="14"/>
        <v>32197.200000000041</v>
      </c>
      <c r="J172" s="18">
        <f t="shared" si="15"/>
        <v>32202.200000000041</v>
      </c>
      <c r="K172" s="1" t="s">
        <v>55</v>
      </c>
    </row>
    <row r="173" spans="1:13" x14ac:dyDescent="0.3">
      <c r="A173">
        <v>43</v>
      </c>
      <c r="B173" s="11">
        <v>44350</v>
      </c>
      <c r="C173" t="s">
        <v>700</v>
      </c>
      <c r="D173" t="s">
        <v>681</v>
      </c>
      <c r="E173">
        <v>49.4</v>
      </c>
      <c r="I173" s="18">
        <f t="shared" si="14"/>
        <v>32202.200000000041</v>
      </c>
      <c r="J173" s="18">
        <f t="shared" si="15"/>
        <v>32251.600000000042</v>
      </c>
      <c r="K173" s="1" t="s">
        <v>55</v>
      </c>
    </row>
    <row r="174" spans="1:13" x14ac:dyDescent="0.3">
      <c r="A174">
        <v>43</v>
      </c>
      <c r="B174" s="11">
        <v>44351</v>
      </c>
      <c r="C174" t="s">
        <v>264</v>
      </c>
      <c r="E174">
        <v>495.44</v>
      </c>
      <c r="I174" s="18">
        <f t="shared" si="14"/>
        <v>32251.600000000042</v>
      </c>
      <c r="J174" s="18">
        <f t="shared" si="15"/>
        <v>32747.040000000041</v>
      </c>
      <c r="K174" s="1" t="s">
        <v>55</v>
      </c>
    </row>
    <row r="175" spans="1:13" x14ac:dyDescent="0.3">
      <c r="A175">
        <v>43</v>
      </c>
      <c r="B175" s="11">
        <v>44354</v>
      </c>
      <c r="C175" t="s">
        <v>625</v>
      </c>
      <c r="E175">
        <v>20</v>
      </c>
      <c r="I175" s="18">
        <f t="shared" si="14"/>
        <v>32747.040000000041</v>
      </c>
      <c r="J175" s="18">
        <f t="shared" si="15"/>
        <v>32767.040000000041</v>
      </c>
      <c r="K175" s="1" t="s">
        <v>55</v>
      </c>
    </row>
    <row r="176" spans="1:13" x14ac:dyDescent="0.3">
      <c r="A176">
        <v>43</v>
      </c>
      <c r="B176" s="11">
        <v>44354</v>
      </c>
      <c r="C176" t="s">
        <v>626</v>
      </c>
      <c r="E176">
        <v>40</v>
      </c>
      <c r="I176" s="18">
        <f t="shared" si="14"/>
        <v>32767.040000000041</v>
      </c>
      <c r="J176" s="18">
        <f t="shared" si="15"/>
        <v>32807.040000000037</v>
      </c>
      <c r="K176" s="1" t="s">
        <v>55</v>
      </c>
    </row>
    <row r="177" spans="1:12" x14ac:dyDescent="0.3">
      <c r="A177">
        <v>43</v>
      </c>
      <c r="B177" s="11">
        <v>44354</v>
      </c>
      <c r="C177" t="s">
        <v>627</v>
      </c>
      <c r="E177">
        <v>40</v>
      </c>
      <c r="I177" s="18">
        <f t="shared" si="14"/>
        <v>32807.040000000037</v>
      </c>
      <c r="J177" s="18">
        <f t="shared" si="15"/>
        <v>32847.040000000037</v>
      </c>
      <c r="K177" s="1" t="s">
        <v>55</v>
      </c>
    </row>
    <row r="178" spans="1:12" x14ac:dyDescent="0.3">
      <c r="A178">
        <v>43</v>
      </c>
      <c r="B178" s="11">
        <v>44356</v>
      </c>
      <c r="C178" t="s">
        <v>116</v>
      </c>
      <c r="E178">
        <v>25</v>
      </c>
      <c r="I178" s="18">
        <f t="shared" si="14"/>
        <v>32847.040000000037</v>
      </c>
      <c r="J178" s="18">
        <f t="shared" si="15"/>
        <v>32872.040000000037</v>
      </c>
      <c r="K178" s="1" t="s">
        <v>55</v>
      </c>
    </row>
    <row r="179" spans="1:12" x14ac:dyDescent="0.3">
      <c r="A179">
        <v>43</v>
      </c>
      <c r="B179" s="11">
        <v>44356</v>
      </c>
      <c r="C179" t="s">
        <v>701</v>
      </c>
      <c r="D179" t="s">
        <v>579</v>
      </c>
      <c r="E179">
        <v>73.11</v>
      </c>
      <c r="I179" s="18">
        <f t="shared" si="14"/>
        <v>32872.040000000037</v>
      </c>
      <c r="J179" s="18">
        <f t="shared" si="15"/>
        <v>32945.150000000038</v>
      </c>
      <c r="K179" s="1" t="s">
        <v>55</v>
      </c>
    </row>
    <row r="180" spans="1:12" x14ac:dyDescent="0.3">
      <c r="A180">
        <v>43</v>
      </c>
      <c r="B180" s="11">
        <v>44357</v>
      </c>
      <c r="C180" t="s">
        <v>702</v>
      </c>
      <c r="D180" t="s">
        <v>636</v>
      </c>
      <c r="F180">
        <v>2227</v>
      </c>
      <c r="I180" s="18">
        <f t="shared" si="14"/>
        <v>32945.150000000038</v>
      </c>
      <c r="J180" s="18">
        <f t="shared" si="15"/>
        <v>30718.150000000038</v>
      </c>
      <c r="K180" s="1" t="s">
        <v>65</v>
      </c>
    </row>
    <row r="181" spans="1:12" x14ac:dyDescent="0.3">
      <c r="A181">
        <v>43</v>
      </c>
      <c r="B181" s="11">
        <v>44357</v>
      </c>
      <c r="C181" t="s">
        <v>703</v>
      </c>
      <c r="D181" t="s">
        <v>685</v>
      </c>
      <c r="E181">
        <v>49.4</v>
      </c>
      <c r="I181" s="18">
        <f t="shared" ref="I181:I244" si="16">+J180</f>
        <v>30718.150000000038</v>
      </c>
      <c r="J181" s="18">
        <f t="shared" ref="J181:J244" si="17">+I181+E181-F181</f>
        <v>30767.550000000039</v>
      </c>
      <c r="K181" s="1" t="s">
        <v>55</v>
      </c>
    </row>
    <row r="182" spans="1:12" x14ac:dyDescent="0.3">
      <c r="A182">
        <v>43</v>
      </c>
      <c r="B182" s="11">
        <v>44361</v>
      </c>
      <c r="C182" t="s">
        <v>704</v>
      </c>
      <c r="D182" t="s">
        <v>671</v>
      </c>
      <c r="E182">
        <v>9.76</v>
      </c>
      <c r="I182" s="18">
        <f t="shared" si="16"/>
        <v>30767.550000000039</v>
      </c>
      <c r="J182" s="18">
        <f t="shared" si="17"/>
        <v>30777.310000000038</v>
      </c>
      <c r="K182" s="1" t="s">
        <v>55</v>
      </c>
    </row>
    <row r="183" spans="1:12" x14ac:dyDescent="0.3">
      <c r="A183">
        <v>43</v>
      </c>
      <c r="B183" s="48">
        <v>44361</v>
      </c>
      <c r="C183" s="24" t="s">
        <v>629</v>
      </c>
      <c r="D183" s="24"/>
      <c r="E183" s="24">
        <v>500</v>
      </c>
      <c r="F183" s="24"/>
      <c r="G183" s="24"/>
      <c r="H183" s="24"/>
      <c r="I183" s="20">
        <f t="shared" si="16"/>
        <v>30777.310000000038</v>
      </c>
      <c r="J183" s="20">
        <f t="shared" si="17"/>
        <v>31277.310000000038</v>
      </c>
      <c r="K183" s="42" t="s">
        <v>55</v>
      </c>
    </row>
    <row r="184" spans="1:12" x14ac:dyDescent="0.3">
      <c r="A184">
        <v>43</v>
      </c>
      <c r="B184" s="48">
        <v>44362</v>
      </c>
      <c r="C184" s="24" t="s">
        <v>751</v>
      </c>
      <c r="D184" s="24"/>
      <c r="E184" s="24">
        <v>10</v>
      </c>
      <c r="F184" s="24"/>
      <c r="G184" s="24"/>
      <c r="H184" s="24"/>
      <c r="I184" s="20">
        <f t="shared" si="16"/>
        <v>31277.310000000038</v>
      </c>
      <c r="J184" s="20">
        <f t="shared" si="17"/>
        <v>31287.310000000038</v>
      </c>
      <c r="K184" s="42" t="s">
        <v>55</v>
      </c>
    </row>
    <row r="185" spans="1:12" x14ac:dyDescent="0.3">
      <c r="A185">
        <v>43</v>
      </c>
      <c r="B185" s="48">
        <v>44363</v>
      </c>
      <c r="C185" s="24" t="s">
        <v>631</v>
      </c>
      <c r="D185" s="24"/>
      <c r="E185" s="24">
        <v>50</v>
      </c>
      <c r="F185" s="24"/>
      <c r="G185" s="24"/>
      <c r="H185" s="24"/>
      <c r="I185" s="20">
        <f t="shared" si="16"/>
        <v>31287.310000000038</v>
      </c>
      <c r="J185" s="20">
        <f t="shared" si="17"/>
        <v>31337.310000000038</v>
      </c>
      <c r="K185" s="42" t="s">
        <v>55</v>
      </c>
    </row>
    <row r="186" spans="1:12" x14ac:dyDescent="0.3">
      <c r="A186">
        <v>43</v>
      </c>
      <c r="B186" s="11">
        <v>44361</v>
      </c>
      <c r="C186" t="s">
        <v>629</v>
      </c>
      <c r="E186" s="68">
        <v>4000</v>
      </c>
      <c r="I186" s="18">
        <f t="shared" si="16"/>
        <v>31337.310000000038</v>
      </c>
      <c r="J186" s="18">
        <f t="shared" si="17"/>
        <v>35337.310000000041</v>
      </c>
      <c r="K186" s="1" t="s">
        <v>55</v>
      </c>
      <c r="L186" t="s">
        <v>771</v>
      </c>
    </row>
    <row r="187" spans="1:12" x14ac:dyDescent="0.3">
      <c r="A187">
        <v>43</v>
      </c>
      <c r="B187" s="11">
        <v>44368</v>
      </c>
      <c r="C187" t="s">
        <v>705</v>
      </c>
      <c r="D187" t="s">
        <v>706</v>
      </c>
      <c r="F187" s="68">
        <v>4000</v>
      </c>
      <c r="I187" s="18">
        <f t="shared" si="16"/>
        <v>35337.310000000041</v>
      </c>
      <c r="J187" s="18">
        <f t="shared" si="17"/>
        <v>31337.310000000041</v>
      </c>
      <c r="K187" s="42" t="s">
        <v>302</v>
      </c>
      <c r="L187" t="s">
        <v>767</v>
      </c>
    </row>
    <row r="188" spans="1:12" x14ac:dyDescent="0.3">
      <c r="A188">
        <v>43</v>
      </c>
      <c r="B188" s="11">
        <v>44369</v>
      </c>
      <c r="C188" t="s">
        <v>707</v>
      </c>
      <c r="D188" t="s">
        <v>708</v>
      </c>
      <c r="E188">
        <v>247.6</v>
      </c>
      <c r="I188" s="18">
        <f t="shared" si="16"/>
        <v>31337.310000000041</v>
      </c>
      <c r="J188" s="18">
        <f t="shared" si="17"/>
        <v>31584.91000000004</v>
      </c>
      <c r="K188" s="1" t="s">
        <v>55</v>
      </c>
    </row>
    <row r="189" spans="1:12" x14ac:dyDescent="0.3">
      <c r="A189">
        <v>43</v>
      </c>
      <c r="B189" s="11">
        <v>44371</v>
      </c>
      <c r="C189" t="s">
        <v>639</v>
      </c>
      <c r="D189" s="24" t="s">
        <v>709</v>
      </c>
      <c r="E189" s="24"/>
      <c r="F189" s="24">
        <v>1803</v>
      </c>
      <c r="G189" s="24"/>
      <c r="H189" s="24"/>
      <c r="I189" s="20">
        <f t="shared" si="16"/>
        <v>31584.91000000004</v>
      </c>
      <c r="J189" s="20">
        <f t="shared" si="17"/>
        <v>29781.91000000004</v>
      </c>
      <c r="K189" s="42" t="s">
        <v>608</v>
      </c>
      <c r="L189" t="s">
        <v>757</v>
      </c>
    </row>
    <row r="190" spans="1:12" x14ac:dyDescent="0.3">
      <c r="A190">
        <v>43</v>
      </c>
      <c r="B190" s="11">
        <v>44371</v>
      </c>
      <c r="C190" t="s">
        <v>710</v>
      </c>
      <c r="D190" t="s">
        <v>658</v>
      </c>
      <c r="E190">
        <v>54.16</v>
      </c>
      <c r="I190" s="18">
        <f t="shared" si="16"/>
        <v>29781.91000000004</v>
      </c>
      <c r="J190" s="18">
        <f t="shared" si="17"/>
        <v>29836.07000000004</v>
      </c>
      <c r="K190" s="1" t="s">
        <v>55</v>
      </c>
    </row>
    <row r="191" spans="1:12" x14ac:dyDescent="0.3">
      <c r="A191">
        <v>43</v>
      </c>
      <c r="B191" s="11">
        <v>44375</v>
      </c>
      <c r="C191" t="s">
        <v>238</v>
      </c>
      <c r="E191">
        <v>10</v>
      </c>
      <c r="I191" s="18">
        <f t="shared" si="16"/>
        <v>29836.07000000004</v>
      </c>
      <c r="J191" s="18">
        <f t="shared" si="17"/>
        <v>29846.07000000004</v>
      </c>
      <c r="K191" s="1" t="s">
        <v>55</v>
      </c>
    </row>
    <row r="192" spans="1:12" x14ac:dyDescent="0.3">
      <c r="A192">
        <v>43</v>
      </c>
      <c r="B192" s="11">
        <v>44376</v>
      </c>
      <c r="C192" t="s">
        <v>711</v>
      </c>
      <c r="D192" t="s">
        <v>712</v>
      </c>
      <c r="E192">
        <v>98.8</v>
      </c>
      <c r="I192" s="18">
        <f t="shared" si="16"/>
        <v>29846.07000000004</v>
      </c>
      <c r="J192" s="18">
        <f t="shared" si="17"/>
        <v>29944.870000000039</v>
      </c>
      <c r="K192" s="1" t="s">
        <v>55</v>
      </c>
    </row>
    <row r="193" spans="1:13" x14ac:dyDescent="0.3">
      <c r="A193">
        <v>43</v>
      </c>
      <c r="B193" s="11">
        <v>44377</v>
      </c>
      <c r="C193" t="s">
        <v>635</v>
      </c>
      <c r="E193">
        <v>10</v>
      </c>
      <c r="I193" s="18">
        <f t="shared" si="16"/>
        <v>29944.870000000039</v>
      </c>
      <c r="J193" s="18">
        <f t="shared" si="17"/>
        <v>29954.870000000039</v>
      </c>
      <c r="K193" s="1" t="s">
        <v>55</v>
      </c>
    </row>
    <row r="194" spans="1:13" ht="15.6" x14ac:dyDescent="0.3">
      <c r="A194">
        <v>43</v>
      </c>
      <c r="B194" s="11">
        <v>44378</v>
      </c>
      <c r="C194" t="s">
        <v>43</v>
      </c>
      <c r="E194">
        <v>10</v>
      </c>
      <c r="I194" s="18">
        <f t="shared" si="16"/>
        <v>29954.870000000039</v>
      </c>
      <c r="J194" s="66">
        <f t="shared" si="17"/>
        <v>29964.870000000039</v>
      </c>
      <c r="K194" s="1" t="s">
        <v>55</v>
      </c>
      <c r="L194">
        <v>29964.87</v>
      </c>
      <c r="M194" s="27">
        <f>+L194-J194</f>
        <v>-4.0017766878008842E-11</v>
      </c>
    </row>
    <row r="195" spans="1:13" x14ac:dyDescent="0.3">
      <c r="A195">
        <v>44</v>
      </c>
      <c r="B195" s="11">
        <v>44378</v>
      </c>
      <c r="C195" t="s">
        <v>39</v>
      </c>
      <c r="E195">
        <v>10</v>
      </c>
      <c r="I195" s="18">
        <f t="shared" si="16"/>
        <v>29964.870000000039</v>
      </c>
      <c r="J195" s="18">
        <f t="shared" si="17"/>
        <v>29974.870000000039</v>
      </c>
      <c r="K195" s="1" t="s">
        <v>55</v>
      </c>
    </row>
    <row r="196" spans="1:13" x14ac:dyDescent="0.3">
      <c r="A196">
        <v>44</v>
      </c>
      <c r="B196" s="11">
        <v>44378</v>
      </c>
      <c r="C196" t="s">
        <v>623</v>
      </c>
      <c r="E196">
        <v>20</v>
      </c>
      <c r="I196" s="18">
        <f t="shared" si="16"/>
        <v>29974.870000000039</v>
      </c>
      <c r="J196" s="18">
        <f t="shared" si="17"/>
        <v>29994.870000000039</v>
      </c>
      <c r="K196" s="1" t="s">
        <v>55</v>
      </c>
    </row>
    <row r="197" spans="1:13" x14ac:dyDescent="0.3">
      <c r="A197">
        <v>44</v>
      </c>
      <c r="B197" s="11">
        <v>44378</v>
      </c>
      <c r="C197" t="s">
        <v>713</v>
      </c>
      <c r="D197" t="s">
        <v>676</v>
      </c>
      <c r="E197">
        <v>5000</v>
      </c>
      <c r="I197" s="18">
        <f t="shared" si="16"/>
        <v>29994.870000000039</v>
      </c>
      <c r="J197" s="18">
        <f t="shared" si="17"/>
        <v>34994.870000000039</v>
      </c>
      <c r="K197" s="1" t="s">
        <v>205</v>
      </c>
    </row>
    <row r="198" spans="1:13" x14ac:dyDescent="0.3">
      <c r="A198">
        <v>44</v>
      </c>
      <c r="B198" s="11">
        <v>44379</v>
      </c>
      <c r="C198" t="s">
        <v>714</v>
      </c>
      <c r="E198">
        <v>50</v>
      </c>
      <c r="I198" s="18">
        <f t="shared" si="16"/>
        <v>34994.870000000039</v>
      </c>
      <c r="J198" s="18">
        <f t="shared" si="17"/>
        <v>35044.870000000039</v>
      </c>
      <c r="K198" s="1" t="s">
        <v>55</v>
      </c>
    </row>
    <row r="199" spans="1:13" x14ac:dyDescent="0.3">
      <c r="A199">
        <v>44</v>
      </c>
      <c r="B199" s="11">
        <v>44382</v>
      </c>
      <c r="C199" t="s">
        <v>639</v>
      </c>
      <c r="D199" s="24" t="s">
        <v>715</v>
      </c>
      <c r="E199" s="24"/>
      <c r="F199" s="24">
        <v>4775</v>
      </c>
      <c r="G199" s="24"/>
      <c r="H199" s="24"/>
      <c r="I199" s="20">
        <f t="shared" si="16"/>
        <v>35044.870000000039</v>
      </c>
      <c r="J199" s="20">
        <f t="shared" si="17"/>
        <v>30269.870000000039</v>
      </c>
      <c r="K199" s="42" t="s">
        <v>65</v>
      </c>
      <c r="L199" t="s">
        <v>759</v>
      </c>
    </row>
    <row r="200" spans="1:13" x14ac:dyDescent="0.3">
      <c r="A200">
        <v>44</v>
      </c>
      <c r="B200" s="11">
        <v>44382</v>
      </c>
      <c r="C200" t="s">
        <v>624</v>
      </c>
      <c r="E200">
        <v>5</v>
      </c>
      <c r="I200" s="18">
        <f t="shared" si="16"/>
        <v>30269.870000000039</v>
      </c>
      <c r="J200" s="18">
        <f t="shared" si="17"/>
        <v>30274.870000000039</v>
      </c>
      <c r="K200" s="1" t="s">
        <v>55</v>
      </c>
    </row>
    <row r="201" spans="1:13" x14ac:dyDescent="0.3">
      <c r="A201">
        <v>44</v>
      </c>
      <c r="B201" s="11">
        <v>44382</v>
      </c>
      <c r="C201" t="s">
        <v>625</v>
      </c>
      <c r="E201">
        <v>20</v>
      </c>
      <c r="I201" s="18">
        <f t="shared" si="16"/>
        <v>30274.870000000039</v>
      </c>
      <c r="J201" s="18">
        <f t="shared" si="17"/>
        <v>30294.870000000039</v>
      </c>
      <c r="K201" s="1" t="s">
        <v>55</v>
      </c>
    </row>
    <row r="202" spans="1:13" x14ac:dyDescent="0.3">
      <c r="A202">
        <v>44</v>
      </c>
      <c r="B202" s="11">
        <v>44382</v>
      </c>
      <c r="C202" t="s">
        <v>626</v>
      </c>
      <c r="E202">
        <v>40</v>
      </c>
      <c r="I202" s="18">
        <f t="shared" si="16"/>
        <v>30294.870000000039</v>
      </c>
      <c r="J202" s="18">
        <f t="shared" si="17"/>
        <v>30334.870000000039</v>
      </c>
      <c r="K202" s="1" t="s">
        <v>55</v>
      </c>
    </row>
    <row r="203" spans="1:13" x14ac:dyDescent="0.3">
      <c r="A203">
        <v>44</v>
      </c>
      <c r="B203" s="11">
        <v>44382</v>
      </c>
      <c r="C203" t="s">
        <v>627</v>
      </c>
      <c r="E203">
        <v>40</v>
      </c>
      <c r="I203" s="18">
        <f t="shared" si="16"/>
        <v>30334.870000000039</v>
      </c>
      <c r="J203" s="18">
        <f t="shared" si="17"/>
        <v>30374.870000000039</v>
      </c>
      <c r="K203" s="1" t="s">
        <v>55</v>
      </c>
    </row>
    <row r="204" spans="1:13" x14ac:dyDescent="0.3">
      <c r="A204">
        <v>44</v>
      </c>
      <c r="B204" s="11">
        <v>44382</v>
      </c>
      <c r="C204" t="s">
        <v>716</v>
      </c>
      <c r="D204" t="s">
        <v>681</v>
      </c>
      <c r="E204">
        <v>49.4</v>
      </c>
      <c r="I204" s="18">
        <f t="shared" si="16"/>
        <v>30374.870000000039</v>
      </c>
      <c r="J204" s="18">
        <f t="shared" si="17"/>
        <v>30424.27000000004</v>
      </c>
      <c r="K204" s="1" t="s">
        <v>55</v>
      </c>
    </row>
    <row r="205" spans="1:13" x14ac:dyDescent="0.3">
      <c r="A205">
        <v>44</v>
      </c>
      <c r="B205" s="11">
        <v>44385</v>
      </c>
      <c r="C205" t="s">
        <v>717</v>
      </c>
      <c r="D205" t="s">
        <v>579</v>
      </c>
      <c r="E205">
        <v>73.11</v>
      </c>
      <c r="I205" s="18">
        <f t="shared" si="16"/>
        <v>30424.27000000004</v>
      </c>
      <c r="J205" s="18">
        <f t="shared" si="17"/>
        <v>30497.380000000041</v>
      </c>
      <c r="K205" s="1" t="s">
        <v>55</v>
      </c>
    </row>
    <row r="206" spans="1:13" x14ac:dyDescent="0.3">
      <c r="A206">
        <v>44</v>
      </c>
      <c r="B206" s="11">
        <v>44386</v>
      </c>
      <c r="C206" t="s">
        <v>116</v>
      </c>
      <c r="E206">
        <v>25</v>
      </c>
      <c r="I206" s="18">
        <f t="shared" si="16"/>
        <v>30497.380000000041</v>
      </c>
      <c r="J206" s="18">
        <f t="shared" si="17"/>
        <v>30522.380000000041</v>
      </c>
      <c r="K206" s="1" t="s">
        <v>55</v>
      </c>
    </row>
    <row r="207" spans="1:13" x14ac:dyDescent="0.3">
      <c r="A207">
        <v>44</v>
      </c>
      <c r="B207" s="11">
        <v>44389</v>
      </c>
      <c r="C207" t="s">
        <v>718</v>
      </c>
      <c r="D207" t="s">
        <v>685</v>
      </c>
      <c r="E207">
        <v>49.4</v>
      </c>
      <c r="I207" s="18">
        <f t="shared" si="16"/>
        <v>30522.380000000041</v>
      </c>
      <c r="J207" s="18">
        <f t="shared" si="17"/>
        <v>30571.780000000042</v>
      </c>
      <c r="K207" s="1" t="s">
        <v>55</v>
      </c>
    </row>
    <row r="208" spans="1:13" x14ac:dyDescent="0.3">
      <c r="A208">
        <v>44</v>
      </c>
      <c r="B208" s="11">
        <v>44389</v>
      </c>
      <c r="C208" t="s">
        <v>629</v>
      </c>
      <c r="E208">
        <v>500</v>
      </c>
      <c r="I208" s="18">
        <f t="shared" si="16"/>
        <v>30571.780000000042</v>
      </c>
      <c r="J208" s="18">
        <f t="shared" si="17"/>
        <v>31071.780000000042</v>
      </c>
      <c r="K208" s="1" t="s">
        <v>55</v>
      </c>
    </row>
    <row r="209" spans="1:13" x14ac:dyDescent="0.3">
      <c r="A209">
        <v>44</v>
      </c>
      <c r="B209" s="11">
        <v>44390</v>
      </c>
      <c r="C209" t="s">
        <v>719</v>
      </c>
      <c r="D209" t="s">
        <v>720</v>
      </c>
      <c r="E209">
        <v>19.760000000000002</v>
      </c>
      <c r="I209" s="18">
        <f t="shared" si="16"/>
        <v>31071.780000000042</v>
      </c>
      <c r="J209" s="18">
        <f t="shared" si="17"/>
        <v>31091.540000000041</v>
      </c>
      <c r="K209" s="1" t="s">
        <v>55</v>
      </c>
    </row>
    <row r="210" spans="1:13" x14ac:dyDescent="0.3">
      <c r="A210">
        <v>44</v>
      </c>
      <c r="B210" s="11">
        <v>44392</v>
      </c>
      <c r="C210" t="s">
        <v>630</v>
      </c>
      <c r="E210">
        <v>10</v>
      </c>
      <c r="I210" s="18">
        <f t="shared" si="16"/>
        <v>31091.540000000041</v>
      </c>
      <c r="J210" s="18">
        <f t="shared" si="17"/>
        <v>31101.540000000041</v>
      </c>
      <c r="K210" s="1" t="s">
        <v>55</v>
      </c>
    </row>
    <row r="211" spans="1:13" x14ac:dyDescent="0.3">
      <c r="A211">
        <v>44</v>
      </c>
      <c r="B211" s="11">
        <v>44393</v>
      </c>
      <c r="C211" t="s">
        <v>631</v>
      </c>
      <c r="E211">
        <v>50</v>
      </c>
      <c r="I211" s="18">
        <f t="shared" si="16"/>
        <v>31101.540000000041</v>
      </c>
      <c r="J211" s="18">
        <f t="shared" si="17"/>
        <v>31151.540000000041</v>
      </c>
      <c r="K211" s="1" t="s">
        <v>55</v>
      </c>
    </row>
    <row r="212" spans="1:13" x14ac:dyDescent="0.3">
      <c r="A212">
        <v>44</v>
      </c>
      <c r="B212" s="11">
        <v>44398</v>
      </c>
      <c r="C212" t="s">
        <v>637</v>
      </c>
      <c r="D212" t="s">
        <v>636</v>
      </c>
      <c r="F212">
        <v>5069</v>
      </c>
      <c r="I212" s="18">
        <f t="shared" si="16"/>
        <v>31151.540000000041</v>
      </c>
      <c r="J212" s="18">
        <f t="shared" si="17"/>
        <v>26082.540000000041</v>
      </c>
      <c r="K212" s="1" t="s">
        <v>65</v>
      </c>
      <c r="L212" t="s">
        <v>765</v>
      </c>
    </row>
    <row r="213" spans="1:13" x14ac:dyDescent="0.3">
      <c r="A213">
        <v>44</v>
      </c>
      <c r="B213" s="11">
        <v>44400</v>
      </c>
      <c r="C213" t="s">
        <v>721</v>
      </c>
      <c r="D213" t="s">
        <v>722</v>
      </c>
      <c r="E213">
        <v>29.64</v>
      </c>
      <c r="I213" s="18">
        <f t="shared" si="16"/>
        <v>26082.540000000041</v>
      </c>
      <c r="J213" s="18">
        <f t="shared" si="17"/>
        <v>26112.18000000004</v>
      </c>
      <c r="K213" s="1" t="s">
        <v>55</v>
      </c>
    </row>
    <row r="214" spans="1:13" x14ac:dyDescent="0.3">
      <c r="A214">
        <v>44</v>
      </c>
      <c r="B214" s="11">
        <v>44403</v>
      </c>
      <c r="C214" t="s">
        <v>723</v>
      </c>
      <c r="D214" t="s">
        <v>658</v>
      </c>
      <c r="E214">
        <v>54.16</v>
      </c>
      <c r="I214" s="18">
        <f t="shared" si="16"/>
        <v>26112.18000000004</v>
      </c>
      <c r="J214" s="18">
        <f t="shared" si="17"/>
        <v>26166.34000000004</v>
      </c>
      <c r="K214" s="1" t="s">
        <v>55</v>
      </c>
    </row>
    <row r="215" spans="1:13" x14ac:dyDescent="0.3">
      <c r="A215">
        <v>44</v>
      </c>
      <c r="B215" s="11">
        <v>44405</v>
      </c>
      <c r="C215" t="s">
        <v>238</v>
      </c>
      <c r="E215">
        <v>10</v>
      </c>
      <c r="I215" s="18">
        <f t="shared" si="16"/>
        <v>26166.34000000004</v>
      </c>
      <c r="J215" s="18">
        <f t="shared" si="17"/>
        <v>26176.34000000004</v>
      </c>
      <c r="K215" s="1" t="s">
        <v>55</v>
      </c>
    </row>
    <row r="216" spans="1:13" x14ac:dyDescent="0.3">
      <c r="A216">
        <v>44</v>
      </c>
      <c r="B216" s="11">
        <v>44405</v>
      </c>
      <c r="C216" t="s">
        <v>724</v>
      </c>
      <c r="D216" t="s">
        <v>712</v>
      </c>
      <c r="E216">
        <v>98.8</v>
      </c>
      <c r="I216" s="18">
        <f t="shared" si="16"/>
        <v>26176.34000000004</v>
      </c>
      <c r="J216" s="18">
        <f t="shared" si="17"/>
        <v>26275.140000000039</v>
      </c>
      <c r="K216" s="1" t="s">
        <v>55</v>
      </c>
    </row>
    <row r="217" spans="1:13" x14ac:dyDescent="0.3">
      <c r="A217">
        <v>44</v>
      </c>
      <c r="B217" s="11">
        <v>44407</v>
      </c>
      <c r="C217" t="s">
        <v>635</v>
      </c>
      <c r="E217">
        <v>10</v>
      </c>
      <c r="I217" s="18">
        <f t="shared" si="16"/>
        <v>26275.140000000039</v>
      </c>
      <c r="J217" s="18">
        <f t="shared" si="17"/>
        <v>26285.140000000039</v>
      </c>
      <c r="K217" s="1" t="s">
        <v>55</v>
      </c>
    </row>
    <row r="218" spans="1:13" x14ac:dyDescent="0.3">
      <c r="A218">
        <v>44</v>
      </c>
      <c r="B218" s="11">
        <v>44410</v>
      </c>
      <c r="C218" t="s">
        <v>43</v>
      </c>
      <c r="E218">
        <v>10</v>
      </c>
      <c r="I218" s="18">
        <f t="shared" si="16"/>
        <v>26285.140000000039</v>
      </c>
      <c r="J218" s="18">
        <f t="shared" si="17"/>
        <v>26295.140000000039</v>
      </c>
      <c r="K218" s="1" t="s">
        <v>55</v>
      </c>
    </row>
    <row r="219" spans="1:13" ht="15.6" x14ac:dyDescent="0.3">
      <c r="A219">
        <v>44</v>
      </c>
      <c r="B219" s="11">
        <v>44410</v>
      </c>
      <c r="C219" t="s">
        <v>39</v>
      </c>
      <c r="E219">
        <v>10</v>
      </c>
      <c r="I219" s="18">
        <f t="shared" si="16"/>
        <v>26295.140000000039</v>
      </c>
      <c r="J219" s="66">
        <f t="shared" si="17"/>
        <v>26305.140000000039</v>
      </c>
      <c r="K219" s="1" t="s">
        <v>55</v>
      </c>
      <c r="L219">
        <v>26305.14</v>
      </c>
      <c r="M219" s="27">
        <f>+L219-J219</f>
        <v>-4.0017766878008842E-11</v>
      </c>
    </row>
    <row r="220" spans="1:13" x14ac:dyDescent="0.3">
      <c r="A220">
        <v>45</v>
      </c>
      <c r="B220" s="11">
        <v>44410</v>
      </c>
      <c r="C220" t="s">
        <v>623</v>
      </c>
      <c r="E220">
        <v>20</v>
      </c>
      <c r="I220" s="18">
        <f t="shared" si="16"/>
        <v>26305.140000000039</v>
      </c>
      <c r="J220" s="18">
        <f t="shared" si="17"/>
        <v>26325.140000000039</v>
      </c>
      <c r="K220" s="1" t="s">
        <v>55</v>
      </c>
    </row>
    <row r="221" spans="1:13" x14ac:dyDescent="0.3">
      <c r="A221">
        <v>45</v>
      </c>
      <c r="B221" s="11">
        <v>44410</v>
      </c>
      <c r="C221" t="s">
        <v>714</v>
      </c>
      <c r="E221">
        <v>50</v>
      </c>
      <c r="I221" s="18">
        <f t="shared" si="16"/>
        <v>26325.140000000039</v>
      </c>
      <c r="J221" s="18">
        <f t="shared" si="17"/>
        <v>26375.140000000039</v>
      </c>
      <c r="K221" s="1" t="s">
        <v>55</v>
      </c>
    </row>
    <row r="222" spans="1:13" x14ac:dyDescent="0.3">
      <c r="A222">
        <v>45</v>
      </c>
      <c r="B222" s="11">
        <v>44411</v>
      </c>
      <c r="C222" t="s">
        <v>624</v>
      </c>
      <c r="E222">
        <v>5</v>
      </c>
      <c r="I222" s="18">
        <f t="shared" si="16"/>
        <v>26375.140000000039</v>
      </c>
      <c r="J222" s="18">
        <f t="shared" si="17"/>
        <v>26380.140000000039</v>
      </c>
      <c r="K222" s="1" t="s">
        <v>55</v>
      </c>
    </row>
    <row r="223" spans="1:13" x14ac:dyDescent="0.3">
      <c r="A223">
        <v>45</v>
      </c>
      <c r="B223" s="11">
        <v>44412</v>
      </c>
      <c r="C223" t="s">
        <v>725</v>
      </c>
      <c r="D223" t="s">
        <v>681</v>
      </c>
      <c r="E223">
        <v>49.4</v>
      </c>
      <c r="I223" s="18">
        <f t="shared" si="16"/>
        <v>26380.140000000039</v>
      </c>
      <c r="J223" s="18">
        <f t="shared" si="17"/>
        <v>26429.540000000041</v>
      </c>
      <c r="K223" s="1" t="s">
        <v>55</v>
      </c>
    </row>
    <row r="224" spans="1:13" x14ac:dyDescent="0.3">
      <c r="A224">
        <v>45</v>
      </c>
      <c r="B224" s="11">
        <v>44413</v>
      </c>
      <c r="C224" t="s">
        <v>626</v>
      </c>
      <c r="E224">
        <v>40</v>
      </c>
      <c r="I224" s="18">
        <f t="shared" si="16"/>
        <v>26429.540000000041</v>
      </c>
      <c r="J224" s="18">
        <f t="shared" si="17"/>
        <v>26469.540000000041</v>
      </c>
      <c r="K224" s="1" t="s">
        <v>55</v>
      </c>
    </row>
    <row r="225" spans="1:12" x14ac:dyDescent="0.3">
      <c r="A225">
        <v>45</v>
      </c>
      <c r="B225" s="11">
        <v>44413</v>
      </c>
      <c r="C225" t="s">
        <v>625</v>
      </c>
      <c r="E225">
        <v>40</v>
      </c>
      <c r="I225" s="18">
        <f t="shared" si="16"/>
        <v>26469.540000000041</v>
      </c>
      <c r="J225" s="18">
        <f t="shared" si="17"/>
        <v>26509.540000000041</v>
      </c>
      <c r="K225" s="1" t="s">
        <v>55</v>
      </c>
    </row>
    <row r="226" spans="1:12" x14ac:dyDescent="0.3">
      <c r="A226">
        <v>45</v>
      </c>
      <c r="B226" s="11">
        <v>44413</v>
      </c>
      <c r="C226" t="s">
        <v>627</v>
      </c>
      <c r="E226">
        <v>40</v>
      </c>
      <c r="I226" s="18">
        <f t="shared" si="16"/>
        <v>26509.540000000041</v>
      </c>
      <c r="J226" s="18">
        <f t="shared" si="17"/>
        <v>26549.540000000041</v>
      </c>
      <c r="K226" s="1" t="s">
        <v>55</v>
      </c>
    </row>
    <row r="227" spans="1:12" x14ac:dyDescent="0.3">
      <c r="A227">
        <v>45</v>
      </c>
      <c r="B227" s="11">
        <v>44417</v>
      </c>
      <c r="C227" t="s">
        <v>639</v>
      </c>
      <c r="D227" s="68" t="s">
        <v>726</v>
      </c>
      <c r="E227" s="68"/>
      <c r="F227" s="68">
        <v>1703</v>
      </c>
      <c r="G227" s="24"/>
      <c r="H227" s="24"/>
      <c r="I227" s="20">
        <f t="shared" si="16"/>
        <v>26549.540000000041</v>
      </c>
      <c r="J227" s="20">
        <f t="shared" si="17"/>
        <v>24846.540000000041</v>
      </c>
      <c r="K227" s="42" t="s">
        <v>65</v>
      </c>
      <c r="L227" t="s">
        <v>766</v>
      </c>
    </row>
    <row r="228" spans="1:12" x14ac:dyDescent="0.3">
      <c r="A228">
        <v>45</v>
      </c>
      <c r="B228" s="11">
        <v>44417</v>
      </c>
      <c r="C228" t="s">
        <v>116</v>
      </c>
      <c r="E228">
        <v>25</v>
      </c>
      <c r="I228" s="18">
        <f t="shared" si="16"/>
        <v>24846.540000000041</v>
      </c>
      <c r="J228" s="18">
        <f t="shared" si="17"/>
        <v>24871.540000000041</v>
      </c>
      <c r="K228" s="1" t="s">
        <v>55</v>
      </c>
    </row>
    <row r="229" spans="1:12" x14ac:dyDescent="0.3">
      <c r="A229">
        <v>45</v>
      </c>
      <c r="B229" s="11">
        <v>44417</v>
      </c>
      <c r="C229" t="s">
        <v>727</v>
      </c>
      <c r="D229" t="s">
        <v>728</v>
      </c>
      <c r="E229">
        <v>650</v>
      </c>
      <c r="I229" s="18">
        <f t="shared" si="16"/>
        <v>24871.540000000041</v>
      </c>
      <c r="J229" s="18">
        <f t="shared" si="17"/>
        <v>25521.540000000041</v>
      </c>
      <c r="K229" s="1" t="s">
        <v>55</v>
      </c>
    </row>
    <row r="230" spans="1:12" x14ac:dyDescent="0.3">
      <c r="A230">
        <v>45</v>
      </c>
      <c r="B230" s="11">
        <v>44418</v>
      </c>
      <c r="C230" t="s">
        <v>729</v>
      </c>
      <c r="D230" t="s">
        <v>579</v>
      </c>
      <c r="E230">
        <v>73.11</v>
      </c>
      <c r="I230" s="18">
        <f t="shared" si="16"/>
        <v>25521.540000000041</v>
      </c>
      <c r="J230" s="18">
        <f t="shared" si="17"/>
        <v>25594.650000000041</v>
      </c>
      <c r="K230" s="1" t="s">
        <v>55</v>
      </c>
    </row>
    <row r="231" spans="1:12" x14ac:dyDescent="0.3">
      <c r="A231">
        <v>45</v>
      </c>
      <c r="B231" s="11">
        <v>44419</v>
      </c>
      <c r="C231" t="s">
        <v>730</v>
      </c>
      <c r="D231" t="s">
        <v>636</v>
      </c>
      <c r="F231">
        <v>7243</v>
      </c>
      <c r="I231" s="18">
        <f t="shared" si="16"/>
        <v>25594.650000000041</v>
      </c>
      <c r="J231" s="18">
        <f t="shared" si="17"/>
        <v>18351.650000000041</v>
      </c>
      <c r="K231" s="42" t="s">
        <v>65</v>
      </c>
      <c r="L231" t="s">
        <v>768</v>
      </c>
    </row>
    <row r="232" spans="1:12" x14ac:dyDescent="0.3">
      <c r="A232">
        <v>45</v>
      </c>
      <c r="B232" s="11">
        <v>44419</v>
      </c>
      <c r="C232" t="s">
        <v>731</v>
      </c>
      <c r="D232" t="s">
        <v>732</v>
      </c>
      <c r="E232">
        <v>69.16</v>
      </c>
      <c r="I232" s="18">
        <f t="shared" si="16"/>
        <v>18351.650000000041</v>
      </c>
      <c r="J232" s="18">
        <f t="shared" si="17"/>
        <v>18420.810000000041</v>
      </c>
      <c r="K232" s="1" t="s">
        <v>55</v>
      </c>
    </row>
    <row r="233" spans="1:12" x14ac:dyDescent="0.3">
      <c r="A233">
        <v>45</v>
      </c>
      <c r="B233" s="11">
        <v>44420</v>
      </c>
      <c r="C233" t="s">
        <v>629</v>
      </c>
      <c r="E233">
        <v>500</v>
      </c>
      <c r="I233" s="18">
        <f t="shared" si="16"/>
        <v>18420.810000000041</v>
      </c>
      <c r="J233" s="18">
        <f t="shared" si="17"/>
        <v>18920.810000000041</v>
      </c>
      <c r="K233" s="1" t="s">
        <v>55</v>
      </c>
    </row>
    <row r="234" spans="1:12" x14ac:dyDescent="0.3">
      <c r="A234">
        <v>45</v>
      </c>
      <c r="B234" s="11">
        <v>44420</v>
      </c>
      <c r="C234" t="s">
        <v>399</v>
      </c>
      <c r="D234" t="s">
        <v>733</v>
      </c>
      <c r="E234">
        <v>2000</v>
      </c>
      <c r="I234" s="18">
        <f t="shared" si="16"/>
        <v>18920.810000000041</v>
      </c>
      <c r="J234" s="18">
        <f t="shared" si="17"/>
        <v>20920.810000000041</v>
      </c>
      <c r="K234" s="1" t="s">
        <v>55</v>
      </c>
    </row>
    <row r="235" spans="1:12" x14ac:dyDescent="0.3">
      <c r="A235">
        <v>45</v>
      </c>
      <c r="B235" s="11">
        <v>44424</v>
      </c>
      <c r="C235" t="s">
        <v>630</v>
      </c>
      <c r="E235">
        <v>10</v>
      </c>
      <c r="I235" s="18">
        <f t="shared" si="16"/>
        <v>20920.810000000041</v>
      </c>
      <c r="J235" s="18">
        <f t="shared" si="17"/>
        <v>20930.810000000041</v>
      </c>
      <c r="K235" s="1" t="s">
        <v>55</v>
      </c>
    </row>
    <row r="236" spans="1:12" x14ac:dyDescent="0.3">
      <c r="A236">
        <v>45</v>
      </c>
      <c r="B236" s="11">
        <v>44424</v>
      </c>
      <c r="C236" t="s">
        <v>631</v>
      </c>
      <c r="E236">
        <v>50</v>
      </c>
      <c r="I236" s="18">
        <f t="shared" si="16"/>
        <v>20930.810000000041</v>
      </c>
      <c r="J236" s="18">
        <f t="shared" si="17"/>
        <v>20980.810000000041</v>
      </c>
      <c r="K236" s="1" t="s">
        <v>55</v>
      </c>
    </row>
    <row r="237" spans="1:12" x14ac:dyDescent="0.3">
      <c r="A237">
        <v>45</v>
      </c>
      <c r="B237" s="11">
        <v>44425</v>
      </c>
      <c r="C237" t="s">
        <v>662</v>
      </c>
      <c r="D237" t="s">
        <v>663</v>
      </c>
      <c r="E237">
        <v>10.35</v>
      </c>
      <c r="I237" s="18">
        <f t="shared" si="16"/>
        <v>20980.810000000041</v>
      </c>
      <c r="J237" s="18">
        <f t="shared" si="17"/>
        <v>20991.16000000004</v>
      </c>
      <c r="K237" s="1" t="s">
        <v>55</v>
      </c>
    </row>
    <row r="238" spans="1:12" x14ac:dyDescent="0.3">
      <c r="A238">
        <v>45</v>
      </c>
      <c r="B238" s="11">
        <v>44426</v>
      </c>
      <c r="C238" t="s">
        <v>641</v>
      </c>
      <c r="E238">
        <v>18.350000000000001</v>
      </c>
      <c r="I238" s="18">
        <f t="shared" si="16"/>
        <v>20991.16000000004</v>
      </c>
      <c r="J238" s="18">
        <f t="shared" si="17"/>
        <v>21009.510000000038</v>
      </c>
      <c r="K238" s="1" t="s">
        <v>55</v>
      </c>
    </row>
    <row r="239" spans="1:12" x14ac:dyDescent="0.3">
      <c r="A239">
        <v>45</v>
      </c>
      <c r="B239" s="11">
        <v>44433</v>
      </c>
      <c r="C239" t="s">
        <v>734</v>
      </c>
      <c r="D239" t="s">
        <v>658</v>
      </c>
      <c r="E239">
        <v>54.16</v>
      </c>
      <c r="I239" s="18">
        <f t="shared" si="16"/>
        <v>21009.510000000038</v>
      </c>
      <c r="J239" s="18">
        <f t="shared" si="17"/>
        <v>21063.670000000038</v>
      </c>
      <c r="K239" s="1" t="s">
        <v>55</v>
      </c>
    </row>
    <row r="240" spans="1:12" x14ac:dyDescent="0.3">
      <c r="A240">
        <v>45</v>
      </c>
      <c r="B240" s="11">
        <v>44435</v>
      </c>
      <c r="C240" t="s">
        <v>735</v>
      </c>
      <c r="D240" t="s">
        <v>712</v>
      </c>
      <c r="E240" s="24">
        <v>98.8</v>
      </c>
      <c r="I240" s="18">
        <f t="shared" si="16"/>
        <v>21063.670000000038</v>
      </c>
      <c r="J240" s="18">
        <f t="shared" si="17"/>
        <v>21162.470000000038</v>
      </c>
      <c r="K240" s="1" t="s">
        <v>55</v>
      </c>
    </row>
    <row r="241" spans="1:13" x14ac:dyDescent="0.3">
      <c r="A241">
        <v>45</v>
      </c>
      <c r="B241" s="11">
        <v>44439</v>
      </c>
      <c r="C241" t="s">
        <v>635</v>
      </c>
      <c r="E241">
        <v>10</v>
      </c>
      <c r="I241" s="18">
        <f t="shared" si="16"/>
        <v>21162.470000000038</v>
      </c>
      <c r="J241" s="18">
        <f t="shared" si="17"/>
        <v>21172.470000000038</v>
      </c>
      <c r="K241" s="1" t="s">
        <v>55</v>
      </c>
    </row>
    <row r="242" spans="1:13" x14ac:dyDescent="0.3">
      <c r="A242">
        <v>45</v>
      </c>
      <c r="B242" s="11">
        <v>44439</v>
      </c>
      <c r="C242" t="s">
        <v>238</v>
      </c>
      <c r="E242">
        <v>10</v>
      </c>
      <c r="I242" s="18">
        <f t="shared" si="16"/>
        <v>21172.470000000038</v>
      </c>
      <c r="J242" s="18">
        <f t="shared" si="17"/>
        <v>21182.470000000038</v>
      </c>
      <c r="K242" s="1" t="s">
        <v>55</v>
      </c>
    </row>
    <row r="243" spans="1:13" x14ac:dyDescent="0.3">
      <c r="A243">
        <v>45</v>
      </c>
      <c r="B243" s="11">
        <v>44440</v>
      </c>
      <c r="C243" t="s">
        <v>39</v>
      </c>
      <c r="E243">
        <v>10</v>
      </c>
      <c r="I243" s="18">
        <f t="shared" si="16"/>
        <v>21182.470000000038</v>
      </c>
      <c r="J243" s="18">
        <f t="shared" si="17"/>
        <v>21192.470000000038</v>
      </c>
      <c r="K243" s="1" t="s">
        <v>55</v>
      </c>
    </row>
    <row r="244" spans="1:13" ht="15.6" x14ac:dyDescent="0.3">
      <c r="A244">
        <v>45</v>
      </c>
      <c r="B244" s="11">
        <v>44440</v>
      </c>
      <c r="C244" t="s">
        <v>43</v>
      </c>
      <c r="E244">
        <v>10</v>
      </c>
      <c r="I244" s="18">
        <f t="shared" si="16"/>
        <v>21192.470000000038</v>
      </c>
      <c r="J244" s="66">
        <f t="shared" si="17"/>
        <v>21202.470000000038</v>
      </c>
      <c r="K244" s="1" t="s">
        <v>55</v>
      </c>
      <c r="L244">
        <v>21202.47</v>
      </c>
      <c r="M244" s="27">
        <f>+L244-J244</f>
        <v>-3.637978807091713E-11</v>
      </c>
    </row>
    <row r="245" spans="1:13" x14ac:dyDescent="0.3">
      <c r="A245">
        <v>46</v>
      </c>
      <c r="B245" s="11">
        <v>44440</v>
      </c>
      <c r="C245" t="s">
        <v>623</v>
      </c>
      <c r="E245">
        <v>20</v>
      </c>
      <c r="I245" s="18">
        <f t="shared" ref="I245:I257" si="18">+J244</f>
        <v>21202.470000000038</v>
      </c>
      <c r="J245" s="18">
        <f t="shared" ref="J245:J257" si="19">+I245+E245-F245</f>
        <v>21222.470000000038</v>
      </c>
      <c r="K245" s="1" t="s">
        <v>55</v>
      </c>
    </row>
    <row r="246" spans="1:13" x14ac:dyDescent="0.3">
      <c r="A246">
        <v>46</v>
      </c>
      <c r="B246" s="11">
        <v>44440</v>
      </c>
      <c r="C246" t="s">
        <v>736</v>
      </c>
      <c r="D246" t="s">
        <v>737</v>
      </c>
      <c r="E246">
        <v>3054.14</v>
      </c>
      <c r="I246" s="18">
        <f t="shared" si="18"/>
        <v>21222.470000000038</v>
      </c>
      <c r="J246" s="18">
        <f t="shared" si="19"/>
        <v>24276.610000000037</v>
      </c>
      <c r="K246" s="1" t="s">
        <v>411</v>
      </c>
    </row>
    <row r="247" spans="1:13" x14ac:dyDescent="0.3">
      <c r="A247">
        <v>46</v>
      </c>
      <c r="B247" s="11">
        <v>44441</v>
      </c>
      <c r="C247" t="s">
        <v>714</v>
      </c>
      <c r="E247">
        <v>50</v>
      </c>
      <c r="I247" s="18">
        <f t="shared" si="18"/>
        <v>24276.610000000037</v>
      </c>
      <c r="J247" s="18">
        <f t="shared" si="19"/>
        <v>24326.610000000037</v>
      </c>
      <c r="K247" s="1" t="s">
        <v>55</v>
      </c>
    </row>
    <row r="248" spans="1:13" x14ac:dyDescent="0.3">
      <c r="A248">
        <v>46</v>
      </c>
      <c r="B248" s="11">
        <v>44442</v>
      </c>
      <c r="C248" t="s">
        <v>624</v>
      </c>
      <c r="E248">
        <v>5</v>
      </c>
      <c r="I248" s="18">
        <f t="shared" si="18"/>
        <v>24326.610000000037</v>
      </c>
      <c r="J248" s="18">
        <f t="shared" si="19"/>
        <v>24331.610000000037</v>
      </c>
      <c r="K248" s="1" t="s">
        <v>55</v>
      </c>
    </row>
    <row r="249" spans="1:13" x14ac:dyDescent="0.3">
      <c r="A249">
        <v>46</v>
      </c>
      <c r="B249" s="11">
        <v>44442</v>
      </c>
      <c r="C249" t="s">
        <v>738</v>
      </c>
      <c r="D249" t="s">
        <v>739</v>
      </c>
      <c r="E249">
        <v>128.44</v>
      </c>
      <c r="I249" s="18">
        <f t="shared" si="18"/>
        <v>24331.610000000037</v>
      </c>
      <c r="J249" s="18">
        <f t="shared" si="19"/>
        <v>24460.050000000036</v>
      </c>
      <c r="K249" s="1" t="s">
        <v>55</v>
      </c>
    </row>
    <row r="250" spans="1:13" x14ac:dyDescent="0.3">
      <c r="A250">
        <v>46</v>
      </c>
      <c r="B250" s="11">
        <v>44445</v>
      </c>
      <c r="C250" t="s">
        <v>695</v>
      </c>
      <c r="D250" t="s">
        <v>636</v>
      </c>
      <c r="F250">
        <v>1809</v>
      </c>
      <c r="I250" s="18">
        <f t="shared" si="18"/>
        <v>24460.050000000036</v>
      </c>
      <c r="J250" s="18">
        <f t="shared" si="19"/>
        <v>22651.050000000036</v>
      </c>
      <c r="K250" s="1" t="s">
        <v>65</v>
      </c>
      <c r="L250" t="s">
        <v>764</v>
      </c>
    </row>
    <row r="251" spans="1:13" x14ac:dyDescent="0.3">
      <c r="A251">
        <v>46</v>
      </c>
      <c r="B251" s="11">
        <v>44445</v>
      </c>
      <c r="C251" t="s">
        <v>625</v>
      </c>
      <c r="E251">
        <v>40</v>
      </c>
      <c r="I251" s="18">
        <f t="shared" si="18"/>
        <v>22651.050000000036</v>
      </c>
      <c r="J251" s="18">
        <f t="shared" si="19"/>
        <v>22691.050000000036</v>
      </c>
      <c r="K251" s="1" t="s">
        <v>55</v>
      </c>
    </row>
    <row r="252" spans="1:13" x14ac:dyDescent="0.3">
      <c r="A252">
        <v>46</v>
      </c>
      <c r="B252" s="11">
        <v>44445</v>
      </c>
      <c r="C252" t="s">
        <v>627</v>
      </c>
      <c r="E252">
        <v>40</v>
      </c>
      <c r="I252" s="18">
        <f t="shared" si="18"/>
        <v>22691.050000000036</v>
      </c>
      <c r="J252" s="18">
        <f t="shared" si="19"/>
        <v>22731.050000000036</v>
      </c>
      <c r="K252" s="1" t="s">
        <v>55</v>
      </c>
    </row>
    <row r="253" spans="1:13" x14ac:dyDescent="0.3">
      <c r="A253">
        <v>46</v>
      </c>
      <c r="B253" s="11">
        <v>44445</v>
      </c>
      <c r="C253" t="s">
        <v>626</v>
      </c>
      <c r="E253">
        <v>40</v>
      </c>
      <c r="I253" s="18">
        <f t="shared" si="18"/>
        <v>22731.050000000036</v>
      </c>
      <c r="J253" s="18">
        <f t="shared" si="19"/>
        <v>22771.050000000036</v>
      </c>
      <c r="K253" s="1" t="s">
        <v>55</v>
      </c>
    </row>
    <row r="254" spans="1:13" x14ac:dyDescent="0.3">
      <c r="A254">
        <v>46</v>
      </c>
      <c r="B254" s="11">
        <v>44447</v>
      </c>
      <c r="C254" t="s">
        <v>740</v>
      </c>
      <c r="D254" t="s">
        <v>579</v>
      </c>
      <c r="E254">
        <v>73.11</v>
      </c>
      <c r="I254" s="18">
        <f t="shared" si="18"/>
        <v>22771.050000000036</v>
      </c>
      <c r="J254" s="18">
        <f t="shared" si="19"/>
        <v>22844.160000000036</v>
      </c>
      <c r="K254" s="1" t="s">
        <v>55</v>
      </c>
    </row>
    <row r="255" spans="1:13" x14ac:dyDescent="0.3">
      <c r="A255">
        <v>46</v>
      </c>
      <c r="B255" s="11">
        <v>44356</v>
      </c>
      <c r="C255" t="s">
        <v>116</v>
      </c>
      <c r="E255">
        <v>25</v>
      </c>
      <c r="I255" s="18">
        <f t="shared" si="18"/>
        <v>22844.160000000036</v>
      </c>
      <c r="J255" s="18">
        <f t="shared" si="19"/>
        <v>22869.160000000036</v>
      </c>
      <c r="K255" s="1" t="s">
        <v>55</v>
      </c>
    </row>
    <row r="256" spans="1:13" x14ac:dyDescent="0.3">
      <c r="A256">
        <v>46</v>
      </c>
      <c r="B256" s="11">
        <v>44449</v>
      </c>
      <c r="C256" t="s">
        <v>741</v>
      </c>
      <c r="D256" t="s">
        <v>685</v>
      </c>
      <c r="E256">
        <v>49.4</v>
      </c>
      <c r="I256" s="18">
        <f t="shared" si="18"/>
        <v>22869.160000000036</v>
      </c>
      <c r="J256" s="18">
        <f t="shared" si="19"/>
        <v>22918.560000000038</v>
      </c>
      <c r="K256" s="1" t="s">
        <v>55</v>
      </c>
    </row>
    <row r="257" spans="1:13" x14ac:dyDescent="0.3">
      <c r="A257">
        <v>46</v>
      </c>
      <c r="B257" s="11">
        <v>44449</v>
      </c>
      <c r="C257" t="s">
        <v>742</v>
      </c>
      <c r="D257" t="s">
        <v>743</v>
      </c>
      <c r="E257">
        <v>100</v>
      </c>
      <c r="I257" s="18">
        <f t="shared" si="18"/>
        <v>22918.560000000038</v>
      </c>
      <c r="J257" s="18">
        <f t="shared" si="19"/>
        <v>23018.560000000038</v>
      </c>
      <c r="K257" s="1" t="s">
        <v>55</v>
      </c>
    </row>
    <row r="258" spans="1:13" x14ac:dyDescent="0.3">
      <c r="A258">
        <v>46</v>
      </c>
      <c r="B258" s="11">
        <v>44452</v>
      </c>
      <c r="C258" s="24" t="s">
        <v>755</v>
      </c>
      <c r="D258" t="s">
        <v>745</v>
      </c>
      <c r="E258">
        <v>19.760000000000002</v>
      </c>
      <c r="I258" s="18">
        <f t="shared" ref="I258:I271" si="20">+J257</f>
        <v>23018.560000000038</v>
      </c>
      <c r="J258" s="18">
        <f t="shared" ref="J258:J271" si="21">+I258+E258-F258</f>
        <v>23038.320000000036</v>
      </c>
      <c r="K258" s="1" t="s">
        <v>55</v>
      </c>
    </row>
    <row r="259" spans="1:13" x14ac:dyDescent="0.3">
      <c r="A259">
        <v>46</v>
      </c>
      <c r="B259" s="48">
        <v>44452</v>
      </c>
      <c r="C259" s="24" t="s">
        <v>629</v>
      </c>
      <c r="D259" s="24"/>
      <c r="E259" s="24">
        <v>500</v>
      </c>
      <c r="F259" s="24"/>
      <c r="G259" s="24"/>
      <c r="H259" s="24"/>
      <c r="I259" s="20">
        <f t="shared" si="20"/>
        <v>23038.320000000036</v>
      </c>
      <c r="J259" s="20">
        <f t="shared" si="21"/>
        <v>23538.320000000036</v>
      </c>
      <c r="K259" s="42" t="s">
        <v>55</v>
      </c>
    </row>
    <row r="260" spans="1:13" x14ac:dyDescent="0.3">
      <c r="A260">
        <v>46</v>
      </c>
      <c r="B260" s="48">
        <v>44453</v>
      </c>
      <c r="C260" s="24" t="s">
        <v>744</v>
      </c>
      <c r="D260" s="24"/>
      <c r="E260" s="24">
        <v>9.76</v>
      </c>
      <c r="F260" s="24"/>
      <c r="G260" s="24"/>
      <c r="H260" s="24"/>
      <c r="I260" s="20">
        <f t="shared" si="20"/>
        <v>23538.320000000036</v>
      </c>
      <c r="J260" s="20">
        <f t="shared" si="21"/>
        <v>23548.080000000034</v>
      </c>
      <c r="K260" s="42" t="s">
        <v>55</v>
      </c>
    </row>
    <row r="261" spans="1:13" x14ac:dyDescent="0.3">
      <c r="A261">
        <v>46</v>
      </c>
      <c r="B261" s="11">
        <v>44454</v>
      </c>
      <c r="C261" t="s">
        <v>630</v>
      </c>
      <c r="E261">
        <v>10</v>
      </c>
      <c r="I261" s="18">
        <f t="shared" si="20"/>
        <v>23548.080000000034</v>
      </c>
      <c r="J261" s="18">
        <f t="shared" si="21"/>
        <v>23558.080000000034</v>
      </c>
      <c r="K261" s="1" t="s">
        <v>55</v>
      </c>
    </row>
    <row r="262" spans="1:13" x14ac:dyDescent="0.3">
      <c r="A262">
        <v>46</v>
      </c>
      <c r="B262" s="11">
        <v>44455</v>
      </c>
      <c r="C262" t="s">
        <v>631</v>
      </c>
      <c r="E262">
        <v>50</v>
      </c>
      <c r="I262" s="18">
        <f t="shared" si="20"/>
        <v>23558.080000000034</v>
      </c>
      <c r="J262" s="18">
        <f t="shared" si="21"/>
        <v>23608.080000000034</v>
      </c>
      <c r="K262" s="1" t="s">
        <v>55</v>
      </c>
    </row>
    <row r="263" spans="1:13" x14ac:dyDescent="0.3">
      <c r="A263">
        <v>46</v>
      </c>
      <c r="B263" s="11">
        <v>44461</v>
      </c>
      <c r="C263" t="s">
        <v>746</v>
      </c>
      <c r="D263" t="s">
        <v>747</v>
      </c>
      <c r="E263">
        <v>19.760000000000002</v>
      </c>
      <c r="I263" s="18">
        <f t="shared" si="20"/>
        <v>23608.080000000034</v>
      </c>
      <c r="J263" s="18">
        <f t="shared" si="21"/>
        <v>23627.840000000033</v>
      </c>
      <c r="K263" s="1" t="s">
        <v>55</v>
      </c>
    </row>
    <row r="264" spans="1:13" x14ac:dyDescent="0.3">
      <c r="A264">
        <v>46</v>
      </c>
      <c r="B264" s="11">
        <v>44463</v>
      </c>
      <c r="C264" t="s">
        <v>748</v>
      </c>
      <c r="D264" t="s">
        <v>658</v>
      </c>
      <c r="E264">
        <v>54.16</v>
      </c>
      <c r="I264" s="18">
        <f t="shared" si="20"/>
        <v>23627.840000000033</v>
      </c>
      <c r="J264" s="18">
        <f t="shared" si="21"/>
        <v>23682.000000000033</v>
      </c>
      <c r="K264" s="1" t="s">
        <v>55</v>
      </c>
    </row>
    <row r="265" spans="1:13" x14ac:dyDescent="0.3">
      <c r="A265">
        <v>46</v>
      </c>
      <c r="B265" s="11">
        <v>44466</v>
      </c>
      <c r="C265" t="s">
        <v>752</v>
      </c>
      <c r="D265" t="s">
        <v>749</v>
      </c>
      <c r="E265">
        <v>1500</v>
      </c>
      <c r="I265" s="18">
        <f t="shared" si="20"/>
        <v>23682.000000000033</v>
      </c>
      <c r="J265" s="18">
        <f t="shared" si="21"/>
        <v>25182.000000000033</v>
      </c>
      <c r="K265" s="42" t="s">
        <v>205</v>
      </c>
    </row>
    <row r="266" spans="1:13" x14ac:dyDescent="0.3">
      <c r="A266">
        <v>46</v>
      </c>
      <c r="B266" s="11">
        <v>44466</v>
      </c>
      <c r="C266" t="s">
        <v>753</v>
      </c>
      <c r="D266" t="s">
        <v>749</v>
      </c>
      <c r="E266">
        <v>1500</v>
      </c>
      <c r="I266" s="18">
        <f t="shared" si="20"/>
        <v>25182.000000000033</v>
      </c>
      <c r="J266" s="18">
        <f t="shared" si="21"/>
        <v>26682.000000000033</v>
      </c>
      <c r="K266" s="42" t="s">
        <v>205</v>
      </c>
    </row>
    <row r="267" spans="1:13" x14ac:dyDescent="0.3">
      <c r="A267">
        <v>46</v>
      </c>
      <c r="B267" s="11">
        <v>44466</v>
      </c>
      <c r="C267" t="s">
        <v>754</v>
      </c>
      <c r="D267" t="s">
        <v>749</v>
      </c>
      <c r="E267">
        <v>1500</v>
      </c>
      <c r="I267" s="18">
        <f t="shared" si="20"/>
        <v>26682.000000000033</v>
      </c>
      <c r="J267" s="18">
        <f t="shared" si="21"/>
        <v>28182.000000000033</v>
      </c>
      <c r="K267" s="42" t="s">
        <v>205</v>
      </c>
    </row>
    <row r="268" spans="1:13" x14ac:dyDescent="0.3">
      <c r="A268">
        <v>46</v>
      </c>
      <c r="B268" s="11">
        <v>44467</v>
      </c>
      <c r="C268" t="s">
        <v>629</v>
      </c>
      <c r="D268" t="s">
        <v>690</v>
      </c>
      <c r="F268">
        <v>51.76</v>
      </c>
      <c r="I268" s="18">
        <f t="shared" si="20"/>
        <v>28182.000000000033</v>
      </c>
      <c r="J268" s="18">
        <f t="shared" si="21"/>
        <v>28130.240000000034</v>
      </c>
      <c r="K268" s="1" t="s">
        <v>56</v>
      </c>
    </row>
    <row r="269" spans="1:13" ht="15.6" x14ac:dyDescent="0.3">
      <c r="A269">
        <v>46</v>
      </c>
      <c r="B269" s="11">
        <v>44467</v>
      </c>
      <c r="C269" t="s">
        <v>238</v>
      </c>
      <c r="E269">
        <v>10</v>
      </c>
      <c r="I269" s="18">
        <f t="shared" si="20"/>
        <v>28130.240000000034</v>
      </c>
      <c r="J269" s="66">
        <f t="shared" si="21"/>
        <v>28140.240000000034</v>
      </c>
      <c r="K269" s="1" t="s">
        <v>55</v>
      </c>
      <c r="L269">
        <v>28140.240000000002</v>
      </c>
      <c r="M269" s="27">
        <f>+L269-J269</f>
        <v>-3.2741809263825417E-11</v>
      </c>
    </row>
    <row r="270" spans="1:13" x14ac:dyDescent="0.3">
      <c r="A270">
        <v>47</v>
      </c>
      <c r="B270" s="11">
        <v>44468</v>
      </c>
      <c r="C270" t="s">
        <v>750</v>
      </c>
      <c r="D270" t="s">
        <v>712</v>
      </c>
      <c r="E270">
        <v>98.8</v>
      </c>
      <c r="I270" s="18">
        <f t="shared" si="20"/>
        <v>28140.240000000034</v>
      </c>
      <c r="J270" s="18">
        <f t="shared" si="21"/>
        <v>28239.040000000034</v>
      </c>
      <c r="K270" s="1" t="s">
        <v>55</v>
      </c>
    </row>
    <row r="271" spans="1:13" ht="15.6" x14ac:dyDescent="0.3">
      <c r="A271">
        <v>47</v>
      </c>
      <c r="B271" s="11">
        <v>44469</v>
      </c>
      <c r="C271" t="s">
        <v>635</v>
      </c>
      <c r="E271">
        <v>10</v>
      </c>
      <c r="I271" s="18">
        <f t="shared" si="20"/>
        <v>28239.040000000034</v>
      </c>
      <c r="J271" s="66">
        <f t="shared" si="21"/>
        <v>28249.040000000034</v>
      </c>
      <c r="K271" s="1" t="s">
        <v>55</v>
      </c>
      <c r="L271">
        <v>28249.040000000001</v>
      </c>
      <c r="M271" s="27">
        <f>+L271-J271</f>
        <v>-3.2741809263825417E-11</v>
      </c>
    </row>
    <row r="272" spans="1:13" x14ac:dyDescent="0.3">
      <c r="E272" s="67">
        <f>SUM(E4:E271)</f>
        <v>79765.630000000063</v>
      </c>
      <c r="F272" s="67">
        <f>SUM(F4:F271)</f>
        <v>51516.590000000004</v>
      </c>
    </row>
    <row r="274" spans="3:11" ht="15.6" x14ac:dyDescent="0.3">
      <c r="C274" s="55" t="s">
        <v>21</v>
      </c>
      <c r="D274" s="55"/>
      <c r="E274" s="57">
        <f>+E272-E4</f>
        <v>53369.16000000004</v>
      </c>
      <c r="F274" s="17"/>
      <c r="G274" s="17"/>
      <c r="H274" s="17"/>
      <c r="I274" s="18"/>
      <c r="J274" s="18"/>
      <c r="K274" s="59"/>
    </row>
    <row r="275" spans="3:11" x14ac:dyDescent="0.3">
      <c r="E275" s="18"/>
      <c r="F275" s="18"/>
      <c r="G275" s="18"/>
      <c r="H275" s="18"/>
      <c r="I275" s="18"/>
      <c r="J275" s="18"/>
      <c r="K275" s="59"/>
    </row>
    <row r="276" spans="3:11" ht="15.6" x14ac:dyDescent="0.3">
      <c r="C276" s="55" t="s">
        <v>26</v>
      </c>
      <c r="D276" s="55"/>
      <c r="E276" s="57"/>
      <c r="F276" s="57">
        <f>+F272</f>
        <v>51516.590000000004</v>
      </c>
      <c r="G276" s="57">
        <f>+E4+E274-F276</f>
        <v>28249.040000000059</v>
      </c>
      <c r="H276" s="57"/>
      <c r="I276" s="18"/>
      <c r="J276" s="18"/>
      <c r="K276" s="59"/>
    </row>
    <row r="277" spans="3:11" x14ac:dyDescent="0.3">
      <c r="C277" t="s">
        <v>310</v>
      </c>
      <c r="E277" s="2">
        <f>+SUMIF($K$2:$K$271,$K277,E$2:E$271)</f>
        <v>26396.470000000023</v>
      </c>
      <c r="F277" s="2">
        <f>+SUMIF($K$2:$K$271,$K277,F$2:F$271)</f>
        <v>0</v>
      </c>
      <c r="G277" s="2">
        <f>+E277-F277</f>
        <v>26396.470000000023</v>
      </c>
      <c r="K277" s="1" t="s">
        <v>309</v>
      </c>
    </row>
    <row r="279" spans="3:11" x14ac:dyDescent="0.3">
      <c r="C279" t="s">
        <v>19</v>
      </c>
      <c r="E279" s="2">
        <f t="shared" ref="E279:F283" si="22">+SUMIF($K$2:$K$271,$K279,E$2:E$271)</f>
        <v>30036.899999999991</v>
      </c>
      <c r="F279" s="2">
        <f t="shared" si="22"/>
        <v>0</v>
      </c>
      <c r="G279" s="2">
        <f>+E279-F279</f>
        <v>30036.899999999991</v>
      </c>
      <c r="K279" s="13" t="s">
        <v>55</v>
      </c>
    </row>
    <row r="280" spans="3:11" x14ac:dyDescent="0.3">
      <c r="C280" t="s">
        <v>413</v>
      </c>
      <c r="E280" s="2">
        <f t="shared" si="22"/>
        <v>3054.14</v>
      </c>
      <c r="F280" s="2">
        <f t="shared" si="22"/>
        <v>0</v>
      </c>
      <c r="G280" s="2">
        <f>+E280-F280</f>
        <v>3054.14</v>
      </c>
      <c r="K280" s="13" t="s">
        <v>411</v>
      </c>
    </row>
    <row r="281" spans="3:11" x14ac:dyDescent="0.3">
      <c r="C281" t="s">
        <v>91</v>
      </c>
      <c r="E281" s="2">
        <f t="shared" si="22"/>
        <v>0</v>
      </c>
      <c r="F281" s="2">
        <f t="shared" si="22"/>
        <v>0</v>
      </c>
      <c r="G281" s="2">
        <f t="shared" ref="G281:G292" si="23">+E281-F281</f>
        <v>0</v>
      </c>
      <c r="K281" s="13" t="s">
        <v>57</v>
      </c>
    </row>
    <row r="282" spans="3:11" x14ac:dyDescent="0.3">
      <c r="C282" t="s">
        <v>20</v>
      </c>
      <c r="E282" s="2">
        <f t="shared" si="22"/>
        <v>3278.12</v>
      </c>
      <c r="F282" s="2">
        <f t="shared" si="22"/>
        <v>0</v>
      </c>
      <c r="G282" s="2">
        <f t="shared" si="23"/>
        <v>3278.12</v>
      </c>
      <c r="K282" s="13" t="s">
        <v>61</v>
      </c>
    </row>
    <row r="283" spans="3:11" x14ac:dyDescent="0.3">
      <c r="C283" t="s">
        <v>206</v>
      </c>
      <c r="E283" s="2">
        <f t="shared" si="22"/>
        <v>17000</v>
      </c>
      <c r="F283" s="2">
        <f t="shared" si="22"/>
        <v>0</v>
      </c>
      <c r="G283" s="2">
        <f t="shared" si="23"/>
        <v>17000</v>
      </c>
      <c r="K283" s="13" t="s">
        <v>205</v>
      </c>
    </row>
    <row r="284" spans="3:11" x14ac:dyDescent="0.3">
      <c r="K284" s="13"/>
    </row>
    <row r="285" spans="3:11" x14ac:dyDescent="0.3">
      <c r="C285" t="s">
        <v>92</v>
      </c>
      <c r="E285" s="2">
        <f t="shared" ref="E285:F292" si="24">+SUMIF($K$2:$K$271,$K285,E$2:E$271)</f>
        <v>0</v>
      </c>
      <c r="F285" s="2">
        <f t="shared" si="24"/>
        <v>39382.199999999997</v>
      </c>
      <c r="G285" s="2">
        <f t="shared" si="23"/>
        <v>-39382.199999999997</v>
      </c>
      <c r="K285" s="13" t="s">
        <v>65</v>
      </c>
    </row>
    <row r="286" spans="3:11" x14ac:dyDescent="0.3">
      <c r="C286" t="s">
        <v>607</v>
      </c>
      <c r="E286" s="2">
        <f t="shared" si="24"/>
        <v>0</v>
      </c>
      <c r="F286" s="2">
        <f t="shared" si="24"/>
        <v>5105.8</v>
      </c>
      <c r="G286" s="2">
        <f t="shared" si="23"/>
        <v>-5105.8</v>
      </c>
      <c r="K286" s="13" t="s">
        <v>608</v>
      </c>
    </row>
    <row r="287" spans="3:11" x14ac:dyDescent="0.3">
      <c r="C287" t="s">
        <v>313</v>
      </c>
      <c r="E287" s="2">
        <f t="shared" si="24"/>
        <v>0</v>
      </c>
      <c r="F287" s="2">
        <f t="shared" si="24"/>
        <v>0</v>
      </c>
      <c r="G287" s="2">
        <f t="shared" si="23"/>
        <v>0</v>
      </c>
      <c r="K287" s="13" t="s">
        <v>311</v>
      </c>
    </row>
    <row r="288" spans="3:11" x14ac:dyDescent="0.3">
      <c r="C288" t="s">
        <v>412</v>
      </c>
      <c r="E288" s="2">
        <f t="shared" si="24"/>
        <v>0</v>
      </c>
      <c r="F288" s="2">
        <f t="shared" si="24"/>
        <v>0</v>
      </c>
      <c r="G288" s="2">
        <f t="shared" si="23"/>
        <v>0</v>
      </c>
      <c r="K288" s="13" t="s">
        <v>410</v>
      </c>
    </row>
    <row r="289" spans="3:11" x14ac:dyDescent="0.3">
      <c r="C289" t="s">
        <v>93</v>
      </c>
      <c r="E289" s="2">
        <f t="shared" si="24"/>
        <v>0</v>
      </c>
      <c r="F289" s="2">
        <f t="shared" si="24"/>
        <v>165</v>
      </c>
      <c r="G289" s="2">
        <f t="shared" si="23"/>
        <v>-165</v>
      </c>
      <c r="K289" s="13" t="s">
        <v>87</v>
      </c>
    </row>
    <row r="290" spans="3:11" x14ac:dyDescent="0.3">
      <c r="C290" t="s">
        <v>306</v>
      </c>
      <c r="E290" s="2">
        <f t="shared" si="24"/>
        <v>0</v>
      </c>
      <c r="F290" s="2">
        <f t="shared" si="24"/>
        <v>0</v>
      </c>
      <c r="G290" s="2">
        <f t="shared" si="23"/>
        <v>0</v>
      </c>
      <c r="K290" s="13" t="s">
        <v>305</v>
      </c>
    </row>
    <row r="291" spans="3:11" x14ac:dyDescent="0.3">
      <c r="C291" t="s">
        <v>95</v>
      </c>
      <c r="E291" s="2">
        <f t="shared" si="24"/>
        <v>0</v>
      </c>
      <c r="F291" s="2">
        <f t="shared" si="24"/>
        <v>2863.59</v>
      </c>
      <c r="G291" s="2">
        <f t="shared" si="23"/>
        <v>-2863.59</v>
      </c>
      <c r="K291" s="13" t="s">
        <v>56</v>
      </c>
    </row>
    <row r="292" spans="3:11" x14ac:dyDescent="0.3">
      <c r="C292" t="s">
        <v>304</v>
      </c>
      <c r="E292" s="2">
        <f t="shared" si="24"/>
        <v>0</v>
      </c>
      <c r="F292" s="2">
        <f t="shared" si="24"/>
        <v>4000</v>
      </c>
      <c r="G292" s="2">
        <f t="shared" si="23"/>
        <v>-4000</v>
      </c>
      <c r="K292" s="13" t="s">
        <v>302</v>
      </c>
    </row>
    <row r="293" spans="3:11" x14ac:dyDescent="0.3">
      <c r="I293" s="1"/>
    </row>
    <row r="294" spans="3:11" x14ac:dyDescent="0.3">
      <c r="E294" s="3">
        <f>SUM(E277:E293)</f>
        <v>79765.63</v>
      </c>
      <c r="F294" s="3">
        <f>SUM(F277:F293)</f>
        <v>51516.59</v>
      </c>
      <c r="G294" s="3">
        <f>SUM(G277:G293)</f>
        <v>28249.040000000005</v>
      </c>
      <c r="I294" s="1"/>
    </row>
    <row r="295" spans="3:11" x14ac:dyDescent="0.3">
      <c r="E295" s="27">
        <f>+E294-E272</f>
        <v>0</v>
      </c>
      <c r="F295" s="27">
        <f>+F294-F272</f>
        <v>0</v>
      </c>
      <c r="G295" s="27">
        <f>+G294-J271</f>
        <v>-2.9103830456733704E-11</v>
      </c>
    </row>
  </sheetData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2DE7-D709-487F-9E4F-0B9911DE109B}">
  <dimension ref="A1:M246"/>
  <sheetViews>
    <sheetView workbookViewId="0">
      <pane xSplit="2" ySplit="4" topLeftCell="C164" activePane="bottomRight" state="frozen"/>
      <selection pane="topRight" activeCell="C1" sqref="C1"/>
      <selection pane="bottomLeft" activeCell="A5" sqref="A5"/>
      <selection pane="bottomRight" activeCell="G181" sqref="G181"/>
    </sheetView>
  </sheetViews>
  <sheetFormatPr defaultColWidth="8.77734375" defaultRowHeight="14.4" x14ac:dyDescent="0.3"/>
  <cols>
    <col min="1" max="1" width="15.77734375" customWidth="1"/>
    <col min="2" max="2" width="11.6640625" bestFit="1" customWidth="1"/>
    <col min="3" max="3" width="43.44140625" bestFit="1" customWidth="1"/>
    <col min="4" max="4" width="34.109375" bestFit="1" customWidth="1"/>
    <col min="5" max="5" width="11.109375" bestFit="1" customWidth="1"/>
    <col min="6" max="6" width="12.44140625" bestFit="1" customWidth="1"/>
    <col min="7" max="8" width="12.44140625" customWidth="1"/>
    <col min="9" max="10" width="10.33203125" bestFit="1" customWidth="1"/>
    <col min="11" max="11" width="8.77734375" style="1"/>
    <col min="13" max="13" width="9.33203125" bestFit="1" customWidth="1"/>
  </cols>
  <sheetData>
    <row r="1" spans="1:12" ht="15.6" x14ac:dyDescent="0.3">
      <c r="A1" s="10" t="s">
        <v>532</v>
      </c>
      <c r="B1" s="10"/>
      <c r="C1" s="10"/>
      <c r="D1" s="10"/>
      <c r="E1" s="10"/>
      <c r="F1" s="10"/>
      <c r="G1" s="10"/>
      <c r="H1" s="10"/>
    </row>
    <row r="3" spans="1:12" ht="15.6" x14ac:dyDescent="0.3">
      <c r="A3" s="55" t="s">
        <v>294</v>
      </c>
      <c r="B3" s="55" t="s">
        <v>36</v>
      </c>
      <c r="C3" s="55" t="s">
        <v>295</v>
      </c>
      <c r="D3" s="55" t="s">
        <v>296</v>
      </c>
      <c r="E3" s="55" t="s">
        <v>18</v>
      </c>
      <c r="F3" s="55" t="s">
        <v>22</v>
      </c>
      <c r="G3" s="55"/>
      <c r="H3" s="55"/>
      <c r="I3" s="55" t="s">
        <v>40</v>
      </c>
      <c r="J3" s="55" t="s">
        <v>41</v>
      </c>
    </row>
    <row r="4" spans="1:12" ht="15.6" x14ac:dyDescent="0.3">
      <c r="A4" s="55"/>
      <c r="B4" s="55"/>
      <c r="C4" s="55" t="s">
        <v>309</v>
      </c>
      <c r="D4" s="55"/>
      <c r="E4" s="58">
        <f>+DetailYE19!H236</f>
        <v>34046.260000000017</v>
      </c>
      <c r="F4" s="57"/>
      <c r="G4" s="57"/>
      <c r="H4" s="57"/>
      <c r="J4" s="18">
        <f>+I4+E4-F4</f>
        <v>34046.260000000017</v>
      </c>
      <c r="K4" s="59" t="s">
        <v>309</v>
      </c>
      <c r="L4" s="18"/>
    </row>
    <row r="5" spans="1:12" ht="15.6" x14ac:dyDescent="0.3">
      <c r="A5" s="10">
        <v>22</v>
      </c>
      <c r="B5" s="56">
        <v>43739</v>
      </c>
      <c r="C5" s="10" t="s">
        <v>538</v>
      </c>
      <c r="D5" s="10"/>
      <c r="E5" s="17">
        <v>10</v>
      </c>
      <c r="F5" s="17"/>
      <c r="G5" s="17"/>
      <c r="H5" s="17"/>
      <c r="I5" s="18">
        <f t="shared" ref="I5:I11" si="0">+J4</f>
        <v>34046.260000000017</v>
      </c>
      <c r="J5" s="18">
        <f t="shared" ref="J5:J7" si="1">+I5+E5-F5</f>
        <v>34056.260000000017</v>
      </c>
      <c r="K5" s="59" t="s">
        <v>55</v>
      </c>
      <c r="L5" s="18"/>
    </row>
    <row r="6" spans="1:12" ht="15.6" x14ac:dyDescent="0.3">
      <c r="A6" s="10">
        <v>22</v>
      </c>
      <c r="B6" s="56">
        <v>43739</v>
      </c>
      <c r="C6" s="10" t="s">
        <v>103</v>
      </c>
      <c r="D6" s="10"/>
      <c r="E6" s="17">
        <v>10</v>
      </c>
      <c r="F6" s="17"/>
      <c r="G6" s="17"/>
      <c r="H6" s="17"/>
      <c r="I6" s="18">
        <f t="shared" si="0"/>
        <v>34056.260000000017</v>
      </c>
      <c r="J6" s="18">
        <f t="shared" si="1"/>
        <v>34066.260000000017</v>
      </c>
      <c r="K6" s="59" t="s">
        <v>55</v>
      </c>
      <c r="L6" s="18"/>
    </row>
    <row r="7" spans="1:12" ht="15.6" x14ac:dyDescent="0.3">
      <c r="A7" s="10">
        <v>22</v>
      </c>
      <c r="B7" s="56">
        <v>43739</v>
      </c>
      <c r="C7" s="10" t="s">
        <v>106</v>
      </c>
      <c r="D7" s="10"/>
      <c r="E7" s="17">
        <v>20</v>
      </c>
      <c r="F7" s="17"/>
      <c r="G7" s="17"/>
      <c r="H7" s="17"/>
      <c r="I7" s="18">
        <f t="shared" si="0"/>
        <v>34066.260000000017</v>
      </c>
      <c r="J7" s="58">
        <f t="shared" si="1"/>
        <v>34086.260000000017</v>
      </c>
      <c r="K7" s="59" t="s">
        <v>55</v>
      </c>
      <c r="L7" s="18"/>
    </row>
    <row r="8" spans="1:12" ht="15.6" x14ac:dyDescent="0.3">
      <c r="A8" s="10">
        <v>23</v>
      </c>
      <c r="B8" s="56">
        <v>43740</v>
      </c>
      <c r="C8" s="10" t="s">
        <v>108</v>
      </c>
      <c r="D8" s="10"/>
      <c r="E8" s="17">
        <v>5</v>
      </c>
      <c r="F8" s="17"/>
      <c r="G8" s="17"/>
      <c r="H8" s="17"/>
      <c r="I8" s="18">
        <f t="shared" si="0"/>
        <v>34086.260000000017</v>
      </c>
      <c r="J8" s="18">
        <f>+I8+E8-F8</f>
        <v>34091.260000000017</v>
      </c>
      <c r="K8" s="59" t="s">
        <v>55</v>
      </c>
      <c r="L8" s="18"/>
    </row>
    <row r="9" spans="1:12" ht="15.6" x14ac:dyDescent="0.3">
      <c r="A9" s="10">
        <v>23</v>
      </c>
      <c r="B9" s="56">
        <v>43745</v>
      </c>
      <c r="C9" s="10" t="s">
        <v>104</v>
      </c>
      <c r="D9" s="10"/>
      <c r="E9" s="17">
        <v>20</v>
      </c>
      <c r="F9" s="17"/>
      <c r="G9" s="17"/>
      <c r="H9" s="17"/>
      <c r="I9" s="18">
        <f t="shared" si="0"/>
        <v>34091.260000000017</v>
      </c>
      <c r="J9" s="18">
        <f>+I9+E9-F9</f>
        <v>34111.260000000017</v>
      </c>
      <c r="K9" s="59" t="s">
        <v>55</v>
      </c>
      <c r="L9" s="18"/>
    </row>
    <row r="10" spans="1:12" ht="15.6" x14ac:dyDescent="0.3">
      <c r="A10" s="10">
        <v>23</v>
      </c>
      <c r="B10" s="56">
        <v>43745</v>
      </c>
      <c r="C10" s="10" t="s">
        <v>113</v>
      </c>
      <c r="D10" s="10"/>
      <c r="E10" s="17">
        <v>40</v>
      </c>
      <c r="F10" s="17"/>
      <c r="G10" s="17"/>
      <c r="H10" s="17"/>
      <c r="I10" s="18">
        <f t="shared" si="0"/>
        <v>34111.260000000017</v>
      </c>
      <c r="J10" s="18">
        <f t="shared" ref="J10:J75" si="2">+I10+E10-F10</f>
        <v>34151.260000000017</v>
      </c>
      <c r="K10" s="59" t="s">
        <v>55</v>
      </c>
      <c r="L10" s="18"/>
    </row>
    <row r="11" spans="1:12" ht="15.6" x14ac:dyDescent="0.3">
      <c r="A11" s="10">
        <v>23</v>
      </c>
      <c r="B11" s="56">
        <v>43745</v>
      </c>
      <c r="C11" s="10" t="s">
        <v>109</v>
      </c>
      <c r="D11" s="10"/>
      <c r="E11" s="17">
        <v>40</v>
      </c>
      <c r="F11" s="17"/>
      <c r="G11" s="17"/>
      <c r="H11" s="17"/>
      <c r="I11" s="18">
        <f t="shared" si="0"/>
        <v>34151.260000000017</v>
      </c>
      <c r="J11" s="18">
        <f t="shared" si="2"/>
        <v>34191.260000000017</v>
      </c>
      <c r="K11" s="59" t="s">
        <v>55</v>
      </c>
      <c r="L11" s="18"/>
    </row>
    <row r="12" spans="1:12" ht="15.6" x14ac:dyDescent="0.3">
      <c r="A12" s="10">
        <v>23</v>
      </c>
      <c r="B12" s="56">
        <v>43747</v>
      </c>
      <c r="C12" s="10" t="s">
        <v>533</v>
      </c>
      <c r="D12" s="10" t="s">
        <v>534</v>
      </c>
      <c r="E12" s="17">
        <v>19.8</v>
      </c>
      <c r="F12" s="17"/>
      <c r="G12" s="17"/>
      <c r="H12" s="17"/>
      <c r="I12" s="18">
        <f t="shared" ref="I12:I75" si="3">+J11</f>
        <v>34191.260000000017</v>
      </c>
      <c r="J12" s="18">
        <f t="shared" si="2"/>
        <v>34211.060000000019</v>
      </c>
      <c r="K12" s="59" t="s">
        <v>55</v>
      </c>
      <c r="L12" s="18"/>
    </row>
    <row r="13" spans="1:12" ht="15.6" x14ac:dyDescent="0.3">
      <c r="A13" s="10">
        <v>23</v>
      </c>
      <c r="B13" s="56">
        <v>43747</v>
      </c>
      <c r="C13" s="10" t="s">
        <v>160</v>
      </c>
      <c r="D13" s="10"/>
      <c r="E13" s="17">
        <v>25</v>
      </c>
      <c r="F13" s="17"/>
      <c r="G13" s="17"/>
      <c r="H13" s="17"/>
      <c r="I13" s="18">
        <f t="shared" si="3"/>
        <v>34211.060000000019</v>
      </c>
      <c r="J13" s="18">
        <f t="shared" si="2"/>
        <v>34236.060000000019</v>
      </c>
      <c r="K13" s="59" t="s">
        <v>55</v>
      </c>
      <c r="L13" s="18"/>
    </row>
    <row r="14" spans="1:12" ht="15.6" x14ac:dyDescent="0.3">
      <c r="A14" s="10">
        <v>23</v>
      </c>
      <c r="B14" s="56">
        <v>43748</v>
      </c>
      <c r="C14" s="10" t="s">
        <v>52</v>
      </c>
      <c r="D14" s="10" t="s">
        <v>535</v>
      </c>
      <c r="E14" s="17">
        <v>3000</v>
      </c>
      <c r="F14" s="17"/>
      <c r="G14" s="17"/>
      <c r="H14" s="17"/>
      <c r="I14" s="18">
        <f t="shared" si="3"/>
        <v>34236.060000000019</v>
      </c>
      <c r="J14" s="18">
        <f t="shared" si="2"/>
        <v>37236.060000000019</v>
      </c>
      <c r="K14" s="59" t="s">
        <v>55</v>
      </c>
      <c r="L14" s="18"/>
    </row>
    <row r="15" spans="1:12" ht="15.6" x14ac:dyDescent="0.3">
      <c r="A15" s="10">
        <v>23</v>
      </c>
      <c r="B15" s="56">
        <v>43752</v>
      </c>
      <c r="C15" s="10" t="s">
        <v>435</v>
      </c>
      <c r="D15" s="10"/>
      <c r="E15" s="17">
        <v>300</v>
      </c>
      <c r="F15" s="17"/>
      <c r="G15" s="17"/>
      <c r="H15" s="17"/>
      <c r="I15" s="18">
        <f t="shared" si="3"/>
        <v>37236.060000000019</v>
      </c>
      <c r="J15" s="18">
        <f t="shared" si="2"/>
        <v>37536.060000000019</v>
      </c>
      <c r="K15" s="59" t="s">
        <v>55</v>
      </c>
      <c r="L15" s="18"/>
    </row>
    <row r="16" spans="1:12" ht="15.6" x14ac:dyDescent="0.3">
      <c r="A16" s="10">
        <v>23</v>
      </c>
      <c r="B16" s="56">
        <v>43753</v>
      </c>
      <c r="C16" s="10" t="s">
        <v>237</v>
      </c>
      <c r="D16" s="10"/>
      <c r="E16" s="17">
        <v>10</v>
      </c>
      <c r="F16" s="17"/>
      <c r="G16" s="17"/>
      <c r="H16" s="17"/>
      <c r="I16" s="18">
        <f t="shared" si="3"/>
        <v>37536.060000000019</v>
      </c>
      <c r="J16" s="18">
        <f t="shared" si="2"/>
        <v>37546.060000000019</v>
      </c>
      <c r="K16" s="59" t="s">
        <v>55</v>
      </c>
      <c r="L16" s="18"/>
    </row>
    <row r="17" spans="1:12" ht="15.6" x14ac:dyDescent="0.3">
      <c r="A17" s="10">
        <v>23</v>
      </c>
      <c r="B17" s="56">
        <v>43754</v>
      </c>
      <c r="C17" s="10" t="s">
        <v>166</v>
      </c>
      <c r="D17" s="10"/>
      <c r="E17" s="17">
        <v>40</v>
      </c>
      <c r="F17" s="17"/>
      <c r="G17" s="17"/>
      <c r="H17" s="17"/>
      <c r="I17" s="18">
        <f t="shared" si="3"/>
        <v>37546.060000000019</v>
      </c>
      <c r="J17" s="18">
        <f t="shared" si="2"/>
        <v>37586.060000000019</v>
      </c>
      <c r="K17" s="59" t="s">
        <v>55</v>
      </c>
      <c r="L17" s="18"/>
    </row>
    <row r="18" spans="1:12" ht="15.6" x14ac:dyDescent="0.3">
      <c r="A18" s="10">
        <v>23</v>
      </c>
      <c r="B18" s="56">
        <v>43766</v>
      </c>
      <c r="C18" s="10" t="s">
        <v>536</v>
      </c>
      <c r="D18" s="10"/>
      <c r="E18" s="17">
        <v>10</v>
      </c>
      <c r="F18" s="17"/>
      <c r="G18" s="17"/>
      <c r="H18" s="17"/>
      <c r="I18" s="18">
        <f t="shared" si="3"/>
        <v>37586.060000000019</v>
      </c>
      <c r="J18" s="18">
        <f t="shared" si="2"/>
        <v>37596.060000000019</v>
      </c>
      <c r="K18" s="59" t="s">
        <v>55</v>
      </c>
      <c r="L18" s="18"/>
    </row>
    <row r="19" spans="1:12" ht="15.6" x14ac:dyDescent="0.3">
      <c r="A19" s="10">
        <v>23</v>
      </c>
      <c r="B19" s="56">
        <v>43768</v>
      </c>
      <c r="C19" s="10" t="s">
        <v>114</v>
      </c>
      <c r="D19" s="10"/>
      <c r="E19" s="17">
        <v>10</v>
      </c>
      <c r="F19" s="17"/>
      <c r="G19" s="17"/>
      <c r="H19" s="17"/>
      <c r="I19" s="18">
        <f t="shared" si="3"/>
        <v>37596.060000000019</v>
      </c>
      <c r="J19" s="18">
        <f t="shared" si="2"/>
        <v>37606.060000000019</v>
      </c>
      <c r="K19" s="59" t="s">
        <v>55</v>
      </c>
      <c r="L19" s="18"/>
    </row>
    <row r="20" spans="1:12" ht="15.6" x14ac:dyDescent="0.3">
      <c r="A20" s="10">
        <v>23</v>
      </c>
      <c r="B20" s="56">
        <v>43769</v>
      </c>
      <c r="C20" s="10" t="s">
        <v>394</v>
      </c>
      <c r="D20" s="10" t="s">
        <v>537</v>
      </c>
      <c r="E20" s="17"/>
      <c r="F20" s="17">
        <v>469</v>
      </c>
      <c r="G20" s="17"/>
      <c r="H20" s="17"/>
      <c r="I20" s="18">
        <f t="shared" si="3"/>
        <v>37606.060000000019</v>
      </c>
      <c r="J20" s="18">
        <f t="shared" si="2"/>
        <v>37137.060000000019</v>
      </c>
      <c r="K20" s="61" t="s">
        <v>65</v>
      </c>
      <c r="L20" s="18" t="s">
        <v>610</v>
      </c>
    </row>
    <row r="21" spans="1:12" ht="15.6" x14ac:dyDescent="0.3">
      <c r="A21" s="10">
        <v>23</v>
      </c>
      <c r="B21" s="56">
        <v>43770</v>
      </c>
      <c r="C21" s="10" t="s">
        <v>538</v>
      </c>
      <c r="D21" s="10"/>
      <c r="E21" s="17">
        <v>10</v>
      </c>
      <c r="F21" s="17"/>
      <c r="G21" s="17"/>
      <c r="H21" s="17"/>
      <c r="I21" s="18">
        <f t="shared" si="3"/>
        <v>37137.060000000019</v>
      </c>
      <c r="J21" s="18">
        <f t="shared" si="2"/>
        <v>37147.060000000019</v>
      </c>
      <c r="K21" s="59" t="s">
        <v>55</v>
      </c>
      <c r="L21" s="18"/>
    </row>
    <row r="22" spans="1:12" ht="15.6" x14ac:dyDescent="0.3">
      <c r="A22" s="10">
        <v>23</v>
      </c>
      <c r="B22" s="56">
        <v>43770</v>
      </c>
      <c r="C22" s="10" t="s">
        <v>103</v>
      </c>
      <c r="D22" s="10"/>
      <c r="E22" s="17">
        <v>10</v>
      </c>
      <c r="F22" s="17"/>
      <c r="G22" s="17"/>
      <c r="H22" s="17"/>
      <c r="I22" s="18">
        <f t="shared" si="3"/>
        <v>37147.060000000019</v>
      </c>
      <c r="J22" s="18">
        <f t="shared" si="2"/>
        <v>37157.060000000019</v>
      </c>
      <c r="K22" s="59" t="s">
        <v>55</v>
      </c>
      <c r="L22" s="18"/>
    </row>
    <row r="23" spans="1:12" ht="15.6" x14ac:dyDescent="0.3">
      <c r="A23" s="10">
        <v>23</v>
      </c>
      <c r="B23" s="56">
        <v>43770</v>
      </c>
      <c r="C23" s="10" t="s">
        <v>106</v>
      </c>
      <c r="D23" s="10"/>
      <c r="E23" s="17">
        <v>20</v>
      </c>
      <c r="F23" s="17"/>
      <c r="G23" s="17"/>
      <c r="H23" s="17"/>
      <c r="I23" s="18">
        <f t="shared" si="3"/>
        <v>37157.060000000019</v>
      </c>
      <c r="J23" s="58">
        <f t="shared" si="2"/>
        <v>37177.060000000019</v>
      </c>
      <c r="K23" s="59" t="s">
        <v>55</v>
      </c>
      <c r="L23" s="18"/>
    </row>
    <row r="24" spans="1:12" ht="15.6" x14ac:dyDescent="0.3">
      <c r="A24" s="10">
        <v>24</v>
      </c>
      <c r="B24" s="56">
        <v>43773</v>
      </c>
      <c r="C24" s="10" t="s">
        <v>108</v>
      </c>
      <c r="D24" s="10"/>
      <c r="E24" s="63">
        <v>5</v>
      </c>
      <c r="F24" s="17"/>
      <c r="G24" s="17"/>
      <c r="H24" s="17"/>
      <c r="I24" s="18">
        <f t="shared" si="3"/>
        <v>37177.060000000019</v>
      </c>
      <c r="J24" s="18">
        <f t="shared" si="2"/>
        <v>37182.060000000019</v>
      </c>
      <c r="K24" s="59" t="s">
        <v>55</v>
      </c>
      <c r="L24" s="18"/>
    </row>
    <row r="25" spans="1:12" ht="15.6" x14ac:dyDescent="0.3">
      <c r="A25" s="10">
        <v>24</v>
      </c>
      <c r="B25" s="56">
        <v>43774</v>
      </c>
      <c r="C25" s="10" t="s">
        <v>104</v>
      </c>
      <c r="D25" s="10"/>
      <c r="E25" s="17">
        <v>20</v>
      </c>
      <c r="F25" s="17"/>
      <c r="G25" s="17"/>
      <c r="H25" s="17"/>
      <c r="I25" s="18">
        <f t="shared" si="3"/>
        <v>37182.060000000019</v>
      </c>
      <c r="J25" s="18">
        <f t="shared" si="2"/>
        <v>37202.060000000019</v>
      </c>
      <c r="K25" s="59" t="s">
        <v>55</v>
      </c>
      <c r="L25" s="18"/>
    </row>
    <row r="26" spans="1:12" ht="15.6" x14ac:dyDescent="0.3">
      <c r="A26" s="10">
        <v>24</v>
      </c>
      <c r="B26" s="56">
        <v>43774</v>
      </c>
      <c r="C26" s="10" t="s">
        <v>113</v>
      </c>
      <c r="D26" s="10"/>
      <c r="E26" s="17">
        <v>40</v>
      </c>
      <c r="F26" s="17"/>
      <c r="G26" s="17"/>
      <c r="H26" s="17"/>
      <c r="I26" s="18">
        <f t="shared" si="3"/>
        <v>37202.060000000019</v>
      </c>
      <c r="J26" s="18">
        <f t="shared" si="2"/>
        <v>37242.060000000019</v>
      </c>
      <c r="K26" s="59" t="s">
        <v>55</v>
      </c>
      <c r="L26" s="18"/>
    </row>
    <row r="27" spans="1:12" ht="15.6" x14ac:dyDescent="0.3">
      <c r="A27" s="10">
        <v>24</v>
      </c>
      <c r="B27" s="56">
        <v>43774</v>
      </c>
      <c r="C27" s="10" t="s">
        <v>109</v>
      </c>
      <c r="D27" s="10"/>
      <c r="E27" s="17">
        <v>40</v>
      </c>
      <c r="F27" s="17"/>
      <c r="G27" s="17"/>
      <c r="H27" s="17"/>
      <c r="I27" s="18">
        <f t="shared" si="3"/>
        <v>37242.060000000019</v>
      </c>
      <c r="J27" s="18">
        <f t="shared" si="2"/>
        <v>37282.060000000019</v>
      </c>
      <c r="K27" s="59" t="s">
        <v>55</v>
      </c>
      <c r="L27" s="18"/>
    </row>
    <row r="28" spans="1:12" ht="15.6" x14ac:dyDescent="0.3">
      <c r="A28" s="10">
        <v>24</v>
      </c>
      <c r="B28" s="56">
        <v>43777</v>
      </c>
      <c r="C28" s="10" t="s">
        <v>539</v>
      </c>
      <c r="D28" s="10" t="s">
        <v>534</v>
      </c>
      <c r="E28" s="17">
        <v>19.8</v>
      </c>
      <c r="F28" s="17"/>
      <c r="G28" s="17"/>
      <c r="H28" s="17"/>
      <c r="I28" s="18">
        <f t="shared" si="3"/>
        <v>37282.060000000019</v>
      </c>
      <c r="J28" s="18">
        <f t="shared" si="2"/>
        <v>37301.860000000022</v>
      </c>
      <c r="K28" s="59" t="s">
        <v>55</v>
      </c>
      <c r="L28" s="18"/>
    </row>
    <row r="29" spans="1:12" ht="15.6" x14ac:dyDescent="0.3">
      <c r="A29" s="10">
        <v>24</v>
      </c>
      <c r="B29" s="56">
        <v>43780</v>
      </c>
      <c r="C29" s="10" t="s">
        <v>390</v>
      </c>
      <c r="D29" s="10"/>
      <c r="E29" s="17">
        <v>24.54</v>
      </c>
      <c r="F29" s="17"/>
      <c r="G29" s="17"/>
      <c r="H29" s="17"/>
      <c r="I29" s="18">
        <f t="shared" si="3"/>
        <v>37301.860000000022</v>
      </c>
      <c r="J29" s="18">
        <f t="shared" si="2"/>
        <v>37326.400000000023</v>
      </c>
      <c r="K29" s="59" t="s">
        <v>61</v>
      </c>
      <c r="L29" s="18"/>
    </row>
    <row r="30" spans="1:12" ht="15.6" x14ac:dyDescent="0.3">
      <c r="A30" s="10">
        <v>24</v>
      </c>
      <c r="B30" s="56">
        <v>43780</v>
      </c>
      <c r="C30" s="10" t="s">
        <v>160</v>
      </c>
      <c r="D30" s="10"/>
      <c r="E30" s="17">
        <v>25</v>
      </c>
      <c r="F30" s="17"/>
      <c r="G30" s="17"/>
      <c r="H30" s="17"/>
      <c r="I30" s="18">
        <f t="shared" si="3"/>
        <v>37326.400000000023</v>
      </c>
      <c r="J30" s="18">
        <f t="shared" si="2"/>
        <v>37351.400000000023</v>
      </c>
      <c r="K30" s="59" t="s">
        <v>55</v>
      </c>
      <c r="L30" s="18"/>
    </row>
    <row r="31" spans="1:12" ht="15.6" x14ac:dyDescent="0.3">
      <c r="A31" s="10">
        <v>24</v>
      </c>
      <c r="B31" s="56">
        <v>43781</v>
      </c>
      <c r="C31" s="10" t="s">
        <v>435</v>
      </c>
      <c r="D31" s="10"/>
      <c r="E31" s="17">
        <v>300</v>
      </c>
      <c r="F31" s="17"/>
      <c r="G31" s="17"/>
      <c r="H31" s="17"/>
      <c r="I31" s="18">
        <f t="shared" si="3"/>
        <v>37351.400000000023</v>
      </c>
      <c r="J31" s="18">
        <f t="shared" si="2"/>
        <v>37651.400000000023</v>
      </c>
      <c r="K31" s="59" t="s">
        <v>55</v>
      </c>
      <c r="L31" s="18"/>
    </row>
    <row r="32" spans="1:12" ht="15.6" x14ac:dyDescent="0.3">
      <c r="A32" s="10">
        <v>24</v>
      </c>
      <c r="B32" s="56">
        <v>43784</v>
      </c>
      <c r="C32" s="10" t="s">
        <v>237</v>
      </c>
      <c r="D32" s="10"/>
      <c r="E32" s="17">
        <v>10</v>
      </c>
      <c r="F32" s="17"/>
      <c r="G32" s="17"/>
      <c r="H32" s="17"/>
      <c r="I32" s="18">
        <f t="shared" si="3"/>
        <v>37651.400000000023</v>
      </c>
      <c r="J32" s="18">
        <f t="shared" si="2"/>
        <v>37661.400000000023</v>
      </c>
      <c r="K32" s="59" t="s">
        <v>55</v>
      </c>
      <c r="L32" s="18"/>
    </row>
    <row r="33" spans="1:12" ht="15.6" x14ac:dyDescent="0.3">
      <c r="A33" s="10">
        <v>24</v>
      </c>
      <c r="B33" s="56">
        <v>43787</v>
      </c>
      <c r="C33" s="10" t="s">
        <v>52</v>
      </c>
      <c r="D33" s="10" t="s">
        <v>540</v>
      </c>
      <c r="E33" s="17">
        <v>20</v>
      </c>
      <c r="F33" s="17"/>
      <c r="G33" s="57" t="s">
        <v>541</v>
      </c>
      <c r="H33" s="17">
        <v>120</v>
      </c>
      <c r="I33" s="18">
        <f t="shared" si="3"/>
        <v>37661.400000000023</v>
      </c>
      <c r="J33" s="18">
        <f t="shared" si="2"/>
        <v>37681.400000000023</v>
      </c>
      <c r="K33" s="59" t="s">
        <v>55</v>
      </c>
      <c r="L33" s="18"/>
    </row>
    <row r="34" spans="1:12" ht="15.6" x14ac:dyDescent="0.3">
      <c r="A34" s="10">
        <v>24</v>
      </c>
      <c r="B34" s="56">
        <v>43787</v>
      </c>
      <c r="C34" s="10" t="s">
        <v>52</v>
      </c>
      <c r="D34" s="10" t="s">
        <v>542</v>
      </c>
      <c r="E34" s="17">
        <v>100</v>
      </c>
      <c r="F34" s="17"/>
      <c r="G34" s="17"/>
      <c r="H34" s="17"/>
      <c r="I34" s="18">
        <f t="shared" ref="I34:I38" si="4">+J33</f>
        <v>37681.400000000023</v>
      </c>
      <c r="J34" s="18">
        <f t="shared" ref="J34:J38" si="5">+I34+E34-F34</f>
        <v>37781.400000000023</v>
      </c>
      <c r="K34" s="59" t="s">
        <v>55</v>
      </c>
      <c r="L34" s="18"/>
    </row>
    <row r="35" spans="1:12" ht="15.6" x14ac:dyDescent="0.3">
      <c r="A35" s="10">
        <v>24</v>
      </c>
      <c r="B35" s="56">
        <v>43787</v>
      </c>
      <c r="C35" s="10" t="s">
        <v>166</v>
      </c>
      <c r="D35" s="10"/>
      <c r="E35" s="17">
        <v>40</v>
      </c>
      <c r="F35" s="17"/>
      <c r="G35" s="17"/>
      <c r="H35" s="17"/>
      <c r="I35" s="18">
        <f t="shared" si="4"/>
        <v>37781.400000000023</v>
      </c>
      <c r="J35" s="18">
        <f t="shared" si="5"/>
        <v>37821.400000000023</v>
      </c>
      <c r="K35" s="59" t="s">
        <v>55</v>
      </c>
      <c r="L35" s="18"/>
    </row>
    <row r="36" spans="1:12" ht="15.6" x14ac:dyDescent="0.3">
      <c r="A36" s="10">
        <v>24</v>
      </c>
      <c r="B36" s="56">
        <v>43795</v>
      </c>
      <c r="C36" s="10" t="s">
        <v>543</v>
      </c>
      <c r="D36" s="10"/>
      <c r="E36" s="17"/>
      <c r="F36" s="17">
        <v>4119</v>
      </c>
      <c r="G36" s="17"/>
      <c r="H36" s="17"/>
      <c r="I36" s="18">
        <f t="shared" si="4"/>
        <v>37821.400000000023</v>
      </c>
      <c r="J36" s="18">
        <f t="shared" si="5"/>
        <v>33702.400000000023</v>
      </c>
      <c r="K36" s="59" t="s">
        <v>65</v>
      </c>
      <c r="L36" s="18"/>
    </row>
    <row r="37" spans="1:12" ht="15.6" x14ac:dyDescent="0.3">
      <c r="A37" s="10">
        <v>24</v>
      </c>
      <c r="B37" s="56">
        <v>43795</v>
      </c>
      <c r="C37" s="10" t="s">
        <v>392</v>
      </c>
      <c r="D37" s="10"/>
      <c r="E37" s="17">
        <v>2494.25</v>
      </c>
      <c r="F37" s="17"/>
      <c r="G37" s="17"/>
      <c r="H37" s="17"/>
      <c r="I37" s="18">
        <f t="shared" si="4"/>
        <v>33702.400000000023</v>
      </c>
      <c r="J37" s="18">
        <f t="shared" si="5"/>
        <v>36196.650000000023</v>
      </c>
      <c r="K37" s="59" t="s">
        <v>411</v>
      </c>
      <c r="L37" s="18"/>
    </row>
    <row r="38" spans="1:12" ht="15.6" x14ac:dyDescent="0.3">
      <c r="A38" s="10">
        <v>24</v>
      </c>
      <c r="B38" s="56">
        <v>43797</v>
      </c>
      <c r="C38" s="10" t="s">
        <v>536</v>
      </c>
      <c r="D38" s="10"/>
      <c r="E38" s="17">
        <v>10</v>
      </c>
      <c r="F38" s="17"/>
      <c r="G38" s="17"/>
      <c r="H38" s="17"/>
      <c r="I38" s="18">
        <f t="shared" si="4"/>
        <v>36196.650000000023</v>
      </c>
      <c r="J38" s="18">
        <f t="shared" si="5"/>
        <v>36206.650000000023</v>
      </c>
      <c r="K38" s="59" t="s">
        <v>55</v>
      </c>
      <c r="L38" s="18"/>
    </row>
    <row r="39" spans="1:12" ht="15.6" x14ac:dyDescent="0.3">
      <c r="A39" s="10">
        <v>24</v>
      </c>
      <c r="B39" s="56">
        <v>43801</v>
      </c>
      <c r="C39" s="10" t="s">
        <v>114</v>
      </c>
      <c r="D39" s="10"/>
      <c r="E39" s="17">
        <v>10</v>
      </c>
      <c r="F39" s="17"/>
      <c r="G39" s="17"/>
      <c r="H39" s="17"/>
      <c r="I39" s="18">
        <f t="shared" si="3"/>
        <v>36206.650000000023</v>
      </c>
      <c r="J39" s="18">
        <f t="shared" si="2"/>
        <v>36216.650000000023</v>
      </c>
      <c r="K39" s="59" t="s">
        <v>55</v>
      </c>
      <c r="L39" s="18"/>
    </row>
    <row r="40" spans="1:12" ht="15.6" x14ac:dyDescent="0.3">
      <c r="A40" s="10">
        <v>24</v>
      </c>
      <c r="B40" s="56">
        <v>43801</v>
      </c>
      <c r="C40" s="10" t="s">
        <v>103</v>
      </c>
      <c r="D40" s="10"/>
      <c r="E40" s="17">
        <v>10</v>
      </c>
      <c r="F40" s="17"/>
      <c r="G40" s="17"/>
      <c r="H40" s="17"/>
      <c r="I40" s="18">
        <f t="shared" si="3"/>
        <v>36216.650000000023</v>
      </c>
      <c r="J40" s="18">
        <f t="shared" si="2"/>
        <v>36226.650000000023</v>
      </c>
      <c r="K40" s="59" t="s">
        <v>55</v>
      </c>
      <c r="L40" s="18"/>
    </row>
    <row r="41" spans="1:12" ht="15.6" x14ac:dyDescent="0.3">
      <c r="A41" s="10">
        <v>24</v>
      </c>
      <c r="B41" s="56">
        <v>43801</v>
      </c>
      <c r="C41" s="10" t="s">
        <v>538</v>
      </c>
      <c r="D41" s="10"/>
      <c r="E41" s="17">
        <v>10</v>
      </c>
      <c r="F41" s="17"/>
      <c r="G41" s="17"/>
      <c r="H41" s="17"/>
      <c r="I41" s="18">
        <f t="shared" si="3"/>
        <v>36226.650000000023</v>
      </c>
      <c r="J41" s="18">
        <f t="shared" si="2"/>
        <v>36236.650000000023</v>
      </c>
      <c r="K41" s="59" t="s">
        <v>55</v>
      </c>
      <c r="L41" s="18"/>
    </row>
    <row r="42" spans="1:12" ht="15.6" x14ac:dyDescent="0.3">
      <c r="A42" s="10">
        <v>24</v>
      </c>
      <c r="B42" s="56">
        <v>43801</v>
      </c>
      <c r="C42" s="10" t="s">
        <v>106</v>
      </c>
      <c r="D42" s="10"/>
      <c r="E42" s="17">
        <v>20</v>
      </c>
      <c r="F42" s="17"/>
      <c r="G42" s="17"/>
      <c r="H42" s="17"/>
      <c r="I42" s="18">
        <f t="shared" si="3"/>
        <v>36236.650000000023</v>
      </c>
      <c r="J42" s="58">
        <f t="shared" si="2"/>
        <v>36256.650000000023</v>
      </c>
      <c r="K42" s="59" t="s">
        <v>55</v>
      </c>
      <c r="L42" s="18"/>
    </row>
    <row r="43" spans="1:12" ht="15.6" x14ac:dyDescent="0.3">
      <c r="A43" s="10">
        <v>25</v>
      </c>
      <c r="B43" s="56">
        <v>43802</v>
      </c>
      <c r="C43" s="10" t="s">
        <v>108</v>
      </c>
      <c r="D43" s="10"/>
      <c r="E43" s="17">
        <v>5</v>
      </c>
      <c r="F43" s="17"/>
      <c r="G43" s="17"/>
      <c r="H43" s="17"/>
      <c r="I43" s="18">
        <f t="shared" si="3"/>
        <v>36256.650000000023</v>
      </c>
      <c r="J43" s="18">
        <f t="shared" si="2"/>
        <v>36261.650000000023</v>
      </c>
      <c r="K43" s="59" t="s">
        <v>55</v>
      </c>
      <c r="L43" s="18"/>
    </row>
    <row r="44" spans="1:12" ht="15.6" x14ac:dyDescent="0.3">
      <c r="A44" s="10">
        <v>25</v>
      </c>
      <c r="B44" s="56">
        <v>43804</v>
      </c>
      <c r="C44" s="10" t="s">
        <v>104</v>
      </c>
      <c r="D44" s="10"/>
      <c r="E44" s="17">
        <v>20</v>
      </c>
      <c r="F44" s="17"/>
      <c r="G44" s="17"/>
      <c r="H44" s="17"/>
      <c r="I44" s="18">
        <f t="shared" si="3"/>
        <v>36261.650000000023</v>
      </c>
      <c r="J44" s="18">
        <f t="shared" si="2"/>
        <v>36281.650000000023</v>
      </c>
      <c r="K44" s="59" t="s">
        <v>55</v>
      </c>
      <c r="L44" s="18"/>
    </row>
    <row r="45" spans="1:12" ht="15.6" x14ac:dyDescent="0.3">
      <c r="A45" s="10">
        <v>25</v>
      </c>
      <c r="B45" s="56">
        <v>43804</v>
      </c>
      <c r="C45" s="10" t="s">
        <v>544</v>
      </c>
      <c r="D45" s="10"/>
      <c r="E45" s="17">
        <v>40</v>
      </c>
      <c r="F45" s="17"/>
      <c r="G45" s="17"/>
      <c r="H45" s="17"/>
      <c r="I45" s="18">
        <f t="shared" si="3"/>
        <v>36281.650000000023</v>
      </c>
      <c r="J45" s="18">
        <f t="shared" si="2"/>
        <v>36321.650000000023</v>
      </c>
      <c r="K45" s="59" t="s">
        <v>55</v>
      </c>
      <c r="L45" s="18"/>
    </row>
    <row r="46" spans="1:12" ht="15.6" x14ac:dyDescent="0.3">
      <c r="A46" s="10">
        <v>25</v>
      </c>
      <c r="B46" s="56">
        <v>43804</v>
      </c>
      <c r="C46" s="10" t="s">
        <v>109</v>
      </c>
      <c r="D46" s="10"/>
      <c r="E46" s="17">
        <v>40</v>
      </c>
      <c r="F46" s="17"/>
      <c r="G46" s="17"/>
      <c r="H46" s="17"/>
      <c r="I46" s="18">
        <f t="shared" si="3"/>
        <v>36321.650000000023</v>
      </c>
      <c r="J46" s="18">
        <f t="shared" si="2"/>
        <v>36361.650000000023</v>
      </c>
      <c r="K46" s="59" t="s">
        <v>55</v>
      </c>
      <c r="L46" s="18"/>
    </row>
    <row r="47" spans="1:12" ht="15.6" x14ac:dyDescent="0.3">
      <c r="A47" s="10">
        <v>25</v>
      </c>
      <c r="B47" s="56">
        <v>43808</v>
      </c>
      <c r="C47" s="10" t="s">
        <v>545</v>
      </c>
      <c r="D47" s="10"/>
      <c r="E47" s="17">
        <v>25</v>
      </c>
      <c r="F47" s="17"/>
      <c r="G47" s="17"/>
      <c r="H47" s="17"/>
      <c r="I47" s="18">
        <f t="shared" si="3"/>
        <v>36361.650000000023</v>
      </c>
      <c r="J47" s="18">
        <f t="shared" si="2"/>
        <v>36386.650000000023</v>
      </c>
      <c r="K47" s="59" t="s">
        <v>55</v>
      </c>
      <c r="L47" s="18"/>
    </row>
    <row r="48" spans="1:12" ht="15.6" x14ac:dyDescent="0.3">
      <c r="A48" s="10">
        <v>25</v>
      </c>
      <c r="B48" s="56">
        <v>43809</v>
      </c>
      <c r="C48" s="10" t="s">
        <v>546</v>
      </c>
      <c r="D48" s="10" t="s">
        <v>534</v>
      </c>
      <c r="E48" s="17">
        <v>19.8</v>
      </c>
      <c r="F48" s="17"/>
      <c r="G48" s="17"/>
      <c r="H48" s="17"/>
      <c r="I48" s="18">
        <f t="shared" si="3"/>
        <v>36386.650000000023</v>
      </c>
      <c r="J48" s="18">
        <f t="shared" si="2"/>
        <v>36406.450000000026</v>
      </c>
      <c r="K48" s="59" t="s">
        <v>55</v>
      </c>
      <c r="L48" s="18"/>
    </row>
    <row r="49" spans="1:12" ht="15.6" x14ac:dyDescent="0.3">
      <c r="A49" s="10">
        <v>25</v>
      </c>
      <c r="B49" s="56">
        <v>43811</v>
      </c>
      <c r="C49" s="10" t="s">
        <v>435</v>
      </c>
      <c r="D49" s="10"/>
      <c r="E49" s="17">
        <v>500</v>
      </c>
      <c r="F49" s="17"/>
      <c r="G49" s="17"/>
      <c r="H49" s="17"/>
      <c r="I49" s="18">
        <f t="shared" si="3"/>
        <v>36406.450000000026</v>
      </c>
      <c r="J49" s="18">
        <f t="shared" si="2"/>
        <v>36906.450000000026</v>
      </c>
      <c r="K49" s="59" t="s">
        <v>55</v>
      </c>
      <c r="L49" s="18"/>
    </row>
    <row r="50" spans="1:12" ht="15.6" x14ac:dyDescent="0.3">
      <c r="A50" s="10">
        <v>25</v>
      </c>
      <c r="B50" s="56">
        <v>43815</v>
      </c>
      <c r="C50" s="10" t="s">
        <v>547</v>
      </c>
      <c r="D50" s="10"/>
      <c r="E50" s="17">
        <v>10</v>
      </c>
      <c r="F50" s="17"/>
      <c r="G50" s="17"/>
      <c r="H50" s="17"/>
      <c r="I50" s="18">
        <f t="shared" si="3"/>
        <v>36906.450000000026</v>
      </c>
      <c r="J50" s="18">
        <f t="shared" si="2"/>
        <v>36916.450000000026</v>
      </c>
      <c r="K50" s="59" t="s">
        <v>55</v>
      </c>
      <c r="L50" s="18"/>
    </row>
    <row r="51" spans="1:12" ht="15.6" x14ac:dyDescent="0.3">
      <c r="A51" s="10">
        <v>25</v>
      </c>
      <c r="B51" s="56">
        <v>43815</v>
      </c>
      <c r="C51" s="10" t="s">
        <v>166</v>
      </c>
      <c r="D51" s="10"/>
      <c r="E51" s="17">
        <v>40</v>
      </c>
      <c r="F51" s="17"/>
      <c r="G51" s="17"/>
      <c r="H51" s="17"/>
      <c r="I51" s="18">
        <f t="shared" ref="I51:I57" si="6">+J50</f>
        <v>36916.450000000026</v>
      </c>
      <c r="J51" s="18">
        <f t="shared" ref="J51:J57" si="7">+I51+E51-F51</f>
        <v>36956.450000000026</v>
      </c>
      <c r="K51" s="59" t="s">
        <v>55</v>
      </c>
      <c r="L51" s="18"/>
    </row>
    <row r="52" spans="1:12" ht="15.6" x14ac:dyDescent="0.3">
      <c r="A52" s="10">
        <v>25</v>
      </c>
      <c r="B52" s="56">
        <v>43816</v>
      </c>
      <c r="C52" s="10" t="s">
        <v>548</v>
      </c>
      <c r="D52" s="10"/>
      <c r="E52" s="17"/>
      <c r="F52" s="17">
        <v>108</v>
      </c>
      <c r="G52" s="17"/>
      <c r="H52" s="17"/>
      <c r="I52" s="18">
        <f t="shared" si="6"/>
        <v>36956.450000000026</v>
      </c>
      <c r="J52" s="18">
        <f t="shared" si="7"/>
        <v>36848.450000000026</v>
      </c>
      <c r="K52" s="61" t="s">
        <v>56</v>
      </c>
      <c r="L52" s="18"/>
    </row>
    <row r="53" spans="1:12" ht="15.6" x14ac:dyDescent="0.3">
      <c r="A53" s="10">
        <v>25</v>
      </c>
      <c r="B53" s="56">
        <v>43822</v>
      </c>
      <c r="C53" s="10" t="s">
        <v>394</v>
      </c>
      <c r="D53" s="10" t="s">
        <v>549</v>
      </c>
      <c r="E53" s="17"/>
      <c r="F53" s="60">
        <f>+ROUND(919*(600000/832000),2)</f>
        <v>662.74</v>
      </c>
      <c r="G53" s="17"/>
      <c r="H53" s="17"/>
      <c r="I53" s="18">
        <f t="shared" si="6"/>
        <v>36848.450000000026</v>
      </c>
      <c r="J53" s="18">
        <f t="shared" si="7"/>
        <v>36185.710000000028</v>
      </c>
      <c r="K53" s="61" t="s">
        <v>608</v>
      </c>
      <c r="L53" s="18" t="s">
        <v>611</v>
      </c>
    </row>
    <row r="54" spans="1:12" ht="15.6" x14ac:dyDescent="0.3">
      <c r="A54" s="10">
        <v>25</v>
      </c>
      <c r="B54" s="56">
        <v>43822</v>
      </c>
      <c r="C54" s="10" t="s">
        <v>394</v>
      </c>
      <c r="D54" s="10" t="s">
        <v>549</v>
      </c>
      <c r="E54" s="17"/>
      <c r="F54" s="60">
        <f>919-F53</f>
        <v>256.26</v>
      </c>
      <c r="G54" s="17"/>
      <c r="H54" s="17"/>
      <c r="I54" s="18">
        <f t="shared" si="6"/>
        <v>36185.710000000028</v>
      </c>
      <c r="J54" s="18">
        <f t="shared" si="7"/>
        <v>35929.450000000026</v>
      </c>
      <c r="K54" s="61" t="s">
        <v>65</v>
      </c>
      <c r="L54" s="18" t="s">
        <v>611</v>
      </c>
    </row>
    <row r="55" spans="1:12" ht="15.6" x14ac:dyDescent="0.3">
      <c r="A55" s="10">
        <v>25</v>
      </c>
      <c r="B55" s="56">
        <v>43829</v>
      </c>
      <c r="C55" s="10" t="s">
        <v>550</v>
      </c>
      <c r="D55" s="10"/>
      <c r="E55" s="17">
        <v>10</v>
      </c>
      <c r="F55" s="17"/>
      <c r="G55" s="17"/>
      <c r="H55" s="17"/>
      <c r="I55" s="18">
        <f t="shared" si="6"/>
        <v>35929.450000000026</v>
      </c>
      <c r="J55" s="18">
        <f t="shared" si="7"/>
        <v>35939.450000000026</v>
      </c>
      <c r="K55" s="59" t="s">
        <v>55</v>
      </c>
      <c r="L55" s="18"/>
    </row>
    <row r="56" spans="1:12" ht="15.6" x14ac:dyDescent="0.3">
      <c r="A56" s="10">
        <v>25</v>
      </c>
      <c r="B56" s="56">
        <v>43829</v>
      </c>
      <c r="C56" s="10" t="s">
        <v>536</v>
      </c>
      <c r="D56" s="10"/>
      <c r="E56" s="17">
        <v>10</v>
      </c>
      <c r="F56" s="17"/>
      <c r="G56" s="17"/>
      <c r="H56" s="17"/>
      <c r="I56" s="18">
        <f t="shared" si="6"/>
        <v>35939.450000000026</v>
      </c>
      <c r="J56" s="18">
        <f t="shared" si="7"/>
        <v>35949.450000000026</v>
      </c>
      <c r="K56" s="59" t="s">
        <v>55</v>
      </c>
      <c r="L56" s="18"/>
    </row>
    <row r="57" spans="1:12" ht="15.6" x14ac:dyDescent="0.3">
      <c r="A57" s="10">
        <v>25</v>
      </c>
      <c r="B57" s="56">
        <v>43832</v>
      </c>
      <c r="C57" s="10" t="s">
        <v>551</v>
      </c>
      <c r="D57" s="10"/>
      <c r="E57" s="17">
        <v>10</v>
      </c>
      <c r="F57" s="17"/>
      <c r="G57" s="17"/>
      <c r="H57" s="17"/>
      <c r="I57" s="18">
        <f t="shared" si="6"/>
        <v>35949.450000000026</v>
      </c>
      <c r="J57" s="18">
        <f t="shared" si="7"/>
        <v>35959.450000000026</v>
      </c>
      <c r="K57" s="59" t="s">
        <v>55</v>
      </c>
      <c r="L57" s="18"/>
    </row>
    <row r="58" spans="1:12" ht="15.6" x14ac:dyDescent="0.3">
      <c r="A58" s="10">
        <v>25</v>
      </c>
      <c r="B58" s="56">
        <v>43832</v>
      </c>
      <c r="C58" s="10" t="s">
        <v>552</v>
      </c>
      <c r="D58" s="10"/>
      <c r="E58" s="17">
        <v>10</v>
      </c>
      <c r="F58" s="17"/>
      <c r="G58" s="17"/>
      <c r="H58" s="17"/>
      <c r="I58" s="18">
        <f t="shared" si="3"/>
        <v>35959.450000000026</v>
      </c>
      <c r="J58" s="18">
        <f t="shared" si="2"/>
        <v>35969.450000000026</v>
      </c>
      <c r="K58" s="59" t="s">
        <v>55</v>
      </c>
      <c r="L58" s="18"/>
    </row>
    <row r="59" spans="1:12" ht="15.6" x14ac:dyDescent="0.3">
      <c r="A59" s="10">
        <v>25</v>
      </c>
      <c r="B59" s="56">
        <v>43832</v>
      </c>
      <c r="C59" s="10" t="s">
        <v>106</v>
      </c>
      <c r="D59" s="10"/>
      <c r="E59" s="17">
        <v>20</v>
      </c>
      <c r="F59" s="17"/>
      <c r="G59" s="17"/>
      <c r="H59" s="17"/>
      <c r="I59" s="18">
        <f t="shared" si="3"/>
        <v>35969.450000000026</v>
      </c>
      <c r="J59" s="58">
        <f t="shared" si="2"/>
        <v>35989.450000000026</v>
      </c>
      <c r="K59" s="59" t="s">
        <v>55</v>
      </c>
      <c r="L59" s="18"/>
    </row>
    <row r="60" spans="1:12" ht="15.6" x14ac:dyDescent="0.3">
      <c r="A60" s="10">
        <v>26</v>
      </c>
      <c r="B60" s="56">
        <v>43833</v>
      </c>
      <c r="C60" s="10" t="s">
        <v>553</v>
      </c>
      <c r="D60" s="10"/>
      <c r="E60" s="17">
        <v>5</v>
      </c>
      <c r="F60" s="17"/>
      <c r="G60" s="17"/>
      <c r="H60" s="17"/>
      <c r="I60" s="18">
        <f t="shared" si="3"/>
        <v>35989.450000000026</v>
      </c>
      <c r="J60" s="18">
        <f t="shared" si="2"/>
        <v>35994.450000000026</v>
      </c>
      <c r="K60" s="59" t="s">
        <v>55</v>
      </c>
      <c r="L60" s="18"/>
    </row>
    <row r="61" spans="1:12" ht="15.6" x14ac:dyDescent="0.3">
      <c r="A61" s="10">
        <v>26</v>
      </c>
      <c r="B61" s="56">
        <v>43836</v>
      </c>
      <c r="C61" s="10" t="s">
        <v>104</v>
      </c>
      <c r="D61" s="10"/>
      <c r="E61" s="17">
        <v>20</v>
      </c>
      <c r="F61" s="17"/>
      <c r="G61" s="17"/>
      <c r="H61" s="17"/>
      <c r="I61" s="18">
        <f t="shared" si="3"/>
        <v>35994.450000000026</v>
      </c>
      <c r="J61" s="18">
        <f t="shared" si="2"/>
        <v>36014.450000000026</v>
      </c>
      <c r="K61" s="59" t="s">
        <v>55</v>
      </c>
      <c r="L61" s="18"/>
    </row>
    <row r="62" spans="1:12" ht="15.6" x14ac:dyDescent="0.3">
      <c r="A62" s="10">
        <v>26</v>
      </c>
      <c r="B62" s="56">
        <v>43836</v>
      </c>
      <c r="C62" s="10" t="s">
        <v>544</v>
      </c>
      <c r="D62" s="10"/>
      <c r="E62" s="17">
        <v>40</v>
      </c>
      <c r="F62" s="17"/>
      <c r="G62" s="17"/>
      <c r="H62" s="17"/>
      <c r="I62" s="18">
        <f t="shared" si="3"/>
        <v>36014.450000000026</v>
      </c>
      <c r="J62" s="18">
        <f t="shared" si="2"/>
        <v>36054.450000000026</v>
      </c>
      <c r="K62" s="59" t="s">
        <v>55</v>
      </c>
      <c r="L62" s="18"/>
    </row>
    <row r="63" spans="1:12" ht="15.6" x14ac:dyDescent="0.3">
      <c r="A63" s="10">
        <v>26</v>
      </c>
      <c r="B63" s="56">
        <v>43836</v>
      </c>
      <c r="C63" s="10" t="s">
        <v>109</v>
      </c>
      <c r="D63" s="10"/>
      <c r="E63" s="17">
        <v>40</v>
      </c>
      <c r="F63" s="17"/>
      <c r="G63" s="17"/>
      <c r="H63" s="17"/>
      <c r="I63" s="18">
        <f t="shared" si="3"/>
        <v>36054.450000000026</v>
      </c>
      <c r="J63" s="18">
        <f t="shared" si="2"/>
        <v>36094.450000000026</v>
      </c>
      <c r="K63" s="59" t="s">
        <v>55</v>
      </c>
      <c r="L63" s="18"/>
    </row>
    <row r="64" spans="1:12" ht="15.6" x14ac:dyDescent="0.3">
      <c r="A64" s="10">
        <v>26</v>
      </c>
      <c r="B64" s="56">
        <v>43838</v>
      </c>
      <c r="C64" s="10" t="s">
        <v>554</v>
      </c>
      <c r="D64" s="10" t="s">
        <v>534</v>
      </c>
      <c r="E64" s="17">
        <v>19.8</v>
      </c>
      <c r="F64" s="17"/>
      <c r="G64" s="17"/>
      <c r="H64" s="17"/>
      <c r="I64" s="18">
        <f t="shared" si="3"/>
        <v>36094.450000000026</v>
      </c>
      <c r="J64" s="18">
        <f t="shared" si="2"/>
        <v>36114.250000000029</v>
      </c>
      <c r="K64" s="59" t="s">
        <v>55</v>
      </c>
      <c r="L64" s="18"/>
    </row>
    <row r="65" spans="1:12" ht="15.6" x14ac:dyDescent="0.3">
      <c r="A65" s="10">
        <v>26</v>
      </c>
      <c r="B65" s="56">
        <v>43839</v>
      </c>
      <c r="C65" s="10" t="s">
        <v>160</v>
      </c>
      <c r="D65" s="10"/>
      <c r="E65" s="17">
        <v>25</v>
      </c>
      <c r="F65" s="17"/>
      <c r="G65" s="17"/>
      <c r="H65" s="17"/>
      <c r="I65" s="18">
        <f t="shared" si="3"/>
        <v>36114.250000000029</v>
      </c>
      <c r="J65" s="18">
        <f t="shared" si="2"/>
        <v>36139.250000000029</v>
      </c>
      <c r="K65" s="59" t="s">
        <v>55</v>
      </c>
      <c r="L65" s="18"/>
    </row>
    <row r="66" spans="1:12" ht="15.6" x14ac:dyDescent="0.3">
      <c r="A66" s="10">
        <v>26</v>
      </c>
      <c r="B66" s="56">
        <v>43840</v>
      </c>
      <c r="C66" s="10" t="s">
        <v>119</v>
      </c>
      <c r="D66" s="10" t="s">
        <v>354</v>
      </c>
      <c r="E66" s="17">
        <v>3500</v>
      </c>
      <c r="F66" s="17"/>
      <c r="G66" s="57" t="s">
        <v>541</v>
      </c>
      <c r="H66" s="17">
        <v>4142.5</v>
      </c>
      <c r="I66" s="18">
        <f t="shared" si="3"/>
        <v>36139.250000000029</v>
      </c>
      <c r="J66" s="18">
        <f t="shared" si="2"/>
        <v>39639.250000000029</v>
      </c>
      <c r="K66" s="59" t="s">
        <v>55</v>
      </c>
      <c r="L66" s="18"/>
    </row>
    <row r="67" spans="1:12" ht="15.6" x14ac:dyDescent="0.3">
      <c r="A67" s="10">
        <v>26</v>
      </c>
      <c r="B67" s="56">
        <v>43840</v>
      </c>
      <c r="C67" s="10" t="s">
        <v>119</v>
      </c>
      <c r="D67" s="10" t="s">
        <v>555</v>
      </c>
      <c r="E67" s="17">
        <v>622.5</v>
      </c>
      <c r="F67" s="17"/>
      <c r="G67" s="17"/>
      <c r="H67" s="17"/>
      <c r="I67" s="18">
        <f t="shared" si="3"/>
        <v>39639.250000000029</v>
      </c>
      <c r="J67" s="18">
        <f t="shared" si="2"/>
        <v>40261.750000000029</v>
      </c>
      <c r="K67" s="59" t="s">
        <v>61</v>
      </c>
      <c r="L67" s="18"/>
    </row>
    <row r="68" spans="1:12" ht="15.6" x14ac:dyDescent="0.3">
      <c r="A68" s="10">
        <v>26</v>
      </c>
      <c r="B68" s="56">
        <v>43840</v>
      </c>
      <c r="C68" s="10" t="s">
        <v>119</v>
      </c>
      <c r="D68" s="10" t="s">
        <v>540</v>
      </c>
      <c r="E68" s="17">
        <v>20</v>
      </c>
      <c r="F68" s="17"/>
      <c r="G68" s="17"/>
      <c r="H68" s="17"/>
      <c r="I68" s="18">
        <f t="shared" si="3"/>
        <v>40261.750000000029</v>
      </c>
      <c r="J68" s="18">
        <f t="shared" si="2"/>
        <v>40281.750000000029</v>
      </c>
      <c r="K68" s="59" t="s">
        <v>55</v>
      </c>
      <c r="L68" s="18"/>
    </row>
    <row r="69" spans="1:12" ht="15.6" x14ac:dyDescent="0.3">
      <c r="A69" s="10">
        <v>26</v>
      </c>
      <c r="B69" s="56">
        <v>43843</v>
      </c>
      <c r="C69" s="10" t="s">
        <v>435</v>
      </c>
      <c r="D69" s="10"/>
      <c r="E69" s="17">
        <v>500</v>
      </c>
      <c r="F69" s="17"/>
      <c r="G69" s="17"/>
      <c r="H69" s="17"/>
      <c r="I69" s="18">
        <f t="shared" si="3"/>
        <v>40281.750000000029</v>
      </c>
      <c r="J69" s="18">
        <f t="shared" si="2"/>
        <v>40781.750000000029</v>
      </c>
      <c r="K69" s="59" t="s">
        <v>55</v>
      </c>
      <c r="L69" s="18"/>
    </row>
    <row r="70" spans="1:12" ht="15.6" x14ac:dyDescent="0.3">
      <c r="A70" s="10">
        <v>26</v>
      </c>
      <c r="B70" s="56">
        <v>43845</v>
      </c>
      <c r="C70" s="10" t="s">
        <v>547</v>
      </c>
      <c r="D70" s="10"/>
      <c r="E70" s="17">
        <v>10</v>
      </c>
      <c r="F70" s="17"/>
      <c r="G70" s="17"/>
      <c r="H70" s="17"/>
      <c r="I70" s="18">
        <f t="shared" si="3"/>
        <v>40781.750000000029</v>
      </c>
      <c r="J70" s="18">
        <f t="shared" si="2"/>
        <v>40791.750000000029</v>
      </c>
      <c r="K70" s="59" t="s">
        <v>55</v>
      </c>
      <c r="L70" s="18"/>
    </row>
    <row r="71" spans="1:12" ht="15.6" x14ac:dyDescent="0.3">
      <c r="A71" s="10">
        <v>26</v>
      </c>
      <c r="B71" s="56">
        <v>43846</v>
      </c>
      <c r="C71" s="10" t="s">
        <v>556</v>
      </c>
      <c r="D71" s="10"/>
      <c r="E71" s="17">
        <v>40</v>
      </c>
      <c r="F71" s="17"/>
      <c r="G71" s="17"/>
      <c r="H71" s="17"/>
      <c r="I71" s="18">
        <f t="shared" si="3"/>
        <v>40791.750000000029</v>
      </c>
      <c r="J71" s="18">
        <f t="shared" si="2"/>
        <v>40831.750000000029</v>
      </c>
      <c r="K71" s="59" t="s">
        <v>55</v>
      </c>
      <c r="L71" s="18"/>
    </row>
    <row r="72" spans="1:12" ht="15.6" x14ac:dyDescent="0.3">
      <c r="A72" s="10">
        <v>26</v>
      </c>
      <c r="B72" s="56">
        <v>43851</v>
      </c>
      <c r="C72" s="10" t="s">
        <v>119</v>
      </c>
      <c r="D72" s="10" t="s">
        <v>557</v>
      </c>
      <c r="E72" s="17">
        <v>750</v>
      </c>
      <c r="F72" s="17"/>
      <c r="G72" s="17"/>
      <c r="H72" s="17"/>
      <c r="I72" s="18">
        <f t="shared" si="3"/>
        <v>40831.750000000029</v>
      </c>
      <c r="J72" s="18">
        <f t="shared" si="2"/>
        <v>41581.750000000029</v>
      </c>
      <c r="K72" s="59" t="s">
        <v>205</v>
      </c>
      <c r="L72" s="18"/>
    </row>
    <row r="73" spans="1:12" ht="15.6" x14ac:dyDescent="0.3">
      <c r="A73" s="10">
        <v>26</v>
      </c>
      <c r="B73" s="56">
        <v>43854</v>
      </c>
      <c r="C73" s="10" t="s">
        <v>558</v>
      </c>
      <c r="D73" s="10"/>
      <c r="E73" s="17"/>
      <c r="F73" s="17">
        <v>100</v>
      </c>
      <c r="G73" s="17"/>
      <c r="H73" s="17"/>
      <c r="I73" s="18">
        <f t="shared" si="3"/>
        <v>41581.750000000029</v>
      </c>
      <c r="J73" s="18">
        <f t="shared" si="2"/>
        <v>41481.750000000029</v>
      </c>
      <c r="K73" s="59" t="s">
        <v>56</v>
      </c>
      <c r="L73" s="18"/>
    </row>
    <row r="74" spans="1:12" ht="15.6" x14ac:dyDescent="0.3">
      <c r="A74" s="10">
        <v>26</v>
      </c>
      <c r="B74" s="56">
        <v>43857</v>
      </c>
      <c r="C74" s="10" t="s">
        <v>559</v>
      </c>
      <c r="D74" s="10"/>
      <c r="E74" s="17">
        <v>100</v>
      </c>
      <c r="F74" s="17"/>
      <c r="G74" s="17"/>
      <c r="H74" s="17"/>
      <c r="I74" s="18">
        <f t="shared" si="3"/>
        <v>41481.750000000029</v>
      </c>
      <c r="J74" s="18">
        <f t="shared" si="2"/>
        <v>41581.750000000029</v>
      </c>
      <c r="K74" s="59" t="s">
        <v>55</v>
      </c>
      <c r="L74" s="18"/>
    </row>
    <row r="75" spans="1:12" ht="15.6" x14ac:dyDescent="0.3">
      <c r="A75" s="10">
        <v>26</v>
      </c>
      <c r="B75" s="56">
        <v>43858</v>
      </c>
      <c r="C75" s="10" t="s">
        <v>560</v>
      </c>
      <c r="D75" s="10"/>
      <c r="E75" s="17"/>
      <c r="F75" s="17">
        <v>5284</v>
      </c>
      <c r="G75" s="17"/>
      <c r="H75" s="17"/>
      <c r="I75" s="18">
        <f t="shared" si="3"/>
        <v>41581.750000000029</v>
      </c>
      <c r="J75" s="18">
        <f t="shared" si="2"/>
        <v>36297.750000000029</v>
      </c>
      <c r="K75" s="59" t="s">
        <v>65</v>
      </c>
      <c r="L75" s="18"/>
    </row>
    <row r="76" spans="1:12" ht="15.6" x14ac:dyDescent="0.3">
      <c r="A76" s="10">
        <v>26</v>
      </c>
      <c r="B76" s="56">
        <v>43858</v>
      </c>
      <c r="C76" s="10" t="s">
        <v>132</v>
      </c>
      <c r="D76" s="10"/>
      <c r="E76" s="17"/>
      <c r="F76" s="17">
        <v>7388</v>
      </c>
      <c r="G76" s="17"/>
      <c r="H76" s="17"/>
      <c r="I76" s="18">
        <f t="shared" ref="I76:I142" si="8">+J75</f>
        <v>36297.750000000029</v>
      </c>
      <c r="J76" s="18">
        <f t="shared" ref="J76:J142" si="9">+I76+E76-F76</f>
        <v>28909.750000000029</v>
      </c>
      <c r="K76" s="59" t="s">
        <v>65</v>
      </c>
      <c r="L76" s="18"/>
    </row>
    <row r="77" spans="1:12" ht="15.6" x14ac:dyDescent="0.3">
      <c r="A77" s="10">
        <v>26</v>
      </c>
      <c r="B77" s="56">
        <v>43858</v>
      </c>
      <c r="C77" s="10" t="s">
        <v>561</v>
      </c>
      <c r="D77" s="10"/>
      <c r="E77" s="17">
        <v>10</v>
      </c>
      <c r="F77" s="17"/>
      <c r="G77" s="17"/>
      <c r="H77" s="17"/>
      <c r="I77" s="18">
        <f t="shared" si="8"/>
        <v>28909.750000000029</v>
      </c>
      <c r="J77" s="18">
        <f t="shared" si="9"/>
        <v>28919.750000000029</v>
      </c>
      <c r="K77" s="59" t="s">
        <v>55</v>
      </c>
      <c r="L77" s="18"/>
    </row>
    <row r="78" spans="1:12" ht="15.6" x14ac:dyDescent="0.3">
      <c r="A78" s="10">
        <v>26</v>
      </c>
      <c r="B78" s="56">
        <v>43860</v>
      </c>
      <c r="C78" s="10" t="s">
        <v>132</v>
      </c>
      <c r="D78" s="10"/>
      <c r="E78" s="17"/>
      <c r="F78" s="17">
        <v>548</v>
      </c>
      <c r="G78" s="17"/>
      <c r="H78" s="17"/>
      <c r="I78" s="18">
        <f t="shared" si="8"/>
        <v>28919.750000000029</v>
      </c>
      <c r="J78" s="18">
        <f t="shared" si="9"/>
        <v>28371.750000000029</v>
      </c>
      <c r="K78" s="59" t="s">
        <v>65</v>
      </c>
      <c r="L78" s="18"/>
    </row>
    <row r="79" spans="1:12" ht="15.6" x14ac:dyDescent="0.3">
      <c r="A79" s="10">
        <v>26</v>
      </c>
      <c r="B79" s="56">
        <v>43860</v>
      </c>
      <c r="C79" s="10" t="s">
        <v>562</v>
      </c>
      <c r="D79" s="10"/>
      <c r="E79" s="17"/>
      <c r="F79" s="17">
        <v>4629</v>
      </c>
      <c r="G79" s="17"/>
      <c r="H79" s="17"/>
      <c r="I79" s="18">
        <f t="shared" si="8"/>
        <v>28371.750000000029</v>
      </c>
      <c r="J79" s="18">
        <f t="shared" si="9"/>
        <v>23742.750000000029</v>
      </c>
      <c r="K79" s="59" t="s">
        <v>65</v>
      </c>
      <c r="L79" s="18"/>
    </row>
    <row r="80" spans="1:12" ht="15.6" x14ac:dyDescent="0.3">
      <c r="A80" s="10">
        <v>26</v>
      </c>
      <c r="B80" s="56">
        <v>43860</v>
      </c>
      <c r="C80" s="10" t="s">
        <v>114</v>
      </c>
      <c r="D80" s="10"/>
      <c r="E80" s="17">
        <v>10</v>
      </c>
      <c r="F80" s="17"/>
      <c r="G80" s="17"/>
      <c r="H80" s="17"/>
      <c r="I80" s="18">
        <f t="shared" si="8"/>
        <v>23742.750000000029</v>
      </c>
      <c r="J80" s="58">
        <f t="shared" si="9"/>
        <v>23752.750000000029</v>
      </c>
      <c r="K80" s="59" t="s">
        <v>55</v>
      </c>
      <c r="L80" s="18"/>
    </row>
    <row r="81" spans="1:12" ht="15.6" x14ac:dyDescent="0.3">
      <c r="A81" s="10">
        <v>27</v>
      </c>
      <c r="B81" s="56">
        <v>43864</v>
      </c>
      <c r="C81" s="10" t="s">
        <v>553</v>
      </c>
      <c r="D81" s="10"/>
      <c r="E81" s="17">
        <v>5</v>
      </c>
      <c r="F81" s="17"/>
      <c r="G81" s="17"/>
      <c r="H81" s="17"/>
      <c r="I81" s="18">
        <f t="shared" si="8"/>
        <v>23752.750000000029</v>
      </c>
      <c r="J81" s="18">
        <f t="shared" si="9"/>
        <v>23757.750000000029</v>
      </c>
      <c r="K81" s="59" t="s">
        <v>55</v>
      </c>
      <c r="L81" s="18"/>
    </row>
    <row r="82" spans="1:12" ht="15.6" x14ac:dyDescent="0.3">
      <c r="A82" s="10">
        <v>27</v>
      </c>
      <c r="B82" s="56">
        <v>43864</v>
      </c>
      <c r="C82" s="10" t="s">
        <v>551</v>
      </c>
      <c r="D82" s="10"/>
      <c r="E82" s="17">
        <v>10</v>
      </c>
      <c r="F82" s="17"/>
      <c r="G82" s="17"/>
      <c r="H82" s="17"/>
      <c r="I82" s="18">
        <f t="shared" si="8"/>
        <v>23757.750000000029</v>
      </c>
      <c r="J82" s="18">
        <f t="shared" si="9"/>
        <v>23767.750000000029</v>
      </c>
      <c r="K82" s="59" t="s">
        <v>55</v>
      </c>
      <c r="L82" s="18"/>
    </row>
    <row r="83" spans="1:12" ht="15.6" x14ac:dyDescent="0.3">
      <c r="A83" s="10">
        <v>27</v>
      </c>
      <c r="B83" s="56">
        <v>43864</v>
      </c>
      <c r="C83" s="10" t="s">
        <v>538</v>
      </c>
      <c r="D83" s="10"/>
      <c r="E83" s="17">
        <v>10</v>
      </c>
      <c r="F83" s="17"/>
      <c r="G83" s="17"/>
      <c r="H83" s="17"/>
      <c r="I83" s="18">
        <f t="shared" si="8"/>
        <v>23767.750000000029</v>
      </c>
      <c r="J83" s="18">
        <f t="shared" si="9"/>
        <v>23777.750000000029</v>
      </c>
      <c r="K83" s="59" t="s">
        <v>55</v>
      </c>
      <c r="L83" s="18"/>
    </row>
    <row r="84" spans="1:12" ht="15.6" x14ac:dyDescent="0.3">
      <c r="A84" s="10">
        <v>27</v>
      </c>
      <c r="B84" s="56">
        <v>43864</v>
      </c>
      <c r="C84" s="10" t="s">
        <v>106</v>
      </c>
      <c r="D84" s="10"/>
      <c r="E84" s="17">
        <v>20</v>
      </c>
      <c r="F84" s="17"/>
      <c r="G84" s="17"/>
      <c r="H84" s="17"/>
      <c r="I84" s="18">
        <f t="shared" si="8"/>
        <v>23777.750000000029</v>
      </c>
      <c r="J84" s="18">
        <f t="shared" si="9"/>
        <v>23797.750000000029</v>
      </c>
      <c r="K84" s="59" t="s">
        <v>55</v>
      </c>
      <c r="L84" s="18"/>
    </row>
    <row r="85" spans="1:12" ht="15.6" x14ac:dyDescent="0.3">
      <c r="A85" s="10">
        <v>27</v>
      </c>
      <c r="B85" s="56">
        <v>43866</v>
      </c>
      <c r="C85" s="10" t="s">
        <v>563</v>
      </c>
      <c r="D85" s="10"/>
      <c r="E85" s="17">
        <v>20</v>
      </c>
      <c r="F85" s="17"/>
      <c r="G85" s="17"/>
      <c r="H85" s="17"/>
      <c r="I85" s="18">
        <f t="shared" si="8"/>
        <v>23797.750000000029</v>
      </c>
      <c r="J85" s="18">
        <f t="shared" si="9"/>
        <v>23817.750000000029</v>
      </c>
      <c r="K85" s="59" t="s">
        <v>55</v>
      </c>
      <c r="L85" s="18"/>
    </row>
    <row r="86" spans="1:12" ht="15.6" x14ac:dyDescent="0.3">
      <c r="A86" s="10">
        <v>27</v>
      </c>
      <c r="B86" s="56">
        <v>43866</v>
      </c>
      <c r="C86" s="10" t="s">
        <v>544</v>
      </c>
      <c r="D86" s="10"/>
      <c r="E86" s="17">
        <v>40</v>
      </c>
      <c r="F86" s="17"/>
      <c r="G86" s="17"/>
      <c r="H86" s="17"/>
      <c r="I86" s="18">
        <f t="shared" si="8"/>
        <v>23817.750000000029</v>
      </c>
      <c r="J86" s="18">
        <f t="shared" si="9"/>
        <v>23857.750000000029</v>
      </c>
      <c r="K86" s="59" t="s">
        <v>55</v>
      </c>
      <c r="L86" s="18"/>
    </row>
    <row r="87" spans="1:12" ht="15.6" x14ac:dyDescent="0.3">
      <c r="A87" s="10">
        <v>27</v>
      </c>
      <c r="B87" s="56">
        <v>43866</v>
      </c>
      <c r="C87" s="10" t="s">
        <v>564</v>
      </c>
      <c r="D87" s="10"/>
      <c r="E87" s="17">
        <v>40</v>
      </c>
      <c r="F87" s="17"/>
      <c r="G87" s="17"/>
      <c r="H87" s="17"/>
      <c r="I87" s="18">
        <f t="shared" si="8"/>
        <v>23857.750000000029</v>
      </c>
      <c r="J87" s="18">
        <f t="shared" si="9"/>
        <v>23897.750000000029</v>
      </c>
      <c r="K87" s="59" t="s">
        <v>55</v>
      </c>
      <c r="L87" s="18"/>
    </row>
    <row r="88" spans="1:12" ht="15.6" x14ac:dyDescent="0.3">
      <c r="A88" s="10">
        <v>27</v>
      </c>
      <c r="B88" s="56">
        <v>43868</v>
      </c>
      <c r="C88" s="10" t="s">
        <v>347</v>
      </c>
      <c r="D88" s="10"/>
      <c r="E88" s="17"/>
      <c r="F88" s="17">
        <v>1767</v>
      </c>
      <c r="G88" s="17"/>
      <c r="H88" s="17"/>
      <c r="I88" s="18">
        <f t="shared" si="8"/>
        <v>23897.750000000029</v>
      </c>
      <c r="J88" s="18">
        <f t="shared" si="9"/>
        <v>22130.750000000029</v>
      </c>
      <c r="K88" s="59" t="s">
        <v>65</v>
      </c>
      <c r="L88" s="18"/>
    </row>
    <row r="89" spans="1:12" ht="15.6" x14ac:dyDescent="0.3">
      <c r="A89" s="10">
        <v>27</v>
      </c>
      <c r="B89" s="56">
        <v>43871</v>
      </c>
      <c r="C89" s="10" t="s">
        <v>565</v>
      </c>
      <c r="D89" s="10" t="s">
        <v>534</v>
      </c>
      <c r="E89" s="17">
        <v>19.8</v>
      </c>
      <c r="F89" s="17"/>
      <c r="G89" s="17"/>
      <c r="H89" s="17"/>
      <c r="I89" s="18">
        <f t="shared" si="8"/>
        <v>22130.750000000029</v>
      </c>
      <c r="J89" s="18">
        <f t="shared" si="9"/>
        <v>22150.550000000028</v>
      </c>
      <c r="K89" s="59" t="s">
        <v>55</v>
      </c>
      <c r="L89" s="18"/>
    </row>
    <row r="90" spans="1:12" ht="15.6" x14ac:dyDescent="0.3">
      <c r="A90" s="10">
        <v>27</v>
      </c>
      <c r="B90" s="56">
        <v>43871</v>
      </c>
      <c r="C90" s="10" t="s">
        <v>160</v>
      </c>
      <c r="D90" s="10"/>
      <c r="E90" s="17">
        <v>25</v>
      </c>
      <c r="F90" s="17"/>
      <c r="G90" s="17"/>
      <c r="H90" s="17"/>
      <c r="I90" s="18">
        <f t="shared" si="8"/>
        <v>22150.550000000028</v>
      </c>
      <c r="J90" s="18">
        <f t="shared" si="9"/>
        <v>22175.550000000028</v>
      </c>
      <c r="K90" s="59" t="s">
        <v>55</v>
      </c>
      <c r="L90" s="18"/>
    </row>
    <row r="91" spans="1:12" ht="15.6" x14ac:dyDescent="0.3">
      <c r="A91" s="10">
        <v>27</v>
      </c>
      <c r="B91" s="56">
        <v>43873</v>
      </c>
      <c r="C91" s="10" t="s">
        <v>566</v>
      </c>
      <c r="D91" s="10"/>
      <c r="E91" s="17">
        <v>500</v>
      </c>
      <c r="F91" s="17"/>
      <c r="G91" s="17"/>
      <c r="H91" s="17"/>
      <c r="I91" s="18">
        <f t="shared" si="8"/>
        <v>22175.550000000028</v>
      </c>
      <c r="J91" s="18">
        <f t="shared" si="9"/>
        <v>22675.550000000028</v>
      </c>
      <c r="K91" s="59" t="s">
        <v>55</v>
      </c>
      <c r="L91" s="18"/>
    </row>
    <row r="92" spans="1:12" ht="15.6" x14ac:dyDescent="0.3">
      <c r="A92" s="10">
        <v>27</v>
      </c>
      <c r="B92" s="56">
        <v>43874</v>
      </c>
      <c r="C92" s="10" t="s">
        <v>567</v>
      </c>
      <c r="D92" s="10"/>
      <c r="E92" s="17"/>
      <c r="F92" s="17">
        <v>90</v>
      </c>
      <c r="G92" s="17"/>
      <c r="H92" s="17"/>
      <c r="I92" s="18">
        <f t="shared" si="8"/>
        <v>22675.550000000028</v>
      </c>
      <c r="J92" s="18">
        <f t="shared" si="9"/>
        <v>22585.550000000028</v>
      </c>
      <c r="K92" s="61" t="s">
        <v>56</v>
      </c>
      <c r="L92" s="18"/>
    </row>
    <row r="93" spans="1:12" ht="15.6" x14ac:dyDescent="0.3">
      <c r="A93" s="10">
        <v>27</v>
      </c>
      <c r="B93" s="56">
        <v>43878</v>
      </c>
      <c r="C93" s="10" t="s">
        <v>547</v>
      </c>
      <c r="D93" s="10"/>
      <c r="E93" s="17">
        <v>10</v>
      </c>
      <c r="F93" s="17"/>
      <c r="G93" s="17"/>
      <c r="H93" s="17"/>
      <c r="I93" s="18">
        <f t="shared" si="8"/>
        <v>22585.550000000028</v>
      </c>
      <c r="J93" s="18">
        <f t="shared" si="9"/>
        <v>22595.550000000028</v>
      </c>
      <c r="K93" s="59" t="s">
        <v>55</v>
      </c>
      <c r="L93" s="18"/>
    </row>
    <row r="94" spans="1:12" ht="15.6" x14ac:dyDescent="0.3">
      <c r="A94" s="10">
        <v>27</v>
      </c>
      <c r="B94" s="56">
        <v>43878</v>
      </c>
      <c r="C94" s="10" t="s">
        <v>556</v>
      </c>
      <c r="D94" s="10"/>
      <c r="E94" s="17">
        <v>40</v>
      </c>
      <c r="F94" s="17"/>
      <c r="G94" s="17"/>
      <c r="H94" s="17"/>
      <c r="I94" s="18">
        <f t="shared" si="8"/>
        <v>22595.550000000028</v>
      </c>
      <c r="J94" s="18">
        <f t="shared" si="9"/>
        <v>22635.550000000028</v>
      </c>
      <c r="K94" s="59" t="s">
        <v>55</v>
      </c>
      <c r="L94" s="18"/>
    </row>
    <row r="95" spans="1:12" ht="15.6" x14ac:dyDescent="0.3">
      <c r="A95" s="10">
        <v>27</v>
      </c>
      <c r="B95" s="56">
        <v>43881</v>
      </c>
      <c r="C95" s="10" t="s">
        <v>568</v>
      </c>
      <c r="D95" s="10"/>
      <c r="E95" s="17">
        <v>6.31</v>
      </c>
      <c r="F95" s="17"/>
      <c r="G95" s="17"/>
      <c r="H95" s="17"/>
      <c r="I95" s="18">
        <f t="shared" si="8"/>
        <v>22635.550000000028</v>
      </c>
      <c r="J95" s="18">
        <f t="shared" si="9"/>
        <v>22641.86000000003</v>
      </c>
      <c r="K95" s="59" t="s">
        <v>55</v>
      </c>
      <c r="L95" s="18"/>
    </row>
    <row r="96" spans="1:12" ht="15.6" x14ac:dyDescent="0.3">
      <c r="A96" s="10">
        <v>27</v>
      </c>
      <c r="B96" s="56">
        <v>43886</v>
      </c>
      <c r="C96" s="10" t="s">
        <v>119</v>
      </c>
      <c r="D96" s="10" t="s">
        <v>569</v>
      </c>
      <c r="E96" s="17">
        <v>100</v>
      </c>
      <c r="F96" s="17"/>
      <c r="G96" s="17"/>
      <c r="H96" s="17"/>
      <c r="I96" s="18">
        <f t="shared" si="8"/>
        <v>22641.86000000003</v>
      </c>
      <c r="J96" s="18">
        <f t="shared" si="9"/>
        <v>22741.86000000003</v>
      </c>
      <c r="K96" s="59" t="s">
        <v>55</v>
      </c>
      <c r="L96" s="18"/>
    </row>
    <row r="97" spans="1:12" ht="15.6" x14ac:dyDescent="0.3">
      <c r="A97" s="10">
        <v>27</v>
      </c>
      <c r="B97" s="56">
        <v>43888</v>
      </c>
      <c r="C97" s="10" t="s">
        <v>570</v>
      </c>
      <c r="D97" s="10" t="s">
        <v>571</v>
      </c>
      <c r="E97" s="17"/>
      <c r="F97" s="17">
        <v>70</v>
      </c>
      <c r="G97" s="17"/>
      <c r="H97" s="17"/>
      <c r="I97" s="18">
        <f t="shared" si="8"/>
        <v>22741.86000000003</v>
      </c>
      <c r="J97" s="18">
        <f t="shared" si="9"/>
        <v>22671.86000000003</v>
      </c>
      <c r="K97" s="61" t="s">
        <v>56</v>
      </c>
      <c r="L97" s="18"/>
    </row>
    <row r="98" spans="1:12" ht="15.6" x14ac:dyDescent="0.3">
      <c r="A98" s="10">
        <v>27</v>
      </c>
      <c r="B98" s="56">
        <v>43889</v>
      </c>
      <c r="C98" s="10" t="s">
        <v>572</v>
      </c>
      <c r="D98" s="10"/>
      <c r="E98" s="17">
        <v>10</v>
      </c>
      <c r="F98" s="17"/>
      <c r="G98" s="17"/>
      <c r="H98" s="17"/>
      <c r="I98" s="18">
        <f t="shared" si="8"/>
        <v>22671.86000000003</v>
      </c>
      <c r="J98" s="18">
        <f t="shared" si="9"/>
        <v>22681.86000000003</v>
      </c>
      <c r="K98" s="59" t="s">
        <v>55</v>
      </c>
      <c r="L98" s="18"/>
    </row>
    <row r="99" spans="1:12" ht="15.6" x14ac:dyDescent="0.3">
      <c r="A99" s="10">
        <v>27</v>
      </c>
      <c r="B99" s="56">
        <v>43892</v>
      </c>
      <c r="C99" s="10" t="s">
        <v>551</v>
      </c>
      <c r="D99" s="10"/>
      <c r="E99" s="17">
        <v>10</v>
      </c>
      <c r="F99" s="17"/>
      <c r="G99" s="17"/>
      <c r="H99" s="17"/>
      <c r="I99" s="18">
        <f t="shared" si="8"/>
        <v>22681.86000000003</v>
      </c>
      <c r="J99" s="18">
        <f t="shared" si="9"/>
        <v>22691.86000000003</v>
      </c>
      <c r="K99" s="59" t="s">
        <v>55</v>
      </c>
      <c r="L99" s="18"/>
    </row>
    <row r="100" spans="1:12" ht="15.6" x14ac:dyDescent="0.3">
      <c r="A100" s="10">
        <v>27</v>
      </c>
      <c r="B100" s="56">
        <v>43892</v>
      </c>
      <c r="C100" s="10" t="s">
        <v>550</v>
      </c>
      <c r="D100" s="10"/>
      <c r="E100" s="17">
        <v>10</v>
      </c>
      <c r="F100" s="17"/>
      <c r="G100" s="17"/>
      <c r="H100" s="17"/>
      <c r="I100" s="18">
        <f t="shared" si="8"/>
        <v>22691.86000000003</v>
      </c>
      <c r="J100" s="18">
        <f t="shared" si="9"/>
        <v>22701.86000000003</v>
      </c>
      <c r="K100" s="59" t="s">
        <v>55</v>
      </c>
      <c r="L100" s="18"/>
    </row>
    <row r="101" spans="1:12" ht="15.6" x14ac:dyDescent="0.3">
      <c r="A101" s="10">
        <v>27</v>
      </c>
      <c r="B101" s="56">
        <v>43892</v>
      </c>
      <c r="C101" s="10" t="s">
        <v>552</v>
      </c>
      <c r="D101" s="10"/>
      <c r="E101" s="17">
        <v>10</v>
      </c>
      <c r="F101" s="17"/>
      <c r="G101" s="17"/>
      <c r="H101" s="17"/>
      <c r="I101" s="18">
        <f t="shared" si="8"/>
        <v>22701.86000000003</v>
      </c>
      <c r="J101" s="18">
        <f t="shared" si="9"/>
        <v>22711.86000000003</v>
      </c>
      <c r="K101" s="59" t="s">
        <v>55</v>
      </c>
      <c r="L101" s="18"/>
    </row>
    <row r="102" spans="1:12" ht="15.6" x14ac:dyDescent="0.3">
      <c r="A102" s="10">
        <v>27</v>
      </c>
      <c r="B102" s="56">
        <v>43892</v>
      </c>
      <c r="C102" s="10" t="s">
        <v>573</v>
      </c>
      <c r="D102" s="10"/>
      <c r="E102" s="17">
        <v>20</v>
      </c>
      <c r="F102" s="17"/>
      <c r="G102" s="17"/>
      <c r="H102" s="17"/>
      <c r="I102" s="18">
        <f t="shared" si="8"/>
        <v>22711.86000000003</v>
      </c>
      <c r="J102" s="18">
        <f t="shared" si="9"/>
        <v>22731.86000000003</v>
      </c>
      <c r="K102" s="59" t="s">
        <v>55</v>
      </c>
      <c r="L102" s="18"/>
    </row>
    <row r="103" spans="1:12" ht="15.6" x14ac:dyDescent="0.3">
      <c r="A103" s="10">
        <v>27</v>
      </c>
      <c r="B103" s="56">
        <v>43892</v>
      </c>
      <c r="C103" s="10" t="s">
        <v>574</v>
      </c>
      <c r="D103" s="10"/>
      <c r="E103" s="17">
        <v>180</v>
      </c>
      <c r="F103" s="17"/>
      <c r="G103" s="17"/>
      <c r="H103" s="17"/>
      <c r="I103" s="18">
        <f t="shared" si="8"/>
        <v>22731.86000000003</v>
      </c>
      <c r="J103" s="58">
        <f t="shared" si="9"/>
        <v>22911.86000000003</v>
      </c>
      <c r="K103" s="59" t="s">
        <v>55</v>
      </c>
      <c r="L103" s="18"/>
    </row>
    <row r="104" spans="1:12" ht="15.6" x14ac:dyDescent="0.3">
      <c r="A104" s="10">
        <v>28</v>
      </c>
      <c r="B104" s="56">
        <v>43893</v>
      </c>
      <c r="C104" s="10" t="s">
        <v>553</v>
      </c>
      <c r="D104" s="10"/>
      <c r="E104" s="17">
        <v>5</v>
      </c>
      <c r="F104" s="17"/>
      <c r="G104" s="17"/>
      <c r="H104" s="17"/>
      <c r="I104" s="18">
        <f t="shared" si="8"/>
        <v>22911.86000000003</v>
      </c>
      <c r="J104" s="18">
        <f t="shared" si="9"/>
        <v>22916.86000000003</v>
      </c>
      <c r="K104" s="59" t="s">
        <v>55</v>
      </c>
      <c r="L104" s="18"/>
    </row>
    <row r="105" spans="1:12" ht="15.6" x14ac:dyDescent="0.3">
      <c r="A105" s="10">
        <v>28</v>
      </c>
      <c r="B105" s="56">
        <v>43895</v>
      </c>
      <c r="C105" s="10">
        <v>100007</v>
      </c>
      <c r="D105" s="10" t="s">
        <v>575</v>
      </c>
      <c r="E105" s="17"/>
      <c r="F105" s="17">
        <v>150</v>
      </c>
      <c r="G105" s="17"/>
      <c r="H105" s="17"/>
      <c r="I105" s="18">
        <f t="shared" si="8"/>
        <v>22916.86000000003</v>
      </c>
      <c r="J105" s="18">
        <f t="shared" si="9"/>
        <v>22766.86000000003</v>
      </c>
      <c r="K105" s="61" t="s">
        <v>56</v>
      </c>
      <c r="L105" s="18"/>
    </row>
    <row r="106" spans="1:12" ht="15.6" x14ac:dyDescent="0.3">
      <c r="A106" s="10">
        <v>28</v>
      </c>
      <c r="B106" s="56">
        <v>43895</v>
      </c>
      <c r="C106" s="10" t="s">
        <v>563</v>
      </c>
      <c r="D106" s="10"/>
      <c r="E106" s="17">
        <v>20</v>
      </c>
      <c r="F106" s="17"/>
      <c r="G106" s="17"/>
      <c r="H106" s="17"/>
      <c r="I106" s="18">
        <f t="shared" si="8"/>
        <v>22766.86000000003</v>
      </c>
      <c r="J106" s="18">
        <f t="shared" si="9"/>
        <v>22786.86000000003</v>
      </c>
      <c r="K106" s="59" t="s">
        <v>55</v>
      </c>
      <c r="L106" s="18"/>
    </row>
    <row r="107" spans="1:12" ht="15.6" x14ac:dyDescent="0.3">
      <c r="A107" s="10">
        <v>28</v>
      </c>
      <c r="B107" s="56">
        <v>43895</v>
      </c>
      <c r="C107" s="10" t="s">
        <v>544</v>
      </c>
      <c r="D107" s="10"/>
      <c r="E107" s="17">
        <v>40</v>
      </c>
      <c r="F107" s="17"/>
      <c r="G107" s="17"/>
      <c r="H107" s="17"/>
      <c r="I107" s="18">
        <f t="shared" si="8"/>
        <v>22786.86000000003</v>
      </c>
      <c r="J107" s="18">
        <f t="shared" si="9"/>
        <v>22826.86000000003</v>
      </c>
      <c r="K107" s="59" t="s">
        <v>55</v>
      </c>
      <c r="L107" s="18"/>
    </row>
    <row r="108" spans="1:12" ht="15.6" x14ac:dyDescent="0.3">
      <c r="A108" s="10">
        <v>28</v>
      </c>
      <c r="B108" s="56">
        <v>43895</v>
      </c>
      <c r="C108" s="10" t="s">
        <v>564</v>
      </c>
      <c r="D108" s="10"/>
      <c r="E108" s="17">
        <v>40</v>
      </c>
      <c r="F108" s="17"/>
      <c r="G108" s="17"/>
      <c r="H108" s="17"/>
      <c r="I108" s="18">
        <f t="shared" si="8"/>
        <v>22826.86000000003</v>
      </c>
      <c r="J108" s="18">
        <f t="shared" si="9"/>
        <v>22866.86000000003</v>
      </c>
      <c r="K108" s="59" t="s">
        <v>55</v>
      </c>
      <c r="L108" s="18"/>
    </row>
    <row r="109" spans="1:12" ht="15.6" x14ac:dyDescent="0.3">
      <c r="A109" s="10">
        <v>28</v>
      </c>
      <c r="B109" s="56">
        <v>43896</v>
      </c>
      <c r="C109" s="10" t="s">
        <v>576</v>
      </c>
      <c r="D109" s="10" t="s">
        <v>577</v>
      </c>
      <c r="E109" s="17"/>
      <c r="F109" s="17">
        <v>460</v>
      </c>
      <c r="G109" s="17"/>
      <c r="H109" s="17"/>
      <c r="I109" s="18">
        <f t="shared" si="8"/>
        <v>22866.86000000003</v>
      </c>
      <c r="J109" s="18">
        <f t="shared" si="9"/>
        <v>22406.86000000003</v>
      </c>
      <c r="K109" s="59" t="s">
        <v>56</v>
      </c>
      <c r="L109" s="18"/>
    </row>
    <row r="110" spans="1:12" ht="15.6" x14ac:dyDescent="0.3">
      <c r="A110" s="10">
        <v>28</v>
      </c>
      <c r="B110" s="56">
        <v>43899</v>
      </c>
      <c r="C110" s="10" t="s">
        <v>545</v>
      </c>
      <c r="D110" s="10"/>
      <c r="E110" s="17">
        <v>25</v>
      </c>
      <c r="F110" s="17"/>
      <c r="G110" s="17"/>
      <c r="H110" s="17"/>
      <c r="I110" s="18">
        <f t="shared" si="8"/>
        <v>22406.86000000003</v>
      </c>
      <c r="J110" s="18">
        <f t="shared" si="9"/>
        <v>22431.86000000003</v>
      </c>
      <c r="K110" s="59" t="s">
        <v>55</v>
      </c>
      <c r="L110" s="18"/>
    </row>
    <row r="111" spans="1:12" ht="15.6" x14ac:dyDescent="0.3">
      <c r="A111" s="10">
        <v>28</v>
      </c>
      <c r="B111" s="56">
        <v>43900</v>
      </c>
      <c r="C111" s="10" t="s">
        <v>578</v>
      </c>
      <c r="D111" s="10" t="s">
        <v>579</v>
      </c>
      <c r="E111" s="17">
        <v>19.8</v>
      </c>
      <c r="F111" s="17"/>
      <c r="G111" s="17"/>
      <c r="H111" s="17"/>
      <c r="I111" s="18">
        <f t="shared" si="8"/>
        <v>22431.86000000003</v>
      </c>
      <c r="J111" s="18">
        <f t="shared" si="9"/>
        <v>22451.660000000029</v>
      </c>
      <c r="K111" s="59" t="s">
        <v>55</v>
      </c>
      <c r="L111" s="18"/>
    </row>
    <row r="112" spans="1:12" ht="15.6" x14ac:dyDescent="0.3">
      <c r="A112" s="10">
        <v>28</v>
      </c>
      <c r="B112" s="56">
        <v>43900</v>
      </c>
      <c r="C112" s="10" t="s">
        <v>580</v>
      </c>
      <c r="D112" s="10" t="s">
        <v>581</v>
      </c>
      <c r="E112" s="17">
        <v>1940</v>
      </c>
      <c r="F112" s="17"/>
      <c r="G112" s="17"/>
      <c r="H112" s="17"/>
      <c r="I112" s="18">
        <f t="shared" si="8"/>
        <v>22451.660000000029</v>
      </c>
      <c r="J112" s="18">
        <f t="shared" si="9"/>
        <v>24391.660000000029</v>
      </c>
      <c r="K112" s="59" t="s">
        <v>61</v>
      </c>
      <c r="L112" s="18"/>
    </row>
    <row r="113" spans="1:12" ht="15.6" x14ac:dyDescent="0.3">
      <c r="A113" s="10">
        <v>28</v>
      </c>
      <c r="B113" s="56">
        <v>43902</v>
      </c>
      <c r="C113" s="10" t="s">
        <v>566</v>
      </c>
      <c r="D113" s="10"/>
      <c r="E113" s="17">
        <v>500</v>
      </c>
      <c r="F113" s="17"/>
      <c r="G113" s="17"/>
      <c r="H113" s="17"/>
      <c r="I113" s="18">
        <f t="shared" si="8"/>
        <v>24391.660000000029</v>
      </c>
      <c r="J113" s="18">
        <f t="shared" si="9"/>
        <v>24891.660000000029</v>
      </c>
      <c r="K113" s="59" t="s">
        <v>55</v>
      </c>
      <c r="L113" s="18"/>
    </row>
    <row r="114" spans="1:12" ht="15.6" x14ac:dyDescent="0.3">
      <c r="A114" s="10">
        <v>28</v>
      </c>
      <c r="B114" s="56">
        <v>43906</v>
      </c>
      <c r="C114" s="10" t="s">
        <v>547</v>
      </c>
      <c r="D114" s="10"/>
      <c r="E114" s="17">
        <v>10</v>
      </c>
      <c r="F114" s="17"/>
      <c r="G114" s="17"/>
      <c r="H114" s="17"/>
      <c r="I114" s="18">
        <f t="shared" si="8"/>
        <v>24891.660000000029</v>
      </c>
      <c r="J114" s="18">
        <f t="shared" si="9"/>
        <v>24901.660000000029</v>
      </c>
      <c r="K114" s="59" t="s">
        <v>55</v>
      </c>
      <c r="L114" s="18"/>
    </row>
    <row r="115" spans="1:12" ht="15.6" x14ac:dyDescent="0.3">
      <c r="A115" s="10">
        <v>28</v>
      </c>
      <c r="B115" s="56">
        <v>43906</v>
      </c>
      <c r="C115" s="10" t="s">
        <v>556</v>
      </c>
      <c r="D115" s="10"/>
      <c r="E115" s="17">
        <v>40</v>
      </c>
      <c r="F115" s="17"/>
      <c r="G115" s="17"/>
      <c r="H115" s="17"/>
      <c r="I115" s="18">
        <f t="shared" ref="I115" si="10">+J114</f>
        <v>24901.660000000029</v>
      </c>
      <c r="J115" s="18">
        <f t="shared" ref="J115" si="11">+I115+E115-F115</f>
        <v>24941.660000000029</v>
      </c>
      <c r="K115" s="59" t="s">
        <v>55</v>
      </c>
      <c r="L115" s="18"/>
    </row>
    <row r="116" spans="1:12" ht="15.6" x14ac:dyDescent="0.3">
      <c r="A116" s="10">
        <v>28</v>
      </c>
      <c r="B116" s="56">
        <v>43915</v>
      </c>
      <c r="C116" s="10" t="s">
        <v>582</v>
      </c>
      <c r="D116" s="10" t="s">
        <v>564</v>
      </c>
      <c r="E116" s="17">
        <v>50</v>
      </c>
      <c r="F116" s="17"/>
      <c r="G116" s="17"/>
      <c r="H116" s="17"/>
      <c r="I116" s="18">
        <f t="shared" ref="I116:I121" si="12">+J115</f>
        <v>24941.660000000029</v>
      </c>
      <c r="J116" s="18">
        <f t="shared" ref="J116:J121" si="13">+I116+E116-F116</f>
        <v>24991.660000000029</v>
      </c>
      <c r="K116" s="59" t="s">
        <v>55</v>
      </c>
      <c r="L116" s="18"/>
    </row>
    <row r="117" spans="1:12" ht="15.6" x14ac:dyDescent="0.3">
      <c r="A117" s="10">
        <v>28</v>
      </c>
      <c r="B117" s="56">
        <v>43920</v>
      </c>
      <c r="C117" s="10" t="s">
        <v>550</v>
      </c>
      <c r="D117" s="10"/>
      <c r="E117" s="17">
        <v>10</v>
      </c>
      <c r="F117" s="17"/>
      <c r="G117" s="17"/>
      <c r="H117" s="17"/>
      <c r="I117" s="18">
        <f t="shared" si="12"/>
        <v>24991.660000000029</v>
      </c>
      <c r="J117" s="18">
        <f t="shared" si="13"/>
        <v>25001.660000000029</v>
      </c>
      <c r="K117" s="59" t="s">
        <v>55</v>
      </c>
      <c r="L117" s="18"/>
    </row>
    <row r="118" spans="1:12" ht="15.6" x14ac:dyDescent="0.3">
      <c r="A118" s="10">
        <v>28</v>
      </c>
      <c r="B118" s="56">
        <v>43920</v>
      </c>
      <c r="C118" s="10" t="s">
        <v>572</v>
      </c>
      <c r="D118" s="10"/>
      <c r="E118" s="17">
        <v>10</v>
      </c>
      <c r="F118" s="17"/>
      <c r="G118" s="17"/>
      <c r="H118" s="17"/>
      <c r="I118" s="18">
        <f t="shared" si="12"/>
        <v>25001.660000000029</v>
      </c>
      <c r="J118" s="18">
        <f t="shared" si="13"/>
        <v>25011.660000000029</v>
      </c>
      <c r="K118" s="59" t="s">
        <v>55</v>
      </c>
      <c r="L118" s="18"/>
    </row>
    <row r="119" spans="1:12" ht="15.6" x14ac:dyDescent="0.3">
      <c r="A119" s="10">
        <v>28</v>
      </c>
      <c r="B119" s="56">
        <v>43922</v>
      </c>
      <c r="C119" s="10" t="s">
        <v>583</v>
      </c>
      <c r="D119" s="10"/>
      <c r="E119" s="17"/>
      <c r="F119" s="60">
        <f>+ROUND(1719*(600000/1520000),2)</f>
        <v>678.55</v>
      </c>
      <c r="G119" s="17"/>
      <c r="H119" s="17"/>
      <c r="I119" s="18">
        <f t="shared" si="12"/>
        <v>25011.660000000029</v>
      </c>
      <c r="J119" s="18">
        <f t="shared" si="13"/>
        <v>24333.11000000003</v>
      </c>
      <c r="K119" s="61" t="s">
        <v>608</v>
      </c>
      <c r="L119" s="18" t="s">
        <v>612</v>
      </c>
    </row>
    <row r="120" spans="1:12" ht="15.6" x14ac:dyDescent="0.3">
      <c r="A120" s="10">
        <v>28</v>
      </c>
      <c r="B120" s="56">
        <v>43922</v>
      </c>
      <c r="C120" s="10" t="s">
        <v>583</v>
      </c>
      <c r="D120" s="10"/>
      <c r="E120" s="17"/>
      <c r="F120" s="60">
        <f>1719-F119</f>
        <v>1040.45</v>
      </c>
      <c r="G120" s="17"/>
      <c r="H120" s="17"/>
      <c r="I120" s="18">
        <f t="shared" si="12"/>
        <v>24333.11000000003</v>
      </c>
      <c r="J120" s="18">
        <f t="shared" si="13"/>
        <v>23292.660000000029</v>
      </c>
      <c r="K120" s="61" t="s">
        <v>65</v>
      </c>
      <c r="L120" s="18" t="s">
        <v>612</v>
      </c>
    </row>
    <row r="121" spans="1:12" ht="15.6" x14ac:dyDescent="0.3">
      <c r="A121" s="10">
        <v>28</v>
      </c>
      <c r="B121" s="56">
        <v>43922</v>
      </c>
      <c r="C121" s="10" t="s">
        <v>552</v>
      </c>
      <c r="D121" s="10"/>
      <c r="E121" s="17">
        <v>10</v>
      </c>
      <c r="F121" s="17"/>
      <c r="G121" s="17"/>
      <c r="H121" s="17"/>
      <c r="I121" s="18">
        <f t="shared" si="12"/>
        <v>23292.660000000029</v>
      </c>
      <c r="J121" s="18">
        <f t="shared" si="13"/>
        <v>23302.660000000029</v>
      </c>
      <c r="K121" s="59" t="s">
        <v>55</v>
      </c>
      <c r="L121" s="18"/>
    </row>
    <row r="122" spans="1:12" ht="15.6" x14ac:dyDescent="0.3">
      <c r="A122" s="10">
        <v>28</v>
      </c>
      <c r="B122" s="56">
        <v>43922</v>
      </c>
      <c r="C122" s="10" t="s">
        <v>551</v>
      </c>
      <c r="D122" s="10"/>
      <c r="E122" s="17">
        <v>10</v>
      </c>
      <c r="F122" s="17"/>
      <c r="G122" s="17"/>
      <c r="H122" s="17"/>
      <c r="I122" s="18">
        <f t="shared" si="8"/>
        <v>23302.660000000029</v>
      </c>
      <c r="J122" s="18">
        <f t="shared" si="9"/>
        <v>23312.660000000029</v>
      </c>
      <c r="K122" s="59" t="s">
        <v>55</v>
      </c>
      <c r="L122" s="18"/>
    </row>
    <row r="123" spans="1:12" ht="15.6" x14ac:dyDescent="0.3">
      <c r="A123" s="10">
        <v>28</v>
      </c>
      <c r="B123" s="56">
        <v>43922</v>
      </c>
      <c r="C123" s="10" t="s">
        <v>573</v>
      </c>
      <c r="D123" s="10"/>
      <c r="E123" s="17">
        <v>20</v>
      </c>
      <c r="F123" s="17"/>
      <c r="G123" s="17"/>
      <c r="H123" s="17"/>
      <c r="I123" s="18">
        <f t="shared" si="8"/>
        <v>23312.660000000029</v>
      </c>
      <c r="J123" s="58">
        <f t="shared" si="9"/>
        <v>23332.660000000029</v>
      </c>
      <c r="K123" s="59" t="s">
        <v>55</v>
      </c>
      <c r="L123" s="18"/>
    </row>
    <row r="124" spans="1:12" ht="15.6" x14ac:dyDescent="0.3">
      <c r="A124" s="10">
        <v>29</v>
      </c>
      <c r="B124" s="56">
        <v>43924</v>
      </c>
      <c r="C124" s="10" t="s">
        <v>553</v>
      </c>
      <c r="D124" s="10"/>
      <c r="E124" s="17">
        <v>5</v>
      </c>
      <c r="F124" s="17"/>
      <c r="G124" s="17"/>
      <c r="H124" s="17"/>
      <c r="I124" s="18">
        <f t="shared" si="8"/>
        <v>23332.660000000029</v>
      </c>
      <c r="J124" s="18">
        <f t="shared" si="9"/>
        <v>23337.660000000029</v>
      </c>
      <c r="K124" s="59" t="s">
        <v>55</v>
      </c>
      <c r="L124" s="18"/>
    </row>
    <row r="125" spans="1:12" ht="15.6" x14ac:dyDescent="0.3">
      <c r="A125" s="10">
        <v>29</v>
      </c>
      <c r="B125" s="56">
        <v>43927</v>
      </c>
      <c r="C125" s="10" t="s">
        <v>563</v>
      </c>
      <c r="D125" s="10"/>
      <c r="E125" s="17">
        <v>20</v>
      </c>
      <c r="F125" s="17"/>
      <c r="G125" s="17"/>
      <c r="H125" s="17"/>
      <c r="I125" s="18">
        <f t="shared" si="8"/>
        <v>23337.660000000029</v>
      </c>
      <c r="J125" s="18">
        <f t="shared" si="9"/>
        <v>23357.660000000029</v>
      </c>
      <c r="K125" s="59" t="s">
        <v>55</v>
      </c>
      <c r="L125" s="18"/>
    </row>
    <row r="126" spans="1:12" ht="15.6" x14ac:dyDescent="0.3">
      <c r="A126" s="10">
        <v>29</v>
      </c>
      <c r="B126" s="56">
        <v>43927</v>
      </c>
      <c r="C126" s="10" t="s">
        <v>544</v>
      </c>
      <c r="D126" s="10"/>
      <c r="E126" s="17">
        <v>40</v>
      </c>
      <c r="F126" s="17"/>
      <c r="G126" s="17"/>
      <c r="H126" s="17"/>
      <c r="I126" s="18">
        <f t="shared" si="8"/>
        <v>23357.660000000029</v>
      </c>
      <c r="J126" s="18">
        <f t="shared" si="9"/>
        <v>23397.660000000029</v>
      </c>
      <c r="K126" s="59" t="s">
        <v>55</v>
      </c>
      <c r="L126" s="18"/>
    </row>
    <row r="127" spans="1:12" ht="15.6" x14ac:dyDescent="0.3">
      <c r="A127" s="10">
        <v>29</v>
      </c>
      <c r="B127" s="56">
        <v>43927</v>
      </c>
      <c r="C127" s="10" t="s">
        <v>564</v>
      </c>
      <c r="D127" s="10"/>
      <c r="E127" s="17">
        <v>40</v>
      </c>
      <c r="F127" s="17"/>
      <c r="G127" s="17"/>
      <c r="H127" s="17"/>
      <c r="I127" s="18">
        <f t="shared" si="8"/>
        <v>23397.660000000029</v>
      </c>
      <c r="J127" s="18">
        <f t="shared" si="9"/>
        <v>23437.660000000029</v>
      </c>
      <c r="K127" s="59" t="s">
        <v>55</v>
      </c>
      <c r="L127" s="18"/>
    </row>
    <row r="128" spans="1:12" ht="15.6" x14ac:dyDescent="0.3">
      <c r="A128" s="10">
        <v>29</v>
      </c>
      <c r="B128" s="56">
        <v>43929</v>
      </c>
      <c r="C128" s="10" t="s">
        <v>584</v>
      </c>
      <c r="D128" s="10" t="s">
        <v>579</v>
      </c>
      <c r="E128" s="17">
        <v>19.8</v>
      </c>
      <c r="F128" s="17"/>
      <c r="G128" s="17"/>
      <c r="H128" s="17"/>
      <c r="I128" s="18">
        <f t="shared" si="8"/>
        <v>23437.660000000029</v>
      </c>
      <c r="J128" s="18">
        <f t="shared" si="9"/>
        <v>23457.460000000028</v>
      </c>
      <c r="K128" s="59" t="s">
        <v>55</v>
      </c>
      <c r="L128" s="18"/>
    </row>
    <row r="129" spans="1:13" ht="15.6" x14ac:dyDescent="0.3">
      <c r="A129" s="10">
        <v>29</v>
      </c>
      <c r="B129" s="56">
        <v>43930</v>
      </c>
      <c r="C129" s="10" t="s">
        <v>545</v>
      </c>
      <c r="D129" s="10"/>
      <c r="E129" s="17">
        <v>25</v>
      </c>
      <c r="F129" s="17"/>
      <c r="G129" s="17"/>
      <c r="H129" s="17"/>
      <c r="I129" s="18">
        <f t="shared" si="8"/>
        <v>23457.460000000028</v>
      </c>
      <c r="J129" s="18">
        <f t="shared" si="9"/>
        <v>23482.460000000028</v>
      </c>
      <c r="K129" s="59" t="s">
        <v>55</v>
      </c>
      <c r="L129" s="18"/>
    </row>
    <row r="130" spans="1:13" ht="15.6" x14ac:dyDescent="0.3">
      <c r="A130" s="10">
        <v>29</v>
      </c>
      <c r="B130" s="56">
        <v>43935</v>
      </c>
      <c r="C130" s="10" t="s">
        <v>585</v>
      </c>
      <c r="D130" s="10"/>
      <c r="E130" s="17">
        <v>24</v>
      </c>
      <c r="F130" s="17"/>
      <c r="G130" s="17"/>
      <c r="H130" s="17"/>
      <c r="I130" s="18">
        <f t="shared" si="8"/>
        <v>23482.460000000028</v>
      </c>
      <c r="J130" s="18">
        <f t="shared" si="9"/>
        <v>23506.460000000028</v>
      </c>
      <c r="K130" s="59" t="s">
        <v>55</v>
      </c>
      <c r="L130" s="18"/>
    </row>
    <row r="131" spans="1:13" ht="15.6" x14ac:dyDescent="0.3">
      <c r="A131" s="10">
        <v>29</v>
      </c>
      <c r="B131" s="56">
        <v>43935</v>
      </c>
      <c r="C131" s="10" t="s">
        <v>566</v>
      </c>
      <c r="D131" s="10"/>
      <c r="E131" s="17">
        <v>500</v>
      </c>
      <c r="F131" s="17"/>
      <c r="G131" s="17"/>
      <c r="H131" s="17"/>
      <c r="I131" s="18">
        <f t="shared" si="8"/>
        <v>23506.460000000028</v>
      </c>
      <c r="J131" s="18">
        <f t="shared" si="9"/>
        <v>24006.460000000028</v>
      </c>
      <c r="K131" s="59" t="s">
        <v>55</v>
      </c>
      <c r="L131" s="18"/>
    </row>
    <row r="132" spans="1:13" ht="15.6" x14ac:dyDescent="0.3">
      <c r="A132" s="10">
        <v>29</v>
      </c>
      <c r="B132" s="56">
        <v>43936</v>
      </c>
      <c r="C132" s="10" t="s">
        <v>547</v>
      </c>
      <c r="D132" s="10"/>
      <c r="E132" s="17">
        <v>10</v>
      </c>
      <c r="F132" s="17"/>
      <c r="G132" s="17"/>
      <c r="H132" s="17"/>
      <c r="I132" s="18">
        <f t="shared" si="8"/>
        <v>24006.460000000028</v>
      </c>
      <c r="J132" s="18">
        <f t="shared" si="9"/>
        <v>24016.460000000028</v>
      </c>
      <c r="K132" s="59" t="s">
        <v>55</v>
      </c>
      <c r="L132" s="18"/>
    </row>
    <row r="133" spans="1:13" ht="15.6" x14ac:dyDescent="0.3">
      <c r="A133" s="10">
        <v>29</v>
      </c>
      <c r="B133" s="56">
        <v>43937</v>
      </c>
      <c r="C133" s="10" t="s">
        <v>556</v>
      </c>
      <c r="D133" s="10"/>
      <c r="E133" s="17">
        <v>50</v>
      </c>
      <c r="F133" s="17"/>
      <c r="G133" s="17"/>
      <c r="H133" s="17"/>
      <c r="I133" s="18">
        <f t="shared" si="8"/>
        <v>24016.460000000028</v>
      </c>
      <c r="J133" s="18">
        <f t="shared" si="9"/>
        <v>24066.460000000028</v>
      </c>
      <c r="K133" s="59" t="s">
        <v>55</v>
      </c>
      <c r="L133" s="18"/>
    </row>
    <row r="134" spans="1:13" ht="15.6" x14ac:dyDescent="0.3">
      <c r="A134" s="10">
        <v>29</v>
      </c>
      <c r="B134" s="56">
        <v>43938</v>
      </c>
      <c r="C134" s="10" t="s">
        <v>586</v>
      </c>
      <c r="D134" s="10"/>
      <c r="E134" s="17"/>
      <c r="F134" s="17">
        <v>87</v>
      </c>
      <c r="G134" s="17"/>
      <c r="H134" s="17"/>
      <c r="I134" s="18">
        <f t="shared" si="8"/>
        <v>24066.460000000028</v>
      </c>
      <c r="J134" s="18">
        <f t="shared" si="9"/>
        <v>23979.460000000028</v>
      </c>
      <c r="K134" s="61" t="s">
        <v>56</v>
      </c>
      <c r="L134" s="18"/>
    </row>
    <row r="135" spans="1:13" ht="15.6" x14ac:dyDescent="0.3">
      <c r="A135" s="10">
        <v>29</v>
      </c>
      <c r="B135" s="56">
        <v>43938</v>
      </c>
      <c r="C135" s="10" t="s">
        <v>564</v>
      </c>
      <c r="D135" s="10"/>
      <c r="E135" s="17">
        <v>60</v>
      </c>
      <c r="F135" s="17"/>
      <c r="G135" s="17"/>
      <c r="H135" s="17"/>
      <c r="I135" s="18">
        <f t="shared" si="8"/>
        <v>23979.460000000028</v>
      </c>
      <c r="J135" s="18">
        <f t="shared" si="9"/>
        <v>24039.460000000028</v>
      </c>
      <c r="K135" s="59" t="s">
        <v>55</v>
      </c>
      <c r="L135" s="18"/>
    </row>
    <row r="136" spans="1:13" ht="15.6" x14ac:dyDescent="0.3">
      <c r="A136" s="10">
        <v>29</v>
      </c>
      <c r="B136" s="56">
        <v>43944</v>
      </c>
      <c r="C136" s="10" t="s">
        <v>583</v>
      </c>
      <c r="D136" s="62" t="s">
        <v>587</v>
      </c>
      <c r="E136" s="17"/>
      <c r="F136" s="60">
        <v>1854</v>
      </c>
      <c r="G136" s="17"/>
      <c r="H136" s="17"/>
      <c r="I136" s="18">
        <f t="shared" ref="I136:I140" si="14">+J135</f>
        <v>24039.460000000028</v>
      </c>
      <c r="J136" s="18">
        <f t="shared" ref="J136:J141" si="15">+I136+E136-F136</f>
        <v>22185.460000000028</v>
      </c>
      <c r="K136" s="61" t="s">
        <v>608</v>
      </c>
      <c r="L136" s="18" t="s">
        <v>613</v>
      </c>
    </row>
    <row r="137" spans="1:13" ht="15.6" x14ac:dyDescent="0.3">
      <c r="A137" s="10">
        <v>29</v>
      </c>
      <c r="B137" s="56">
        <v>43944</v>
      </c>
      <c r="C137" s="10" t="s">
        <v>583</v>
      </c>
      <c r="D137" s="62" t="s">
        <v>587</v>
      </c>
      <c r="E137" s="17"/>
      <c r="F137" s="60">
        <f>3369-F136</f>
        <v>1515</v>
      </c>
      <c r="G137" s="17"/>
      <c r="H137" s="17"/>
      <c r="I137" s="18">
        <f t="shared" si="14"/>
        <v>22185.460000000028</v>
      </c>
      <c r="J137" s="18">
        <f t="shared" si="15"/>
        <v>20670.460000000028</v>
      </c>
      <c r="K137" s="61" t="s">
        <v>65</v>
      </c>
      <c r="L137" s="18" t="s">
        <v>613</v>
      </c>
      <c r="M137" s="27">
        <f>+F136+F137</f>
        <v>3369</v>
      </c>
    </row>
    <row r="138" spans="1:13" ht="15.6" x14ac:dyDescent="0.3">
      <c r="A138" s="10">
        <v>29</v>
      </c>
      <c r="B138" s="56">
        <v>43949</v>
      </c>
      <c r="C138" s="10" t="s">
        <v>572</v>
      </c>
      <c r="D138" s="10"/>
      <c r="E138" s="17">
        <v>10</v>
      </c>
      <c r="F138" s="18"/>
      <c r="G138" s="18"/>
      <c r="H138" s="18"/>
      <c r="I138" s="18">
        <f t="shared" si="14"/>
        <v>20670.460000000028</v>
      </c>
      <c r="J138" s="18">
        <f t="shared" si="15"/>
        <v>20680.460000000028</v>
      </c>
      <c r="K138" s="59" t="s">
        <v>55</v>
      </c>
      <c r="L138" s="18"/>
    </row>
    <row r="139" spans="1:13" ht="15.6" x14ac:dyDescent="0.3">
      <c r="A139" s="10">
        <v>29</v>
      </c>
      <c r="B139" s="56">
        <v>43949</v>
      </c>
      <c r="C139" s="10" t="s">
        <v>588</v>
      </c>
      <c r="D139" s="10"/>
      <c r="E139" s="17">
        <v>2715.25</v>
      </c>
      <c r="F139" s="18"/>
      <c r="G139" s="18"/>
      <c r="H139" s="18"/>
      <c r="I139" s="18">
        <f t="shared" si="14"/>
        <v>20680.460000000028</v>
      </c>
      <c r="J139" s="18">
        <f t="shared" si="15"/>
        <v>23395.710000000028</v>
      </c>
      <c r="K139" s="59" t="s">
        <v>411</v>
      </c>
      <c r="L139" s="18"/>
    </row>
    <row r="140" spans="1:13" ht="15.6" x14ac:dyDescent="0.3">
      <c r="A140" s="10">
        <v>29</v>
      </c>
      <c r="B140" s="56">
        <v>43951</v>
      </c>
      <c r="C140" s="10" t="s">
        <v>550</v>
      </c>
      <c r="D140" s="10"/>
      <c r="E140" s="17">
        <v>10</v>
      </c>
      <c r="F140" s="18"/>
      <c r="G140" s="18"/>
      <c r="H140" s="18"/>
      <c r="I140" s="18">
        <f t="shared" si="14"/>
        <v>23395.710000000028</v>
      </c>
      <c r="J140" s="18">
        <f t="shared" si="15"/>
        <v>23405.710000000028</v>
      </c>
      <c r="K140" s="59" t="s">
        <v>55</v>
      </c>
      <c r="L140" s="18"/>
    </row>
    <row r="141" spans="1:13" ht="15.6" x14ac:dyDescent="0.3">
      <c r="A141" s="10">
        <v>29</v>
      </c>
      <c r="B141" s="56">
        <v>43952</v>
      </c>
      <c r="C141" s="10" t="s">
        <v>551</v>
      </c>
      <c r="D141" s="10"/>
      <c r="E141" s="17">
        <v>10</v>
      </c>
      <c r="F141" s="18"/>
      <c r="G141" s="18"/>
      <c r="H141" s="18"/>
      <c r="I141" s="18">
        <f>+J140</f>
        <v>23405.710000000028</v>
      </c>
      <c r="J141" s="18">
        <f t="shared" si="15"/>
        <v>23415.710000000028</v>
      </c>
      <c r="K141" s="59" t="s">
        <v>55</v>
      </c>
      <c r="L141" s="18"/>
    </row>
    <row r="142" spans="1:13" ht="15.6" x14ac:dyDescent="0.3">
      <c r="A142" s="10">
        <v>29</v>
      </c>
      <c r="B142" s="56">
        <v>43952</v>
      </c>
      <c r="C142" s="10" t="s">
        <v>552</v>
      </c>
      <c r="D142" s="10"/>
      <c r="E142" s="17">
        <v>10</v>
      </c>
      <c r="F142" s="18"/>
      <c r="G142" s="18"/>
      <c r="H142" s="18"/>
      <c r="I142" s="18">
        <f t="shared" si="8"/>
        <v>23415.710000000028</v>
      </c>
      <c r="J142" s="18">
        <f t="shared" si="9"/>
        <v>23425.710000000028</v>
      </c>
      <c r="K142" s="59" t="s">
        <v>55</v>
      </c>
      <c r="L142" s="18"/>
    </row>
    <row r="143" spans="1:13" ht="15.6" x14ac:dyDescent="0.3">
      <c r="A143" s="10">
        <v>29</v>
      </c>
      <c r="B143" s="56">
        <v>43952</v>
      </c>
      <c r="C143" s="10" t="s">
        <v>573</v>
      </c>
      <c r="D143" s="10"/>
      <c r="E143" s="17">
        <v>20</v>
      </c>
      <c r="F143" s="18"/>
      <c r="G143" s="18"/>
      <c r="H143" s="18"/>
      <c r="I143" s="18">
        <f t="shared" ref="I143:I208" si="16">+J142</f>
        <v>23425.710000000028</v>
      </c>
      <c r="J143" s="58">
        <f t="shared" ref="J143:J208" si="17">+I143+E143-F143</f>
        <v>23445.710000000028</v>
      </c>
      <c r="K143" s="59" t="s">
        <v>55</v>
      </c>
      <c r="L143" s="18"/>
    </row>
    <row r="144" spans="1:13" ht="15.6" x14ac:dyDescent="0.3">
      <c r="A144" s="10">
        <v>30</v>
      </c>
      <c r="B144" s="56">
        <v>43955</v>
      </c>
      <c r="C144" s="10" t="s">
        <v>553</v>
      </c>
      <c r="D144" s="10"/>
      <c r="E144" s="17">
        <v>5</v>
      </c>
      <c r="F144" s="18"/>
      <c r="G144" s="18"/>
      <c r="H144" s="18"/>
      <c r="I144" s="18">
        <f t="shared" si="16"/>
        <v>23445.710000000028</v>
      </c>
      <c r="J144" s="18">
        <f t="shared" si="17"/>
        <v>23450.710000000028</v>
      </c>
      <c r="K144" s="59" t="s">
        <v>55</v>
      </c>
      <c r="L144" s="18"/>
    </row>
    <row r="145" spans="1:12" ht="15.6" x14ac:dyDescent="0.3">
      <c r="A145" s="10">
        <v>30</v>
      </c>
      <c r="B145" s="56">
        <v>43956</v>
      </c>
      <c r="C145" s="10" t="s">
        <v>563</v>
      </c>
      <c r="D145" s="10"/>
      <c r="E145" s="17">
        <v>20</v>
      </c>
      <c r="F145" s="18"/>
      <c r="G145" s="18"/>
      <c r="H145" s="18"/>
      <c r="I145" s="18">
        <f t="shared" si="16"/>
        <v>23450.710000000028</v>
      </c>
      <c r="J145" s="18">
        <f t="shared" si="17"/>
        <v>23470.710000000028</v>
      </c>
      <c r="K145" s="59" t="s">
        <v>55</v>
      </c>
      <c r="L145" s="18"/>
    </row>
    <row r="146" spans="1:12" ht="15.6" x14ac:dyDescent="0.3">
      <c r="A146" s="10">
        <v>30</v>
      </c>
      <c r="B146" s="56">
        <v>43956</v>
      </c>
      <c r="C146" s="10" t="s">
        <v>564</v>
      </c>
      <c r="D146" s="10"/>
      <c r="E146" s="17">
        <v>40</v>
      </c>
      <c r="F146" s="18"/>
      <c r="G146" s="18"/>
      <c r="H146" s="18"/>
      <c r="I146" s="18">
        <f t="shared" si="16"/>
        <v>23470.710000000028</v>
      </c>
      <c r="J146" s="18">
        <f t="shared" si="17"/>
        <v>23510.710000000028</v>
      </c>
      <c r="K146" s="59" t="s">
        <v>55</v>
      </c>
      <c r="L146" s="18"/>
    </row>
    <row r="147" spans="1:12" ht="15.6" x14ac:dyDescent="0.3">
      <c r="A147" s="10">
        <v>30</v>
      </c>
      <c r="B147" s="56">
        <v>43956</v>
      </c>
      <c r="C147" s="10" t="s">
        <v>544</v>
      </c>
      <c r="D147" s="10"/>
      <c r="E147" s="19">
        <v>40</v>
      </c>
      <c r="F147" s="18"/>
      <c r="G147" s="18"/>
      <c r="H147" s="18"/>
      <c r="I147" s="18">
        <f t="shared" si="16"/>
        <v>23510.710000000028</v>
      </c>
      <c r="J147" s="18">
        <f t="shared" si="17"/>
        <v>23550.710000000028</v>
      </c>
      <c r="K147" s="59" t="s">
        <v>55</v>
      </c>
      <c r="L147" s="18"/>
    </row>
    <row r="148" spans="1:12" ht="15.6" x14ac:dyDescent="0.3">
      <c r="A148" s="10">
        <v>30</v>
      </c>
      <c r="B148" s="56">
        <v>43962</v>
      </c>
      <c r="C148" s="10" t="s">
        <v>589</v>
      </c>
      <c r="D148" s="10" t="s">
        <v>579</v>
      </c>
      <c r="E148" s="17">
        <v>19.8</v>
      </c>
      <c r="F148" s="18"/>
      <c r="G148" s="18"/>
      <c r="H148" s="18"/>
      <c r="I148" s="18">
        <f t="shared" si="16"/>
        <v>23550.710000000028</v>
      </c>
      <c r="J148" s="18">
        <f t="shared" si="17"/>
        <v>23570.510000000028</v>
      </c>
      <c r="K148" s="59" t="s">
        <v>55</v>
      </c>
      <c r="L148" s="18"/>
    </row>
    <row r="149" spans="1:12" ht="15.6" x14ac:dyDescent="0.3">
      <c r="A149" s="10">
        <v>30</v>
      </c>
      <c r="B149" s="56">
        <v>43962</v>
      </c>
      <c r="C149" s="10" t="s">
        <v>545</v>
      </c>
      <c r="D149" s="10"/>
      <c r="E149" s="17">
        <v>25</v>
      </c>
      <c r="F149" s="18"/>
      <c r="G149" s="18"/>
      <c r="H149" s="18"/>
      <c r="I149" s="18">
        <f t="shared" si="16"/>
        <v>23570.510000000028</v>
      </c>
      <c r="J149" s="18">
        <f t="shared" si="17"/>
        <v>23595.510000000028</v>
      </c>
      <c r="K149" s="59" t="s">
        <v>55</v>
      </c>
      <c r="L149" s="18"/>
    </row>
    <row r="150" spans="1:12" ht="15.6" x14ac:dyDescent="0.3">
      <c r="A150" s="10">
        <v>30</v>
      </c>
      <c r="B150" s="56">
        <v>43963</v>
      </c>
      <c r="C150" s="10" t="s">
        <v>566</v>
      </c>
      <c r="D150" s="10"/>
      <c r="E150" s="17">
        <v>500</v>
      </c>
      <c r="F150" s="18"/>
      <c r="G150" s="18"/>
      <c r="H150" s="18"/>
      <c r="I150" s="18">
        <f t="shared" si="16"/>
        <v>23595.510000000028</v>
      </c>
      <c r="J150" s="18">
        <f t="shared" si="17"/>
        <v>24095.510000000028</v>
      </c>
      <c r="K150" s="59" t="s">
        <v>55</v>
      </c>
      <c r="L150" s="18"/>
    </row>
    <row r="151" spans="1:12" ht="15.6" x14ac:dyDescent="0.3">
      <c r="A151" s="10">
        <v>30</v>
      </c>
      <c r="B151" s="56">
        <v>43966</v>
      </c>
      <c r="C151" s="10" t="s">
        <v>547</v>
      </c>
      <c r="D151" s="10"/>
      <c r="E151" s="17">
        <v>10</v>
      </c>
      <c r="F151" s="18"/>
      <c r="G151" s="18"/>
      <c r="H151" s="18"/>
      <c r="I151" s="18">
        <f t="shared" si="16"/>
        <v>24095.510000000028</v>
      </c>
      <c r="J151" s="18">
        <f t="shared" si="17"/>
        <v>24105.510000000028</v>
      </c>
      <c r="K151" s="59" t="s">
        <v>55</v>
      </c>
      <c r="L151" s="18"/>
    </row>
    <row r="152" spans="1:12" ht="15.6" x14ac:dyDescent="0.3">
      <c r="A152" s="10">
        <v>30</v>
      </c>
      <c r="B152" s="56">
        <v>43969</v>
      </c>
      <c r="C152" s="10" t="s">
        <v>556</v>
      </c>
      <c r="D152" s="10"/>
      <c r="E152" s="17">
        <v>50</v>
      </c>
      <c r="F152" s="18"/>
      <c r="G152" s="18"/>
      <c r="H152" s="18"/>
      <c r="I152" s="18">
        <f t="shared" si="16"/>
        <v>24105.510000000028</v>
      </c>
      <c r="J152" s="18">
        <f t="shared" si="17"/>
        <v>24155.510000000028</v>
      </c>
      <c r="K152" s="59" t="s">
        <v>55</v>
      </c>
      <c r="L152" s="18"/>
    </row>
    <row r="153" spans="1:12" ht="15.6" x14ac:dyDescent="0.3">
      <c r="A153" s="10">
        <v>30</v>
      </c>
      <c r="B153" s="56">
        <v>43972</v>
      </c>
      <c r="C153" s="10" t="s">
        <v>568</v>
      </c>
      <c r="D153" s="10"/>
      <c r="E153" s="17">
        <v>5</v>
      </c>
      <c r="F153" s="18"/>
      <c r="G153" s="18"/>
      <c r="H153" s="18"/>
      <c r="I153" s="18">
        <f t="shared" si="16"/>
        <v>24155.510000000028</v>
      </c>
      <c r="J153" s="18">
        <f t="shared" si="17"/>
        <v>24160.510000000028</v>
      </c>
      <c r="K153" s="59" t="s">
        <v>55</v>
      </c>
      <c r="L153" s="18"/>
    </row>
    <row r="154" spans="1:12" ht="15.6" x14ac:dyDescent="0.3">
      <c r="A154" s="10">
        <v>30</v>
      </c>
      <c r="B154" s="56">
        <v>43977</v>
      </c>
      <c r="C154" s="10" t="s">
        <v>590</v>
      </c>
      <c r="D154" s="10" t="s">
        <v>591</v>
      </c>
      <c r="E154" s="17"/>
      <c r="F154" s="17">
        <v>90</v>
      </c>
      <c r="G154" s="17"/>
      <c r="H154" s="17"/>
      <c r="I154" s="18">
        <f t="shared" si="16"/>
        <v>24160.510000000028</v>
      </c>
      <c r="J154" s="18">
        <f t="shared" si="17"/>
        <v>24070.510000000028</v>
      </c>
      <c r="K154" s="59" t="s">
        <v>87</v>
      </c>
      <c r="L154" s="18"/>
    </row>
    <row r="155" spans="1:12" ht="15.6" x14ac:dyDescent="0.3">
      <c r="A155" s="10">
        <v>30</v>
      </c>
      <c r="B155" s="56">
        <v>43978</v>
      </c>
      <c r="C155" s="10" t="s">
        <v>592</v>
      </c>
      <c r="D155" s="10"/>
      <c r="E155" s="17">
        <v>44.3</v>
      </c>
      <c r="F155" s="17"/>
      <c r="G155" s="17"/>
      <c r="H155" s="17"/>
      <c r="I155" s="18">
        <f t="shared" si="16"/>
        <v>24070.510000000028</v>
      </c>
      <c r="J155" s="18">
        <f t="shared" si="17"/>
        <v>24114.810000000027</v>
      </c>
      <c r="K155" s="59" t="s">
        <v>61</v>
      </c>
      <c r="L155" s="18"/>
    </row>
    <row r="156" spans="1:12" ht="15.6" x14ac:dyDescent="0.3">
      <c r="A156" s="10">
        <v>30</v>
      </c>
      <c r="B156" s="56">
        <v>43979</v>
      </c>
      <c r="C156" s="10" t="s">
        <v>572</v>
      </c>
      <c r="D156" s="10"/>
      <c r="E156" s="17">
        <v>10</v>
      </c>
      <c r="F156" s="17"/>
      <c r="G156" s="17"/>
      <c r="H156" s="17"/>
      <c r="I156" s="18">
        <f t="shared" ref="I156:I159" si="18">+J155</f>
        <v>24114.810000000027</v>
      </c>
      <c r="J156" s="18">
        <f t="shared" ref="J156:J159" si="19">+I156+E156-F156</f>
        <v>24124.810000000027</v>
      </c>
      <c r="K156" s="59" t="s">
        <v>55</v>
      </c>
      <c r="L156" s="18"/>
    </row>
    <row r="157" spans="1:12" ht="15.6" x14ac:dyDescent="0.3">
      <c r="A157" s="10">
        <v>30</v>
      </c>
      <c r="B157" s="56">
        <v>43983</v>
      </c>
      <c r="C157" s="10" t="s">
        <v>551</v>
      </c>
      <c r="D157" s="10"/>
      <c r="E157" s="17">
        <v>10</v>
      </c>
      <c r="F157" s="17"/>
      <c r="G157" s="17"/>
      <c r="H157" s="17"/>
      <c r="I157" s="18">
        <f t="shared" si="18"/>
        <v>24124.810000000027</v>
      </c>
      <c r="J157" s="18">
        <f t="shared" si="19"/>
        <v>24134.810000000027</v>
      </c>
      <c r="K157" s="59" t="s">
        <v>55</v>
      </c>
      <c r="L157" s="18"/>
    </row>
    <row r="158" spans="1:12" ht="15.6" x14ac:dyDescent="0.3">
      <c r="A158" s="10">
        <v>30</v>
      </c>
      <c r="B158" s="56">
        <v>43983</v>
      </c>
      <c r="C158" s="10" t="s">
        <v>552</v>
      </c>
      <c r="D158" s="10"/>
      <c r="E158" s="17">
        <v>10</v>
      </c>
      <c r="F158" s="17"/>
      <c r="G158" s="17"/>
      <c r="H158" s="17"/>
      <c r="I158" s="18">
        <f t="shared" si="18"/>
        <v>24134.810000000027</v>
      </c>
      <c r="J158" s="18">
        <f t="shared" si="19"/>
        <v>24144.810000000027</v>
      </c>
      <c r="K158" s="59" t="s">
        <v>55</v>
      </c>
      <c r="L158" s="18"/>
    </row>
    <row r="159" spans="1:12" ht="15.6" x14ac:dyDescent="0.3">
      <c r="A159" s="10">
        <v>30</v>
      </c>
      <c r="B159" s="56">
        <v>43983</v>
      </c>
      <c r="C159" s="10" t="s">
        <v>550</v>
      </c>
      <c r="D159" s="10"/>
      <c r="E159" s="17">
        <v>10</v>
      </c>
      <c r="F159" s="17"/>
      <c r="G159" s="17"/>
      <c r="H159" s="17"/>
      <c r="I159" s="18">
        <f t="shared" si="18"/>
        <v>24144.810000000027</v>
      </c>
      <c r="J159" s="18">
        <f t="shared" si="19"/>
        <v>24154.810000000027</v>
      </c>
      <c r="K159" s="59" t="s">
        <v>55</v>
      </c>
      <c r="L159" s="18"/>
    </row>
    <row r="160" spans="1:12" ht="15.6" x14ac:dyDescent="0.3">
      <c r="A160" s="10">
        <v>30</v>
      </c>
      <c r="B160" s="56">
        <v>43983</v>
      </c>
      <c r="C160" s="10" t="s">
        <v>573</v>
      </c>
      <c r="D160" s="10"/>
      <c r="E160" s="17">
        <v>20</v>
      </c>
      <c r="F160" s="17"/>
      <c r="G160" s="17"/>
      <c r="H160" s="17"/>
      <c r="I160" s="18">
        <f t="shared" si="16"/>
        <v>24154.810000000027</v>
      </c>
      <c r="J160" s="58">
        <f t="shared" si="17"/>
        <v>24174.810000000027</v>
      </c>
      <c r="K160" s="59" t="s">
        <v>55</v>
      </c>
      <c r="L160" s="18"/>
    </row>
    <row r="161" spans="1:13" ht="15.6" x14ac:dyDescent="0.3">
      <c r="A161" s="10">
        <v>31</v>
      </c>
      <c r="B161" s="56">
        <v>43985</v>
      </c>
      <c r="C161" s="10" t="s">
        <v>553</v>
      </c>
      <c r="D161" s="10"/>
      <c r="E161" s="17">
        <v>5</v>
      </c>
      <c r="F161" s="17"/>
      <c r="G161" s="17"/>
      <c r="H161" s="17"/>
      <c r="I161" s="18">
        <f t="shared" si="16"/>
        <v>24174.810000000027</v>
      </c>
      <c r="J161" s="18">
        <f t="shared" si="17"/>
        <v>24179.810000000027</v>
      </c>
      <c r="K161" s="59" t="s">
        <v>55</v>
      </c>
      <c r="L161" s="18"/>
    </row>
    <row r="162" spans="1:13" ht="15.6" x14ac:dyDescent="0.3">
      <c r="A162" s="10">
        <v>31</v>
      </c>
      <c r="B162" s="56">
        <v>43987</v>
      </c>
      <c r="C162" s="10" t="s">
        <v>563</v>
      </c>
      <c r="D162" s="10"/>
      <c r="E162" s="17">
        <v>20</v>
      </c>
      <c r="F162" s="17"/>
      <c r="G162" s="17"/>
      <c r="H162" s="17"/>
      <c r="I162" s="18">
        <f t="shared" si="16"/>
        <v>24179.810000000027</v>
      </c>
      <c r="J162" s="18">
        <f t="shared" si="17"/>
        <v>24199.810000000027</v>
      </c>
      <c r="K162" s="59" t="s">
        <v>55</v>
      </c>
      <c r="L162" s="18"/>
    </row>
    <row r="163" spans="1:13" ht="15.6" x14ac:dyDescent="0.3">
      <c r="A163" s="10">
        <v>31</v>
      </c>
      <c r="B163" s="56">
        <v>43987</v>
      </c>
      <c r="C163" s="10" t="s">
        <v>544</v>
      </c>
      <c r="D163" s="10"/>
      <c r="E163" s="17">
        <v>40</v>
      </c>
      <c r="F163" s="17"/>
      <c r="G163" s="17"/>
      <c r="H163" s="17"/>
      <c r="I163" s="18">
        <f t="shared" si="16"/>
        <v>24199.810000000027</v>
      </c>
      <c r="J163" s="18">
        <f t="shared" si="17"/>
        <v>24239.810000000027</v>
      </c>
      <c r="K163" s="59" t="s">
        <v>55</v>
      </c>
      <c r="L163" s="18"/>
    </row>
    <row r="164" spans="1:13" ht="15.6" x14ac:dyDescent="0.3">
      <c r="A164" s="10">
        <v>31</v>
      </c>
      <c r="B164" s="56">
        <v>43987</v>
      </c>
      <c r="C164" s="10" t="s">
        <v>564</v>
      </c>
      <c r="D164" s="10"/>
      <c r="E164" s="17">
        <v>40</v>
      </c>
      <c r="F164" s="17"/>
      <c r="G164" s="17"/>
      <c r="H164" s="17"/>
      <c r="I164" s="18">
        <f t="shared" si="16"/>
        <v>24239.810000000027</v>
      </c>
      <c r="J164" s="18">
        <f t="shared" si="17"/>
        <v>24279.810000000027</v>
      </c>
      <c r="K164" s="59" t="s">
        <v>55</v>
      </c>
      <c r="L164" s="18"/>
    </row>
    <row r="165" spans="1:13" ht="15.6" x14ac:dyDescent="0.3">
      <c r="A165" s="10">
        <v>31</v>
      </c>
      <c r="B165" s="56">
        <v>43991</v>
      </c>
      <c r="C165" s="10" t="s">
        <v>545</v>
      </c>
      <c r="D165" s="10"/>
      <c r="E165" s="17">
        <v>25</v>
      </c>
      <c r="F165" s="17"/>
      <c r="G165" s="17"/>
      <c r="H165" s="17"/>
      <c r="I165" s="18">
        <f t="shared" si="16"/>
        <v>24279.810000000027</v>
      </c>
      <c r="J165" s="18">
        <f t="shared" si="17"/>
        <v>24304.810000000027</v>
      </c>
      <c r="K165" s="59" t="s">
        <v>55</v>
      </c>
      <c r="L165" s="18"/>
    </row>
    <row r="166" spans="1:13" ht="15.6" x14ac:dyDescent="0.3">
      <c r="A166" s="10">
        <v>31</v>
      </c>
      <c r="B166" s="56">
        <v>43992</v>
      </c>
      <c r="C166" s="10" t="s">
        <v>593</v>
      </c>
      <c r="D166" s="10" t="s">
        <v>579</v>
      </c>
      <c r="E166" s="17">
        <v>19.8</v>
      </c>
      <c r="F166" s="17"/>
      <c r="G166" s="17"/>
      <c r="H166" s="17"/>
      <c r="I166" s="18">
        <f t="shared" si="16"/>
        <v>24304.810000000027</v>
      </c>
      <c r="J166" s="18">
        <f t="shared" si="17"/>
        <v>24324.610000000026</v>
      </c>
      <c r="K166" s="59" t="s">
        <v>55</v>
      </c>
      <c r="L166" s="18"/>
    </row>
    <row r="167" spans="1:13" ht="15.6" x14ac:dyDescent="0.3">
      <c r="A167" s="10">
        <v>31</v>
      </c>
      <c r="B167" s="56">
        <v>43994</v>
      </c>
      <c r="C167" s="10" t="s">
        <v>566</v>
      </c>
      <c r="D167" s="10"/>
      <c r="E167" s="17">
        <v>500</v>
      </c>
      <c r="F167" s="17"/>
      <c r="G167" s="17"/>
      <c r="H167" s="17"/>
      <c r="I167" s="18">
        <f t="shared" si="16"/>
        <v>24324.610000000026</v>
      </c>
      <c r="J167" s="18">
        <f t="shared" si="17"/>
        <v>24824.610000000026</v>
      </c>
      <c r="K167" s="59" t="s">
        <v>55</v>
      </c>
      <c r="L167" s="18"/>
    </row>
    <row r="168" spans="1:13" ht="15.6" x14ac:dyDescent="0.3">
      <c r="A168" s="10">
        <v>31</v>
      </c>
      <c r="B168" s="56">
        <v>43997</v>
      </c>
      <c r="C168" s="10" t="s">
        <v>547</v>
      </c>
      <c r="D168" s="10"/>
      <c r="E168" s="17">
        <v>10</v>
      </c>
      <c r="F168" s="17"/>
      <c r="G168" s="17"/>
      <c r="H168" s="17"/>
      <c r="I168" s="18">
        <f t="shared" ref="I168:I174" si="20">+J167</f>
        <v>24824.610000000026</v>
      </c>
      <c r="J168" s="18">
        <f t="shared" ref="J168:J174" si="21">+I168+E168-F168</f>
        <v>24834.610000000026</v>
      </c>
      <c r="K168" s="59" t="s">
        <v>55</v>
      </c>
      <c r="L168" s="18"/>
    </row>
    <row r="169" spans="1:13" ht="15.6" x14ac:dyDescent="0.3">
      <c r="A169" s="10">
        <v>31</v>
      </c>
      <c r="B169" s="56">
        <v>43998</v>
      </c>
      <c r="C169" s="10" t="s">
        <v>556</v>
      </c>
      <c r="D169" s="10"/>
      <c r="E169" s="17">
        <v>50</v>
      </c>
      <c r="F169" s="17"/>
      <c r="G169" s="17"/>
      <c r="H169" s="17"/>
      <c r="I169" s="18">
        <f t="shared" si="20"/>
        <v>24834.610000000026</v>
      </c>
      <c r="J169" s="18">
        <f t="shared" si="21"/>
        <v>24884.610000000026</v>
      </c>
      <c r="K169" s="59" t="s">
        <v>55</v>
      </c>
      <c r="L169" s="18"/>
    </row>
    <row r="170" spans="1:13" ht="15.6" x14ac:dyDescent="0.3">
      <c r="A170" s="10">
        <v>31</v>
      </c>
      <c r="B170" s="56">
        <v>44006</v>
      </c>
      <c r="C170" s="10" t="s">
        <v>594</v>
      </c>
      <c r="D170" s="62" t="s">
        <v>595</v>
      </c>
      <c r="E170" s="17"/>
      <c r="F170" s="60">
        <f>1758-F171</f>
        <v>1528</v>
      </c>
      <c r="G170" s="17"/>
      <c r="H170" s="17"/>
      <c r="I170" s="18">
        <f t="shared" si="20"/>
        <v>24884.610000000026</v>
      </c>
      <c r="J170" s="18">
        <f t="shared" si="21"/>
        <v>23356.610000000026</v>
      </c>
      <c r="K170" s="59" t="s">
        <v>608</v>
      </c>
      <c r="L170" s="18" t="s">
        <v>614</v>
      </c>
    </row>
    <row r="171" spans="1:13" ht="15.6" x14ac:dyDescent="0.3">
      <c r="A171" s="10">
        <v>31</v>
      </c>
      <c r="B171" s="56">
        <v>44006</v>
      </c>
      <c r="C171" s="10" t="s">
        <v>594</v>
      </c>
      <c r="D171" s="62" t="s">
        <v>595</v>
      </c>
      <c r="E171" s="17"/>
      <c r="F171" s="60">
        <v>230</v>
      </c>
      <c r="G171" s="17"/>
      <c r="H171" s="17"/>
      <c r="I171" s="18">
        <f t="shared" si="20"/>
        <v>23356.610000000026</v>
      </c>
      <c r="J171" s="18">
        <f t="shared" si="21"/>
        <v>23126.610000000026</v>
      </c>
      <c r="K171" s="59" t="s">
        <v>65</v>
      </c>
      <c r="L171" s="18" t="s">
        <v>614</v>
      </c>
      <c r="M171" s="27">
        <f>+F170+F171</f>
        <v>1758</v>
      </c>
    </row>
    <row r="172" spans="1:13" ht="15.6" x14ac:dyDescent="0.3">
      <c r="A172" s="10">
        <v>31</v>
      </c>
      <c r="B172" s="56">
        <v>44011</v>
      </c>
      <c r="C172" s="10" t="s">
        <v>572</v>
      </c>
      <c r="D172" s="10"/>
      <c r="E172" s="17">
        <v>10</v>
      </c>
      <c r="F172" s="17"/>
      <c r="G172" s="17"/>
      <c r="H172" s="17"/>
      <c r="I172" s="18">
        <f t="shared" si="20"/>
        <v>23126.610000000026</v>
      </c>
      <c r="J172" s="18">
        <f t="shared" si="21"/>
        <v>23136.610000000026</v>
      </c>
      <c r="K172" s="59" t="s">
        <v>55</v>
      </c>
      <c r="L172" s="18"/>
    </row>
    <row r="173" spans="1:13" ht="15.6" x14ac:dyDescent="0.3">
      <c r="A173" s="10">
        <v>31</v>
      </c>
      <c r="B173" s="56">
        <v>44012</v>
      </c>
      <c r="C173" s="10" t="s">
        <v>550</v>
      </c>
      <c r="D173" s="10"/>
      <c r="E173" s="17">
        <v>10</v>
      </c>
      <c r="F173" s="17"/>
      <c r="G173" s="17"/>
      <c r="H173" s="17"/>
      <c r="I173" s="18">
        <f t="shared" si="20"/>
        <v>23136.610000000026</v>
      </c>
      <c r="J173" s="18">
        <f t="shared" si="21"/>
        <v>23146.610000000026</v>
      </c>
      <c r="K173" s="59" t="s">
        <v>55</v>
      </c>
      <c r="L173" s="18"/>
    </row>
    <row r="174" spans="1:13" ht="15.6" x14ac:dyDescent="0.3">
      <c r="A174" s="10">
        <v>31</v>
      </c>
      <c r="B174" s="56">
        <v>44013</v>
      </c>
      <c r="C174" s="10" t="s">
        <v>552</v>
      </c>
      <c r="D174" s="10"/>
      <c r="E174" s="17">
        <v>10</v>
      </c>
      <c r="F174" s="17"/>
      <c r="G174" s="17"/>
      <c r="H174" s="17"/>
      <c r="I174" s="18">
        <f t="shared" si="20"/>
        <v>23146.610000000026</v>
      </c>
      <c r="J174" s="18">
        <f t="shared" si="21"/>
        <v>23156.610000000026</v>
      </c>
      <c r="K174" s="59" t="s">
        <v>55</v>
      </c>
      <c r="L174" s="18"/>
    </row>
    <row r="175" spans="1:13" ht="15.6" x14ac:dyDescent="0.3">
      <c r="A175" s="10">
        <v>31</v>
      </c>
      <c r="B175" s="56">
        <v>44013</v>
      </c>
      <c r="C175" s="10" t="s">
        <v>551</v>
      </c>
      <c r="D175" s="10"/>
      <c r="E175" s="17">
        <v>10</v>
      </c>
      <c r="F175" s="17"/>
      <c r="G175" s="17"/>
      <c r="H175" s="17"/>
      <c r="I175" s="18">
        <f t="shared" si="16"/>
        <v>23156.610000000026</v>
      </c>
      <c r="J175" s="18">
        <f t="shared" si="17"/>
        <v>23166.610000000026</v>
      </c>
      <c r="K175" s="59" t="s">
        <v>55</v>
      </c>
      <c r="L175" s="18"/>
    </row>
    <row r="176" spans="1:13" ht="15.6" x14ac:dyDescent="0.3">
      <c r="A176" s="10">
        <v>31</v>
      </c>
      <c r="B176" s="56">
        <v>44013</v>
      </c>
      <c r="C176" s="10" t="s">
        <v>573</v>
      </c>
      <c r="D176" s="10"/>
      <c r="E176" s="17">
        <v>20</v>
      </c>
      <c r="F176" s="17"/>
      <c r="G176" s="17"/>
      <c r="H176" s="17"/>
      <c r="I176" s="18">
        <f t="shared" si="16"/>
        <v>23166.610000000026</v>
      </c>
      <c r="J176" s="58">
        <f t="shared" si="17"/>
        <v>23186.610000000026</v>
      </c>
      <c r="K176" s="59" t="s">
        <v>55</v>
      </c>
      <c r="L176" s="18"/>
    </row>
    <row r="177" spans="1:12" ht="15.6" x14ac:dyDescent="0.3">
      <c r="A177" s="10">
        <v>32</v>
      </c>
      <c r="B177" s="56">
        <v>44015</v>
      </c>
      <c r="C177" s="10" t="s">
        <v>553</v>
      </c>
      <c r="D177" s="10"/>
      <c r="E177" s="17">
        <v>5</v>
      </c>
      <c r="F177" s="17"/>
      <c r="G177" s="17"/>
      <c r="H177" s="17"/>
      <c r="I177" s="18">
        <f t="shared" si="16"/>
        <v>23186.610000000026</v>
      </c>
      <c r="J177" s="18">
        <f t="shared" si="17"/>
        <v>23191.610000000026</v>
      </c>
      <c r="K177" s="59" t="s">
        <v>55</v>
      </c>
      <c r="L177" s="18"/>
    </row>
    <row r="178" spans="1:12" ht="15.6" x14ac:dyDescent="0.3">
      <c r="A178" s="10">
        <v>32</v>
      </c>
      <c r="B178" s="56">
        <v>44018</v>
      </c>
      <c r="C178" s="10" t="s">
        <v>563</v>
      </c>
      <c r="D178" s="10"/>
      <c r="E178" s="17">
        <v>20</v>
      </c>
      <c r="F178" s="17"/>
      <c r="G178" s="17"/>
      <c r="H178" s="17"/>
      <c r="I178" s="18">
        <f t="shared" si="16"/>
        <v>23191.610000000026</v>
      </c>
      <c r="J178" s="18">
        <f t="shared" si="17"/>
        <v>23211.610000000026</v>
      </c>
      <c r="K178" s="59" t="s">
        <v>55</v>
      </c>
      <c r="L178" s="18"/>
    </row>
    <row r="179" spans="1:12" ht="15.6" x14ac:dyDescent="0.3">
      <c r="A179" s="10">
        <v>32</v>
      </c>
      <c r="B179" s="56">
        <v>44018</v>
      </c>
      <c r="C179" s="10" t="s">
        <v>544</v>
      </c>
      <c r="D179" s="10"/>
      <c r="E179" s="17">
        <v>40</v>
      </c>
      <c r="F179" s="17"/>
      <c r="G179" s="17"/>
      <c r="H179" s="17"/>
      <c r="I179" s="18">
        <f t="shared" si="16"/>
        <v>23211.610000000026</v>
      </c>
      <c r="J179" s="18">
        <f t="shared" si="17"/>
        <v>23251.610000000026</v>
      </c>
      <c r="K179" s="59" t="s">
        <v>55</v>
      </c>
      <c r="L179" s="18"/>
    </row>
    <row r="180" spans="1:12" ht="15.6" x14ac:dyDescent="0.3">
      <c r="A180" s="10">
        <v>32</v>
      </c>
      <c r="B180" s="56">
        <v>44018</v>
      </c>
      <c r="C180" s="10" t="s">
        <v>564</v>
      </c>
      <c r="D180" s="10"/>
      <c r="E180" s="17">
        <v>40</v>
      </c>
      <c r="F180" s="17"/>
      <c r="G180" s="17"/>
      <c r="H180" s="17"/>
      <c r="I180" s="18">
        <f t="shared" si="16"/>
        <v>23251.610000000026</v>
      </c>
      <c r="J180" s="18">
        <f t="shared" si="17"/>
        <v>23291.610000000026</v>
      </c>
      <c r="K180" s="59" t="s">
        <v>55</v>
      </c>
      <c r="L180" s="18"/>
    </row>
    <row r="181" spans="1:12" ht="15.6" x14ac:dyDescent="0.3">
      <c r="A181" s="10">
        <v>32</v>
      </c>
      <c r="B181" s="56">
        <v>44020</v>
      </c>
      <c r="C181" s="10" t="s">
        <v>596</v>
      </c>
      <c r="D181" s="10" t="s">
        <v>579</v>
      </c>
      <c r="E181" s="17">
        <v>19.8</v>
      </c>
      <c r="F181" s="17"/>
      <c r="G181" s="17"/>
      <c r="H181" s="17"/>
      <c r="I181" s="18">
        <f t="shared" si="16"/>
        <v>23291.610000000026</v>
      </c>
      <c r="J181" s="18">
        <f t="shared" si="17"/>
        <v>23311.410000000025</v>
      </c>
      <c r="K181" s="59" t="s">
        <v>55</v>
      </c>
      <c r="L181" s="18"/>
    </row>
    <row r="182" spans="1:12" ht="15.6" x14ac:dyDescent="0.3">
      <c r="A182" s="10">
        <v>32</v>
      </c>
      <c r="B182" s="56">
        <v>44021</v>
      </c>
      <c r="C182" s="10" t="s">
        <v>545</v>
      </c>
      <c r="D182" s="10"/>
      <c r="E182" s="17">
        <v>25</v>
      </c>
      <c r="F182" s="17"/>
      <c r="G182" s="17"/>
      <c r="H182" s="17"/>
      <c r="I182" s="18">
        <f t="shared" si="16"/>
        <v>23311.410000000025</v>
      </c>
      <c r="J182" s="18">
        <f t="shared" si="17"/>
        <v>23336.410000000025</v>
      </c>
      <c r="K182" s="59" t="s">
        <v>55</v>
      </c>
      <c r="L182" s="18"/>
    </row>
    <row r="183" spans="1:12" ht="15.6" x14ac:dyDescent="0.3">
      <c r="A183" s="10">
        <v>32</v>
      </c>
      <c r="B183" s="56">
        <v>44025</v>
      </c>
      <c r="C183" s="10" t="s">
        <v>566</v>
      </c>
      <c r="D183" s="10"/>
      <c r="E183" s="17">
        <v>500</v>
      </c>
      <c r="F183" s="17"/>
      <c r="G183" s="17"/>
      <c r="H183" s="17"/>
      <c r="I183" s="18">
        <f t="shared" si="16"/>
        <v>23336.410000000025</v>
      </c>
      <c r="J183" s="18">
        <f t="shared" si="17"/>
        <v>23836.410000000025</v>
      </c>
      <c r="K183" s="59" t="s">
        <v>55</v>
      </c>
      <c r="L183" s="18"/>
    </row>
    <row r="184" spans="1:12" ht="15.6" x14ac:dyDescent="0.3">
      <c r="A184" s="10">
        <v>32</v>
      </c>
      <c r="B184" s="56">
        <v>44027</v>
      </c>
      <c r="C184" s="10" t="s">
        <v>547</v>
      </c>
      <c r="D184" s="10"/>
      <c r="E184" s="17">
        <v>10</v>
      </c>
      <c r="F184" s="17"/>
      <c r="G184" s="17"/>
      <c r="H184" s="17"/>
      <c r="I184" s="18">
        <f t="shared" si="16"/>
        <v>23836.410000000025</v>
      </c>
      <c r="J184" s="18">
        <f t="shared" si="17"/>
        <v>23846.410000000025</v>
      </c>
      <c r="K184" s="59" t="s">
        <v>55</v>
      </c>
      <c r="L184" s="18"/>
    </row>
    <row r="185" spans="1:12" ht="15.6" x14ac:dyDescent="0.3">
      <c r="A185" s="10">
        <v>32</v>
      </c>
      <c r="B185" s="56">
        <v>44028</v>
      </c>
      <c r="C185" s="10" t="s">
        <v>597</v>
      </c>
      <c r="D185" s="10" t="s">
        <v>591</v>
      </c>
      <c r="E185" s="17"/>
      <c r="F185" s="17">
        <v>75</v>
      </c>
      <c r="G185" s="17"/>
      <c r="H185" s="17"/>
      <c r="I185" s="18">
        <f t="shared" si="16"/>
        <v>23846.410000000025</v>
      </c>
      <c r="J185" s="18">
        <f t="shared" si="17"/>
        <v>23771.410000000025</v>
      </c>
      <c r="K185" s="59" t="s">
        <v>87</v>
      </c>
      <c r="L185" s="18"/>
    </row>
    <row r="186" spans="1:12" ht="15.6" x14ac:dyDescent="0.3">
      <c r="A186" s="10">
        <v>32</v>
      </c>
      <c r="B186" s="56">
        <v>44028</v>
      </c>
      <c r="C186" s="10" t="s">
        <v>556</v>
      </c>
      <c r="D186" s="10"/>
      <c r="E186" s="17">
        <v>50</v>
      </c>
      <c r="F186" s="17"/>
      <c r="G186" s="17"/>
      <c r="H186" s="17"/>
      <c r="I186" s="18">
        <f t="shared" si="16"/>
        <v>23771.410000000025</v>
      </c>
      <c r="J186" s="18">
        <f t="shared" si="17"/>
        <v>23821.410000000025</v>
      </c>
      <c r="K186" s="59" t="s">
        <v>55</v>
      </c>
      <c r="L186" s="18"/>
    </row>
    <row r="187" spans="1:12" ht="15.6" x14ac:dyDescent="0.3">
      <c r="A187" s="10">
        <v>32</v>
      </c>
      <c r="B187" s="56">
        <v>44040</v>
      </c>
      <c r="C187" s="10" t="s">
        <v>572</v>
      </c>
      <c r="D187" s="10"/>
      <c r="E187" s="17">
        <v>10</v>
      </c>
      <c r="F187" s="17"/>
      <c r="G187" s="17"/>
      <c r="H187" s="17"/>
      <c r="I187" s="18">
        <f t="shared" si="16"/>
        <v>23821.410000000025</v>
      </c>
      <c r="J187" s="18">
        <f t="shared" si="17"/>
        <v>23831.410000000025</v>
      </c>
      <c r="K187" s="59" t="s">
        <v>55</v>
      </c>
      <c r="L187" s="18"/>
    </row>
    <row r="188" spans="1:12" ht="15.6" x14ac:dyDescent="0.3">
      <c r="A188" s="10">
        <v>32</v>
      </c>
      <c r="B188" s="56">
        <v>44042</v>
      </c>
      <c r="C188" s="10" t="s">
        <v>550</v>
      </c>
      <c r="D188" s="10"/>
      <c r="E188" s="17">
        <v>10</v>
      </c>
      <c r="F188" s="18"/>
      <c r="G188" s="18"/>
      <c r="H188" s="18"/>
      <c r="I188" s="18">
        <f t="shared" si="16"/>
        <v>23831.410000000025</v>
      </c>
      <c r="J188" s="58">
        <f t="shared" si="17"/>
        <v>23841.410000000025</v>
      </c>
      <c r="K188" s="59" t="s">
        <v>55</v>
      </c>
      <c r="L188" s="18"/>
    </row>
    <row r="189" spans="1:12" ht="15.6" x14ac:dyDescent="0.3">
      <c r="A189" s="10">
        <v>33</v>
      </c>
      <c r="B189" s="56">
        <v>44046</v>
      </c>
      <c r="C189" s="10" t="s">
        <v>553</v>
      </c>
      <c r="D189" s="10"/>
      <c r="E189" s="17">
        <v>5</v>
      </c>
      <c r="F189" s="18"/>
      <c r="G189" s="18"/>
      <c r="H189" s="18"/>
      <c r="I189" s="18">
        <f t="shared" si="16"/>
        <v>23841.410000000025</v>
      </c>
      <c r="J189" s="18">
        <f t="shared" si="17"/>
        <v>23846.410000000025</v>
      </c>
      <c r="K189" s="59" t="s">
        <v>55</v>
      </c>
      <c r="L189" s="18"/>
    </row>
    <row r="190" spans="1:12" ht="15.6" x14ac:dyDescent="0.3">
      <c r="A190" s="10">
        <v>33</v>
      </c>
      <c r="B190" s="56">
        <v>44046</v>
      </c>
      <c r="C190" s="10" t="s">
        <v>551</v>
      </c>
      <c r="D190" s="10"/>
      <c r="E190" s="17">
        <v>10</v>
      </c>
      <c r="F190" s="18"/>
      <c r="G190" s="18"/>
      <c r="H190" s="18"/>
      <c r="I190" s="18">
        <f t="shared" si="16"/>
        <v>23846.410000000025</v>
      </c>
      <c r="J190" s="18">
        <f t="shared" si="17"/>
        <v>23856.410000000025</v>
      </c>
      <c r="K190" s="59" t="s">
        <v>55</v>
      </c>
      <c r="L190" s="18"/>
    </row>
    <row r="191" spans="1:12" ht="15.6" x14ac:dyDescent="0.3">
      <c r="A191" s="10">
        <v>33</v>
      </c>
      <c r="B191" s="56">
        <v>44046</v>
      </c>
      <c r="C191" s="10" t="s">
        <v>552</v>
      </c>
      <c r="D191" s="10"/>
      <c r="E191" s="17">
        <v>10</v>
      </c>
      <c r="F191" s="18"/>
      <c r="G191" s="18"/>
      <c r="H191" s="18"/>
      <c r="I191" s="18">
        <f t="shared" si="16"/>
        <v>23856.410000000025</v>
      </c>
      <c r="J191" s="18">
        <f t="shared" si="17"/>
        <v>23866.410000000025</v>
      </c>
      <c r="K191" s="59" t="s">
        <v>55</v>
      </c>
      <c r="L191" s="18"/>
    </row>
    <row r="192" spans="1:12" ht="15.6" x14ac:dyDescent="0.3">
      <c r="A192" s="10">
        <v>33</v>
      </c>
      <c r="B192" s="56">
        <v>44046</v>
      </c>
      <c r="C192" s="10" t="s">
        <v>573</v>
      </c>
      <c r="D192" s="10"/>
      <c r="E192" s="17">
        <v>20</v>
      </c>
      <c r="F192" s="18"/>
      <c r="G192" s="18"/>
      <c r="H192" s="18"/>
      <c r="I192" s="18">
        <f t="shared" si="16"/>
        <v>23866.410000000025</v>
      </c>
      <c r="J192" s="18">
        <f t="shared" si="17"/>
        <v>23886.410000000025</v>
      </c>
      <c r="K192" s="59" t="s">
        <v>55</v>
      </c>
      <c r="L192" s="18"/>
    </row>
    <row r="193" spans="1:12" ht="15.6" x14ac:dyDescent="0.3">
      <c r="A193" s="10">
        <v>33</v>
      </c>
      <c r="B193" s="56">
        <v>44048</v>
      </c>
      <c r="C193" s="56" t="s">
        <v>563</v>
      </c>
      <c r="D193" s="10"/>
      <c r="E193" s="17">
        <v>20</v>
      </c>
      <c r="F193" s="18"/>
      <c r="G193" s="18"/>
      <c r="H193" s="18"/>
      <c r="I193" s="18">
        <f t="shared" si="16"/>
        <v>23886.410000000025</v>
      </c>
      <c r="J193" s="18">
        <f t="shared" si="17"/>
        <v>23906.410000000025</v>
      </c>
      <c r="K193" s="59" t="s">
        <v>55</v>
      </c>
      <c r="L193" s="18"/>
    </row>
    <row r="194" spans="1:12" ht="15.6" x14ac:dyDescent="0.3">
      <c r="A194" s="10">
        <v>33</v>
      </c>
      <c r="B194" s="56">
        <v>44048</v>
      </c>
      <c r="C194" s="10" t="s">
        <v>544</v>
      </c>
      <c r="D194" s="10"/>
      <c r="E194" s="17">
        <v>40</v>
      </c>
      <c r="F194" s="18"/>
      <c r="G194" s="18"/>
      <c r="H194" s="18"/>
      <c r="I194" s="18">
        <f t="shared" si="16"/>
        <v>23906.410000000025</v>
      </c>
      <c r="J194" s="18">
        <f t="shared" si="17"/>
        <v>23946.410000000025</v>
      </c>
      <c r="K194" s="59" t="s">
        <v>55</v>
      </c>
      <c r="L194" s="18"/>
    </row>
    <row r="195" spans="1:12" ht="15.6" x14ac:dyDescent="0.3">
      <c r="A195" s="10">
        <v>33</v>
      </c>
      <c r="B195" s="56">
        <v>44048</v>
      </c>
      <c r="C195" s="10" t="s">
        <v>564</v>
      </c>
      <c r="D195" s="10"/>
      <c r="E195" s="17">
        <v>40</v>
      </c>
      <c r="F195" s="18"/>
      <c r="G195" s="18"/>
      <c r="H195" s="18"/>
      <c r="I195" s="18">
        <f t="shared" si="16"/>
        <v>23946.410000000025</v>
      </c>
      <c r="J195" s="18">
        <f t="shared" si="17"/>
        <v>23986.410000000025</v>
      </c>
      <c r="K195" s="59" t="s">
        <v>55</v>
      </c>
      <c r="L195" s="18"/>
    </row>
    <row r="196" spans="1:12" ht="15.6" x14ac:dyDescent="0.3">
      <c r="A196" s="10">
        <v>33</v>
      </c>
      <c r="B196" s="56">
        <v>44053</v>
      </c>
      <c r="C196" s="10" t="s">
        <v>598</v>
      </c>
      <c r="D196" s="10" t="s">
        <v>579</v>
      </c>
      <c r="E196" s="17">
        <v>19.8</v>
      </c>
      <c r="F196" s="18"/>
      <c r="G196" s="18"/>
      <c r="H196" s="18"/>
      <c r="I196" s="18">
        <f t="shared" si="16"/>
        <v>23986.410000000025</v>
      </c>
      <c r="J196" s="18">
        <f t="shared" si="17"/>
        <v>24006.210000000025</v>
      </c>
      <c r="K196" s="59" t="s">
        <v>55</v>
      </c>
      <c r="L196" s="18"/>
    </row>
    <row r="197" spans="1:12" ht="15.6" x14ac:dyDescent="0.3">
      <c r="A197" s="10">
        <v>33</v>
      </c>
      <c r="B197" s="56">
        <v>44053</v>
      </c>
      <c r="C197" s="10" t="s">
        <v>545</v>
      </c>
      <c r="D197" s="10"/>
      <c r="E197" s="17">
        <v>25</v>
      </c>
      <c r="F197" s="18"/>
      <c r="G197" s="18"/>
      <c r="H197" s="18"/>
      <c r="I197" s="18">
        <f t="shared" si="16"/>
        <v>24006.210000000025</v>
      </c>
      <c r="J197" s="18">
        <f t="shared" si="17"/>
        <v>24031.210000000025</v>
      </c>
      <c r="K197" s="59" t="s">
        <v>55</v>
      </c>
      <c r="L197" s="18"/>
    </row>
    <row r="198" spans="1:12" ht="15.6" x14ac:dyDescent="0.3">
      <c r="A198" s="10">
        <v>33</v>
      </c>
      <c r="B198" s="56">
        <v>44055</v>
      </c>
      <c r="C198" s="10" t="s">
        <v>566</v>
      </c>
      <c r="D198" s="10"/>
      <c r="E198" s="17">
        <v>500</v>
      </c>
      <c r="F198" s="18"/>
      <c r="G198" s="18"/>
      <c r="H198" s="18"/>
      <c r="I198" s="18">
        <f t="shared" si="16"/>
        <v>24031.210000000025</v>
      </c>
      <c r="J198" s="18">
        <f t="shared" si="17"/>
        <v>24531.210000000025</v>
      </c>
      <c r="K198" s="59" t="s">
        <v>55</v>
      </c>
      <c r="L198" s="18"/>
    </row>
    <row r="199" spans="1:12" ht="15.6" x14ac:dyDescent="0.3">
      <c r="A199" s="10">
        <v>33</v>
      </c>
      <c r="B199" s="56">
        <v>44056</v>
      </c>
      <c r="C199" s="10" t="s">
        <v>599</v>
      </c>
      <c r="D199" s="10" t="s">
        <v>600</v>
      </c>
      <c r="E199" s="17">
        <v>3000</v>
      </c>
      <c r="F199" s="18"/>
      <c r="G199" s="18"/>
      <c r="H199" s="18"/>
      <c r="I199" s="18">
        <f t="shared" si="16"/>
        <v>24531.210000000025</v>
      </c>
      <c r="J199" s="18">
        <f t="shared" si="17"/>
        <v>27531.210000000025</v>
      </c>
      <c r="K199" s="59" t="s">
        <v>55</v>
      </c>
      <c r="L199" s="18"/>
    </row>
    <row r="200" spans="1:12" ht="15.6" x14ac:dyDescent="0.3">
      <c r="A200" s="10">
        <v>33</v>
      </c>
      <c r="B200" s="56">
        <v>44060</v>
      </c>
      <c r="C200" s="10" t="s">
        <v>547</v>
      </c>
      <c r="D200" s="10"/>
      <c r="E200" s="17">
        <v>10</v>
      </c>
      <c r="F200" s="18"/>
      <c r="G200" s="18"/>
      <c r="H200" s="18"/>
      <c r="I200" s="18">
        <f t="shared" si="16"/>
        <v>27531.210000000025</v>
      </c>
      <c r="J200" s="18">
        <f t="shared" si="17"/>
        <v>27541.210000000025</v>
      </c>
      <c r="K200" s="59" t="s">
        <v>55</v>
      </c>
      <c r="L200" s="18"/>
    </row>
    <row r="201" spans="1:12" ht="15.6" x14ac:dyDescent="0.3">
      <c r="A201" s="10">
        <v>33</v>
      </c>
      <c r="B201" s="56">
        <v>44060</v>
      </c>
      <c r="C201" s="10" t="s">
        <v>556</v>
      </c>
      <c r="D201" s="10"/>
      <c r="E201" s="17">
        <v>50</v>
      </c>
      <c r="F201" s="18"/>
      <c r="G201" s="18"/>
      <c r="H201" s="18"/>
      <c r="I201" s="18">
        <f t="shared" si="16"/>
        <v>27541.210000000025</v>
      </c>
      <c r="J201" s="18">
        <f t="shared" si="17"/>
        <v>27591.210000000025</v>
      </c>
      <c r="K201" s="59" t="s">
        <v>55</v>
      </c>
      <c r="L201" s="18"/>
    </row>
    <row r="202" spans="1:12" ht="15.6" x14ac:dyDescent="0.3">
      <c r="A202" s="10">
        <v>33</v>
      </c>
      <c r="B202" s="56">
        <v>44071</v>
      </c>
      <c r="C202" s="10" t="s">
        <v>572</v>
      </c>
      <c r="D202" s="10"/>
      <c r="E202" s="17">
        <v>10</v>
      </c>
      <c r="F202" s="18"/>
      <c r="G202" s="18"/>
      <c r="H202" s="18"/>
      <c r="I202" s="18">
        <f t="shared" si="16"/>
        <v>27591.210000000025</v>
      </c>
      <c r="J202" s="18">
        <f t="shared" si="17"/>
        <v>27601.210000000025</v>
      </c>
      <c r="K202" s="59" t="s">
        <v>55</v>
      </c>
      <c r="L202" s="18"/>
    </row>
    <row r="203" spans="1:12" ht="15.6" x14ac:dyDescent="0.3">
      <c r="A203" s="10">
        <v>33</v>
      </c>
      <c r="B203" s="56">
        <v>44075</v>
      </c>
      <c r="C203" s="10" t="s">
        <v>552</v>
      </c>
      <c r="D203" s="10"/>
      <c r="E203" s="17">
        <v>10</v>
      </c>
      <c r="F203" s="18"/>
      <c r="G203" s="18"/>
      <c r="H203" s="18"/>
      <c r="I203" s="18">
        <f t="shared" si="16"/>
        <v>27601.210000000025</v>
      </c>
      <c r="J203" s="18">
        <f t="shared" si="17"/>
        <v>27611.210000000025</v>
      </c>
      <c r="K203" s="59" t="s">
        <v>55</v>
      </c>
      <c r="L203" s="18"/>
    </row>
    <row r="204" spans="1:12" ht="15.6" x14ac:dyDescent="0.3">
      <c r="A204" s="10">
        <v>33</v>
      </c>
      <c r="B204" s="56">
        <v>44075</v>
      </c>
      <c r="C204" s="10" t="s">
        <v>550</v>
      </c>
      <c r="D204" s="10"/>
      <c r="E204" s="17">
        <v>10</v>
      </c>
      <c r="F204" s="17"/>
      <c r="G204" s="17"/>
      <c r="H204" s="17"/>
      <c r="I204" s="18">
        <f t="shared" si="16"/>
        <v>27611.210000000025</v>
      </c>
      <c r="J204" s="18">
        <f t="shared" si="17"/>
        <v>27621.210000000025</v>
      </c>
      <c r="K204" s="59" t="s">
        <v>55</v>
      </c>
      <c r="L204" s="18"/>
    </row>
    <row r="205" spans="1:12" ht="15.6" x14ac:dyDescent="0.3">
      <c r="A205" s="10">
        <v>33</v>
      </c>
      <c r="B205" s="56">
        <v>44075</v>
      </c>
      <c r="C205" s="10" t="s">
        <v>551</v>
      </c>
      <c r="D205" s="10"/>
      <c r="E205" s="17">
        <v>10</v>
      </c>
      <c r="F205" s="17"/>
      <c r="G205" s="17"/>
      <c r="H205" s="17"/>
      <c r="I205" s="18">
        <f t="shared" si="16"/>
        <v>27621.210000000025</v>
      </c>
      <c r="J205" s="18">
        <f t="shared" si="17"/>
        <v>27631.210000000025</v>
      </c>
      <c r="K205" s="59" t="s">
        <v>55</v>
      </c>
      <c r="L205" s="18"/>
    </row>
    <row r="206" spans="1:12" ht="15.6" x14ac:dyDescent="0.3">
      <c r="A206" s="10">
        <v>33</v>
      </c>
      <c r="B206" s="56">
        <v>44075</v>
      </c>
      <c r="C206" s="10" t="s">
        <v>573</v>
      </c>
      <c r="D206" s="10"/>
      <c r="E206" s="17">
        <v>20</v>
      </c>
      <c r="F206" s="17"/>
      <c r="G206" s="17"/>
      <c r="H206" s="17"/>
      <c r="I206" s="18">
        <f t="shared" si="16"/>
        <v>27631.210000000025</v>
      </c>
      <c r="J206" s="18">
        <f t="shared" si="17"/>
        <v>27651.210000000025</v>
      </c>
      <c r="K206" s="59" t="s">
        <v>55</v>
      </c>
      <c r="L206" s="18"/>
    </row>
    <row r="207" spans="1:12" ht="15.6" x14ac:dyDescent="0.3">
      <c r="A207" s="10">
        <v>33</v>
      </c>
      <c r="B207" s="56">
        <v>44077</v>
      </c>
      <c r="C207" s="10" t="s">
        <v>553</v>
      </c>
      <c r="D207" s="10"/>
      <c r="E207" s="17">
        <v>5</v>
      </c>
      <c r="F207" s="17"/>
      <c r="G207" s="17"/>
      <c r="H207" s="17"/>
      <c r="I207" s="18">
        <f t="shared" si="16"/>
        <v>27651.210000000025</v>
      </c>
      <c r="J207" s="18">
        <f t="shared" si="17"/>
        <v>27656.210000000025</v>
      </c>
      <c r="K207" s="59" t="s">
        <v>55</v>
      </c>
      <c r="L207" s="18"/>
    </row>
    <row r="208" spans="1:12" ht="15.6" x14ac:dyDescent="0.3">
      <c r="A208" s="10">
        <v>33</v>
      </c>
      <c r="B208" s="56">
        <v>44081</v>
      </c>
      <c r="C208" s="10" t="s">
        <v>563</v>
      </c>
      <c r="D208" s="10"/>
      <c r="E208" s="17">
        <v>20</v>
      </c>
      <c r="F208" s="17"/>
      <c r="G208" s="17"/>
      <c r="H208" s="17"/>
      <c r="I208" s="18">
        <f t="shared" si="16"/>
        <v>27656.210000000025</v>
      </c>
      <c r="J208" s="18">
        <f t="shared" si="17"/>
        <v>27676.210000000025</v>
      </c>
      <c r="K208" s="59" t="s">
        <v>55</v>
      </c>
      <c r="L208" s="18"/>
    </row>
    <row r="209" spans="1:12" ht="15.6" x14ac:dyDescent="0.3">
      <c r="A209" s="10">
        <v>33</v>
      </c>
      <c r="B209" s="56">
        <v>44081</v>
      </c>
      <c r="C209" s="10" t="s">
        <v>544</v>
      </c>
      <c r="D209" s="10"/>
      <c r="E209" s="17">
        <v>40</v>
      </c>
      <c r="F209" s="17"/>
      <c r="G209" s="17"/>
      <c r="H209" s="17"/>
      <c r="I209" s="18">
        <f t="shared" ref="I209:I222" si="22">+J208</f>
        <v>27676.210000000025</v>
      </c>
      <c r="J209" s="18">
        <f t="shared" ref="J209:J222" si="23">+I209+E209-F209</f>
        <v>27716.210000000025</v>
      </c>
      <c r="K209" s="59" t="s">
        <v>55</v>
      </c>
      <c r="L209" s="18"/>
    </row>
    <row r="210" spans="1:12" ht="15.6" x14ac:dyDescent="0.3">
      <c r="A210" s="10">
        <v>33</v>
      </c>
      <c r="B210" s="56">
        <v>44081</v>
      </c>
      <c r="C210" s="10" t="s">
        <v>564</v>
      </c>
      <c r="D210" s="10"/>
      <c r="E210" s="17">
        <v>40</v>
      </c>
      <c r="F210" s="17"/>
      <c r="G210" s="17"/>
      <c r="H210" s="17"/>
      <c r="I210" s="18">
        <f t="shared" si="22"/>
        <v>27716.210000000025</v>
      </c>
      <c r="J210" s="18">
        <f t="shared" si="23"/>
        <v>27756.210000000025</v>
      </c>
      <c r="K210" s="59" t="s">
        <v>55</v>
      </c>
      <c r="L210" s="18"/>
    </row>
    <row r="211" spans="1:12" ht="15.6" x14ac:dyDescent="0.3">
      <c r="A211" s="10">
        <v>33</v>
      </c>
      <c r="B211" s="56">
        <v>44083</v>
      </c>
      <c r="C211" s="10" t="s">
        <v>601</v>
      </c>
      <c r="D211" s="10" t="s">
        <v>579</v>
      </c>
      <c r="E211" s="17">
        <v>19.760000000000002</v>
      </c>
      <c r="F211" s="17"/>
      <c r="G211" s="17"/>
      <c r="H211" s="17"/>
      <c r="I211" s="18">
        <f t="shared" si="22"/>
        <v>27756.210000000025</v>
      </c>
      <c r="J211" s="18">
        <f t="shared" si="23"/>
        <v>27775.970000000023</v>
      </c>
      <c r="K211" s="59" t="s">
        <v>55</v>
      </c>
      <c r="L211" s="18"/>
    </row>
    <row r="212" spans="1:12" ht="15.6" x14ac:dyDescent="0.3">
      <c r="A212" s="10">
        <v>33</v>
      </c>
      <c r="B212" s="56">
        <v>44083</v>
      </c>
      <c r="C212" s="10" t="s">
        <v>545</v>
      </c>
      <c r="D212" s="10"/>
      <c r="E212" s="17">
        <v>25</v>
      </c>
      <c r="F212" s="17"/>
      <c r="G212" s="17"/>
      <c r="H212" s="17"/>
      <c r="I212" s="18">
        <f t="shared" si="22"/>
        <v>27775.970000000023</v>
      </c>
      <c r="J212" s="18">
        <f t="shared" si="23"/>
        <v>27800.970000000023</v>
      </c>
      <c r="K212" s="59" t="s">
        <v>55</v>
      </c>
      <c r="L212" s="18"/>
    </row>
    <row r="213" spans="1:12" ht="15.6" x14ac:dyDescent="0.3">
      <c r="A213" s="10">
        <v>33</v>
      </c>
      <c r="B213" s="56">
        <v>44088</v>
      </c>
      <c r="C213" s="10" t="s">
        <v>583</v>
      </c>
      <c r="D213" s="62" t="s">
        <v>602</v>
      </c>
      <c r="E213" s="17"/>
      <c r="F213" s="17">
        <v>463</v>
      </c>
      <c r="G213" s="17"/>
      <c r="H213" s="17"/>
      <c r="I213" s="18">
        <f t="shared" si="22"/>
        <v>27800.970000000023</v>
      </c>
      <c r="J213" s="58">
        <f t="shared" si="23"/>
        <v>27337.970000000023</v>
      </c>
      <c r="K213" s="61" t="s">
        <v>65</v>
      </c>
      <c r="L213" s="18" t="s">
        <v>615</v>
      </c>
    </row>
    <row r="214" spans="1:12" ht="15.6" x14ac:dyDescent="0.3">
      <c r="A214" s="10">
        <v>34</v>
      </c>
      <c r="B214" s="56">
        <v>44088</v>
      </c>
      <c r="C214" s="10" t="s">
        <v>566</v>
      </c>
      <c r="D214" s="10"/>
      <c r="E214" s="17">
        <v>500</v>
      </c>
      <c r="F214" s="17"/>
      <c r="G214" s="17"/>
      <c r="H214" s="17"/>
      <c r="I214" s="18">
        <f t="shared" si="22"/>
        <v>27337.970000000023</v>
      </c>
      <c r="J214" s="18">
        <f t="shared" si="23"/>
        <v>27837.970000000023</v>
      </c>
      <c r="K214" s="59" t="s">
        <v>55</v>
      </c>
      <c r="L214" s="18"/>
    </row>
    <row r="215" spans="1:12" ht="15.6" x14ac:dyDescent="0.3">
      <c r="A215" s="10">
        <v>34</v>
      </c>
      <c r="B215" s="56">
        <v>44089</v>
      </c>
      <c r="C215" s="10" t="s">
        <v>594</v>
      </c>
      <c r="D215" s="62" t="s">
        <v>603</v>
      </c>
      <c r="E215" s="17"/>
      <c r="F215" s="17">
        <v>1773</v>
      </c>
      <c r="G215" s="17"/>
      <c r="H215" s="17"/>
      <c r="I215" s="18">
        <f t="shared" si="22"/>
        <v>27837.970000000023</v>
      </c>
      <c r="J215" s="18">
        <f t="shared" si="23"/>
        <v>26064.970000000023</v>
      </c>
      <c r="K215" s="61" t="s">
        <v>608</v>
      </c>
      <c r="L215" s="18" t="s">
        <v>616</v>
      </c>
    </row>
    <row r="216" spans="1:12" ht="15.6" x14ac:dyDescent="0.3">
      <c r="A216" s="10">
        <v>34</v>
      </c>
      <c r="B216" s="56">
        <v>44089</v>
      </c>
      <c r="C216" s="10" t="s">
        <v>547</v>
      </c>
      <c r="D216" s="10"/>
      <c r="E216" s="17">
        <v>10</v>
      </c>
      <c r="F216" s="17"/>
      <c r="G216" s="17"/>
      <c r="H216" s="17"/>
      <c r="I216" s="18">
        <f t="shared" si="22"/>
        <v>26064.970000000023</v>
      </c>
      <c r="J216" s="18">
        <f t="shared" si="23"/>
        <v>26074.970000000023</v>
      </c>
      <c r="K216" s="59" t="s">
        <v>55</v>
      </c>
      <c r="L216" s="18"/>
    </row>
    <row r="217" spans="1:12" ht="15.6" x14ac:dyDescent="0.3">
      <c r="A217" s="10">
        <v>34</v>
      </c>
      <c r="B217" s="56">
        <v>44090</v>
      </c>
      <c r="C217" s="10" t="s">
        <v>556</v>
      </c>
      <c r="D217" s="10"/>
      <c r="E217" s="17">
        <v>50</v>
      </c>
      <c r="F217" s="17"/>
      <c r="G217" s="17"/>
      <c r="H217" s="17"/>
      <c r="I217" s="18">
        <f t="shared" si="22"/>
        <v>26074.970000000023</v>
      </c>
      <c r="J217" s="18">
        <f t="shared" si="23"/>
        <v>26124.970000000023</v>
      </c>
      <c r="K217" s="59" t="s">
        <v>55</v>
      </c>
      <c r="L217" s="18"/>
    </row>
    <row r="218" spans="1:12" ht="15.6" x14ac:dyDescent="0.3">
      <c r="A218" s="10">
        <v>34</v>
      </c>
      <c r="B218" s="56">
        <v>44096</v>
      </c>
      <c r="C218" s="10" t="s">
        <v>119</v>
      </c>
      <c r="D218" s="10" t="s">
        <v>581</v>
      </c>
      <c r="E218" s="17">
        <v>890.5</v>
      </c>
      <c r="F218" s="17"/>
      <c r="G218" s="17"/>
      <c r="H218" s="17"/>
      <c r="I218" s="18">
        <f t="shared" si="22"/>
        <v>26124.970000000023</v>
      </c>
      <c r="J218" s="18">
        <f t="shared" si="23"/>
        <v>27015.470000000023</v>
      </c>
      <c r="K218" s="59" t="s">
        <v>61</v>
      </c>
      <c r="L218" s="18"/>
    </row>
    <row r="219" spans="1:12" ht="15.6" x14ac:dyDescent="0.3">
      <c r="A219" s="10">
        <v>34</v>
      </c>
      <c r="B219" s="56">
        <v>44102</v>
      </c>
      <c r="C219" s="10" t="s">
        <v>604</v>
      </c>
      <c r="D219" s="10"/>
      <c r="E219" s="17"/>
      <c r="F219" s="17">
        <v>4309</v>
      </c>
      <c r="G219" s="17"/>
      <c r="H219" s="17"/>
      <c r="I219" s="18">
        <f t="shared" si="22"/>
        <v>27015.470000000023</v>
      </c>
      <c r="J219" s="18">
        <f t="shared" si="23"/>
        <v>22706.470000000023</v>
      </c>
      <c r="K219" s="59" t="s">
        <v>65</v>
      </c>
      <c r="L219" s="18"/>
    </row>
    <row r="220" spans="1:12" ht="15.6" x14ac:dyDescent="0.3">
      <c r="A220" s="10">
        <v>34</v>
      </c>
      <c r="B220" s="56">
        <v>44102</v>
      </c>
      <c r="C220" s="10" t="s">
        <v>605</v>
      </c>
      <c r="D220" s="10"/>
      <c r="E220" s="17">
        <v>10</v>
      </c>
      <c r="F220" s="17"/>
      <c r="G220" s="17"/>
      <c r="H220" s="17"/>
      <c r="I220" s="18">
        <f t="shared" si="22"/>
        <v>22706.470000000023</v>
      </c>
      <c r="J220" s="18">
        <f t="shared" si="23"/>
        <v>22716.470000000023</v>
      </c>
      <c r="K220" s="59" t="s">
        <v>55</v>
      </c>
      <c r="L220" s="18"/>
    </row>
    <row r="221" spans="1:12" ht="15.6" x14ac:dyDescent="0.3">
      <c r="A221" s="10">
        <v>34</v>
      </c>
      <c r="B221" s="56">
        <v>44102</v>
      </c>
      <c r="C221" s="10" t="s">
        <v>606</v>
      </c>
      <c r="D221" s="10"/>
      <c r="E221" s="17">
        <v>3670</v>
      </c>
      <c r="F221" s="17"/>
      <c r="G221" s="17"/>
      <c r="H221" s="17"/>
      <c r="I221" s="18">
        <f t="shared" si="22"/>
        <v>22716.470000000023</v>
      </c>
      <c r="J221" s="18">
        <f t="shared" si="23"/>
        <v>26386.470000000023</v>
      </c>
      <c r="K221" s="59" t="s">
        <v>61</v>
      </c>
      <c r="L221" s="18"/>
    </row>
    <row r="222" spans="1:12" ht="15.6" x14ac:dyDescent="0.3">
      <c r="A222" s="10">
        <v>34</v>
      </c>
      <c r="B222" s="56">
        <v>44104</v>
      </c>
      <c r="C222" s="10" t="s">
        <v>550</v>
      </c>
      <c r="D222" s="10"/>
      <c r="E222" s="17">
        <v>10</v>
      </c>
      <c r="F222" s="17"/>
      <c r="G222" s="17"/>
      <c r="H222" s="17"/>
      <c r="I222" s="18">
        <f t="shared" si="22"/>
        <v>26386.470000000023</v>
      </c>
      <c r="J222" s="58">
        <f t="shared" si="23"/>
        <v>26396.470000000023</v>
      </c>
      <c r="K222" s="59" t="s">
        <v>55</v>
      </c>
      <c r="L222" s="18" t="s">
        <v>609</v>
      </c>
    </row>
    <row r="223" spans="1:12" x14ac:dyDescent="0.3">
      <c r="E223" s="50">
        <f>SUM(E4:E222)</f>
        <v>66140.470000000059</v>
      </c>
      <c r="F223" s="50">
        <f>SUM(F4:F222)</f>
        <v>39744</v>
      </c>
      <c r="G223" s="18"/>
      <c r="H223" s="18"/>
      <c r="I223" s="18"/>
      <c r="J223" s="18"/>
      <c r="K223" s="59"/>
      <c r="L223" s="18"/>
    </row>
    <row r="224" spans="1:12" x14ac:dyDescent="0.3">
      <c r="E224" s="18"/>
      <c r="F224" s="18"/>
      <c r="G224" s="18"/>
      <c r="H224" s="18"/>
      <c r="I224" s="18"/>
      <c r="J224" s="18"/>
      <c r="K224" s="59"/>
      <c r="L224" s="18"/>
    </row>
    <row r="225" spans="1:12" ht="15.6" x14ac:dyDescent="0.3">
      <c r="A225" s="10"/>
      <c r="B225" s="10"/>
      <c r="C225" s="55" t="s">
        <v>21</v>
      </c>
      <c r="D225" s="55"/>
      <c r="E225" s="57">
        <v>31954.209999999995</v>
      </c>
      <c r="F225" s="17"/>
      <c r="G225" s="17"/>
      <c r="H225" s="17"/>
      <c r="I225" s="18"/>
      <c r="J225" s="18"/>
      <c r="K225" s="59"/>
      <c r="L225" s="18"/>
    </row>
    <row r="226" spans="1:12" x14ac:dyDescent="0.3">
      <c r="E226" s="18"/>
      <c r="F226" s="18"/>
      <c r="G226" s="18"/>
      <c r="H226" s="18"/>
      <c r="I226" s="18"/>
      <c r="J226" s="18"/>
      <c r="K226" s="59"/>
      <c r="L226" s="18"/>
    </row>
    <row r="227" spans="1:12" ht="15.6" x14ac:dyDescent="0.3">
      <c r="A227" s="10"/>
      <c r="B227" s="10"/>
      <c r="C227" s="55" t="s">
        <v>26</v>
      </c>
      <c r="D227" s="55"/>
      <c r="E227" s="57"/>
      <c r="F227" s="57">
        <v>39744</v>
      </c>
      <c r="G227" s="57">
        <f>+E4+E225-F227</f>
        <v>26256.470000000016</v>
      </c>
      <c r="H227" s="57"/>
      <c r="I227" s="18"/>
      <c r="J227" s="18"/>
      <c r="K227" s="59"/>
      <c r="L227" s="18"/>
    </row>
    <row r="228" spans="1:12" x14ac:dyDescent="0.3">
      <c r="C228" t="s">
        <v>310</v>
      </c>
      <c r="E228" s="2">
        <f>+SUMIF($K$2:$K$222,$K228,E$2:E$222)</f>
        <v>34046.260000000017</v>
      </c>
      <c r="F228" s="2">
        <f>+SUMIF($K$2:$K$222,$K228,F$2:F$222)</f>
        <v>0</v>
      </c>
      <c r="G228" s="2">
        <f>+E228-F228</f>
        <v>34046.260000000017</v>
      </c>
      <c r="K228" s="1" t="s">
        <v>309</v>
      </c>
    </row>
    <row r="230" spans="1:12" x14ac:dyDescent="0.3">
      <c r="C230" t="s">
        <v>19</v>
      </c>
      <c r="E230" s="2">
        <f t="shared" ref="E230:F234" si="24">+SUMIF($K$2:$K$222,$K230,E$2:E$222)</f>
        <v>18942.869999999992</v>
      </c>
      <c r="F230" s="2">
        <f t="shared" si="24"/>
        <v>0</v>
      </c>
      <c r="G230" s="2">
        <f>+E230-F230</f>
        <v>18942.869999999992</v>
      </c>
      <c r="K230" s="13" t="s">
        <v>55</v>
      </c>
    </row>
    <row r="231" spans="1:12" x14ac:dyDescent="0.3">
      <c r="C231" t="s">
        <v>413</v>
      </c>
      <c r="E231" s="2">
        <f t="shared" si="24"/>
        <v>5209.5</v>
      </c>
      <c r="F231" s="2">
        <f t="shared" si="24"/>
        <v>0</v>
      </c>
      <c r="G231" s="2">
        <f>+E231-F231</f>
        <v>5209.5</v>
      </c>
      <c r="K231" s="13" t="s">
        <v>411</v>
      </c>
    </row>
    <row r="232" spans="1:12" x14ac:dyDescent="0.3">
      <c r="C232" t="s">
        <v>91</v>
      </c>
      <c r="E232" s="2">
        <f t="shared" si="24"/>
        <v>0</v>
      </c>
      <c r="F232" s="2">
        <f t="shared" si="24"/>
        <v>0</v>
      </c>
      <c r="G232" s="2">
        <f t="shared" ref="G232:G243" si="25">+E232-F232</f>
        <v>0</v>
      </c>
      <c r="K232" s="13" t="s">
        <v>57</v>
      </c>
    </row>
    <row r="233" spans="1:12" x14ac:dyDescent="0.3">
      <c r="C233" t="s">
        <v>20</v>
      </c>
      <c r="E233" s="2">
        <f t="shared" si="24"/>
        <v>7191.84</v>
      </c>
      <c r="F233" s="2">
        <f t="shared" si="24"/>
        <v>0</v>
      </c>
      <c r="G233" s="2">
        <f t="shared" si="25"/>
        <v>7191.84</v>
      </c>
      <c r="K233" s="13" t="s">
        <v>61</v>
      </c>
    </row>
    <row r="234" spans="1:12" x14ac:dyDescent="0.3">
      <c r="C234" t="s">
        <v>206</v>
      </c>
      <c r="E234" s="2">
        <f t="shared" si="24"/>
        <v>750</v>
      </c>
      <c r="F234" s="2">
        <f t="shared" si="24"/>
        <v>0</v>
      </c>
      <c r="G234" s="2">
        <f t="shared" si="25"/>
        <v>750</v>
      </c>
      <c r="K234" s="13" t="s">
        <v>205</v>
      </c>
    </row>
    <row r="235" spans="1:12" x14ac:dyDescent="0.3">
      <c r="K235" s="13"/>
    </row>
    <row r="236" spans="1:12" x14ac:dyDescent="0.3">
      <c r="C236" t="s">
        <v>92</v>
      </c>
      <c r="E236" s="2">
        <f t="shared" ref="E236:F243" si="26">+SUMIF($K$2:$K$222,$K236,E$2:E$222)</f>
        <v>0</v>
      </c>
      <c r="F236" s="2">
        <f t="shared" si="26"/>
        <v>32017.710000000003</v>
      </c>
      <c r="G236" s="2">
        <f t="shared" si="25"/>
        <v>-32017.710000000003</v>
      </c>
      <c r="K236" s="13" t="s">
        <v>65</v>
      </c>
    </row>
    <row r="237" spans="1:12" x14ac:dyDescent="0.3">
      <c r="C237" t="s">
        <v>607</v>
      </c>
      <c r="E237" s="2">
        <f t="shared" si="26"/>
        <v>0</v>
      </c>
      <c r="F237" s="2">
        <f t="shared" si="26"/>
        <v>6496.29</v>
      </c>
      <c r="G237" s="2">
        <f t="shared" si="25"/>
        <v>-6496.29</v>
      </c>
      <c r="K237" s="13" t="s">
        <v>608</v>
      </c>
    </row>
    <row r="238" spans="1:12" x14ac:dyDescent="0.3">
      <c r="C238" t="s">
        <v>313</v>
      </c>
      <c r="E238" s="2">
        <f t="shared" si="26"/>
        <v>0</v>
      </c>
      <c r="F238" s="2">
        <f t="shared" si="26"/>
        <v>0</v>
      </c>
      <c r="G238" s="2">
        <f t="shared" si="25"/>
        <v>0</v>
      </c>
      <c r="K238" s="13" t="s">
        <v>311</v>
      </c>
    </row>
    <row r="239" spans="1:12" x14ac:dyDescent="0.3">
      <c r="C239" t="s">
        <v>412</v>
      </c>
      <c r="E239" s="2">
        <f t="shared" si="26"/>
        <v>0</v>
      </c>
      <c r="F239" s="2">
        <f t="shared" si="26"/>
        <v>0</v>
      </c>
      <c r="G239" s="2">
        <f t="shared" si="25"/>
        <v>0</v>
      </c>
      <c r="K239" s="13" t="s">
        <v>410</v>
      </c>
    </row>
    <row r="240" spans="1:12" x14ac:dyDescent="0.3">
      <c r="C240" t="s">
        <v>93</v>
      </c>
      <c r="E240" s="2">
        <f t="shared" si="26"/>
        <v>0</v>
      </c>
      <c r="F240" s="2">
        <f t="shared" si="26"/>
        <v>165</v>
      </c>
      <c r="G240" s="2">
        <f t="shared" si="25"/>
        <v>-165</v>
      </c>
      <c r="K240" s="13" t="s">
        <v>87</v>
      </c>
    </row>
    <row r="241" spans="3:11" x14ac:dyDescent="0.3">
      <c r="C241" t="s">
        <v>306</v>
      </c>
      <c r="E241" s="2">
        <f t="shared" si="26"/>
        <v>0</v>
      </c>
      <c r="F241" s="2">
        <f t="shared" si="26"/>
        <v>0</v>
      </c>
      <c r="G241" s="2">
        <f t="shared" si="25"/>
        <v>0</v>
      </c>
      <c r="K241" s="13" t="s">
        <v>305</v>
      </c>
    </row>
    <row r="242" spans="3:11" x14ac:dyDescent="0.3">
      <c r="C242" t="s">
        <v>95</v>
      </c>
      <c r="E242" s="2">
        <f t="shared" si="26"/>
        <v>0</v>
      </c>
      <c r="F242" s="2">
        <f t="shared" si="26"/>
        <v>1065</v>
      </c>
      <c r="G242" s="2">
        <f t="shared" si="25"/>
        <v>-1065</v>
      </c>
      <c r="K242" s="13" t="s">
        <v>56</v>
      </c>
    </row>
    <row r="243" spans="3:11" x14ac:dyDescent="0.3">
      <c r="C243" t="s">
        <v>304</v>
      </c>
      <c r="E243" s="2">
        <f t="shared" si="26"/>
        <v>0</v>
      </c>
      <c r="F243" s="2">
        <f t="shared" si="26"/>
        <v>0</v>
      </c>
      <c r="G243" s="2">
        <f t="shared" si="25"/>
        <v>0</v>
      </c>
      <c r="K243" s="13" t="s">
        <v>302</v>
      </c>
    </row>
    <row r="244" spans="3:11" x14ac:dyDescent="0.3">
      <c r="I244" s="1"/>
    </row>
    <row r="245" spans="3:11" x14ac:dyDescent="0.3">
      <c r="E245" s="3">
        <f>SUM(E228:E244)</f>
        <v>66140.47</v>
      </c>
      <c r="F245" s="3">
        <f>SUM(F228:F244)</f>
        <v>39744</v>
      </c>
      <c r="G245" s="3">
        <f>SUM(G228:G244)</f>
        <v>26396.469999999994</v>
      </c>
      <c r="I245" s="1"/>
    </row>
    <row r="246" spans="3:11" x14ac:dyDescent="0.3">
      <c r="E246" s="27">
        <f>+E245-E223</f>
        <v>0</v>
      </c>
      <c r="F246" s="27">
        <f>+F245-F223</f>
        <v>0</v>
      </c>
      <c r="G246" s="27">
        <f>+G245-J222</f>
        <v>-2.9103830456733704E-11</v>
      </c>
    </row>
  </sheetData>
  <phoneticPr fontId="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D14FB-A7C7-4E99-86D2-33B60CD259E4}">
  <dimension ref="A1:K259"/>
  <sheetViews>
    <sheetView workbookViewId="0">
      <pane ySplit="4" topLeftCell="A242" activePane="bottomLeft" state="frozen"/>
      <selection pane="bottomLeft" activeCell="F255" sqref="F255"/>
    </sheetView>
  </sheetViews>
  <sheetFormatPr defaultColWidth="8.77734375" defaultRowHeight="14.4" x14ac:dyDescent="0.3"/>
  <cols>
    <col min="1" max="2" width="11.77734375" customWidth="1"/>
    <col min="3" max="3" width="22.6640625" customWidth="1"/>
    <col min="4" max="4" width="27.77734375" customWidth="1"/>
    <col min="5" max="5" width="10.33203125" bestFit="1" customWidth="1"/>
    <col min="6" max="6" width="10.77734375" customWidth="1"/>
    <col min="7" max="7" width="10.6640625" customWidth="1"/>
    <col min="8" max="8" width="10.33203125" bestFit="1" customWidth="1"/>
  </cols>
  <sheetData>
    <row r="1" spans="1:9" x14ac:dyDescent="0.3">
      <c r="A1" t="s">
        <v>431</v>
      </c>
      <c r="I1" s="1"/>
    </row>
    <row r="2" spans="1:9" x14ac:dyDescent="0.3">
      <c r="I2" s="1"/>
    </row>
    <row r="3" spans="1:9" ht="15.6" x14ac:dyDescent="0.3">
      <c r="A3" t="s">
        <v>294</v>
      </c>
      <c r="B3" t="s">
        <v>36</v>
      </c>
      <c r="C3" t="s">
        <v>295</v>
      </c>
      <c r="D3" t="s">
        <v>296</v>
      </c>
      <c r="E3" t="s">
        <v>330</v>
      </c>
      <c r="F3" t="s">
        <v>22</v>
      </c>
      <c r="G3" s="19" t="s">
        <v>40</v>
      </c>
      <c r="H3" s="19" t="s">
        <v>41</v>
      </c>
      <c r="I3" s="1" t="s">
        <v>408</v>
      </c>
    </row>
    <row r="4" spans="1:9" x14ac:dyDescent="0.3">
      <c r="A4" s="54"/>
      <c r="C4" s="53" t="s">
        <v>309</v>
      </c>
      <c r="E4" s="53">
        <f>+'Assets  Liabs'!AF15</f>
        <v>39257.910000000003</v>
      </c>
      <c r="G4" s="2"/>
      <c r="H4" s="2">
        <f>+E4</f>
        <v>39257.910000000003</v>
      </c>
      <c r="I4" s="1" t="s">
        <v>309</v>
      </c>
    </row>
    <row r="5" spans="1:9" x14ac:dyDescent="0.3">
      <c r="A5" s="1">
        <v>10</v>
      </c>
      <c r="B5" s="11">
        <v>43374</v>
      </c>
      <c r="C5" t="s">
        <v>43</v>
      </c>
      <c r="E5">
        <v>10</v>
      </c>
      <c r="G5" s="2">
        <f t="shared" ref="G5:G8" si="0">+H4</f>
        <v>39257.910000000003</v>
      </c>
      <c r="H5" s="2">
        <f>+E5-F5+G5</f>
        <v>39267.910000000003</v>
      </c>
      <c r="I5" s="1" t="s">
        <v>55</v>
      </c>
    </row>
    <row r="6" spans="1:9" x14ac:dyDescent="0.3">
      <c r="A6" s="1">
        <v>10</v>
      </c>
      <c r="B6" s="11">
        <v>43374</v>
      </c>
      <c r="C6" t="s">
        <v>103</v>
      </c>
      <c r="E6">
        <v>10</v>
      </c>
      <c r="G6" s="2">
        <f t="shared" si="0"/>
        <v>39267.910000000003</v>
      </c>
      <c r="H6" s="2">
        <f>+E6-F6+G6</f>
        <v>39277.910000000003</v>
      </c>
      <c r="I6" s="1" t="s">
        <v>55</v>
      </c>
    </row>
    <row r="7" spans="1:9" x14ac:dyDescent="0.3">
      <c r="A7" s="1">
        <v>10</v>
      </c>
      <c r="B7" s="11">
        <v>43374</v>
      </c>
      <c r="C7" t="s">
        <v>432</v>
      </c>
      <c r="E7">
        <v>10</v>
      </c>
      <c r="G7" s="2">
        <f t="shared" si="0"/>
        <v>39277.910000000003</v>
      </c>
      <c r="H7" s="2">
        <f t="shared" ref="H7:H27" si="1">+E7-F7+G7</f>
        <v>39287.910000000003</v>
      </c>
      <c r="I7" s="1" t="s">
        <v>55</v>
      </c>
    </row>
    <row r="8" spans="1:9" x14ac:dyDescent="0.3">
      <c r="A8" s="1">
        <v>10</v>
      </c>
      <c r="B8" s="11">
        <v>43374</v>
      </c>
      <c r="C8" t="s">
        <v>106</v>
      </c>
      <c r="E8">
        <v>20</v>
      </c>
      <c r="G8" s="2">
        <f t="shared" si="0"/>
        <v>39287.910000000003</v>
      </c>
      <c r="H8" s="2">
        <f t="shared" si="1"/>
        <v>39307.910000000003</v>
      </c>
      <c r="I8" s="1" t="s">
        <v>55</v>
      </c>
    </row>
    <row r="9" spans="1:9" x14ac:dyDescent="0.3">
      <c r="A9" s="1">
        <v>10</v>
      </c>
      <c r="B9" s="11">
        <v>43374</v>
      </c>
      <c r="C9" t="s">
        <v>144</v>
      </c>
      <c r="D9" t="s">
        <v>433</v>
      </c>
      <c r="E9">
        <v>40</v>
      </c>
      <c r="G9" s="2">
        <f>+H8</f>
        <v>39307.910000000003</v>
      </c>
      <c r="H9" s="14">
        <f t="shared" si="1"/>
        <v>39347.910000000003</v>
      </c>
      <c r="I9" s="1" t="s">
        <v>61</v>
      </c>
    </row>
    <row r="10" spans="1:9" x14ac:dyDescent="0.3">
      <c r="A10" s="1">
        <v>11</v>
      </c>
      <c r="B10" s="11">
        <v>43376</v>
      </c>
      <c r="C10" t="s">
        <v>108</v>
      </c>
      <c r="E10">
        <v>5</v>
      </c>
      <c r="G10" s="2">
        <f t="shared" ref="G10:G27" si="2">+H9</f>
        <v>39347.910000000003</v>
      </c>
      <c r="H10" s="2">
        <f t="shared" si="1"/>
        <v>39352.910000000003</v>
      </c>
      <c r="I10" s="1" t="s">
        <v>55</v>
      </c>
    </row>
    <row r="11" spans="1:9" x14ac:dyDescent="0.3">
      <c r="A11" s="1">
        <v>11</v>
      </c>
      <c r="B11" s="11">
        <v>43378</v>
      </c>
      <c r="C11" t="s">
        <v>434</v>
      </c>
      <c r="E11">
        <v>20</v>
      </c>
      <c r="G11" s="2">
        <f t="shared" si="2"/>
        <v>39352.910000000003</v>
      </c>
      <c r="H11" s="2">
        <f t="shared" si="1"/>
        <v>39372.910000000003</v>
      </c>
      <c r="I11" s="1" t="s">
        <v>55</v>
      </c>
    </row>
    <row r="12" spans="1:9" x14ac:dyDescent="0.3">
      <c r="A12" s="1">
        <v>11</v>
      </c>
      <c r="B12" s="11">
        <v>43378</v>
      </c>
      <c r="C12" t="s">
        <v>109</v>
      </c>
      <c r="E12">
        <v>20</v>
      </c>
      <c r="G12" s="2">
        <f t="shared" si="2"/>
        <v>39372.910000000003</v>
      </c>
      <c r="H12" s="2">
        <f t="shared" si="1"/>
        <v>39392.910000000003</v>
      </c>
      <c r="I12" s="1" t="s">
        <v>55</v>
      </c>
    </row>
    <row r="13" spans="1:9" x14ac:dyDescent="0.3">
      <c r="A13" s="1">
        <v>11</v>
      </c>
      <c r="B13" s="11">
        <v>43378</v>
      </c>
      <c r="C13" t="s">
        <v>113</v>
      </c>
      <c r="E13">
        <v>40</v>
      </c>
      <c r="G13" s="2">
        <f t="shared" si="2"/>
        <v>39392.910000000003</v>
      </c>
      <c r="H13" s="2">
        <f t="shared" si="1"/>
        <v>39432.910000000003</v>
      </c>
      <c r="I13" s="1" t="s">
        <v>55</v>
      </c>
    </row>
    <row r="14" spans="1:9" x14ac:dyDescent="0.3">
      <c r="A14" s="1">
        <v>11</v>
      </c>
      <c r="B14" s="11">
        <v>43382</v>
      </c>
      <c r="C14" t="s">
        <v>160</v>
      </c>
      <c r="E14">
        <v>25</v>
      </c>
      <c r="G14" s="2">
        <f t="shared" si="2"/>
        <v>39432.910000000003</v>
      </c>
      <c r="H14" s="2">
        <f t="shared" si="1"/>
        <v>39457.910000000003</v>
      </c>
      <c r="I14" s="1" t="s">
        <v>55</v>
      </c>
    </row>
    <row r="15" spans="1:9" x14ac:dyDescent="0.3">
      <c r="A15" s="1">
        <v>11</v>
      </c>
      <c r="B15" s="11">
        <v>43385</v>
      </c>
      <c r="C15" t="s">
        <v>270</v>
      </c>
      <c r="F15">
        <v>3069</v>
      </c>
      <c r="G15" s="2">
        <f t="shared" si="2"/>
        <v>39457.910000000003</v>
      </c>
      <c r="H15" s="2">
        <f t="shared" si="1"/>
        <v>36388.910000000003</v>
      </c>
      <c r="I15" s="42" t="s">
        <v>65</v>
      </c>
    </row>
    <row r="16" spans="1:9" x14ac:dyDescent="0.3">
      <c r="A16" s="1">
        <v>11</v>
      </c>
      <c r="B16" s="11">
        <v>43388</v>
      </c>
      <c r="C16" t="s">
        <v>237</v>
      </c>
      <c r="E16">
        <v>10</v>
      </c>
      <c r="G16" s="2">
        <f t="shared" si="2"/>
        <v>36388.910000000003</v>
      </c>
      <c r="H16" s="2">
        <f t="shared" si="1"/>
        <v>36398.910000000003</v>
      </c>
      <c r="I16" s="1" t="s">
        <v>55</v>
      </c>
    </row>
    <row r="17" spans="1:9" x14ac:dyDescent="0.3">
      <c r="A17" s="1">
        <v>11</v>
      </c>
      <c r="B17" s="11">
        <v>43388</v>
      </c>
      <c r="C17" t="s">
        <v>144</v>
      </c>
      <c r="E17">
        <v>28.75</v>
      </c>
      <c r="G17" s="2">
        <f t="shared" si="2"/>
        <v>36398.910000000003</v>
      </c>
      <c r="H17" s="2">
        <f t="shared" si="1"/>
        <v>36427.660000000003</v>
      </c>
      <c r="I17" s="1" t="s">
        <v>55</v>
      </c>
    </row>
    <row r="18" spans="1:9" x14ac:dyDescent="0.3">
      <c r="A18" s="1">
        <v>11</v>
      </c>
      <c r="B18" s="11">
        <v>43388</v>
      </c>
      <c r="C18" t="s">
        <v>112</v>
      </c>
      <c r="E18">
        <v>40</v>
      </c>
      <c r="G18" s="2">
        <f t="shared" si="2"/>
        <v>36427.660000000003</v>
      </c>
      <c r="H18" s="2">
        <f t="shared" si="1"/>
        <v>36467.660000000003</v>
      </c>
      <c r="I18" s="1" t="s">
        <v>55</v>
      </c>
    </row>
    <row r="19" spans="1:9" x14ac:dyDescent="0.3">
      <c r="A19" s="1">
        <v>11</v>
      </c>
      <c r="B19" s="11">
        <v>43390</v>
      </c>
      <c r="C19" t="s">
        <v>495</v>
      </c>
      <c r="D19" t="s">
        <v>491</v>
      </c>
      <c r="E19">
        <v>385</v>
      </c>
      <c r="G19" s="2">
        <f t="shared" si="2"/>
        <v>36467.660000000003</v>
      </c>
      <c r="H19" s="2">
        <f t="shared" si="1"/>
        <v>36852.660000000003</v>
      </c>
      <c r="I19" s="42" t="s">
        <v>61</v>
      </c>
    </row>
    <row r="20" spans="1:9" x14ac:dyDescent="0.3">
      <c r="A20" s="1">
        <v>11</v>
      </c>
      <c r="B20" s="11">
        <v>43392</v>
      </c>
      <c r="C20" t="s">
        <v>435</v>
      </c>
      <c r="D20" t="s">
        <v>436</v>
      </c>
      <c r="E20">
        <v>19000</v>
      </c>
      <c r="G20" s="2">
        <f t="shared" si="2"/>
        <v>36852.660000000003</v>
      </c>
      <c r="H20" s="2">
        <f t="shared" si="1"/>
        <v>55852.66</v>
      </c>
      <c r="I20" s="1" t="s">
        <v>55</v>
      </c>
    </row>
    <row r="21" spans="1:9" x14ac:dyDescent="0.3">
      <c r="A21" s="1">
        <v>11</v>
      </c>
      <c r="B21" s="11">
        <v>43395</v>
      </c>
      <c r="C21" t="s">
        <v>394</v>
      </c>
      <c r="D21" t="s">
        <v>494</v>
      </c>
      <c r="F21">
        <v>219</v>
      </c>
      <c r="G21" s="2">
        <f t="shared" si="2"/>
        <v>55852.66</v>
      </c>
      <c r="H21" s="2">
        <f t="shared" si="1"/>
        <v>55633.66</v>
      </c>
      <c r="I21" s="42" t="s">
        <v>65</v>
      </c>
    </row>
    <row r="22" spans="1:9" x14ac:dyDescent="0.3">
      <c r="A22" s="1">
        <v>11</v>
      </c>
      <c r="B22" s="11">
        <v>43395</v>
      </c>
      <c r="C22" t="s">
        <v>52</v>
      </c>
      <c r="D22" t="s">
        <v>496</v>
      </c>
      <c r="E22">
        <v>50</v>
      </c>
      <c r="G22" s="2">
        <f t="shared" si="2"/>
        <v>55633.66</v>
      </c>
      <c r="H22" s="2">
        <f t="shared" si="1"/>
        <v>55683.66</v>
      </c>
      <c r="I22" s="1" t="s">
        <v>61</v>
      </c>
    </row>
    <row r="23" spans="1:9" x14ac:dyDescent="0.3">
      <c r="A23" s="1">
        <v>11</v>
      </c>
      <c r="B23" s="11">
        <v>43402</v>
      </c>
      <c r="C23" t="s">
        <v>238</v>
      </c>
      <c r="E23">
        <v>10</v>
      </c>
      <c r="G23" s="2">
        <f t="shared" si="2"/>
        <v>55683.66</v>
      </c>
      <c r="H23" s="2">
        <f t="shared" si="1"/>
        <v>55693.66</v>
      </c>
      <c r="I23" s="1" t="s">
        <v>55</v>
      </c>
    </row>
    <row r="24" spans="1:9" x14ac:dyDescent="0.3">
      <c r="A24" s="1">
        <v>11</v>
      </c>
      <c r="B24" s="11">
        <v>43403</v>
      </c>
      <c r="C24" t="s">
        <v>432</v>
      </c>
      <c r="E24">
        <v>10</v>
      </c>
      <c r="G24" s="2">
        <f t="shared" si="2"/>
        <v>55693.66</v>
      </c>
      <c r="H24" s="2">
        <f t="shared" si="1"/>
        <v>55703.66</v>
      </c>
      <c r="I24" s="1" t="s">
        <v>55</v>
      </c>
    </row>
    <row r="25" spans="1:9" x14ac:dyDescent="0.3">
      <c r="A25" s="1">
        <v>11</v>
      </c>
      <c r="B25" s="11">
        <v>43405</v>
      </c>
      <c r="C25" t="s">
        <v>103</v>
      </c>
      <c r="E25">
        <v>10</v>
      </c>
      <c r="G25" s="2">
        <f t="shared" si="2"/>
        <v>55703.66</v>
      </c>
      <c r="H25" s="2">
        <f t="shared" si="1"/>
        <v>55713.66</v>
      </c>
      <c r="I25" s="1" t="s">
        <v>55</v>
      </c>
    </row>
    <row r="26" spans="1:9" x14ac:dyDescent="0.3">
      <c r="A26" s="1">
        <v>11</v>
      </c>
      <c r="B26" s="11">
        <v>43405</v>
      </c>
      <c r="C26" t="s">
        <v>43</v>
      </c>
      <c r="E26">
        <v>10</v>
      </c>
      <c r="G26" s="2">
        <f t="shared" si="2"/>
        <v>55713.66</v>
      </c>
      <c r="H26" s="2">
        <f t="shared" si="1"/>
        <v>55723.66</v>
      </c>
      <c r="I26" s="1" t="s">
        <v>55</v>
      </c>
    </row>
    <row r="27" spans="1:9" x14ac:dyDescent="0.3">
      <c r="A27" s="1">
        <v>11</v>
      </c>
      <c r="B27" s="11">
        <v>43405</v>
      </c>
      <c r="C27" t="s">
        <v>106</v>
      </c>
      <c r="E27">
        <v>20</v>
      </c>
      <c r="G27" s="2">
        <f t="shared" si="2"/>
        <v>55723.66</v>
      </c>
      <c r="H27" s="14">
        <f t="shared" si="1"/>
        <v>55743.66</v>
      </c>
      <c r="I27" s="1" t="s">
        <v>55</v>
      </c>
    </row>
    <row r="28" spans="1:9" x14ac:dyDescent="0.3">
      <c r="A28" s="1">
        <v>12</v>
      </c>
      <c r="B28" s="11">
        <v>43409</v>
      </c>
      <c r="C28" t="s">
        <v>383</v>
      </c>
      <c r="D28" t="s">
        <v>384</v>
      </c>
      <c r="F28">
        <v>1300</v>
      </c>
      <c r="G28" s="2">
        <f t="shared" ref="G28" si="3">+H27</f>
        <v>55743.66</v>
      </c>
      <c r="H28" s="2">
        <f t="shared" ref="H28" si="4">+E28-F28+G28</f>
        <v>54443.66</v>
      </c>
      <c r="I28" s="45" t="s">
        <v>410</v>
      </c>
    </row>
    <row r="29" spans="1:9" x14ac:dyDescent="0.3">
      <c r="A29" s="1">
        <v>12</v>
      </c>
      <c r="B29" s="11">
        <v>43409</v>
      </c>
      <c r="C29" t="s">
        <v>108</v>
      </c>
      <c r="E29">
        <v>5</v>
      </c>
      <c r="G29" s="2">
        <f t="shared" ref="G29:G40" si="5">+H28</f>
        <v>54443.66</v>
      </c>
      <c r="H29" s="2">
        <f t="shared" ref="H29:H40" si="6">+E29-F29+G29</f>
        <v>54448.66</v>
      </c>
      <c r="I29" s="13" t="s">
        <v>55</v>
      </c>
    </row>
    <row r="30" spans="1:9" x14ac:dyDescent="0.3">
      <c r="A30" s="1">
        <v>12</v>
      </c>
      <c r="B30" s="11">
        <v>43409</v>
      </c>
      <c r="C30" t="s">
        <v>439</v>
      </c>
      <c r="E30">
        <v>20</v>
      </c>
      <c r="G30" s="2">
        <f t="shared" si="5"/>
        <v>54448.66</v>
      </c>
      <c r="H30" s="2">
        <f t="shared" si="6"/>
        <v>54468.66</v>
      </c>
      <c r="I30" s="13" t="s">
        <v>55</v>
      </c>
    </row>
    <row r="31" spans="1:9" x14ac:dyDescent="0.3">
      <c r="A31" s="1">
        <v>12</v>
      </c>
      <c r="B31" s="11">
        <v>43409</v>
      </c>
      <c r="C31" t="s">
        <v>109</v>
      </c>
      <c r="E31">
        <v>20</v>
      </c>
      <c r="G31" s="2">
        <f t="shared" si="5"/>
        <v>54468.66</v>
      </c>
      <c r="H31" s="2">
        <f t="shared" si="6"/>
        <v>54488.66</v>
      </c>
      <c r="I31" s="13" t="s">
        <v>55</v>
      </c>
    </row>
    <row r="32" spans="1:9" x14ac:dyDescent="0.3">
      <c r="A32" s="1">
        <v>12</v>
      </c>
      <c r="B32" s="11">
        <v>43409</v>
      </c>
      <c r="C32" t="s">
        <v>113</v>
      </c>
      <c r="E32">
        <v>40</v>
      </c>
      <c r="G32" s="2">
        <f t="shared" si="5"/>
        <v>54488.66</v>
      </c>
      <c r="H32" s="2">
        <f t="shared" si="6"/>
        <v>54528.66</v>
      </c>
      <c r="I32" s="13" t="s">
        <v>55</v>
      </c>
    </row>
    <row r="33" spans="1:9" x14ac:dyDescent="0.3">
      <c r="A33" s="1">
        <v>12</v>
      </c>
      <c r="B33" s="11">
        <v>43413</v>
      </c>
      <c r="C33" t="s">
        <v>160</v>
      </c>
      <c r="E33">
        <v>25</v>
      </c>
      <c r="G33" s="2">
        <f t="shared" si="5"/>
        <v>54528.66</v>
      </c>
      <c r="H33" s="2">
        <f t="shared" si="6"/>
        <v>54553.66</v>
      </c>
      <c r="I33" s="13" t="s">
        <v>55</v>
      </c>
    </row>
    <row r="34" spans="1:9" x14ac:dyDescent="0.3">
      <c r="A34" s="1">
        <v>12</v>
      </c>
      <c r="B34" s="11">
        <v>43419</v>
      </c>
      <c r="C34" t="s">
        <v>237</v>
      </c>
      <c r="E34">
        <v>10</v>
      </c>
      <c r="G34" s="2">
        <f t="shared" si="5"/>
        <v>54553.66</v>
      </c>
      <c r="H34" s="2">
        <f t="shared" si="6"/>
        <v>54563.66</v>
      </c>
      <c r="I34" s="13" t="s">
        <v>55</v>
      </c>
    </row>
    <row r="35" spans="1:9" x14ac:dyDescent="0.3">
      <c r="A35" s="1">
        <v>12</v>
      </c>
      <c r="B35" s="11">
        <v>43419</v>
      </c>
      <c r="C35" t="s">
        <v>112</v>
      </c>
      <c r="E35">
        <v>40</v>
      </c>
      <c r="G35" s="2">
        <f t="shared" si="5"/>
        <v>54563.66</v>
      </c>
      <c r="H35" s="2">
        <f t="shared" si="6"/>
        <v>54603.66</v>
      </c>
      <c r="I35" s="13" t="s">
        <v>55</v>
      </c>
    </row>
    <row r="36" spans="1:9" x14ac:dyDescent="0.3">
      <c r="A36" s="1">
        <v>12</v>
      </c>
      <c r="B36" s="11">
        <v>43420</v>
      </c>
      <c r="C36" t="s">
        <v>440</v>
      </c>
      <c r="D36" t="s">
        <v>441</v>
      </c>
      <c r="F36">
        <v>1500</v>
      </c>
      <c r="G36" s="2">
        <f t="shared" si="5"/>
        <v>54603.66</v>
      </c>
      <c r="H36" s="2">
        <f t="shared" si="6"/>
        <v>53103.66</v>
      </c>
      <c r="I36" s="45" t="s">
        <v>410</v>
      </c>
    </row>
    <row r="37" spans="1:9" x14ac:dyDescent="0.3">
      <c r="A37" s="1">
        <v>12</v>
      </c>
      <c r="B37" s="11">
        <v>43424</v>
      </c>
      <c r="C37" t="s">
        <v>388</v>
      </c>
      <c r="D37" t="s">
        <v>384</v>
      </c>
      <c r="F37">
        <v>250</v>
      </c>
      <c r="G37" s="2">
        <f t="shared" si="5"/>
        <v>53103.66</v>
      </c>
      <c r="H37" s="2">
        <f t="shared" si="6"/>
        <v>52853.66</v>
      </c>
      <c r="I37" s="45" t="s">
        <v>410</v>
      </c>
    </row>
    <row r="38" spans="1:9" x14ac:dyDescent="0.3">
      <c r="A38" s="1">
        <v>12</v>
      </c>
      <c r="B38" s="11">
        <v>43425</v>
      </c>
      <c r="C38" t="s">
        <v>442</v>
      </c>
      <c r="D38" t="s">
        <v>443</v>
      </c>
      <c r="F38">
        <v>100</v>
      </c>
      <c r="G38" s="2">
        <f t="shared" si="5"/>
        <v>52853.66</v>
      </c>
      <c r="H38" s="2">
        <f t="shared" si="6"/>
        <v>52753.66</v>
      </c>
      <c r="I38" s="45" t="s">
        <v>410</v>
      </c>
    </row>
    <row r="39" spans="1:9" x14ac:dyDescent="0.3">
      <c r="A39" s="1">
        <v>12</v>
      </c>
      <c r="B39" s="11">
        <v>43425</v>
      </c>
      <c r="C39" t="s">
        <v>117</v>
      </c>
      <c r="E39">
        <v>330.82</v>
      </c>
      <c r="G39" s="2">
        <f t="shared" si="5"/>
        <v>52753.66</v>
      </c>
      <c r="H39" s="2">
        <f t="shared" si="6"/>
        <v>53084.480000000003</v>
      </c>
      <c r="I39" s="1" t="s">
        <v>55</v>
      </c>
    </row>
    <row r="40" spans="1:9" x14ac:dyDescent="0.3">
      <c r="A40" s="1">
        <v>12</v>
      </c>
      <c r="B40" s="11">
        <v>43432</v>
      </c>
      <c r="C40" t="s">
        <v>238</v>
      </c>
      <c r="E40">
        <v>10</v>
      </c>
      <c r="G40" s="2">
        <f t="shared" si="5"/>
        <v>53084.480000000003</v>
      </c>
      <c r="H40" s="2">
        <f t="shared" si="6"/>
        <v>53094.48</v>
      </c>
      <c r="I40" s="13" t="s">
        <v>55</v>
      </c>
    </row>
    <row r="41" spans="1:9" x14ac:dyDescent="0.3">
      <c r="A41" s="1">
        <v>12</v>
      </c>
      <c r="B41" s="11">
        <v>43434</v>
      </c>
      <c r="C41" t="s">
        <v>432</v>
      </c>
      <c r="E41">
        <v>10</v>
      </c>
      <c r="G41" s="2">
        <f t="shared" ref="G41:G46" si="7">+H40</f>
        <v>53094.48</v>
      </c>
      <c r="H41" s="14">
        <f t="shared" ref="H41:H46" si="8">+E41-F41+G41</f>
        <v>53104.480000000003</v>
      </c>
      <c r="I41" s="13" t="s">
        <v>55</v>
      </c>
    </row>
    <row r="42" spans="1:9" x14ac:dyDescent="0.3">
      <c r="A42" s="1">
        <v>13</v>
      </c>
      <c r="B42" s="11">
        <v>43437</v>
      </c>
      <c r="C42" t="s">
        <v>444</v>
      </c>
      <c r="F42">
        <v>18</v>
      </c>
      <c r="G42" s="2">
        <f t="shared" si="7"/>
        <v>53104.480000000003</v>
      </c>
      <c r="H42" s="2">
        <f t="shared" si="8"/>
        <v>53086.48</v>
      </c>
      <c r="I42" s="45" t="s">
        <v>410</v>
      </c>
    </row>
    <row r="43" spans="1:9" x14ac:dyDescent="0.3">
      <c r="A43" s="1">
        <v>13</v>
      </c>
      <c r="B43" s="11">
        <v>43437</v>
      </c>
      <c r="C43" t="s">
        <v>108</v>
      </c>
      <c r="E43">
        <v>5</v>
      </c>
      <c r="G43" s="2">
        <f t="shared" si="7"/>
        <v>53086.48</v>
      </c>
      <c r="H43" s="2">
        <f t="shared" si="8"/>
        <v>53091.48</v>
      </c>
      <c r="I43" s="13" t="s">
        <v>55</v>
      </c>
    </row>
    <row r="44" spans="1:9" x14ac:dyDescent="0.3">
      <c r="A44" s="1">
        <v>13</v>
      </c>
      <c r="B44" s="11">
        <v>43437</v>
      </c>
      <c r="C44" t="s">
        <v>43</v>
      </c>
      <c r="E44">
        <v>10</v>
      </c>
      <c r="G44" s="2">
        <f t="shared" si="7"/>
        <v>53091.48</v>
      </c>
      <c r="H44" s="2">
        <f t="shared" si="8"/>
        <v>53101.48</v>
      </c>
      <c r="I44" s="13" t="s">
        <v>55</v>
      </c>
    </row>
    <row r="45" spans="1:9" x14ac:dyDescent="0.3">
      <c r="A45" s="1">
        <v>13</v>
      </c>
      <c r="B45" s="11">
        <v>43437</v>
      </c>
      <c r="C45" t="s">
        <v>103</v>
      </c>
      <c r="E45">
        <v>10</v>
      </c>
      <c r="G45" s="2">
        <f t="shared" si="7"/>
        <v>53101.48</v>
      </c>
      <c r="H45" s="2">
        <f t="shared" si="8"/>
        <v>53111.48</v>
      </c>
      <c r="I45" s="13" t="s">
        <v>55</v>
      </c>
    </row>
    <row r="46" spans="1:9" x14ac:dyDescent="0.3">
      <c r="A46" s="1">
        <v>13</v>
      </c>
      <c r="B46" s="11">
        <v>43437</v>
      </c>
      <c r="C46" t="s">
        <v>106</v>
      </c>
      <c r="E46">
        <v>20</v>
      </c>
      <c r="G46" s="2">
        <f t="shared" si="7"/>
        <v>53111.48</v>
      </c>
      <c r="H46" s="2">
        <f t="shared" si="8"/>
        <v>53131.48</v>
      </c>
      <c r="I46" s="13" t="s">
        <v>55</v>
      </c>
    </row>
    <row r="47" spans="1:9" x14ac:dyDescent="0.3">
      <c r="A47" s="1">
        <v>13</v>
      </c>
      <c r="B47" s="11">
        <v>43439</v>
      </c>
      <c r="C47" t="s">
        <v>439</v>
      </c>
      <c r="E47">
        <v>20</v>
      </c>
      <c r="G47" s="2">
        <f t="shared" ref="G47:G63" si="9">+H46</f>
        <v>53131.48</v>
      </c>
      <c r="H47" s="2">
        <f t="shared" ref="H47:H63" si="10">+E47-F47+G47</f>
        <v>53151.48</v>
      </c>
      <c r="I47" s="13" t="s">
        <v>55</v>
      </c>
    </row>
    <row r="48" spans="1:9" x14ac:dyDescent="0.3">
      <c r="A48" s="1">
        <v>13</v>
      </c>
      <c r="B48" s="11">
        <v>43439</v>
      </c>
      <c r="C48" t="s">
        <v>109</v>
      </c>
      <c r="E48">
        <v>20</v>
      </c>
      <c r="G48" s="2">
        <f t="shared" si="9"/>
        <v>53151.48</v>
      </c>
      <c r="H48" s="2">
        <f t="shared" si="10"/>
        <v>53171.48</v>
      </c>
      <c r="I48" s="13" t="s">
        <v>55</v>
      </c>
    </row>
    <row r="49" spans="1:10" x14ac:dyDescent="0.3">
      <c r="A49" s="1">
        <v>13</v>
      </c>
      <c r="B49" s="11">
        <v>43439</v>
      </c>
      <c r="C49" t="s">
        <v>113</v>
      </c>
      <c r="E49">
        <v>40</v>
      </c>
      <c r="G49" s="2">
        <f t="shared" si="9"/>
        <v>53171.48</v>
      </c>
      <c r="H49" s="2">
        <f t="shared" si="10"/>
        <v>53211.48</v>
      </c>
      <c r="I49" s="13" t="s">
        <v>55</v>
      </c>
    </row>
    <row r="50" spans="1:10" x14ac:dyDescent="0.3">
      <c r="A50" s="1">
        <v>13</v>
      </c>
      <c r="B50" s="11">
        <v>43444</v>
      </c>
      <c r="C50" t="s">
        <v>160</v>
      </c>
      <c r="E50">
        <v>25</v>
      </c>
      <c r="G50" s="2">
        <f t="shared" si="9"/>
        <v>53211.48</v>
      </c>
      <c r="H50" s="2">
        <f t="shared" si="10"/>
        <v>53236.480000000003</v>
      </c>
      <c r="I50" s="13" t="s">
        <v>55</v>
      </c>
    </row>
    <row r="51" spans="1:10" x14ac:dyDescent="0.3">
      <c r="A51" s="1">
        <v>13</v>
      </c>
      <c r="B51" s="11">
        <v>43451</v>
      </c>
      <c r="C51" t="s">
        <v>237</v>
      </c>
      <c r="E51">
        <v>10</v>
      </c>
      <c r="G51" s="2">
        <f t="shared" si="9"/>
        <v>53236.480000000003</v>
      </c>
      <c r="H51" s="2">
        <f t="shared" si="10"/>
        <v>53246.48</v>
      </c>
      <c r="I51" s="13" t="s">
        <v>55</v>
      </c>
    </row>
    <row r="52" spans="1:10" x14ac:dyDescent="0.3">
      <c r="A52" s="1">
        <v>13</v>
      </c>
      <c r="B52" s="11">
        <v>43451</v>
      </c>
      <c r="C52" t="s">
        <v>112</v>
      </c>
      <c r="E52">
        <v>40</v>
      </c>
      <c r="G52" s="2">
        <f t="shared" si="9"/>
        <v>53246.48</v>
      </c>
      <c r="H52" s="2">
        <f t="shared" si="10"/>
        <v>53286.48</v>
      </c>
      <c r="I52" s="13" t="s">
        <v>55</v>
      </c>
    </row>
    <row r="53" spans="1:10" x14ac:dyDescent="0.3">
      <c r="A53" s="1">
        <v>13</v>
      </c>
      <c r="B53" s="11">
        <v>43452</v>
      </c>
      <c r="C53" t="s">
        <v>446</v>
      </c>
      <c r="D53" t="s">
        <v>445</v>
      </c>
      <c r="F53">
        <v>2447</v>
      </c>
      <c r="G53" s="2">
        <f t="shared" si="9"/>
        <v>53286.48</v>
      </c>
      <c r="H53" s="2">
        <f t="shared" si="10"/>
        <v>50839.48</v>
      </c>
      <c r="I53" s="45" t="s">
        <v>65</v>
      </c>
    </row>
    <row r="54" spans="1:10" x14ac:dyDescent="0.3">
      <c r="A54" s="1">
        <v>13</v>
      </c>
      <c r="B54" s="11">
        <v>43462</v>
      </c>
      <c r="C54" t="s">
        <v>446</v>
      </c>
      <c r="D54" t="s">
        <v>447</v>
      </c>
      <c r="F54">
        <v>922</v>
      </c>
      <c r="G54" s="2">
        <f t="shared" si="9"/>
        <v>50839.48</v>
      </c>
      <c r="H54" s="2">
        <f t="shared" si="10"/>
        <v>49917.48</v>
      </c>
      <c r="I54" s="45" t="s">
        <v>410</v>
      </c>
      <c r="J54" t="s">
        <v>525</v>
      </c>
    </row>
    <row r="55" spans="1:10" x14ac:dyDescent="0.3">
      <c r="A55" s="1">
        <v>13</v>
      </c>
      <c r="B55" s="11">
        <v>43462</v>
      </c>
      <c r="C55" t="s">
        <v>238</v>
      </c>
      <c r="E55">
        <v>10</v>
      </c>
      <c r="G55" s="2">
        <f t="shared" si="9"/>
        <v>49917.48</v>
      </c>
      <c r="H55" s="2">
        <f t="shared" si="10"/>
        <v>49927.48</v>
      </c>
      <c r="I55" s="13" t="s">
        <v>55</v>
      </c>
    </row>
    <row r="56" spans="1:10" x14ac:dyDescent="0.3">
      <c r="A56" s="1">
        <v>13</v>
      </c>
      <c r="B56" s="11">
        <v>43465</v>
      </c>
      <c r="C56" t="s">
        <v>432</v>
      </c>
      <c r="E56">
        <v>10</v>
      </c>
      <c r="G56" s="2">
        <f t="shared" si="9"/>
        <v>49927.48</v>
      </c>
      <c r="H56" s="2">
        <f t="shared" si="10"/>
        <v>49937.48</v>
      </c>
      <c r="I56" s="13" t="s">
        <v>55</v>
      </c>
    </row>
    <row r="57" spans="1:10" x14ac:dyDescent="0.3">
      <c r="A57" s="1">
        <v>13</v>
      </c>
      <c r="B57" s="11">
        <v>43467</v>
      </c>
      <c r="C57" t="s">
        <v>43</v>
      </c>
      <c r="E57">
        <v>10</v>
      </c>
      <c r="G57" s="2">
        <f t="shared" si="9"/>
        <v>49937.48</v>
      </c>
      <c r="H57" s="2">
        <f t="shared" si="10"/>
        <v>49947.48</v>
      </c>
      <c r="I57" s="13" t="s">
        <v>55</v>
      </c>
    </row>
    <row r="58" spans="1:10" x14ac:dyDescent="0.3">
      <c r="A58" s="1">
        <v>13</v>
      </c>
      <c r="B58" s="11">
        <v>43467</v>
      </c>
      <c r="C58" t="s">
        <v>103</v>
      </c>
      <c r="E58">
        <v>10</v>
      </c>
      <c r="G58" s="2">
        <f t="shared" si="9"/>
        <v>49947.48</v>
      </c>
      <c r="H58" s="2">
        <f t="shared" si="10"/>
        <v>49957.48</v>
      </c>
      <c r="I58" s="13" t="s">
        <v>55</v>
      </c>
    </row>
    <row r="59" spans="1:10" x14ac:dyDescent="0.3">
      <c r="A59" s="1">
        <v>13</v>
      </c>
      <c r="B59" s="11">
        <v>43467</v>
      </c>
      <c r="C59" t="s">
        <v>106</v>
      </c>
      <c r="E59">
        <v>20</v>
      </c>
      <c r="G59" s="2">
        <f t="shared" si="9"/>
        <v>49957.48</v>
      </c>
      <c r="H59" s="14">
        <f t="shared" si="10"/>
        <v>49977.48</v>
      </c>
      <c r="I59" s="13" t="s">
        <v>55</v>
      </c>
    </row>
    <row r="60" spans="1:10" x14ac:dyDescent="0.3">
      <c r="A60" s="1">
        <v>14</v>
      </c>
      <c r="B60" s="11">
        <v>43468</v>
      </c>
      <c r="C60" t="s">
        <v>108</v>
      </c>
      <c r="E60">
        <v>5</v>
      </c>
      <c r="G60" s="2">
        <f t="shared" si="9"/>
        <v>49977.48</v>
      </c>
      <c r="H60" s="2">
        <f t="shared" si="10"/>
        <v>49982.48</v>
      </c>
      <c r="I60" s="13" t="s">
        <v>55</v>
      </c>
    </row>
    <row r="61" spans="1:10" x14ac:dyDescent="0.3">
      <c r="A61" s="1">
        <v>14</v>
      </c>
      <c r="B61" s="11">
        <v>43472</v>
      </c>
      <c r="C61" t="s">
        <v>439</v>
      </c>
      <c r="E61">
        <v>20</v>
      </c>
      <c r="G61" s="2">
        <f t="shared" si="9"/>
        <v>49982.48</v>
      </c>
      <c r="H61" s="2">
        <f t="shared" si="10"/>
        <v>50002.48</v>
      </c>
      <c r="I61" s="13" t="s">
        <v>55</v>
      </c>
    </row>
    <row r="62" spans="1:10" x14ac:dyDescent="0.3">
      <c r="A62" s="1">
        <v>14</v>
      </c>
      <c r="B62" s="11">
        <v>43472</v>
      </c>
      <c r="C62" t="s">
        <v>109</v>
      </c>
      <c r="E62">
        <v>20</v>
      </c>
      <c r="G62" s="2">
        <f t="shared" si="9"/>
        <v>50002.48</v>
      </c>
      <c r="H62" s="2">
        <f t="shared" si="10"/>
        <v>50022.48</v>
      </c>
      <c r="I62" s="13" t="s">
        <v>55</v>
      </c>
    </row>
    <row r="63" spans="1:10" x14ac:dyDescent="0.3">
      <c r="A63" s="1">
        <v>14</v>
      </c>
      <c r="B63" s="11">
        <v>43472</v>
      </c>
      <c r="C63" t="s">
        <v>113</v>
      </c>
      <c r="E63">
        <v>40</v>
      </c>
      <c r="G63" s="2">
        <f t="shared" si="9"/>
        <v>50022.48</v>
      </c>
      <c r="H63" s="2">
        <f t="shared" si="10"/>
        <v>50062.48</v>
      </c>
      <c r="I63" s="13" t="s">
        <v>55</v>
      </c>
    </row>
    <row r="64" spans="1:10" x14ac:dyDescent="0.3">
      <c r="A64" s="1">
        <v>14</v>
      </c>
      <c r="B64" s="11">
        <v>43474</v>
      </c>
      <c r="C64" t="s">
        <v>448</v>
      </c>
      <c r="D64" t="s">
        <v>492</v>
      </c>
      <c r="F64">
        <v>0.01</v>
      </c>
      <c r="G64" s="2">
        <f t="shared" ref="G64:G79" si="11">+H63</f>
        <v>50062.48</v>
      </c>
      <c r="H64" s="2">
        <f t="shared" ref="H64:H79" si="12">+E64-F64+G64</f>
        <v>50062.47</v>
      </c>
      <c r="I64" s="45" t="s">
        <v>56</v>
      </c>
      <c r="J64" t="s">
        <v>519</v>
      </c>
    </row>
    <row r="65" spans="1:11" x14ac:dyDescent="0.3">
      <c r="A65" s="1">
        <v>14</v>
      </c>
      <c r="B65" s="11">
        <v>43474</v>
      </c>
      <c r="C65" t="s">
        <v>160</v>
      </c>
      <c r="E65">
        <v>25</v>
      </c>
      <c r="G65" s="2">
        <f t="shared" si="11"/>
        <v>50062.47</v>
      </c>
      <c r="H65" s="2">
        <f t="shared" si="12"/>
        <v>50087.47</v>
      </c>
      <c r="I65" s="13" t="s">
        <v>55</v>
      </c>
    </row>
    <row r="66" spans="1:11" x14ac:dyDescent="0.3">
      <c r="A66" s="1">
        <v>14</v>
      </c>
      <c r="B66" s="11">
        <v>43475</v>
      </c>
      <c r="C66" t="s">
        <v>444</v>
      </c>
      <c r="F66">
        <v>13</v>
      </c>
      <c r="G66" s="2">
        <f t="shared" si="11"/>
        <v>50087.47</v>
      </c>
      <c r="H66" s="2">
        <f t="shared" si="12"/>
        <v>50074.47</v>
      </c>
      <c r="I66" s="45" t="s">
        <v>410</v>
      </c>
    </row>
    <row r="67" spans="1:11" x14ac:dyDescent="0.3">
      <c r="A67" s="1">
        <v>14</v>
      </c>
      <c r="B67" s="11">
        <v>43475</v>
      </c>
      <c r="C67" t="s">
        <v>449</v>
      </c>
      <c r="E67">
        <v>4320</v>
      </c>
      <c r="G67" s="2">
        <f t="shared" si="11"/>
        <v>50074.47</v>
      </c>
      <c r="H67" s="2">
        <f t="shared" si="12"/>
        <v>54394.47</v>
      </c>
      <c r="I67" s="45" t="s">
        <v>55</v>
      </c>
      <c r="K67" t="s">
        <v>497</v>
      </c>
    </row>
    <row r="68" spans="1:11" x14ac:dyDescent="0.3">
      <c r="A68" s="1">
        <v>14</v>
      </c>
      <c r="B68" s="11">
        <v>43479</v>
      </c>
      <c r="C68" t="s">
        <v>450</v>
      </c>
      <c r="D68" t="s">
        <v>493</v>
      </c>
      <c r="F68">
        <v>619.9</v>
      </c>
      <c r="G68" s="2">
        <f t="shared" si="11"/>
        <v>54394.47</v>
      </c>
      <c r="H68" s="2">
        <f t="shared" si="12"/>
        <v>53774.57</v>
      </c>
      <c r="I68" s="45" t="s">
        <v>410</v>
      </c>
      <c r="J68" t="s">
        <v>525</v>
      </c>
    </row>
    <row r="69" spans="1:11" x14ac:dyDescent="0.3">
      <c r="A69" s="1">
        <v>14</v>
      </c>
      <c r="B69" s="11">
        <v>43479</v>
      </c>
      <c r="C69" t="s">
        <v>440</v>
      </c>
      <c r="D69" t="s">
        <v>451</v>
      </c>
      <c r="E69">
        <v>300</v>
      </c>
      <c r="G69" s="2">
        <f t="shared" si="11"/>
        <v>53774.57</v>
      </c>
      <c r="H69" s="2">
        <f t="shared" si="12"/>
        <v>54074.57</v>
      </c>
      <c r="I69" s="13" t="s">
        <v>55</v>
      </c>
    </row>
    <row r="70" spans="1:11" x14ac:dyDescent="0.3">
      <c r="A70" s="1">
        <v>14</v>
      </c>
      <c r="B70" s="11">
        <v>43480</v>
      </c>
      <c r="C70" t="s">
        <v>237</v>
      </c>
      <c r="E70">
        <v>10</v>
      </c>
      <c r="G70" s="2">
        <f t="shared" si="11"/>
        <v>54074.57</v>
      </c>
      <c r="H70" s="2">
        <f t="shared" si="12"/>
        <v>54084.57</v>
      </c>
      <c r="I70" s="13" t="s">
        <v>55</v>
      </c>
    </row>
    <row r="71" spans="1:11" x14ac:dyDescent="0.3">
      <c r="A71" s="1">
        <v>14</v>
      </c>
      <c r="B71" s="11">
        <v>43480</v>
      </c>
      <c r="C71" t="s">
        <v>112</v>
      </c>
      <c r="E71">
        <v>40</v>
      </c>
      <c r="G71" s="2">
        <f t="shared" si="11"/>
        <v>54084.57</v>
      </c>
      <c r="H71" s="2">
        <f t="shared" si="12"/>
        <v>54124.57</v>
      </c>
      <c r="I71" s="13" t="s">
        <v>55</v>
      </c>
    </row>
    <row r="72" spans="1:11" x14ac:dyDescent="0.3">
      <c r="A72" s="1">
        <v>14</v>
      </c>
      <c r="B72" s="11">
        <v>43486</v>
      </c>
      <c r="C72" t="s">
        <v>446</v>
      </c>
      <c r="D72" t="s">
        <v>452</v>
      </c>
      <c r="F72">
        <v>7223</v>
      </c>
      <c r="G72" s="2">
        <f t="shared" si="11"/>
        <v>54124.57</v>
      </c>
      <c r="H72" s="2">
        <f t="shared" si="12"/>
        <v>46901.57</v>
      </c>
      <c r="I72" s="45" t="s">
        <v>65</v>
      </c>
    </row>
    <row r="73" spans="1:11" x14ac:dyDescent="0.3">
      <c r="A73" s="1">
        <v>14</v>
      </c>
      <c r="B73" s="11">
        <v>43488</v>
      </c>
      <c r="C73" t="s">
        <v>449</v>
      </c>
      <c r="D73" t="s">
        <v>498</v>
      </c>
      <c r="E73">
        <v>650</v>
      </c>
      <c r="G73" s="2">
        <f t="shared" si="11"/>
        <v>46901.57</v>
      </c>
      <c r="H73" s="2">
        <f t="shared" si="12"/>
        <v>47551.57</v>
      </c>
      <c r="I73" s="45" t="s">
        <v>205</v>
      </c>
    </row>
    <row r="74" spans="1:11" x14ac:dyDescent="0.3">
      <c r="A74" s="1">
        <v>14</v>
      </c>
      <c r="B74" s="11">
        <v>40206</v>
      </c>
      <c r="C74" t="s">
        <v>238</v>
      </c>
      <c r="E74">
        <v>10</v>
      </c>
      <c r="G74" s="2">
        <f t="shared" si="11"/>
        <v>47551.57</v>
      </c>
      <c r="H74" s="2">
        <f t="shared" si="12"/>
        <v>47561.57</v>
      </c>
      <c r="I74" s="13" t="s">
        <v>55</v>
      </c>
    </row>
    <row r="75" spans="1:11" x14ac:dyDescent="0.3">
      <c r="A75" s="1">
        <v>14</v>
      </c>
      <c r="B75" s="11">
        <v>43495</v>
      </c>
      <c r="C75" t="s">
        <v>432</v>
      </c>
      <c r="E75">
        <v>10</v>
      </c>
      <c r="G75" s="2">
        <f t="shared" si="11"/>
        <v>47561.57</v>
      </c>
      <c r="H75" s="2">
        <f t="shared" si="12"/>
        <v>47571.57</v>
      </c>
      <c r="I75" s="13" t="s">
        <v>55</v>
      </c>
    </row>
    <row r="76" spans="1:11" x14ac:dyDescent="0.3">
      <c r="A76" s="1">
        <v>14</v>
      </c>
      <c r="B76" s="11">
        <v>43497</v>
      </c>
      <c r="C76" t="s">
        <v>103</v>
      </c>
      <c r="E76">
        <v>10</v>
      </c>
      <c r="G76" s="2">
        <f t="shared" si="11"/>
        <v>47571.57</v>
      </c>
      <c r="H76" s="2">
        <f t="shared" si="12"/>
        <v>47581.57</v>
      </c>
      <c r="I76" s="13" t="s">
        <v>55</v>
      </c>
    </row>
    <row r="77" spans="1:11" x14ac:dyDescent="0.3">
      <c r="A77" s="1">
        <v>14</v>
      </c>
      <c r="B77" s="11">
        <v>43497</v>
      </c>
      <c r="C77" t="s">
        <v>43</v>
      </c>
      <c r="E77">
        <v>10</v>
      </c>
      <c r="G77" s="2">
        <f t="shared" si="11"/>
        <v>47581.57</v>
      </c>
      <c r="H77" s="2">
        <f t="shared" si="12"/>
        <v>47591.57</v>
      </c>
      <c r="I77" s="13" t="s">
        <v>55</v>
      </c>
    </row>
    <row r="78" spans="1:11" x14ac:dyDescent="0.3">
      <c r="A78" s="1">
        <v>14</v>
      </c>
      <c r="B78" s="11">
        <v>43497</v>
      </c>
      <c r="C78" t="s">
        <v>106</v>
      </c>
      <c r="E78">
        <v>20</v>
      </c>
      <c r="G78" s="2">
        <f t="shared" si="11"/>
        <v>47591.57</v>
      </c>
      <c r="H78" s="2">
        <f t="shared" si="12"/>
        <v>47611.57</v>
      </c>
      <c r="I78" s="13" t="s">
        <v>55</v>
      </c>
    </row>
    <row r="79" spans="1:11" x14ac:dyDescent="0.3">
      <c r="A79" s="1">
        <v>14</v>
      </c>
      <c r="B79" s="11">
        <v>43497</v>
      </c>
      <c r="C79" t="s">
        <v>117</v>
      </c>
      <c r="D79" t="s">
        <v>499</v>
      </c>
      <c r="E79">
        <v>207.41</v>
      </c>
      <c r="G79" s="2">
        <f t="shared" si="11"/>
        <v>47611.57</v>
      </c>
      <c r="H79" s="14">
        <f t="shared" si="12"/>
        <v>47818.98</v>
      </c>
      <c r="I79" s="45" t="s">
        <v>55</v>
      </c>
    </row>
    <row r="80" spans="1:11" x14ac:dyDescent="0.3">
      <c r="A80" s="1">
        <v>15</v>
      </c>
      <c r="B80" s="11">
        <v>43500</v>
      </c>
      <c r="C80" t="s">
        <v>108</v>
      </c>
      <c r="E80">
        <v>5</v>
      </c>
      <c r="G80" s="2">
        <f t="shared" ref="G80:G99" si="13">+H79</f>
        <v>47818.98</v>
      </c>
      <c r="H80" s="2">
        <f t="shared" ref="H80:H99" si="14">+E80-F80+G80</f>
        <v>47823.98</v>
      </c>
      <c r="I80" s="13" t="s">
        <v>55</v>
      </c>
    </row>
    <row r="81" spans="1:10" x14ac:dyDescent="0.3">
      <c r="A81" s="1">
        <v>15</v>
      </c>
      <c r="B81" s="11">
        <v>43501</v>
      </c>
      <c r="C81" t="s">
        <v>439</v>
      </c>
      <c r="E81">
        <v>20</v>
      </c>
      <c r="G81" s="2">
        <f t="shared" si="13"/>
        <v>47823.98</v>
      </c>
      <c r="H81" s="2">
        <f t="shared" si="14"/>
        <v>47843.98</v>
      </c>
      <c r="I81" s="13" t="s">
        <v>55</v>
      </c>
    </row>
    <row r="82" spans="1:10" x14ac:dyDescent="0.3">
      <c r="A82" s="1">
        <v>15</v>
      </c>
      <c r="B82" s="11">
        <v>43501</v>
      </c>
      <c r="C82" t="s">
        <v>109</v>
      </c>
      <c r="E82">
        <v>20</v>
      </c>
      <c r="G82" s="2">
        <f t="shared" si="13"/>
        <v>47843.98</v>
      </c>
      <c r="H82" s="2">
        <f t="shared" si="14"/>
        <v>47863.98</v>
      </c>
      <c r="I82" s="13" t="s">
        <v>55</v>
      </c>
    </row>
    <row r="83" spans="1:10" x14ac:dyDescent="0.3">
      <c r="A83" s="1">
        <v>15</v>
      </c>
      <c r="B83" s="11">
        <v>43501</v>
      </c>
      <c r="C83" t="s">
        <v>113</v>
      </c>
      <c r="E83">
        <v>40</v>
      </c>
      <c r="G83" s="2">
        <f t="shared" si="13"/>
        <v>47863.98</v>
      </c>
      <c r="H83" s="2">
        <f t="shared" si="14"/>
        <v>47903.98</v>
      </c>
      <c r="I83" s="13" t="s">
        <v>55</v>
      </c>
    </row>
    <row r="84" spans="1:10" x14ac:dyDescent="0.3">
      <c r="A84" s="1">
        <v>15</v>
      </c>
      <c r="B84" s="11">
        <v>43507</v>
      </c>
      <c r="C84" t="s">
        <v>160</v>
      </c>
      <c r="E84">
        <v>25</v>
      </c>
      <c r="G84" s="2">
        <f t="shared" si="13"/>
        <v>47903.98</v>
      </c>
      <c r="H84" s="2">
        <f t="shared" si="14"/>
        <v>47928.98</v>
      </c>
      <c r="I84" s="13" t="s">
        <v>55</v>
      </c>
    </row>
    <row r="85" spans="1:10" x14ac:dyDescent="0.3">
      <c r="A85" s="1">
        <v>15</v>
      </c>
      <c r="B85" s="11">
        <v>43508</v>
      </c>
      <c r="C85" t="s">
        <v>453</v>
      </c>
      <c r="F85">
        <v>78</v>
      </c>
      <c r="G85" s="2">
        <f t="shared" si="13"/>
        <v>47928.98</v>
      </c>
      <c r="H85" s="2">
        <f t="shared" si="14"/>
        <v>47850.98</v>
      </c>
      <c r="I85" s="45" t="s">
        <v>410</v>
      </c>
    </row>
    <row r="86" spans="1:10" x14ac:dyDescent="0.3">
      <c r="A86" s="1">
        <v>15</v>
      </c>
      <c r="B86" s="11">
        <v>43508</v>
      </c>
      <c r="C86" t="s">
        <v>440</v>
      </c>
      <c r="D86" t="s">
        <v>451</v>
      </c>
      <c r="E86">
        <v>300</v>
      </c>
      <c r="G86" s="2">
        <f t="shared" si="13"/>
        <v>47850.98</v>
      </c>
      <c r="H86" s="2">
        <f t="shared" si="14"/>
        <v>48150.98</v>
      </c>
      <c r="I86" s="13" t="s">
        <v>55</v>
      </c>
    </row>
    <row r="87" spans="1:10" x14ac:dyDescent="0.3">
      <c r="A87" s="1">
        <v>15</v>
      </c>
      <c r="B87" s="11">
        <v>43511</v>
      </c>
      <c r="C87" t="s">
        <v>237</v>
      </c>
      <c r="E87">
        <v>10</v>
      </c>
      <c r="G87" s="2">
        <f t="shared" si="13"/>
        <v>48150.98</v>
      </c>
      <c r="H87" s="2">
        <f t="shared" si="14"/>
        <v>48160.98</v>
      </c>
      <c r="I87" s="13" t="s">
        <v>55</v>
      </c>
    </row>
    <row r="88" spans="1:10" x14ac:dyDescent="0.3">
      <c r="A88" s="1">
        <v>15</v>
      </c>
      <c r="B88" s="11">
        <v>43511</v>
      </c>
      <c r="C88" t="s">
        <v>112</v>
      </c>
      <c r="E88">
        <v>40</v>
      </c>
      <c r="G88" s="2">
        <f t="shared" si="13"/>
        <v>48160.98</v>
      </c>
      <c r="H88" s="2">
        <f t="shared" si="14"/>
        <v>48200.98</v>
      </c>
      <c r="I88" s="13" t="s">
        <v>55</v>
      </c>
    </row>
    <row r="89" spans="1:10" x14ac:dyDescent="0.3">
      <c r="A89" s="1">
        <v>15</v>
      </c>
      <c r="B89" s="11">
        <v>43515</v>
      </c>
      <c r="C89" t="s">
        <v>454</v>
      </c>
      <c r="D89" t="s">
        <v>500</v>
      </c>
      <c r="F89">
        <v>50</v>
      </c>
      <c r="G89" s="2">
        <f t="shared" si="13"/>
        <v>48200.98</v>
      </c>
      <c r="H89" s="2">
        <f t="shared" si="14"/>
        <v>48150.98</v>
      </c>
      <c r="I89" s="45" t="s">
        <v>56</v>
      </c>
      <c r="J89" t="s">
        <v>437</v>
      </c>
    </row>
    <row r="90" spans="1:10" x14ac:dyDescent="0.3">
      <c r="A90" s="1">
        <v>15</v>
      </c>
      <c r="B90" s="11">
        <v>43515</v>
      </c>
      <c r="C90" t="s">
        <v>455</v>
      </c>
      <c r="D90" t="s">
        <v>493</v>
      </c>
      <c r="F90">
        <v>200</v>
      </c>
      <c r="G90" s="2">
        <f t="shared" si="13"/>
        <v>48150.98</v>
      </c>
      <c r="H90" s="2">
        <f t="shared" si="14"/>
        <v>47950.98</v>
      </c>
      <c r="I90" s="45" t="s">
        <v>410</v>
      </c>
    </row>
    <row r="91" spans="1:10" x14ac:dyDescent="0.3">
      <c r="A91" s="1">
        <v>15</v>
      </c>
      <c r="B91" s="11">
        <v>43516</v>
      </c>
      <c r="C91" t="s">
        <v>456</v>
      </c>
      <c r="D91" t="s">
        <v>500</v>
      </c>
      <c r="F91">
        <v>20</v>
      </c>
      <c r="G91" s="2">
        <f t="shared" si="13"/>
        <v>47950.98</v>
      </c>
      <c r="H91" s="2">
        <f t="shared" si="14"/>
        <v>47930.98</v>
      </c>
      <c r="I91" s="45" t="s">
        <v>56</v>
      </c>
      <c r="J91" t="s">
        <v>437</v>
      </c>
    </row>
    <row r="92" spans="1:10" x14ac:dyDescent="0.3">
      <c r="A92" s="1">
        <v>15</v>
      </c>
      <c r="B92" s="11">
        <v>43517</v>
      </c>
      <c r="C92" t="s">
        <v>457</v>
      </c>
      <c r="D92" t="s">
        <v>493</v>
      </c>
      <c r="F92">
        <v>250</v>
      </c>
      <c r="G92" s="2">
        <f t="shared" si="13"/>
        <v>47930.98</v>
      </c>
      <c r="H92" s="2">
        <f t="shared" si="14"/>
        <v>47680.98</v>
      </c>
      <c r="I92" s="45" t="s">
        <v>410</v>
      </c>
    </row>
    <row r="93" spans="1:10" x14ac:dyDescent="0.3">
      <c r="A93" s="1">
        <v>15</v>
      </c>
      <c r="B93" s="11">
        <v>43521</v>
      </c>
      <c r="C93" t="s">
        <v>458</v>
      </c>
      <c r="D93" t="s">
        <v>493</v>
      </c>
      <c r="F93">
        <v>30</v>
      </c>
      <c r="G93" s="2">
        <f t="shared" si="13"/>
        <v>47680.98</v>
      </c>
      <c r="H93" s="2">
        <f t="shared" si="14"/>
        <v>47650.98</v>
      </c>
      <c r="I93" s="45" t="s">
        <v>410</v>
      </c>
    </row>
    <row r="94" spans="1:10" x14ac:dyDescent="0.3">
      <c r="A94" s="1">
        <v>15</v>
      </c>
      <c r="B94" s="11">
        <v>43522</v>
      </c>
      <c r="C94" s="51" t="s">
        <v>459</v>
      </c>
      <c r="D94" t="s">
        <v>501</v>
      </c>
      <c r="F94">
        <v>100</v>
      </c>
      <c r="G94" s="2">
        <f t="shared" si="13"/>
        <v>47650.98</v>
      </c>
      <c r="H94" s="2">
        <f t="shared" si="14"/>
        <v>47550.98</v>
      </c>
      <c r="I94" s="45" t="s">
        <v>56</v>
      </c>
      <c r="J94" t="s">
        <v>437</v>
      </c>
    </row>
    <row r="95" spans="1:10" x14ac:dyDescent="0.3">
      <c r="A95" s="1">
        <v>15</v>
      </c>
      <c r="B95" s="11">
        <v>43522</v>
      </c>
      <c r="C95" s="51" t="s">
        <v>463</v>
      </c>
      <c r="D95" t="s">
        <v>501</v>
      </c>
      <c r="F95">
        <v>100</v>
      </c>
      <c r="G95" s="2">
        <f t="shared" si="13"/>
        <v>47550.98</v>
      </c>
      <c r="H95" s="2">
        <f t="shared" si="14"/>
        <v>47450.98</v>
      </c>
      <c r="I95" s="45" t="s">
        <v>56</v>
      </c>
      <c r="J95" t="s">
        <v>437</v>
      </c>
    </row>
    <row r="96" spans="1:10" x14ac:dyDescent="0.3">
      <c r="A96" s="1">
        <v>15</v>
      </c>
      <c r="B96" s="11">
        <v>43522</v>
      </c>
      <c r="C96" s="51" t="s">
        <v>464</v>
      </c>
      <c r="D96" t="s">
        <v>501</v>
      </c>
      <c r="F96">
        <v>150</v>
      </c>
      <c r="G96" s="2">
        <f t="shared" si="13"/>
        <v>47450.98</v>
      </c>
      <c r="H96" s="2">
        <f t="shared" si="14"/>
        <v>47300.98</v>
      </c>
      <c r="I96" s="45" t="s">
        <v>56</v>
      </c>
      <c r="J96" t="s">
        <v>437</v>
      </c>
    </row>
    <row r="97" spans="1:10" x14ac:dyDescent="0.3">
      <c r="A97" s="1">
        <v>15</v>
      </c>
      <c r="B97" s="11">
        <v>43522</v>
      </c>
      <c r="C97" t="s">
        <v>460</v>
      </c>
      <c r="D97" t="s">
        <v>502</v>
      </c>
      <c r="E97">
        <v>874.02</v>
      </c>
      <c r="G97" s="2">
        <f t="shared" si="13"/>
        <v>47300.98</v>
      </c>
      <c r="H97" s="2">
        <f t="shared" si="14"/>
        <v>48175</v>
      </c>
      <c r="I97" s="45" t="s">
        <v>61</v>
      </c>
    </row>
    <row r="98" spans="1:10" x14ac:dyDescent="0.3">
      <c r="A98" s="1">
        <v>15</v>
      </c>
      <c r="B98" s="11">
        <v>43523</v>
      </c>
      <c r="C98" s="52" t="s">
        <v>461</v>
      </c>
      <c r="D98" t="s">
        <v>501</v>
      </c>
      <c r="F98">
        <v>100</v>
      </c>
      <c r="G98" s="2">
        <f t="shared" si="13"/>
        <v>48175</v>
      </c>
      <c r="H98" s="2">
        <f t="shared" si="14"/>
        <v>48075</v>
      </c>
      <c r="I98" s="45" t="s">
        <v>56</v>
      </c>
      <c r="J98" t="s">
        <v>437</v>
      </c>
    </row>
    <row r="99" spans="1:10" x14ac:dyDescent="0.3">
      <c r="A99" s="1">
        <v>15</v>
      </c>
      <c r="B99" s="11">
        <v>43523</v>
      </c>
      <c r="C99" t="s">
        <v>462</v>
      </c>
      <c r="D99" t="s">
        <v>503</v>
      </c>
      <c r="F99">
        <v>62.4</v>
      </c>
      <c r="G99" s="2">
        <f t="shared" si="13"/>
        <v>48075</v>
      </c>
      <c r="H99" s="2">
        <f t="shared" si="14"/>
        <v>48012.6</v>
      </c>
      <c r="I99" s="45" t="s">
        <v>56</v>
      </c>
      <c r="J99" t="s">
        <v>437</v>
      </c>
    </row>
    <row r="100" spans="1:10" x14ac:dyDescent="0.3">
      <c r="A100" s="1">
        <v>15</v>
      </c>
      <c r="B100" s="11">
        <v>43524</v>
      </c>
      <c r="C100" s="51" t="s">
        <v>465</v>
      </c>
      <c r="D100" t="s">
        <v>501</v>
      </c>
      <c r="F100">
        <v>100</v>
      </c>
      <c r="G100" s="2">
        <f t="shared" ref="G100:G111" si="15">+H99</f>
        <v>48012.6</v>
      </c>
      <c r="H100" s="2">
        <f t="shared" ref="H100:H111" si="16">+E100-F100+G100</f>
        <v>47912.6</v>
      </c>
      <c r="I100" s="45" t="s">
        <v>56</v>
      </c>
      <c r="J100" t="s">
        <v>437</v>
      </c>
    </row>
    <row r="101" spans="1:10" x14ac:dyDescent="0.3">
      <c r="A101" s="1">
        <v>15</v>
      </c>
      <c r="B101" s="11">
        <v>43524</v>
      </c>
      <c r="C101" t="s">
        <v>238</v>
      </c>
      <c r="E101">
        <v>10</v>
      </c>
      <c r="G101" s="2">
        <f t="shared" si="15"/>
        <v>47912.6</v>
      </c>
      <c r="H101" s="2">
        <f t="shared" si="16"/>
        <v>47922.6</v>
      </c>
      <c r="I101" s="13" t="s">
        <v>55</v>
      </c>
    </row>
    <row r="102" spans="1:10" x14ac:dyDescent="0.3">
      <c r="A102" s="1">
        <v>15</v>
      </c>
      <c r="B102" s="11">
        <v>43524</v>
      </c>
      <c r="C102" t="s">
        <v>432</v>
      </c>
      <c r="E102">
        <v>10</v>
      </c>
      <c r="G102" s="2">
        <f t="shared" si="15"/>
        <v>47922.6</v>
      </c>
      <c r="H102" s="2">
        <f t="shared" si="16"/>
        <v>47932.6</v>
      </c>
      <c r="I102" s="13" t="s">
        <v>55</v>
      </c>
    </row>
    <row r="103" spans="1:10" x14ac:dyDescent="0.3">
      <c r="A103" s="1">
        <v>15</v>
      </c>
      <c r="B103" s="11">
        <v>43525</v>
      </c>
      <c r="C103" t="s">
        <v>388</v>
      </c>
      <c r="D103" t="s">
        <v>384</v>
      </c>
      <c r="F103">
        <v>250</v>
      </c>
      <c r="G103" s="2">
        <f t="shared" si="15"/>
        <v>47932.6</v>
      </c>
      <c r="H103" s="2">
        <f t="shared" si="16"/>
        <v>47682.6</v>
      </c>
      <c r="I103" s="45" t="s">
        <v>410</v>
      </c>
    </row>
    <row r="104" spans="1:10" x14ac:dyDescent="0.3">
      <c r="A104" s="1">
        <v>15</v>
      </c>
      <c r="B104" s="11">
        <v>43525</v>
      </c>
      <c r="C104" t="s">
        <v>440</v>
      </c>
      <c r="D104" t="s">
        <v>441</v>
      </c>
      <c r="F104">
        <v>1500</v>
      </c>
      <c r="G104" s="2">
        <f t="shared" si="15"/>
        <v>47682.6</v>
      </c>
      <c r="H104" s="14">
        <f t="shared" si="16"/>
        <v>46182.6</v>
      </c>
      <c r="I104" s="13" t="s">
        <v>410</v>
      </c>
    </row>
    <row r="105" spans="1:10" x14ac:dyDescent="0.3">
      <c r="A105" s="1">
        <v>16</v>
      </c>
      <c r="B105" s="11">
        <v>43525</v>
      </c>
      <c r="C105" t="s">
        <v>103</v>
      </c>
      <c r="E105">
        <v>10</v>
      </c>
      <c r="G105" s="2">
        <f t="shared" si="15"/>
        <v>46182.6</v>
      </c>
      <c r="H105" s="2">
        <f t="shared" si="16"/>
        <v>46192.6</v>
      </c>
      <c r="I105" s="13" t="s">
        <v>55</v>
      </c>
    </row>
    <row r="106" spans="1:10" x14ac:dyDescent="0.3">
      <c r="A106" s="1">
        <v>16</v>
      </c>
      <c r="B106" s="11">
        <v>43525</v>
      </c>
      <c r="C106" t="s">
        <v>43</v>
      </c>
      <c r="E106">
        <v>10</v>
      </c>
      <c r="G106" s="2">
        <f t="shared" si="15"/>
        <v>46192.6</v>
      </c>
      <c r="H106" s="2">
        <f t="shared" si="16"/>
        <v>46202.6</v>
      </c>
      <c r="I106" s="13" t="s">
        <v>55</v>
      </c>
    </row>
    <row r="107" spans="1:10" x14ac:dyDescent="0.3">
      <c r="A107" s="1">
        <v>16</v>
      </c>
      <c r="B107" s="11">
        <v>43525</v>
      </c>
      <c r="C107" t="s">
        <v>106</v>
      </c>
      <c r="E107">
        <v>20</v>
      </c>
      <c r="G107" s="2">
        <f t="shared" si="15"/>
        <v>46202.6</v>
      </c>
      <c r="H107" s="2">
        <f t="shared" si="16"/>
        <v>46222.6</v>
      </c>
      <c r="I107" s="13" t="s">
        <v>55</v>
      </c>
    </row>
    <row r="108" spans="1:10" x14ac:dyDescent="0.3">
      <c r="A108" s="1">
        <v>16</v>
      </c>
      <c r="B108" s="11">
        <v>43528</v>
      </c>
      <c r="C108" t="s">
        <v>449</v>
      </c>
      <c r="D108" t="s">
        <v>505</v>
      </c>
      <c r="E108">
        <v>750</v>
      </c>
      <c r="G108" s="2">
        <f t="shared" si="15"/>
        <v>46222.6</v>
      </c>
      <c r="H108" s="2">
        <f t="shared" si="16"/>
        <v>46972.6</v>
      </c>
      <c r="I108" s="45" t="s">
        <v>55</v>
      </c>
    </row>
    <row r="109" spans="1:10" x14ac:dyDescent="0.3">
      <c r="A109" s="1">
        <v>16</v>
      </c>
      <c r="B109" s="11">
        <v>43528</v>
      </c>
      <c r="C109" t="s">
        <v>108</v>
      </c>
      <c r="E109">
        <v>5</v>
      </c>
      <c r="G109" s="2">
        <f t="shared" si="15"/>
        <v>46972.6</v>
      </c>
      <c r="H109" s="2">
        <f t="shared" si="16"/>
        <v>46977.599999999999</v>
      </c>
      <c r="I109" s="13" t="s">
        <v>55</v>
      </c>
    </row>
    <row r="110" spans="1:10" x14ac:dyDescent="0.3">
      <c r="A110" s="1">
        <v>16</v>
      </c>
      <c r="B110" s="11">
        <v>43528</v>
      </c>
      <c r="C110" t="s">
        <v>466</v>
      </c>
      <c r="D110" t="s">
        <v>504</v>
      </c>
      <c r="E110">
        <v>163.58000000000001</v>
      </c>
      <c r="G110" s="2">
        <f t="shared" si="15"/>
        <v>46977.599999999999</v>
      </c>
      <c r="H110" s="2">
        <f t="shared" si="16"/>
        <v>47141.18</v>
      </c>
      <c r="I110" s="45" t="s">
        <v>61</v>
      </c>
    </row>
    <row r="111" spans="1:10" x14ac:dyDescent="0.3">
      <c r="A111" s="1">
        <v>16</v>
      </c>
      <c r="B111" s="11">
        <v>43528</v>
      </c>
      <c r="C111" t="s">
        <v>467</v>
      </c>
      <c r="E111">
        <v>180</v>
      </c>
      <c r="G111" s="2">
        <f t="shared" si="15"/>
        <v>47141.18</v>
      </c>
      <c r="H111" s="2">
        <f t="shared" si="16"/>
        <v>47321.18</v>
      </c>
      <c r="I111" s="13" t="s">
        <v>55</v>
      </c>
    </row>
    <row r="112" spans="1:10" x14ac:dyDescent="0.3">
      <c r="A112" s="1">
        <v>16</v>
      </c>
      <c r="B112" s="11">
        <v>43529</v>
      </c>
      <c r="C112" s="51" t="s">
        <v>468</v>
      </c>
      <c r="D112" t="s">
        <v>501</v>
      </c>
      <c r="F112">
        <v>150</v>
      </c>
      <c r="G112" s="2">
        <f t="shared" ref="G112:G127" si="17">+H111</f>
        <v>47321.18</v>
      </c>
      <c r="H112" s="2">
        <f t="shared" ref="H112:H127" si="18">+E112-F112+G112</f>
        <v>47171.18</v>
      </c>
      <c r="I112" s="45" t="s">
        <v>56</v>
      </c>
      <c r="J112" t="s">
        <v>437</v>
      </c>
    </row>
    <row r="113" spans="1:10" x14ac:dyDescent="0.3">
      <c r="A113" s="1">
        <v>16</v>
      </c>
      <c r="B113" s="11">
        <v>43529</v>
      </c>
      <c r="C113" t="s">
        <v>439</v>
      </c>
      <c r="E113">
        <v>20</v>
      </c>
      <c r="G113" s="2">
        <f t="shared" si="17"/>
        <v>47171.18</v>
      </c>
      <c r="H113" s="2">
        <f t="shared" si="18"/>
        <v>47191.18</v>
      </c>
      <c r="I113" s="13" t="s">
        <v>55</v>
      </c>
    </row>
    <row r="114" spans="1:10" x14ac:dyDescent="0.3">
      <c r="A114" s="1">
        <v>16</v>
      </c>
      <c r="B114" s="11">
        <v>43529</v>
      </c>
      <c r="C114" t="s">
        <v>109</v>
      </c>
      <c r="E114">
        <v>20</v>
      </c>
      <c r="G114" s="2">
        <f t="shared" si="17"/>
        <v>47191.18</v>
      </c>
      <c r="H114" s="2">
        <f t="shared" si="18"/>
        <v>47211.18</v>
      </c>
      <c r="I114" s="13" t="s">
        <v>55</v>
      </c>
    </row>
    <row r="115" spans="1:10" x14ac:dyDescent="0.3">
      <c r="A115" s="1">
        <v>16</v>
      </c>
      <c r="B115" s="11">
        <v>43529</v>
      </c>
      <c r="C115" t="s">
        <v>113</v>
      </c>
      <c r="E115">
        <v>40</v>
      </c>
      <c r="G115" s="2">
        <f t="shared" si="17"/>
        <v>47211.18</v>
      </c>
      <c r="H115" s="2">
        <f t="shared" si="18"/>
        <v>47251.18</v>
      </c>
      <c r="I115" s="13" t="s">
        <v>55</v>
      </c>
    </row>
    <row r="116" spans="1:10" x14ac:dyDescent="0.3">
      <c r="A116" s="1">
        <v>16</v>
      </c>
      <c r="B116" s="11">
        <v>43529</v>
      </c>
      <c r="C116" t="s">
        <v>469</v>
      </c>
      <c r="D116" t="s">
        <v>506</v>
      </c>
      <c r="E116">
        <v>1965</v>
      </c>
      <c r="G116" s="2">
        <f t="shared" si="17"/>
        <v>47251.18</v>
      </c>
      <c r="H116" s="2">
        <f t="shared" si="18"/>
        <v>49216.18</v>
      </c>
      <c r="I116" s="45" t="s">
        <v>61</v>
      </c>
    </row>
    <row r="117" spans="1:10" x14ac:dyDescent="0.3">
      <c r="A117" s="1">
        <v>16</v>
      </c>
      <c r="B117" s="11">
        <v>43532</v>
      </c>
      <c r="C117" t="s">
        <v>470</v>
      </c>
      <c r="E117">
        <v>19.8</v>
      </c>
      <c r="G117" s="2">
        <f t="shared" si="17"/>
        <v>49216.18</v>
      </c>
      <c r="H117" s="2">
        <f t="shared" si="18"/>
        <v>49235.98</v>
      </c>
      <c r="I117" s="13" t="s">
        <v>55</v>
      </c>
    </row>
    <row r="118" spans="1:10" x14ac:dyDescent="0.3">
      <c r="A118" s="1">
        <v>16</v>
      </c>
      <c r="B118" s="11">
        <v>43535</v>
      </c>
      <c r="C118" t="s">
        <v>160</v>
      </c>
      <c r="E118">
        <v>25</v>
      </c>
      <c r="G118" s="2">
        <f t="shared" si="17"/>
        <v>49235.98</v>
      </c>
      <c r="H118" s="2">
        <f t="shared" si="18"/>
        <v>49260.98</v>
      </c>
      <c r="I118" s="13" t="s">
        <v>55</v>
      </c>
    </row>
    <row r="119" spans="1:10" x14ac:dyDescent="0.3">
      <c r="A119" s="1">
        <v>16</v>
      </c>
      <c r="B119" s="11">
        <v>43535</v>
      </c>
      <c r="C119" t="s">
        <v>466</v>
      </c>
      <c r="D119" t="s">
        <v>504</v>
      </c>
      <c r="E119">
        <v>110.41</v>
      </c>
      <c r="G119" s="2">
        <f t="shared" si="17"/>
        <v>49260.98</v>
      </c>
      <c r="H119" s="2">
        <f t="shared" si="18"/>
        <v>49371.390000000007</v>
      </c>
      <c r="I119" s="45" t="s">
        <v>61</v>
      </c>
    </row>
    <row r="120" spans="1:10" x14ac:dyDescent="0.3">
      <c r="A120" s="1">
        <v>16</v>
      </c>
      <c r="B120" s="11">
        <v>43535</v>
      </c>
      <c r="C120" t="s">
        <v>440</v>
      </c>
      <c r="D120" t="s">
        <v>451</v>
      </c>
      <c r="E120">
        <v>3000</v>
      </c>
      <c r="G120" s="2">
        <f t="shared" si="17"/>
        <v>49371.390000000007</v>
      </c>
      <c r="H120" s="2">
        <f t="shared" si="18"/>
        <v>52371.390000000007</v>
      </c>
      <c r="I120" s="13" t="s">
        <v>55</v>
      </c>
    </row>
    <row r="121" spans="1:10" x14ac:dyDescent="0.3">
      <c r="A121" s="1">
        <v>16</v>
      </c>
      <c r="B121" s="11">
        <v>43536</v>
      </c>
      <c r="C121" t="s">
        <v>440</v>
      </c>
      <c r="D121" t="s">
        <v>451</v>
      </c>
      <c r="E121">
        <v>300</v>
      </c>
      <c r="G121" s="2">
        <f t="shared" si="17"/>
        <v>52371.390000000007</v>
      </c>
      <c r="H121" s="2">
        <f t="shared" si="18"/>
        <v>52671.390000000007</v>
      </c>
      <c r="I121" s="13" t="s">
        <v>55</v>
      </c>
    </row>
    <row r="122" spans="1:10" x14ac:dyDescent="0.3">
      <c r="A122" s="1">
        <v>16</v>
      </c>
      <c r="B122" s="11">
        <v>43539</v>
      </c>
      <c r="C122" t="s">
        <v>237</v>
      </c>
      <c r="E122">
        <v>10</v>
      </c>
      <c r="G122" s="2">
        <f t="shared" si="17"/>
        <v>52671.390000000007</v>
      </c>
      <c r="H122" s="2">
        <f t="shared" si="18"/>
        <v>52681.390000000007</v>
      </c>
      <c r="I122" s="13" t="s">
        <v>55</v>
      </c>
    </row>
    <row r="123" spans="1:10" x14ac:dyDescent="0.3">
      <c r="A123" s="1">
        <v>16</v>
      </c>
      <c r="B123" s="11">
        <v>43539</v>
      </c>
      <c r="C123" t="s">
        <v>112</v>
      </c>
      <c r="E123">
        <v>40</v>
      </c>
      <c r="G123" s="2">
        <f t="shared" si="17"/>
        <v>52681.390000000007</v>
      </c>
      <c r="H123" s="2">
        <f t="shared" si="18"/>
        <v>52721.390000000007</v>
      </c>
      <c r="I123" s="13" t="s">
        <v>55</v>
      </c>
    </row>
    <row r="124" spans="1:10" x14ac:dyDescent="0.3">
      <c r="A124" s="1">
        <v>16</v>
      </c>
      <c r="B124" s="11">
        <v>43542</v>
      </c>
      <c r="C124" t="s">
        <v>466</v>
      </c>
      <c r="D124" t="s">
        <v>504</v>
      </c>
      <c r="E124">
        <v>47.09</v>
      </c>
      <c r="G124" s="2">
        <f t="shared" si="17"/>
        <v>52721.390000000007</v>
      </c>
      <c r="H124" s="2">
        <f t="shared" si="18"/>
        <v>52768.480000000003</v>
      </c>
      <c r="I124" s="45" t="s">
        <v>61</v>
      </c>
    </row>
    <row r="125" spans="1:10" x14ac:dyDescent="0.3">
      <c r="A125" s="1">
        <v>16</v>
      </c>
      <c r="B125" s="11">
        <v>43543</v>
      </c>
      <c r="C125" t="s">
        <v>471</v>
      </c>
      <c r="D125" t="s">
        <v>507</v>
      </c>
      <c r="F125">
        <v>559</v>
      </c>
      <c r="G125" s="2">
        <f t="shared" si="17"/>
        <v>52768.480000000003</v>
      </c>
      <c r="H125" s="2">
        <f t="shared" si="18"/>
        <v>52209.48</v>
      </c>
      <c r="I125" s="45" t="s">
        <v>56</v>
      </c>
      <c r="J125" t="s">
        <v>437</v>
      </c>
    </row>
    <row r="126" spans="1:10" x14ac:dyDescent="0.3">
      <c r="A126" s="1">
        <v>16</v>
      </c>
      <c r="B126" s="11">
        <v>43543</v>
      </c>
      <c r="C126" t="s">
        <v>383</v>
      </c>
      <c r="D126" t="s">
        <v>384</v>
      </c>
      <c r="F126">
        <v>1300</v>
      </c>
      <c r="G126" s="2">
        <f t="shared" si="17"/>
        <v>52209.48</v>
      </c>
      <c r="H126" s="2">
        <f t="shared" si="18"/>
        <v>50909.48</v>
      </c>
      <c r="I126" s="45" t="s">
        <v>410</v>
      </c>
    </row>
    <row r="127" spans="1:10" x14ac:dyDescent="0.3">
      <c r="A127" s="1">
        <v>16</v>
      </c>
      <c r="B127" s="11">
        <v>43552</v>
      </c>
      <c r="C127" t="s">
        <v>238</v>
      </c>
      <c r="E127">
        <v>10</v>
      </c>
      <c r="G127" s="2">
        <f t="shared" si="17"/>
        <v>50909.48</v>
      </c>
      <c r="H127" s="2">
        <f t="shared" si="18"/>
        <v>50919.48</v>
      </c>
      <c r="I127" s="13" t="s">
        <v>55</v>
      </c>
    </row>
    <row r="128" spans="1:10" x14ac:dyDescent="0.3">
      <c r="A128" s="1">
        <v>16</v>
      </c>
      <c r="B128" s="11">
        <v>43556</v>
      </c>
      <c r="C128" t="s">
        <v>446</v>
      </c>
      <c r="D128" t="s">
        <v>472</v>
      </c>
      <c r="F128">
        <v>4414</v>
      </c>
      <c r="G128" s="2">
        <f t="shared" ref="G128:G129" si="19">+H127</f>
        <v>50919.48</v>
      </c>
      <c r="H128" s="2">
        <f t="shared" ref="H128:H129" si="20">+E128-F128+G128</f>
        <v>46505.48</v>
      </c>
      <c r="I128" s="45" t="s">
        <v>65</v>
      </c>
    </row>
    <row r="129" spans="1:9" x14ac:dyDescent="0.3">
      <c r="A129" s="1">
        <v>16</v>
      </c>
      <c r="B129" s="11">
        <v>43556</v>
      </c>
      <c r="C129" t="s">
        <v>43</v>
      </c>
      <c r="E129">
        <v>10</v>
      </c>
      <c r="G129" s="2">
        <f t="shared" si="19"/>
        <v>46505.48</v>
      </c>
      <c r="H129" s="14">
        <f t="shared" si="20"/>
        <v>46515.48</v>
      </c>
      <c r="I129" s="13" t="s">
        <v>55</v>
      </c>
    </row>
    <row r="130" spans="1:9" x14ac:dyDescent="0.3">
      <c r="A130" s="1">
        <v>17</v>
      </c>
      <c r="B130" s="11">
        <v>43556</v>
      </c>
      <c r="C130" t="s">
        <v>103</v>
      </c>
      <c r="E130">
        <v>10</v>
      </c>
      <c r="G130" s="2">
        <f t="shared" ref="G130:G134" si="21">+H129</f>
        <v>46515.48</v>
      </c>
      <c r="H130" s="2">
        <f t="shared" ref="H130:H134" si="22">+E130-F130+G130</f>
        <v>46525.48</v>
      </c>
      <c r="I130" s="13" t="s">
        <v>55</v>
      </c>
    </row>
    <row r="131" spans="1:9" x14ac:dyDescent="0.3">
      <c r="A131" s="1">
        <v>17</v>
      </c>
      <c r="B131" s="11">
        <v>43556</v>
      </c>
      <c r="C131" t="s">
        <v>432</v>
      </c>
      <c r="E131">
        <v>10</v>
      </c>
      <c r="G131" s="2">
        <f t="shared" si="21"/>
        <v>46525.48</v>
      </c>
      <c r="H131" s="2">
        <f t="shared" si="22"/>
        <v>46535.48</v>
      </c>
      <c r="I131" s="13" t="s">
        <v>55</v>
      </c>
    </row>
    <row r="132" spans="1:9" x14ac:dyDescent="0.3">
      <c r="A132" s="1">
        <v>17</v>
      </c>
      <c r="B132" s="11">
        <v>43556</v>
      </c>
      <c r="C132" t="s">
        <v>106</v>
      </c>
      <c r="E132">
        <v>20</v>
      </c>
      <c r="G132" s="2">
        <f t="shared" si="21"/>
        <v>46535.48</v>
      </c>
      <c r="H132" s="2">
        <f t="shared" si="22"/>
        <v>46555.48</v>
      </c>
      <c r="I132" s="13" t="s">
        <v>55</v>
      </c>
    </row>
    <row r="133" spans="1:9" x14ac:dyDescent="0.3">
      <c r="A133" s="1">
        <v>17</v>
      </c>
      <c r="B133" s="11">
        <v>43556</v>
      </c>
      <c r="C133" t="s">
        <v>109</v>
      </c>
      <c r="E133">
        <v>55</v>
      </c>
      <c r="G133" s="2">
        <f t="shared" si="21"/>
        <v>46555.48</v>
      </c>
      <c r="H133" s="2">
        <f t="shared" si="22"/>
        <v>46610.48</v>
      </c>
      <c r="I133" s="13" t="s">
        <v>55</v>
      </c>
    </row>
    <row r="134" spans="1:9" x14ac:dyDescent="0.3">
      <c r="A134" s="1">
        <v>17</v>
      </c>
      <c r="B134" s="11">
        <v>43558</v>
      </c>
      <c r="C134" t="s">
        <v>108</v>
      </c>
      <c r="E134">
        <v>5</v>
      </c>
      <c r="G134" s="2">
        <f t="shared" si="21"/>
        <v>46610.48</v>
      </c>
      <c r="H134" s="2">
        <f t="shared" si="22"/>
        <v>46615.48</v>
      </c>
      <c r="I134" s="13" t="s">
        <v>55</v>
      </c>
    </row>
    <row r="135" spans="1:9" x14ac:dyDescent="0.3">
      <c r="A135" s="1">
        <v>17</v>
      </c>
      <c r="B135" s="11">
        <v>43559</v>
      </c>
      <c r="C135" t="s">
        <v>446</v>
      </c>
      <c r="D135" t="s">
        <v>270</v>
      </c>
      <c r="F135">
        <v>13719</v>
      </c>
      <c r="G135" s="2">
        <f t="shared" ref="G135:G150" si="23">+H134</f>
        <v>46615.48</v>
      </c>
      <c r="H135" s="2">
        <f t="shared" ref="H135:H150" si="24">+E135-F135+G135</f>
        <v>32896.480000000003</v>
      </c>
      <c r="I135" s="13" t="s">
        <v>65</v>
      </c>
    </row>
    <row r="136" spans="1:9" x14ac:dyDescent="0.3">
      <c r="A136" s="1">
        <v>17</v>
      </c>
      <c r="B136" s="11">
        <v>43560</v>
      </c>
      <c r="C136" t="s">
        <v>439</v>
      </c>
      <c r="E136">
        <v>20</v>
      </c>
      <c r="G136" s="2">
        <f t="shared" si="23"/>
        <v>32896.480000000003</v>
      </c>
      <c r="H136" s="2">
        <f t="shared" si="24"/>
        <v>32916.480000000003</v>
      </c>
      <c r="I136" s="13" t="s">
        <v>55</v>
      </c>
    </row>
    <row r="137" spans="1:9" x14ac:dyDescent="0.3">
      <c r="A137" s="1">
        <v>17</v>
      </c>
      <c r="B137" s="11">
        <v>43560</v>
      </c>
      <c r="C137" t="s">
        <v>109</v>
      </c>
      <c r="E137">
        <v>20</v>
      </c>
      <c r="G137" s="2">
        <f t="shared" si="23"/>
        <v>32916.480000000003</v>
      </c>
      <c r="H137" s="2">
        <f t="shared" si="24"/>
        <v>32936.480000000003</v>
      </c>
      <c r="I137" s="13" t="s">
        <v>55</v>
      </c>
    </row>
    <row r="138" spans="1:9" x14ac:dyDescent="0.3">
      <c r="A138" s="1">
        <v>17</v>
      </c>
      <c r="B138" s="11">
        <v>43560</v>
      </c>
      <c r="C138" t="s">
        <v>113</v>
      </c>
      <c r="E138">
        <v>40</v>
      </c>
      <c r="G138" s="2">
        <f t="shared" si="23"/>
        <v>32936.480000000003</v>
      </c>
      <c r="H138" s="2">
        <f t="shared" si="24"/>
        <v>32976.480000000003</v>
      </c>
      <c r="I138" s="13" t="s">
        <v>55</v>
      </c>
    </row>
    <row r="139" spans="1:9" x14ac:dyDescent="0.3">
      <c r="A139" s="1">
        <v>17</v>
      </c>
      <c r="B139" s="11">
        <v>43563</v>
      </c>
      <c r="C139" t="s">
        <v>466</v>
      </c>
      <c r="E139">
        <v>10</v>
      </c>
      <c r="G139" s="2">
        <f t="shared" si="23"/>
        <v>32976.480000000003</v>
      </c>
      <c r="H139" s="2">
        <f t="shared" si="24"/>
        <v>32986.480000000003</v>
      </c>
      <c r="I139" s="13" t="s">
        <v>55</v>
      </c>
    </row>
    <row r="140" spans="1:9" x14ac:dyDescent="0.3">
      <c r="A140" s="1">
        <v>17</v>
      </c>
      <c r="B140" s="11">
        <v>43564</v>
      </c>
      <c r="C140" t="s">
        <v>160</v>
      </c>
      <c r="E140">
        <v>25</v>
      </c>
      <c r="G140" s="2">
        <f t="shared" si="23"/>
        <v>32986.480000000003</v>
      </c>
      <c r="H140" s="2">
        <f t="shared" si="24"/>
        <v>33011.480000000003</v>
      </c>
      <c r="I140" s="13" t="s">
        <v>55</v>
      </c>
    </row>
    <row r="141" spans="1:9" x14ac:dyDescent="0.3">
      <c r="A141" s="1">
        <v>17</v>
      </c>
      <c r="B141" s="11">
        <v>43565</v>
      </c>
      <c r="C141" t="s">
        <v>470</v>
      </c>
      <c r="E141">
        <v>19.8</v>
      </c>
      <c r="G141" s="2">
        <f t="shared" si="23"/>
        <v>33011.480000000003</v>
      </c>
      <c r="H141" s="2">
        <f t="shared" si="24"/>
        <v>33031.280000000006</v>
      </c>
      <c r="I141" s="13" t="s">
        <v>55</v>
      </c>
    </row>
    <row r="142" spans="1:9" x14ac:dyDescent="0.3">
      <c r="A142" s="1">
        <v>17</v>
      </c>
      <c r="B142" s="11">
        <v>43567</v>
      </c>
      <c r="C142" t="s">
        <v>440</v>
      </c>
      <c r="D142" t="s">
        <v>451</v>
      </c>
      <c r="E142">
        <v>300</v>
      </c>
      <c r="G142" s="2">
        <f t="shared" si="23"/>
        <v>33031.280000000006</v>
      </c>
      <c r="H142" s="2">
        <f t="shared" si="24"/>
        <v>33331.280000000006</v>
      </c>
      <c r="I142" s="13" t="s">
        <v>55</v>
      </c>
    </row>
    <row r="143" spans="1:9" x14ac:dyDescent="0.3">
      <c r="A143" s="1">
        <v>17</v>
      </c>
      <c r="B143" s="11">
        <v>43570</v>
      </c>
      <c r="C143" t="s">
        <v>237</v>
      </c>
      <c r="E143">
        <v>10</v>
      </c>
      <c r="G143" s="2">
        <f t="shared" si="23"/>
        <v>33331.280000000006</v>
      </c>
      <c r="H143" s="2">
        <f t="shared" si="24"/>
        <v>33341.280000000006</v>
      </c>
      <c r="I143" s="13" t="s">
        <v>55</v>
      </c>
    </row>
    <row r="144" spans="1:9" x14ac:dyDescent="0.3">
      <c r="A144" s="1">
        <v>17</v>
      </c>
      <c r="B144" s="11">
        <v>43570</v>
      </c>
      <c r="C144" t="s">
        <v>112</v>
      </c>
      <c r="E144">
        <v>40</v>
      </c>
      <c r="G144" s="2">
        <f t="shared" si="23"/>
        <v>33341.280000000006</v>
      </c>
      <c r="H144" s="2">
        <f t="shared" si="24"/>
        <v>33381.280000000006</v>
      </c>
      <c r="I144" s="13" t="s">
        <v>55</v>
      </c>
    </row>
    <row r="145" spans="1:9" x14ac:dyDescent="0.3">
      <c r="A145" s="1">
        <v>17</v>
      </c>
      <c r="B145" s="11">
        <v>43584</v>
      </c>
      <c r="C145" t="s">
        <v>238</v>
      </c>
      <c r="E145">
        <v>10</v>
      </c>
      <c r="G145" s="2">
        <f t="shared" si="23"/>
        <v>33381.280000000006</v>
      </c>
      <c r="H145" s="2">
        <f t="shared" si="24"/>
        <v>33391.280000000006</v>
      </c>
      <c r="I145" s="13" t="s">
        <v>55</v>
      </c>
    </row>
    <row r="146" spans="1:9" x14ac:dyDescent="0.3">
      <c r="A146" s="1">
        <v>17</v>
      </c>
      <c r="B146" s="11">
        <v>43585</v>
      </c>
      <c r="C146" t="s">
        <v>432</v>
      </c>
      <c r="E146">
        <v>10</v>
      </c>
      <c r="G146" s="2">
        <f t="shared" si="23"/>
        <v>33391.280000000006</v>
      </c>
      <c r="H146" s="2">
        <f t="shared" si="24"/>
        <v>33401.280000000006</v>
      </c>
      <c r="I146" s="13" t="s">
        <v>55</v>
      </c>
    </row>
    <row r="147" spans="1:9" x14ac:dyDescent="0.3">
      <c r="A147" s="1">
        <v>17</v>
      </c>
      <c r="B147" s="11">
        <v>43586</v>
      </c>
      <c r="C147" t="s">
        <v>103</v>
      </c>
      <c r="E147">
        <v>10</v>
      </c>
      <c r="G147" s="2">
        <f t="shared" si="23"/>
        <v>33401.280000000006</v>
      </c>
      <c r="H147" s="2">
        <f t="shared" si="24"/>
        <v>33411.280000000006</v>
      </c>
      <c r="I147" s="13" t="s">
        <v>55</v>
      </c>
    </row>
    <row r="148" spans="1:9" x14ac:dyDescent="0.3">
      <c r="A148" s="1">
        <v>17</v>
      </c>
      <c r="B148" s="11">
        <v>43586</v>
      </c>
      <c r="C148" t="s">
        <v>43</v>
      </c>
      <c r="E148">
        <v>10</v>
      </c>
      <c r="G148" s="2">
        <f t="shared" si="23"/>
        <v>33411.280000000006</v>
      </c>
      <c r="H148" s="2">
        <f t="shared" si="24"/>
        <v>33421.280000000006</v>
      </c>
      <c r="I148" s="13" t="s">
        <v>55</v>
      </c>
    </row>
    <row r="149" spans="1:9" x14ac:dyDescent="0.3">
      <c r="A149" s="1">
        <v>17</v>
      </c>
      <c r="B149" s="11">
        <v>43586</v>
      </c>
      <c r="C149" t="s">
        <v>106</v>
      </c>
      <c r="E149">
        <v>20</v>
      </c>
      <c r="G149" s="2">
        <f t="shared" si="23"/>
        <v>33421.280000000006</v>
      </c>
      <c r="H149" s="14">
        <f t="shared" si="24"/>
        <v>33441.280000000006</v>
      </c>
      <c r="I149" s="13" t="s">
        <v>55</v>
      </c>
    </row>
    <row r="150" spans="1:9" x14ac:dyDescent="0.3">
      <c r="A150" s="1">
        <v>18</v>
      </c>
      <c r="B150" s="11">
        <v>43588</v>
      </c>
      <c r="C150" t="s">
        <v>108</v>
      </c>
      <c r="E150">
        <v>5</v>
      </c>
      <c r="G150" s="2">
        <f t="shared" si="23"/>
        <v>33441.280000000006</v>
      </c>
      <c r="H150" s="2">
        <f t="shared" si="24"/>
        <v>33446.280000000006</v>
      </c>
      <c r="I150" s="13" t="s">
        <v>55</v>
      </c>
    </row>
    <row r="151" spans="1:9" x14ac:dyDescent="0.3">
      <c r="A151" s="1">
        <v>18</v>
      </c>
      <c r="B151" s="11">
        <v>43592</v>
      </c>
      <c r="C151" t="s">
        <v>439</v>
      </c>
      <c r="E151">
        <v>20</v>
      </c>
      <c r="G151" s="2">
        <f t="shared" ref="G151:G156" si="25">+H150</f>
        <v>33446.280000000006</v>
      </c>
      <c r="H151" s="2">
        <f t="shared" ref="H151:H156" si="26">+E151-F151+G151</f>
        <v>33466.280000000006</v>
      </c>
      <c r="I151" s="13" t="s">
        <v>55</v>
      </c>
    </row>
    <row r="152" spans="1:9" x14ac:dyDescent="0.3">
      <c r="A152" s="1">
        <v>18</v>
      </c>
      <c r="B152" s="11">
        <v>43592</v>
      </c>
      <c r="C152" t="s">
        <v>109</v>
      </c>
      <c r="E152">
        <v>20</v>
      </c>
      <c r="G152" s="2">
        <f t="shared" si="25"/>
        <v>33466.280000000006</v>
      </c>
      <c r="H152" s="2">
        <f t="shared" si="26"/>
        <v>33486.280000000006</v>
      </c>
      <c r="I152" s="13" t="s">
        <v>55</v>
      </c>
    </row>
    <row r="153" spans="1:9" x14ac:dyDescent="0.3">
      <c r="A153" s="1">
        <v>18</v>
      </c>
      <c r="B153" s="11">
        <v>43592</v>
      </c>
      <c r="C153" t="s">
        <v>113</v>
      </c>
      <c r="E153">
        <v>40</v>
      </c>
      <c r="G153" s="2">
        <f t="shared" si="25"/>
        <v>33486.280000000006</v>
      </c>
      <c r="H153" s="2">
        <f t="shared" si="26"/>
        <v>33526.280000000006</v>
      </c>
      <c r="I153" s="13" t="s">
        <v>55</v>
      </c>
    </row>
    <row r="154" spans="1:9" x14ac:dyDescent="0.3">
      <c r="A154" s="1">
        <v>18</v>
      </c>
      <c r="B154" s="11">
        <v>43594</v>
      </c>
      <c r="C154" t="s">
        <v>470</v>
      </c>
      <c r="E154">
        <v>19.8</v>
      </c>
      <c r="G154" s="2">
        <f t="shared" si="25"/>
        <v>33526.280000000006</v>
      </c>
      <c r="H154" s="2">
        <f t="shared" si="26"/>
        <v>33546.080000000009</v>
      </c>
      <c r="I154" s="13" t="s">
        <v>55</v>
      </c>
    </row>
    <row r="155" spans="1:9" x14ac:dyDescent="0.3">
      <c r="A155" s="1">
        <v>18</v>
      </c>
      <c r="B155" s="11">
        <v>43594</v>
      </c>
      <c r="C155" t="s">
        <v>160</v>
      </c>
      <c r="E155">
        <v>25</v>
      </c>
      <c r="G155" s="2">
        <f t="shared" si="25"/>
        <v>33546.080000000009</v>
      </c>
      <c r="H155" s="2">
        <f t="shared" si="26"/>
        <v>33571.080000000009</v>
      </c>
      <c r="I155" s="13" t="s">
        <v>55</v>
      </c>
    </row>
    <row r="156" spans="1:9" x14ac:dyDescent="0.3">
      <c r="A156" s="1">
        <v>18</v>
      </c>
      <c r="B156" s="11">
        <v>43598</v>
      </c>
      <c r="C156" t="s">
        <v>440</v>
      </c>
      <c r="D156" t="s">
        <v>451</v>
      </c>
      <c r="E156">
        <v>300</v>
      </c>
      <c r="G156" s="2">
        <f t="shared" si="25"/>
        <v>33571.080000000009</v>
      </c>
      <c r="H156" s="2">
        <f t="shared" si="26"/>
        <v>33871.080000000009</v>
      </c>
      <c r="I156" s="13" t="s">
        <v>55</v>
      </c>
    </row>
    <row r="157" spans="1:9" x14ac:dyDescent="0.3">
      <c r="A157" s="1">
        <v>18</v>
      </c>
      <c r="B157" s="11">
        <v>43599</v>
      </c>
      <c r="C157" t="s">
        <v>473</v>
      </c>
      <c r="D157" t="s">
        <v>508</v>
      </c>
      <c r="E157">
        <v>5.99</v>
      </c>
      <c r="G157" s="2">
        <f t="shared" ref="G157:G159" si="27">+H156</f>
        <v>33871.080000000009</v>
      </c>
      <c r="H157" s="2">
        <f t="shared" ref="H157:H159" si="28">+E157-F157+G157</f>
        <v>33877.070000000007</v>
      </c>
      <c r="I157" s="45" t="s">
        <v>55</v>
      </c>
    </row>
    <row r="158" spans="1:9" x14ac:dyDescent="0.3">
      <c r="A158" s="1">
        <v>18</v>
      </c>
      <c r="B158" s="11">
        <v>43600</v>
      </c>
      <c r="C158" t="s">
        <v>237</v>
      </c>
      <c r="E158">
        <v>10</v>
      </c>
      <c r="G158" s="2">
        <f t="shared" si="27"/>
        <v>33877.070000000007</v>
      </c>
      <c r="H158" s="2">
        <f t="shared" si="28"/>
        <v>33887.070000000007</v>
      </c>
      <c r="I158" s="13" t="s">
        <v>55</v>
      </c>
    </row>
    <row r="159" spans="1:9" x14ac:dyDescent="0.3">
      <c r="A159" s="1">
        <v>18</v>
      </c>
      <c r="B159" s="11">
        <v>43600</v>
      </c>
      <c r="C159" t="s">
        <v>112</v>
      </c>
      <c r="E159">
        <v>40</v>
      </c>
      <c r="G159" s="2">
        <f t="shared" si="27"/>
        <v>33887.070000000007</v>
      </c>
      <c r="H159" s="2">
        <f t="shared" si="28"/>
        <v>33927.070000000007</v>
      </c>
      <c r="I159" s="13" t="s">
        <v>55</v>
      </c>
    </row>
    <row r="160" spans="1:9" x14ac:dyDescent="0.3">
      <c r="A160" s="1">
        <v>18</v>
      </c>
      <c r="B160" s="11">
        <v>43607</v>
      </c>
      <c r="C160" t="s">
        <v>474</v>
      </c>
      <c r="F160">
        <v>90</v>
      </c>
      <c r="G160" s="2">
        <f t="shared" ref="G160:G170" si="29">+H159</f>
        <v>33927.070000000007</v>
      </c>
      <c r="H160" s="2">
        <f t="shared" ref="H160:H170" si="30">+E160-F160+G160</f>
        <v>33837.070000000007</v>
      </c>
      <c r="I160" s="45" t="s">
        <v>87</v>
      </c>
    </row>
    <row r="161" spans="1:10" x14ac:dyDescent="0.3">
      <c r="A161" s="1">
        <v>18</v>
      </c>
      <c r="B161" s="11">
        <v>43608</v>
      </c>
      <c r="C161" t="s">
        <v>446</v>
      </c>
      <c r="D161" t="s">
        <v>133</v>
      </c>
      <c r="F161">
        <v>1519</v>
      </c>
      <c r="G161" s="2">
        <f t="shared" si="29"/>
        <v>33837.070000000007</v>
      </c>
      <c r="H161" s="2">
        <f t="shared" si="30"/>
        <v>32318.070000000007</v>
      </c>
      <c r="I161" s="42" t="s">
        <v>65</v>
      </c>
    </row>
    <row r="162" spans="1:10" x14ac:dyDescent="0.3">
      <c r="A162" s="1">
        <v>18</v>
      </c>
      <c r="B162" s="11">
        <v>43613</v>
      </c>
      <c r="C162" t="s">
        <v>238</v>
      </c>
      <c r="E162">
        <v>10</v>
      </c>
      <c r="G162" s="2">
        <f t="shared" si="29"/>
        <v>32318.070000000007</v>
      </c>
      <c r="H162" s="2">
        <f t="shared" si="30"/>
        <v>32328.070000000007</v>
      </c>
      <c r="I162" s="13" t="s">
        <v>55</v>
      </c>
    </row>
    <row r="163" spans="1:10" x14ac:dyDescent="0.3">
      <c r="A163" s="1">
        <v>18</v>
      </c>
      <c r="B163" s="11">
        <v>43615</v>
      </c>
      <c r="C163" t="s">
        <v>432</v>
      </c>
      <c r="E163">
        <v>10</v>
      </c>
      <c r="G163" s="2">
        <f t="shared" si="29"/>
        <v>32328.070000000007</v>
      </c>
      <c r="H163" s="14">
        <f t="shared" si="30"/>
        <v>32338.070000000007</v>
      </c>
      <c r="I163" s="13" t="s">
        <v>55</v>
      </c>
    </row>
    <row r="164" spans="1:10" x14ac:dyDescent="0.3">
      <c r="A164" s="1">
        <v>19</v>
      </c>
      <c r="B164" s="11">
        <v>43619</v>
      </c>
      <c r="C164" t="s">
        <v>108</v>
      </c>
      <c r="E164">
        <v>5</v>
      </c>
      <c r="G164" s="2">
        <f t="shared" si="29"/>
        <v>32338.070000000007</v>
      </c>
      <c r="H164" s="2">
        <f t="shared" si="30"/>
        <v>32343.070000000007</v>
      </c>
      <c r="I164" s="13" t="s">
        <v>55</v>
      </c>
    </row>
    <row r="165" spans="1:10" x14ac:dyDescent="0.3">
      <c r="A165" s="1">
        <v>19</v>
      </c>
      <c r="B165" s="11">
        <v>43619</v>
      </c>
      <c r="C165" t="s">
        <v>43</v>
      </c>
      <c r="E165">
        <v>10</v>
      </c>
      <c r="G165" s="2">
        <f t="shared" si="29"/>
        <v>32343.070000000007</v>
      </c>
      <c r="H165" s="2">
        <f t="shared" si="30"/>
        <v>32353.070000000007</v>
      </c>
      <c r="I165" s="13" t="s">
        <v>55</v>
      </c>
    </row>
    <row r="166" spans="1:10" x14ac:dyDescent="0.3">
      <c r="A166" s="1">
        <v>19</v>
      </c>
      <c r="B166" s="11">
        <v>43619</v>
      </c>
      <c r="C166" t="s">
        <v>103</v>
      </c>
      <c r="E166">
        <v>10</v>
      </c>
      <c r="G166" s="2">
        <f t="shared" si="29"/>
        <v>32353.070000000007</v>
      </c>
      <c r="H166" s="2">
        <f t="shared" si="30"/>
        <v>32363.070000000007</v>
      </c>
      <c r="I166" s="13" t="s">
        <v>55</v>
      </c>
    </row>
    <row r="167" spans="1:10" x14ac:dyDescent="0.3">
      <c r="A167" s="1">
        <v>19</v>
      </c>
      <c r="B167" s="11">
        <v>43619</v>
      </c>
      <c r="C167" t="s">
        <v>106</v>
      </c>
      <c r="E167">
        <v>20</v>
      </c>
      <c r="G167" s="2">
        <f t="shared" si="29"/>
        <v>32363.070000000007</v>
      </c>
      <c r="H167" s="2">
        <f t="shared" si="30"/>
        <v>32383.070000000007</v>
      </c>
      <c r="I167" s="13" t="s">
        <v>55</v>
      </c>
    </row>
    <row r="168" spans="1:10" x14ac:dyDescent="0.3">
      <c r="A168" s="1">
        <v>19</v>
      </c>
      <c r="B168" s="11">
        <v>43621</v>
      </c>
      <c r="C168" t="s">
        <v>439</v>
      </c>
      <c r="E168">
        <v>20</v>
      </c>
      <c r="G168" s="2">
        <f t="shared" si="29"/>
        <v>32383.070000000007</v>
      </c>
      <c r="H168" s="2">
        <f t="shared" si="30"/>
        <v>32403.070000000007</v>
      </c>
      <c r="I168" s="13" t="s">
        <v>55</v>
      </c>
    </row>
    <row r="169" spans="1:10" x14ac:dyDescent="0.3">
      <c r="A169" s="1">
        <v>19</v>
      </c>
      <c r="B169" s="11">
        <v>43621</v>
      </c>
      <c r="C169" t="s">
        <v>109</v>
      </c>
      <c r="E169">
        <v>20</v>
      </c>
      <c r="G169" s="2">
        <f t="shared" si="29"/>
        <v>32403.070000000007</v>
      </c>
      <c r="H169" s="2">
        <f t="shared" si="30"/>
        <v>32423.070000000007</v>
      </c>
      <c r="I169" s="13" t="s">
        <v>55</v>
      </c>
    </row>
    <row r="170" spans="1:10" x14ac:dyDescent="0.3">
      <c r="A170" s="1">
        <v>19</v>
      </c>
      <c r="B170" s="11">
        <v>43621</v>
      </c>
      <c r="C170" t="s">
        <v>113</v>
      </c>
      <c r="E170">
        <v>40</v>
      </c>
      <c r="G170" s="2">
        <f t="shared" si="29"/>
        <v>32423.070000000007</v>
      </c>
      <c r="H170" s="2">
        <f t="shared" si="30"/>
        <v>32463.070000000007</v>
      </c>
      <c r="I170" s="13" t="s">
        <v>55</v>
      </c>
    </row>
    <row r="171" spans="1:10" x14ac:dyDescent="0.3">
      <c r="A171" s="1">
        <v>19</v>
      </c>
      <c r="B171" s="11">
        <v>43623</v>
      </c>
      <c r="C171" t="s">
        <v>475</v>
      </c>
      <c r="E171">
        <v>20.2</v>
      </c>
      <c r="G171" s="2">
        <f t="shared" ref="G171:G184" si="31">+H170</f>
        <v>32463.070000000007</v>
      </c>
      <c r="H171" s="2">
        <f t="shared" ref="H171:H184" si="32">+E171-F171+G171</f>
        <v>32483.270000000008</v>
      </c>
      <c r="I171" s="13" t="s">
        <v>61</v>
      </c>
    </row>
    <row r="172" spans="1:10" x14ac:dyDescent="0.3">
      <c r="A172" s="1">
        <v>19</v>
      </c>
      <c r="B172" s="11">
        <v>43626</v>
      </c>
      <c r="C172" t="s">
        <v>470</v>
      </c>
      <c r="E172">
        <v>19.8</v>
      </c>
      <c r="G172" s="2">
        <f t="shared" si="31"/>
        <v>32483.270000000008</v>
      </c>
      <c r="H172" s="2">
        <f t="shared" si="32"/>
        <v>32503.070000000007</v>
      </c>
      <c r="I172" s="13" t="s">
        <v>55</v>
      </c>
    </row>
    <row r="173" spans="1:10" x14ac:dyDescent="0.3">
      <c r="A173" s="1">
        <v>19</v>
      </c>
      <c r="B173" s="11">
        <v>43626</v>
      </c>
      <c r="C173" t="s">
        <v>160</v>
      </c>
      <c r="E173">
        <v>25</v>
      </c>
      <c r="G173" s="2">
        <f t="shared" si="31"/>
        <v>32503.070000000007</v>
      </c>
      <c r="H173" s="2">
        <f t="shared" si="32"/>
        <v>32528.070000000007</v>
      </c>
      <c r="I173" s="13" t="s">
        <v>55</v>
      </c>
    </row>
    <row r="174" spans="1:10" x14ac:dyDescent="0.3">
      <c r="A174" s="1">
        <v>19</v>
      </c>
      <c r="B174" s="11">
        <v>43627</v>
      </c>
      <c r="C174" t="s">
        <v>476</v>
      </c>
      <c r="D174" t="s">
        <v>509</v>
      </c>
      <c r="F174">
        <v>140</v>
      </c>
      <c r="G174" s="2">
        <f t="shared" si="31"/>
        <v>32528.070000000007</v>
      </c>
      <c r="H174" s="2">
        <f t="shared" si="32"/>
        <v>32388.070000000007</v>
      </c>
      <c r="I174" s="45" t="s">
        <v>56</v>
      </c>
      <c r="J174" t="s">
        <v>437</v>
      </c>
    </row>
    <row r="175" spans="1:10" x14ac:dyDescent="0.3">
      <c r="A175" s="1">
        <v>19</v>
      </c>
      <c r="B175" s="11">
        <v>43628</v>
      </c>
      <c r="C175" t="s">
        <v>440</v>
      </c>
      <c r="D175" t="s">
        <v>451</v>
      </c>
      <c r="E175">
        <v>300</v>
      </c>
      <c r="G175" s="2">
        <f t="shared" si="31"/>
        <v>32388.070000000007</v>
      </c>
      <c r="H175" s="2">
        <f t="shared" si="32"/>
        <v>32688.070000000007</v>
      </c>
      <c r="I175" s="13" t="s">
        <v>55</v>
      </c>
    </row>
    <row r="176" spans="1:10" x14ac:dyDescent="0.3">
      <c r="A176" s="1">
        <v>19</v>
      </c>
      <c r="B176" s="11">
        <v>43633</v>
      </c>
      <c r="C176" t="s">
        <v>237</v>
      </c>
      <c r="E176">
        <v>10</v>
      </c>
      <c r="G176" s="2">
        <f t="shared" si="31"/>
        <v>32688.070000000007</v>
      </c>
      <c r="H176" s="2">
        <f t="shared" si="32"/>
        <v>32698.070000000007</v>
      </c>
      <c r="I176" s="13" t="s">
        <v>55</v>
      </c>
    </row>
    <row r="177" spans="1:9" x14ac:dyDescent="0.3">
      <c r="A177" s="1">
        <v>19</v>
      </c>
      <c r="B177" s="11">
        <v>43633</v>
      </c>
      <c r="C177" t="s">
        <v>112</v>
      </c>
      <c r="E177">
        <v>40</v>
      </c>
      <c r="G177" s="2">
        <f t="shared" si="31"/>
        <v>32698.070000000007</v>
      </c>
      <c r="H177" s="2">
        <f t="shared" si="32"/>
        <v>32738.070000000007</v>
      </c>
      <c r="I177" s="13" t="s">
        <v>55</v>
      </c>
    </row>
    <row r="178" spans="1:9" x14ac:dyDescent="0.3">
      <c r="A178" s="1">
        <v>19</v>
      </c>
      <c r="B178" s="11">
        <v>43644</v>
      </c>
      <c r="C178" t="s">
        <v>477</v>
      </c>
      <c r="E178">
        <v>1</v>
      </c>
      <c r="G178" s="2">
        <f t="shared" si="31"/>
        <v>32738.070000000007</v>
      </c>
      <c r="H178" s="2">
        <f t="shared" si="32"/>
        <v>32739.070000000007</v>
      </c>
      <c r="I178" s="13" t="s">
        <v>55</v>
      </c>
    </row>
    <row r="179" spans="1:9" x14ac:dyDescent="0.3">
      <c r="A179" s="1">
        <v>19</v>
      </c>
      <c r="B179" s="11">
        <v>43644</v>
      </c>
      <c r="C179" t="s">
        <v>238</v>
      </c>
      <c r="E179">
        <v>10</v>
      </c>
      <c r="G179" s="2">
        <f t="shared" si="31"/>
        <v>32739.070000000007</v>
      </c>
      <c r="H179" s="2">
        <f t="shared" si="32"/>
        <v>32749.070000000007</v>
      </c>
      <c r="I179" s="13" t="s">
        <v>55</v>
      </c>
    </row>
    <row r="180" spans="1:9" x14ac:dyDescent="0.3">
      <c r="A180" s="1">
        <v>19</v>
      </c>
      <c r="B180" s="11">
        <v>43647</v>
      </c>
      <c r="C180" t="s">
        <v>43</v>
      </c>
      <c r="E180">
        <v>10</v>
      </c>
      <c r="G180" s="2">
        <f t="shared" si="31"/>
        <v>32749.070000000007</v>
      </c>
      <c r="H180" s="2">
        <f t="shared" si="32"/>
        <v>32759.070000000007</v>
      </c>
      <c r="I180" s="13" t="s">
        <v>55</v>
      </c>
    </row>
    <row r="181" spans="1:9" x14ac:dyDescent="0.3">
      <c r="A181" s="1">
        <v>19</v>
      </c>
      <c r="B181" s="11">
        <v>43647</v>
      </c>
      <c r="C181" t="s">
        <v>103</v>
      </c>
      <c r="E181">
        <v>10</v>
      </c>
      <c r="G181" s="2">
        <f t="shared" si="31"/>
        <v>32759.070000000007</v>
      </c>
      <c r="H181" s="2">
        <f t="shared" si="32"/>
        <v>32769.070000000007</v>
      </c>
      <c r="I181" s="13" t="s">
        <v>55</v>
      </c>
    </row>
    <row r="182" spans="1:9" x14ac:dyDescent="0.3">
      <c r="A182" s="1">
        <v>19</v>
      </c>
      <c r="B182" s="11">
        <v>43647</v>
      </c>
      <c r="C182" t="s">
        <v>432</v>
      </c>
      <c r="E182">
        <v>10</v>
      </c>
      <c r="G182" s="2">
        <f t="shared" si="31"/>
        <v>32769.070000000007</v>
      </c>
      <c r="H182" s="2">
        <f t="shared" si="32"/>
        <v>32779.070000000007</v>
      </c>
      <c r="I182" s="13" t="s">
        <v>55</v>
      </c>
    </row>
    <row r="183" spans="1:9" x14ac:dyDescent="0.3">
      <c r="A183" s="1">
        <v>19</v>
      </c>
      <c r="B183" s="11">
        <v>43647</v>
      </c>
      <c r="C183" t="s">
        <v>106</v>
      </c>
      <c r="E183">
        <v>20</v>
      </c>
      <c r="G183" s="2">
        <f t="shared" si="31"/>
        <v>32779.070000000007</v>
      </c>
      <c r="H183" s="2">
        <f t="shared" si="32"/>
        <v>32799.070000000007</v>
      </c>
      <c r="I183" s="13" t="s">
        <v>55</v>
      </c>
    </row>
    <row r="184" spans="1:9" x14ac:dyDescent="0.3">
      <c r="A184" s="1">
        <v>19</v>
      </c>
      <c r="B184" s="11">
        <v>43647</v>
      </c>
      <c r="C184" t="s">
        <v>478</v>
      </c>
      <c r="D184" t="s">
        <v>510</v>
      </c>
      <c r="E184">
        <v>100</v>
      </c>
      <c r="G184" s="2">
        <f t="shared" si="31"/>
        <v>32799.070000000007</v>
      </c>
      <c r="H184" s="2">
        <f t="shared" si="32"/>
        <v>32899.070000000007</v>
      </c>
      <c r="I184" s="45" t="s">
        <v>55</v>
      </c>
    </row>
    <row r="185" spans="1:9" x14ac:dyDescent="0.3">
      <c r="A185" s="1">
        <v>19</v>
      </c>
      <c r="B185" s="11">
        <v>43648</v>
      </c>
      <c r="C185" t="s">
        <v>479</v>
      </c>
      <c r="D185" t="s">
        <v>511</v>
      </c>
      <c r="E185">
        <v>274</v>
      </c>
      <c r="G185" s="2">
        <f t="shared" ref="G185:G190" si="33">+H184</f>
        <v>32899.070000000007</v>
      </c>
      <c r="H185" s="14">
        <f t="shared" ref="H185:H190" si="34">+E185-F185+G185</f>
        <v>33173.070000000007</v>
      </c>
      <c r="I185" s="45" t="s">
        <v>55</v>
      </c>
    </row>
    <row r="186" spans="1:9" x14ac:dyDescent="0.3">
      <c r="A186" s="1">
        <v>20</v>
      </c>
      <c r="B186" s="11">
        <v>43649</v>
      </c>
      <c r="C186" t="s">
        <v>108</v>
      </c>
      <c r="E186">
        <v>5</v>
      </c>
      <c r="G186" s="2">
        <f t="shared" si="33"/>
        <v>33173.070000000007</v>
      </c>
      <c r="H186" s="2">
        <f t="shared" si="34"/>
        <v>33178.070000000007</v>
      </c>
      <c r="I186" s="13" t="s">
        <v>55</v>
      </c>
    </row>
    <row r="187" spans="1:9" x14ac:dyDescent="0.3">
      <c r="A187" s="1">
        <v>20</v>
      </c>
      <c r="B187" s="11">
        <v>43651</v>
      </c>
      <c r="C187" t="s">
        <v>446</v>
      </c>
      <c r="D187" t="s">
        <v>133</v>
      </c>
      <c r="F187">
        <v>889</v>
      </c>
      <c r="G187" s="2">
        <f t="shared" si="33"/>
        <v>33178.070000000007</v>
      </c>
      <c r="H187" s="2">
        <f t="shared" si="34"/>
        <v>32289.070000000007</v>
      </c>
      <c r="I187" s="42" t="s">
        <v>65</v>
      </c>
    </row>
    <row r="188" spans="1:9" x14ac:dyDescent="0.3">
      <c r="A188" s="1">
        <v>20</v>
      </c>
      <c r="B188" s="11">
        <v>43651</v>
      </c>
      <c r="C188" t="s">
        <v>439</v>
      </c>
      <c r="E188">
        <v>20</v>
      </c>
      <c r="G188" s="2">
        <f t="shared" si="33"/>
        <v>32289.070000000007</v>
      </c>
      <c r="H188" s="2">
        <f t="shared" si="34"/>
        <v>32309.070000000007</v>
      </c>
      <c r="I188" s="13" t="s">
        <v>55</v>
      </c>
    </row>
    <row r="189" spans="1:9" x14ac:dyDescent="0.3">
      <c r="A189" s="1">
        <v>20</v>
      </c>
      <c r="B189" s="11">
        <v>43651</v>
      </c>
      <c r="C189" t="s">
        <v>109</v>
      </c>
      <c r="E189">
        <v>20</v>
      </c>
      <c r="G189" s="2">
        <f t="shared" si="33"/>
        <v>32309.070000000007</v>
      </c>
      <c r="H189" s="2">
        <f t="shared" si="34"/>
        <v>32329.070000000007</v>
      </c>
      <c r="I189" s="13" t="s">
        <v>55</v>
      </c>
    </row>
    <row r="190" spans="1:9" x14ac:dyDescent="0.3">
      <c r="A190" s="1">
        <v>20</v>
      </c>
      <c r="B190" s="11">
        <v>43651</v>
      </c>
      <c r="C190" t="s">
        <v>113</v>
      </c>
      <c r="E190">
        <v>40</v>
      </c>
      <c r="G190" s="2">
        <f t="shared" si="33"/>
        <v>32329.070000000007</v>
      </c>
      <c r="H190" s="2">
        <f t="shared" si="34"/>
        <v>32369.070000000007</v>
      </c>
      <c r="I190" s="13" t="s">
        <v>55</v>
      </c>
    </row>
    <row r="191" spans="1:9" x14ac:dyDescent="0.3">
      <c r="A191" s="1">
        <v>20</v>
      </c>
      <c r="B191" s="11">
        <v>43651</v>
      </c>
      <c r="C191" t="s">
        <v>480</v>
      </c>
      <c r="E191">
        <v>300</v>
      </c>
      <c r="G191" s="2">
        <f t="shared" ref="G191:G194" si="35">+H190</f>
        <v>32369.070000000007</v>
      </c>
      <c r="H191" s="2">
        <f t="shared" ref="H191:H194" si="36">+E191-F191+G191</f>
        <v>32669.070000000007</v>
      </c>
      <c r="I191" s="1" t="s">
        <v>55</v>
      </c>
    </row>
    <row r="192" spans="1:9" x14ac:dyDescent="0.3">
      <c r="A192" s="1">
        <v>20</v>
      </c>
      <c r="B192" s="11">
        <v>43655</v>
      </c>
      <c r="C192" t="s">
        <v>160</v>
      </c>
      <c r="E192">
        <v>25</v>
      </c>
      <c r="G192" s="2">
        <f t="shared" si="35"/>
        <v>32669.070000000007</v>
      </c>
      <c r="H192" s="2">
        <f t="shared" si="36"/>
        <v>32694.070000000007</v>
      </c>
      <c r="I192" s="13" t="s">
        <v>55</v>
      </c>
    </row>
    <row r="193" spans="1:11" x14ac:dyDescent="0.3">
      <c r="A193" s="1">
        <v>20</v>
      </c>
      <c r="B193" s="11">
        <v>43656</v>
      </c>
      <c r="C193" t="s">
        <v>470</v>
      </c>
      <c r="E193">
        <v>19.8</v>
      </c>
      <c r="G193" s="2">
        <f t="shared" si="35"/>
        <v>32694.070000000007</v>
      </c>
      <c r="H193" s="2">
        <f t="shared" si="36"/>
        <v>32713.870000000006</v>
      </c>
      <c r="I193" s="13" t="s">
        <v>55</v>
      </c>
    </row>
    <row r="194" spans="1:11" x14ac:dyDescent="0.3">
      <c r="A194" s="1">
        <v>20</v>
      </c>
      <c r="B194" s="11">
        <v>43658</v>
      </c>
      <c r="C194" t="s">
        <v>440</v>
      </c>
      <c r="D194" t="s">
        <v>451</v>
      </c>
      <c r="E194">
        <v>300</v>
      </c>
      <c r="G194" s="2">
        <f t="shared" si="35"/>
        <v>32713.870000000006</v>
      </c>
      <c r="H194" s="2">
        <f t="shared" si="36"/>
        <v>33013.87000000001</v>
      </c>
      <c r="I194" s="13" t="s">
        <v>55</v>
      </c>
    </row>
    <row r="195" spans="1:11" x14ac:dyDescent="0.3">
      <c r="A195" s="1">
        <v>20</v>
      </c>
      <c r="B195" s="11">
        <v>43661</v>
      </c>
      <c r="C195" t="s">
        <v>481</v>
      </c>
      <c r="D195" t="s">
        <v>512</v>
      </c>
      <c r="F195">
        <v>65</v>
      </c>
      <c r="G195" s="2">
        <f t="shared" ref="G195:G197" si="37">+H194</f>
        <v>33013.87000000001</v>
      </c>
      <c r="H195" s="2">
        <f t="shared" ref="H195:H197" si="38">+E195-F195+G195</f>
        <v>32948.87000000001</v>
      </c>
      <c r="I195" s="42" t="s">
        <v>56</v>
      </c>
      <c r="J195" t="s">
        <v>437</v>
      </c>
    </row>
    <row r="196" spans="1:11" x14ac:dyDescent="0.3">
      <c r="A196" s="1">
        <v>20</v>
      </c>
      <c r="B196" s="11">
        <v>43661</v>
      </c>
      <c r="C196" t="s">
        <v>237</v>
      </c>
      <c r="E196">
        <v>10</v>
      </c>
      <c r="G196" s="2">
        <f t="shared" si="37"/>
        <v>32948.87000000001</v>
      </c>
      <c r="H196" s="2">
        <f t="shared" si="38"/>
        <v>32958.87000000001</v>
      </c>
      <c r="I196" s="13" t="s">
        <v>55</v>
      </c>
    </row>
    <row r="197" spans="1:11" x14ac:dyDescent="0.3">
      <c r="A197" s="1">
        <v>20</v>
      </c>
      <c r="B197" s="11">
        <v>43661</v>
      </c>
      <c r="C197" t="s">
        <v>482</v>
      </c>
      <c r="E197">
        <v>40</v>
      </c>
      <c r="G197" s="2">
        <f t="shared" si="37"/>
        <v>32958.87000000001</v>
      </c>
      <c r="H197" s="2">
        <f t="shared" si="38"/>
        <v>32998.87000000001</v>
      </c>
      <c r="I197" s="13" t="s">
        <v>55</v>
      </c>
    </row>
    <row r="198" spans="1:11" x14ac:dyDescent="0.3">
      <c r="A198" s="1">
        <v>20</v>
      </c>
      <c r="B198" s="11">
        <v>43662</v>
      </c>
      <c r="C198" t="s">
        <v>483</v>
      </c>
      <c r="E198">
        <v>100</v>
      </c>
      <c r="G198" s="2">
        <f t="shared" ref="G198" si="39">+H197</f>
        <v>32998.87000000001</v>
      </c>
      <c r="H198" s="2">
        <f t="shared" ref="H198" si="40">+E198-F198+G198</f>
        <v>33098.87000000001</v>
      </c>
      <c r="I198" s="45" t="s">
        <v>55</v>
      </c>
      <c r="J198" t="s">
        <v>437</v>
      </c>
    </row>
    <row r="199" spans="1:11" x14ac:dyDescent="0.3">
      <c r="A199" s="1">
        <v>20</v>
      </c>
      <c r="B199" s="11">
        <v>43665</v>
      </c>
      <c r="C199" t="s">
        <v>484</v>
      </c>
      <c r="D199" t="s">
        <v>195</v>
      </c>
      <c r="F199">
        <v>75</v>
      </c>
      <c r="G199" s="2">
        <f t="shared" ref="G199:G200" si="41">+H198</f>
        <v>33098.87000000001</v>
      </c>
      <c r="H199" s="2">
        <f t="shared" ref="H199:H200" si="42">+E199-F199+G199</f>
        <v>33023.87000000001</v>
      </c>
      <c r="I199" s="42" t="s">
        <v>87</v>
      </c>
    </row>
    <row r="200" spans="1:11" x14ac:dyDescent="0.3">
      <c r="A200" s="1">
        <v>20</v>
      </c>
      <c r="B200" s="11">
        <v>43675</v>
      </c>
      <c r="C200" t="s">
        <v>238</v>
      </c>
      <c r="E200">
        <v>10</v>
      </c>
      <c r="G200" s="2">
        <f t="shared" si="41"/>
        <v>33023.87000000001</v>
      </c>
      <c r="H200" s="2">
        <f t="shared" si="42"/>
        <v>33033.87000000001</v>
      </c>
      <c r="I200" s="13" t="s">
        <v>55</v>
      </c>
    </row>
    <row r="201" spans="1:11" x14ac:dyDescent="0.3">
      <c r="A201" s="1">
        <v>20</v>
      </c>
      <c r="B201" s="11">
        <v>43676</v>
      </c>
      <c r="C201" t="s">
        <v>485</v>
      </c>
      <c r="D201" t="s">
        <v>513</v>
      </c>
      <c r="F201">
        <v>993.58</v>
      </c>
      <c r="G201" s="2">
        <f t="shared" ref="G201:G212" si="43">+H200</f>
        <v>33033.87000000001</v>
      </c>
      <c r="H201" s="2">
        <f t="shared" ref="H201:H212" si="44">+E201-F201+G201</f>
        <v>32040.290000000008</v>
      </c>
      <c r="I201" s="42" t="s">
        <v>56</v>
      </c>
      <c r="J201" t="s">
        <v>437</v>
      </c>
      <c r="K201" t="s">
        <v>520</v>
      </c>
    </row>
    <row r="202" spans="1:11" x14ac:dyDescent="0.3">
      <c r="A202" s="1">
        <v>20</v>
      </c>
      <c r="B202" s="11">
        <v>43676</v>
      </c>
      <c r="C202" t="s">
        <v>432</v>
      </c>
      <c r="E202">
        <v>10</v>
      </c>
      <c r="G202" s="2">
        <f t="shared" si="43"/>
        <v>32040.290000000008</v>
      </c>
      <c r="H202" s="2">
        <f t="shared" si="44"/>
        <v>32050.290000000008</v>
      </c>
      <c r="I202" s="13" t="s">
        <v>55</v>
      </c>
    </row>
    <row r="203" spans="1:11" x14ac:dyDescent="0.3">
      <c r="A203" s="1">
        <v>20</v>
      </c>
      <c r="B203" s="11">
        <v>43678</v>
      </c>
      <c r="C203" t="s">
        <v>103</v>
      </c>
      <c r="E203">
        <v>10</v>
      </c>
      <c r="G203" s="2">
        <f t="shared" si="43"/>
        <v>32050.290000000008</v>
      </c>
      <c r="H203" s="2">
        <f t="shared" si="44"/>
        <v>32060.290000000008</v>
      </c>
      <c r="I203" s="13" t="s">
        <v>55</v>
      </c>
    </row>
    <row r="204" spans="1:11" x14ac:dyDescent="0.3">
      <c r="A204" s="1">
        <v>20</v>
      </c>
      <c r="B204" s="11">
        <v>43678</v>
      </c>
      <c r="C204" t="s">
        <v>43</v>
      </c>
      <c r="E204">
        <v>10</v>
      </c>
      <c r="G204" s="2">
        <f t="shared" si="43"/>
        <v>32060.290000000008</v>
      </c>
      <c r="H204" s="2">
        <f t="shared" si="44"/>
        <v>32070.290000000008</v>
      </c>
      <c r="I204" s="13" t="s">
        <v>55</v>
      </c>
    </row>
    <row r="205" spans="1:11" x14ac:dyDescent="0.3">
      <c r="A205" s="1">
        <v>20</v>
      </c>
      <c r="B205" s="11">
        <v>43678</v>
      </c>
      <c r="C205" t="s">
        <v>106</v>
      </c>
      <c r="E205">
        <v>20</v>
      </c>
      <c r="G205" s="2">
        <f t="shared" si="43"/>
        <v>32070.290000000008</v>
      </c>
      <c r="H205" s="14">
        <f t="shared" si="44"/>
        <v>32090.290000000008</v>
      </c>
      <c r="I205" s="13" t="s">
        <v>55</v>
      </c>
    </row>
    <row r="206" spans="1:11" x14ac:dyDescent="0.3">
      <c r="A206" s="1">
        <v>21</v>
      </c>
      <c r="B206" s="11">
        <v>43682</v>
      </c>
      <c r="C206" t="s">
        <v>108</v>
      </c>
      <c r="E206">
        <v>5</v>
      </c>
      <c r="G206" s="2">
        <f t="shared" si="43"/>
        <v>32090.290000000008</v>
      </c>
      <c r="H206" s="2">
        <f t="shared" si="44"/>
        <v>32095.290000000008</v>
      </c>
      <c r="I206" s="13" t="s">
        <v>55</v>
      </c>
    </row>
    <row r="207" spans="1:11" x14ac:dyDescent="0.3">
      <c r="A207" s="1">
        <v>21</v>
      </c>
      <c r="B207" s="11">
        <v>43682</v>
      </c>
      <c r="C207" t="s">
        <v>439</v>
      </c>
      <c r="E207">
        <v>20</v>
      </c>
      <c r="G207" s="2">
        <f t="shared" si="43"/>
        <v>32095.290000000008</v>
      </c>
      <c r="H207" s="2">
        <f t="shared" si="44"/>
        <v>32115.290000000008</v>
      </c>
      <c r="I207" s="13" t="s">
        <v>55</v>
      </c>
    </row>
    <row r="208" spans="1:11" x14ac:dyDescent="0.3">
      <c r="A208" s="1">
        <v>21</v>
      </c>
      <c r="B208" s="11">
        <v>43682</v>
      </c>
      <c r="C208" t="s">
        <v>113</v>
      </c>
      <c r="E208">
        <v>40</v>
      </c>
      <c r="G208" s="2">
        <f t="shared" si="43"/>
        <v>32115.290000000008</v>
      </c>
      <c r="H208" s="2">
        <f t="shared" si="44"/>
        <v>32155.290000000008</v>
      </c>
      <c r="I208" s="13" t="s">
        <v>55</v>
      </c>
    </row>
    <row r="209" spans="1:10" x14ac:dyDescent="0.3">
      <c r="A209" s="1">
        <v>21</v>
      </c>
      <c r="B209" s="11">
        <v>43682</v>
      </c>
      <c r="C209" t="s">
        <v>109</v>
      </c>
      <c r="E209">
        <v>40</v>
      </c>
      <c r="G209" s="2">
        <f t="shared" si="43"/>
        <v>32155.290000000008</v>
      </c>
      <c r="H209" s="2">
        <f t="shared" si="44"/>
        <v>32195.290000000008</v>
      </c>
      <c r="I209" s="13" t="s">
        <v>55</v>
      </c>
    </row>
    <row r="210" spans="1:10" x14ac:dyDescent="0.3">
      <c r="A210" s="1">
        <v>21</v>
      </c>
      <c r="B210" s="11">
        <v>43685</v>
      </c>
      <c r="C210" t="s">
        <v>470</v>
      </c>
      <c r="E210">
        <v>19.8</v>
      </c>
      <c r="G210" s="2">
        <f t="shared" si="43"/>
        <v>32195.290000000008</v>
      </c>
      <c r="H210" s="2">
        <f t="shared" si="44"/>
        <v>32215.090000000007</v>
      </c>
      <c r="I210" s="13" t="s">
        <v>55</v>
      </c>
    </row>
    <row r="211" spans="1:10" x14ac:dyDescent="0.3">
      <c r="A211" s="1">
        <v>21</v>
      </c>
      <c r="B211" s="11">
        <v>43686</v>
      </c>
      <c r="C211" t="s">
        <v>160</v>
      </c>
      <c r="E211">
        <v>25</v>
      </c>
      <c r="G211" s="2">
        <f t="shared" si="43"/>
        <v>32215.090000000007</v>
      </c>
      <c r="H211" s="2">
        <f t="shared" si="44"/>
        <v>32240.090000000007</v>
      </c>
      <c r="I211" s="13" t="s">
        <v>55</v>
      </c>
    </row>
    <row r="212" spans="1:10" x14ac:dyDescent="0.3">
      <c r="A212" s="1">
        <v>21</v>
      </c>
      <c r="B212" s="11">
        <v>43689</v>
      </c>
      <c r="C212" t="s">
        <v>440</v>
      </c>
      <c r="D212" t="s">
        <v>451</v>
      </c>
      <c r="E212">
        <v>300</v>
      </c>
      <c r="G212" s="2">
        <f t="shared" si="43"/>
        <v>32240.090000000007</v>
      </c>
      <c r="H212" s="2">
        <f t="shared" si="44"/>
        <v>32540.090000000007</v>
      </c>
      <c r="I212" s="13" t="s">
        <v>55</v>
      </c>
    </row>
    <row r="213" spans="1:10" x14ac:dyDescent="0.3">
      <c r="A213" s="1">
        <v>21</v>
      </c>
      <c r="B213" s="11">
        <v>43689</v>
      </c>
      <c r="C213" t="s">
        <v>486</v>
      </c>
      <c r="D213" t="s">
        <v>514</v>
      </c>
      <c r="E213">
        <v>3000</v>
      </c>
      <c r="G213" s="2">
        <f t="shared" ref="G213:G215" si="45">+H212</f>
        <v>32540.090000000007</v>
      </c>
      <c r="H213" s="2">
        <f t="shared" ref="H213:H215" si="46">+E213-F213+G213</f>
        <v>35540.090000000011</v>
      </c>
      <c r="I213" s="45" t="s">
        <v>55</v>
      </c>
    </row>
    <row r="214" spans="1:10" x14ac:dyDescent="0.3">
      <c r="A214" s="1">
        <v>21</v>
      </c>
      <c r="B214" s="11">
        <v>43692</v>
      </c>
      <c r="C214" t="s">
        <v>237</v>
      </c>
      <c r="E214">
        <v>10</v>
      </c>
      <c r="G214" s="2">
        <f t="shared" si="45"/>
        <v>35540.090000000011</v>
      </c>
      <c r="H214" s="2">
        <f t="shared" si="46"/>
        <v>35550.090000000011</v>
      </c>
      <c r="I214" s="13" t="s">
        <v>55</v>
      </c>
    </row>
    <row r="215" spans="1:10" x14ac:dyDescent="0.3">
      <c r="A215" s="1">
        <v>21</v>
      </c>
      <c r="B215" s="11">
        <v>43693</v>
      </c>
      <c r="C215" t="s">
        <v>482</v>
      </c>
      <c r="E215">
        <v>40</v>
      </c>
      <c r="G215" s="2">
        <f t="shared" si="45"/>
        <v>35550.090000000011</v>
      </c>
      <c r="H215" s="2">
        <f t="shared" si="46"/>
        <v>35590.090000000011</v>
      </c>
      <c r="I215" s="13" t="s">
        <v>55</v>
      </c>
    </row>
    <row r="216" spans="1:10" x14ac:dyDescent="0.3">
      <c r="A216" s="1">
        <v>21</v>
      </c>
      <c r="B216" s="11">
        <v>43697</v>
      </c>
      <c r="C216" t="s">
        <v>449</v>
      </c>
      <c r="E216">
        <v>650</v>
      </c>
      <c r="G216" s="2">
        <f t="shared" ref="G216:G220" si="47">+H215</f>
        <v>35590.090000000011</v>
      </c>
      <c r="H216" s="2">
        <f t="shared" ref="H216:H220" si="48">+E216-F216+G216</f>
        <v>36240.090000000011</v>
      </c>
      <c r="I216" s="45" t="s">
        <v>55</v>
      </c>
      <c r="J216" t="s">
        <v>515</v>
      </c>
    </row>
    <row r="217" spans="1:10" x14ac:dyDescent="0.3">
      <c r="A217" s="1">
        <v>21</v>
      </c>
      <c r="B217" s="11">
        <v>43705</v>
      </c>
      <c r="C217" t="s">
        <v>238</v>
      </c>
      <c r="E217">
        <v>10</v>
      </c>
      <c r="G217" s="2">
        <f t="shared" si="47"/>
        <v>36240.090000000011</v>
      </c>
      <c r="H217" s="2">
        <f t="shared" si="48"/>
        <v>36250.090000000011</v>
      </c>
      <c r="I217" s="13" t="s">
        <v>55</v>
      </c>
    </row>
    <row r="218" spans="1:10" x14ac:dyDescent="0.3">
      <c r="A218" s="1">
        <v>21</v>
      </c>
      <c r="B218" s="11">
        <v>43707</v>
      </c>
      <c r="C218" t="s">
        <v>432</v>
      </c>
      <c r="E218">
        <v>10</v>
      </c>
      <c r="G218" s="2">
        <f t="shared" si="47"/>
        <v>36250.090000000011</v>
      </c>
      <c r="H218" s="2">
        <f t="shared" si="48"/>
        <v>36260.090000000011</v>
      </c>
      <c r="I218" s="13" t="s">
        <v>55</v>
      </c>
    </row>
    <row r="219" spans="1:10" x14ac:dyDescent="0.3">
      <c r="A219" s="1">
        <v>21</v>
      </c>
      <c r="B219" s="11">
        <v>43710</v>
      </c>
      <c r="C219" t="s">
        <v>43</v>
      </c>
      <c r="E219">
        <v>10</v>
      </c>
      <c r="G219" s="2">
        <f t="shared" si="47"/>
        <v>36260.090000000011</v>
      </c>
      <c r="H219" s="2">
        <f t="shared" si="48"/>
        <v>36270.090000000011</v>
      </c>
      <c r="I219" s="13" t="s">
        <v>55</v>
      </c>
    </row>
    <row r="220" spans="1:10" x14ac:dyDescent="0.3">
      <c r="A220" s="1">
        <v>21</v>
      </c>
      <c r="B220" s="11">
        <v>43710</v>
      </c>
      <c r="C220" t="s">
        <v>103</v>
      </c>
      <c r="E220">
        <v>10</v>
      </c>
      <c r="G220" s="2">
        <f t="shared" si="47"/>
        <v>36270.090000000011</v>
      </c>
      <c r="H220" s="2">
        <f t="shared" si="48"/>
        <v>36280.090000000011</v>
      </c>
      <c r="I220" s="13" t="s">
        <v>55</v>
      </c>
    </row>
    <row r="221" spans="1:10" x14ac:dyDescent="0.3">
      <c r="A221" s="1">
        <v>21</v>
      </c>
      <c r="B221" s="11">
        <v>43710</v>
      </c>
      <c r="C221" t="s">
        <v>106</v>
      </c>
      <c r="E221">
        <v>20</v>
      </c>
      <c r="G221" s="2">
        <f t="shared" ref="G221:G222" si="49">+H220</f>
        <v>36280.090000000011</v>
      </c>
      <c r="H221" s="2">
        <f t="shared" ref="H221:H222" si="50">+E221-F221+G221</f>
        <v>36300.090000000011</v>
      </c>
      <c r="I221" s="13" t="s">
        <v>55</v>
      </c>
    </row>
    <row r="222" spans="1:10" x14ac:dyDescent="0.3">
      <c r="A222" s="1">
        <v>21</v>
      </c>
      <c r="B222" s="11">
        <v>43711</v>
      </c>
      <c r="C222" t="s">
        <v>108</v>
      </c>
      <c r="E222">
        <v>5</v>
      </c>
      <c r="G222" s="2">
        <f t="shared" si="49"/>
        <v>36300.090000000011</v>
      </c>
      <c r="H222" s="2">
        <f t="shared" si="50"/>
        <v>36305.090000000011</v>
      </c>
      <c r="I222" s="13" t="s">
        <v>55</v>
      </c>
    </row>
    <row r="223" spans="1:10" x14ac:dyDescent="0.3">
      <c r="A223" s="1">
        <v>21</v>
      </c>
      <c r="B223" s="11">
        <v>43712</v>
      </c>
      <c r="C223" t="s">
        <v>487</v>
      </c>
      <c r="D223" t="s">
        <v>516</v>
      </c>
      <c r="F223">
        <v>179</v>
      </c>
      <c r="G223" s="2">
        <f t="shared" ref="G223:G232" si="51">+H222</f>
        <v>36305.090000000011</v>
      </c>
      <c r="H223" s="2">
        <f t="shared" ref="H223:H232" si="52">+E223-F223+G223</f>
        <v>36126.090000000011</v>
      </c>
      <c r="I223" s="45" t="s">
        <v>56</v>
      </c>
      <c r="J223" t="s">
        <v>437</v>
      </c>
    </row>
    <row r="224" spans="1:10" x14ac:dyDescent="0.3">
      <c r="A224" s="1">
        <v>21</v>
      </c>
      <c r="B224" s="11">
        <v>43713</v>
      </c>
      <c r="C224" t="s">
        <v>439</v>
      </c>
      <c r="E224">
        <v>20</v>
      </c>
      <c r="G224" s="2">
        <f t="shared" si="51"/>
        <v>36126.090000000011</v>
      </c>
      <c r="H224" s="2">
        <f t="shared" si="52"/>
        <v>36146.090000000011</v>
      </c>
      <c r="I224" s="13" t="s">
        <v>55</v>
      </c>
    </row>
    <row r="225" spans="1:10" x14ac:dyDescent="0.3">
      <c r="A225" s="1">
        <v>21</v>
      </c>
      <c r="B225" s="11">
        <v>43713</v>
      </c>
      <c r="C225" t="s">
        <v>113</v>
      </c>
      <c r="E225">
        <v>40</v>
      </c>
      <c r="G225" s="2">
        <f t="shared" si="51"/>
        <v>36146.090000000011</v>
      </c>
      <c r="H225" s="2">
        <f t="shared" si="52"/>
        <v>36186.090000000011</v>
      </c>
      <c r="I225" s="13" t="s">
        <v>55</v>
      </c>
    </row>
    <row r="226" spans="1:10" x14ac:dyDescent="0.3">
      <c r="A226" s="1">
        <v>21</v>
      </c>
      <c r="B226" s="11">
        <v>43713</v>
      </c>
      <c r="C226" t="s">
        <v>109</v>
      </c>
      <c r="E226">
        <v>40</v>
      </c>
      <c r="G226" s="2">
        <f t="shared" si="51"/>
        <v>36186.090000000011</v>
      </c>
      <c r="H226" s="2">
        <f t="shared" si="52"/>
        <v>36226.090000000011</v>
      </c>
      <c r="I226" s="13" t="s">
        <v>55</v>
      </c>
    </row>
    <row r="227" spans="1:10" x14ac:dyDescent="0.3">
      <c r="A227" s="1">
        <v>21</v>
      </c>
      <c r="B227" s="11">
        <v>43717</v>
      </c>
      <c r="C227" t="s">
        <v>160</v>
      </c>
      <c r="E227">
        <v>25</v>
      </c>
      <c r="G227" s="2">
        <f t="shared" si="51"/>
        <v>36226.090000000011</v>
      </c>
      <c r="H227" s="2">
        <f t="shared" si="52"/>
        <v>36251.090000000011</v>
      </c>
      <c r="I227" s="13" t="s">
        <v>55</v>
      </c>
    </row>
    <row r="228" spans="1:10" x14ac:dyDescent="0.3">
      <c r="A228" s="1">
        <v>21</v>
      </c>
      <c r="B228" s="11">
        <v>43718</v>
      </c>
      <c r="C228" t="s">
        <v>470</v>
      </c>
      <c r="E228">
        <v>19.8</v>
      </c>
      <c r="G228" s="2">
        <f t="shared" si="51"/>
        <v>36251.090000000011</v>
      </c>
      <c r="H228" s="2">
        <f t="shared" si="52"/>
        <v>36270.890000000014</v>
      </c>
      <c r="I228" s="13" t="s">
        <v>55</v>
      </c>
    </row>
    <row r="229" spans="1:10" x14ac:dyDescent="0.3">
      <c r="A229" s="1">
        <v>21</v>
      </c>
      <c r="B229" s="11">
        <v>43719</v>
      </c>
      <c r="C229" t="s">
        <v>446</v>
      </c>
      <c r="D229" t="s">
        <v>517</v>
      </c>
      <c r="F229">
        <v>1804</v>
      </c>
      <c r="G229" s="2">
        <f t="shared" si="51"/>
        <v>36270.890000000014</v>
      </c>
      <c r="H229" s="2">
        <f t="shared" si="52"/>
        <v>34466.890000000014</v>
      </c>
      <c r="I229" s="42" t="s">
        <v>56</v>
      </c>
      <c r="J229" t="s">
        <v>437</v>
      </c>
    </row>
    <row r="230" spans="1:10" x14ac:dyDescent="0.3">
      <c r="A230" s="1">
        <v>21</v>
      </c>
      <c r="B230" s="11">
        <v>43720</v>
      </c>
      <c r="C230" t="s">
        <v>440</v>
      </c>
      <c r="D230" t="s">
        <v>451</v>
      </c>
      <c r="E230">
        <v>300</v>
      </c>
      <c r="G230" s="2">
        <f t="shared" si="51"/>
        <v>34466.890000000014</v>
      </c>
      <c r="H230" s="14">
        <f t="shared" si="52"/>
        <v>34766.890000000014</v>
      </c>
      <c r="I230" s="13" t="s">
        <v>55</v>
      </c>
    </row>
    <row r="231" spans="1:10" x14ac:dyDescent="0.3">
      <c r="A231" s="1">
        <v>21</v>
      </c>
      <c r="B231" s="11">
        <v>43724</v>
      </c>
      <c r="C231" t="s">
        <v>237</v>
      </c>
      <c r="E231">
        <v>10</v>
      </c>
      <c r="G231" s="2">
        <f t="shared" si="51"/>
        <v>34766.890000000014</v>
      </c>
      <c r="H231" s="2">
        <f t="shared" si="52"/>
        <v>34776.890000000014</v>
      </c>
      <c r="I231" s="13" t="s">
        <v>55</v>
      </c>
    </row>
    <row r="232" spans="1:10" x14ac:dyDescent="0.3">
      <c r="A232" s="1">
        <v>21</v>
      </c>
      <c r="B232" s="11">
        <v>43724</v>
      </c>
      <c r="C232" t="s">
        <v>482</v>
      </c>
      <c r="E232">
        <v>40</v>
      </c>
      <c r="G232" s="2">
        <f t="shared" si="51"/>
        <v>34776.890000000014</v>
      </c>
      <c r="H232" s="2">
        <f t="shared" si="52"/>
        <v>34816.890000000014</v>
      </c>
      <c r="I232" s="13" t="s">
        <v>55</v>
      </c>
    </row>
    <row r="233" spans="1:10" x14ac:dyDescent="0.3">
      <c r="A233" s="1">
        <v>21</v>
      </c>
      <c r="B233" s="11">
        <v>43726</v>
      </c>
      <c r="C233" t="s">
        <v>488</v>
      </c>
      <c r="D233" t="s">
        <v>518</v>
      </c>
      <c r="F233">
        <v>749.71</v>
      </c>
      <c r="G233" s="2">
        <f t="shared" ref="G233" si="53">+H232</f>
        <v>34816.890000000014</v>
      </c>
      <c r="H233" s="2">
        <f t="shared" ref="H233" si="54">+E233-F233+G233</f>
        <v>34067.180000000015</v>
      </c>
      <c r="I233" s="42" t="s">
        <v>56</v>
      </c>
      <c r="J233" t="s">
        <v>437</v>
      </c>
    </row>
    <row r="234" spans="1:10" x14ac:dyDescent="0.3">
      <c r="A234" s="1">
        <v>21</v>
      </c>
      <c r="B234" s="11">
        <v>43727</v>
      </c>
      <c r="C234" t="s">
        <v>489</v>
      </c>
      <c r="D234" t="s">
        <v>187</v>
      </c>
      <c r="F234">
        <v>40.92</v>
      </c>
      <c r="G234" s="2">
        <f t="shared" ref="G234:G236" si="55">+H233</f>
        <v>34067.180000000015</v>
      </c>
      <c r="H234" s="2">
        <f t="shared" ref="H234:H236" si="56">+E234-F234+G234</f>
        <v>34026.260000000017</v>
      </c>
      <c r="I234" s="42" t="s">
        <v>56</v>
      </c>
      <c r="J234" t="s">
        <v>437</v>
      </c>
    </row>
    <row r="235" spans="1:10" x14ac:dyDescent="0.3">
      <c r="A235" s="1">
        <v>21</v>
      </c>
      <c r="B235" s="11">
        <v>43738</v>
      </c>
      <c r="C235" t="s">
        <v>238</v>
      </c>
      <c r="E235">
        <v>10</v>
      </c>
      <c r="G235" s="2">
        <f t="shared" si="55"/>
        <v>34026.260000000017</v>
      </c>
      <c r="H235" s="2">
        <f t="shared" si="56"/>
        <v>34036.260000000017</v>
      </c>
      <c r="I235" s="13" t="s">
        <v>55</v>
      </c>
    </row>
    <row r="236" spans="1:10" x14ac:dyDescent="0.3">
      <c r="A236" s="1">
        <v>21</v>
      </c>
      <c r="B236" s="11">
        <v>43738</v>
      </c>
      <c r="C236" t="s">
        <v>432</v>
      </c>
      <c r="E236">
        <v>10</v>
      </c>
      <c r="G236" s="2">
        <f t="shared" si="55"/>
        <v>34036.260000000017</v>
      </c>
      <c r="H236" s="14">
        <f t="shared" si="56"/>
        <v>34046.260000000017</v>
      </c>
      <c r="I236" s="13" t="s">
        <v>55</v>
      </c>
      <c r="J236" t="s">
        <v>490</v>
      </c>
    </row>
    <row r="237" spans="1:10" x14ac:dyDescent="0.3">
      <c r="I237" s="1"/>
    </row>
    <row r="238" spans="1:10" x14ac:dyDescent="0.3">
      <c r="E238" s="50">
        <f>SUM(E4:E237)</f>
        <v>81404.780000000042</v>
      </c>
      <c r="F238" s="50">
        <f>SUM(F4:F237)</f>
        <v>47358.52</v>
      </c>
      <c r="G238" s="18"/>
      <c r="H238" s="18">
        <f>+E238-F238</f>
        <v>34046.260000000046</v>
      </c>
      <c r="I238" s="1"/>
    </row>
    <row r="239" spans="1:10" x14ac:dyDescent="0.3">
      <c r="I239" s="1"/>
    </row>
    <row r="242" spans="3:9" x14ac:dyDescent="0.3">
      <c r="C242" t="s">
        <v>310</v>
      </c>
      <c r="E242" s="2">
        <f>+SUMIF($I$2:$I$238,$I242,E$2:E$238)</f>
        <v>39257.910000000003</v>
      </c>
      <c r="F242" s="2">
        <f>+SUMIF($I$2:$I$238,$I242,F$2:F$238)</f>
        <v>0</v>
      </c>
      <c r="G242" s="2">
        <f>+E242-F242</f>
        <v>39257.910000000003</v>
      </c>
      <c r="I242" s="1" t="s">
        <v>309</v>
      </c>
    </row>
    <row r="243" spans="3:9" x14ac:dyDescent="0.3">
      <c r="I243" s="1"/>
    </row>
    <row r="244" spans="3:9" x14ac:dyDescent="0.3">
      <c r="C244" t="s">
        <v>19</v>
      </c>
      <c r="E244" s="2">
        <f t="shared" ref="E244:F248" si="57">+SUMIF($I$2:$I$238,$I244,E$2:E$238)</f>
        <v>37841.570000000007</v>
      </c>
      <c r="F244" s="2">
        <f t="shared" si="57"/>
        <v>0</v>
      </c>
      <c r="G244" s="2">
        <f>+E244-F244</f>
        <v>37841.570000000007</v>
      </c>
      <c r="I244" s="13" t="s">
        <v>55</v>
      </c>
    </row>
    <row r="245" spans="3:9" x14ac:dyDescent="0.3">
      <c r="C245" t="s">
        <v>413</v>
      </c>
      <c r="E245" s="2">
        <f t="shared" si="57"/>
        <v>0</v>
      </c>
      <c r="F245" s="2">
        <f t="shared" si="57"/>
        <v>0</v>
      </c>
      <c r="G245" s="2">
        <f>+E245-F245</f>
        <v>0</v>
      </c>
      <c r="I245" s="13" t="s">
        <v>411</v>
      </c>
    </row>
    <row r="246" spans="3:9" x14ac:dyDescent="0.3">
      <c r="C246" t="s">
        <v>91</v>
      </c>
      <c r="E246" s="2">
        <f t="shared" si="57"/>
        <v>0</v>
      </c>
      <c r="F246" s="2">
        <f t="shared" si="57"/>
        <v>0</v>
      </c>
      <c r="G246" s="2">
        <f t="shared" ref="G246:G256" si="58">+E246-F246</f>
        <v>0</v>
      </c>
      <c r="I246" s="13" t="s">
        <v>57</v>
      </c>
    </row>
    <row r="247" spans="3:9" x14ac:dyDescent="0.3">
      <c r="C247" t="s">
        <v>20</v>
      </c>
      <c r="E247" s="2">
        <f t="shared" si="57"/>
        <v>3655.2999999999997</v>
      </c>
      <c r="F247" s="2">
        <f t="shared" si="57"/>
        <v>0</v>
      </c>
      <c r="G247" s="2">
        <f t="shared" si="58"/>
        <v>3655.2999999999997</v>
      </c>
      <c r="I247" s="13" t="s">
        <v>61</v>
      </c>
    </row>
    <row r="248" spans="3:9" x14ac:dyDescent="0.3">
      <c r="C248" t="s">
        <v>206</v>
      </c>
      <c r="E248" s="2">
        <f t="shared" si="57"/>
        <v>650</v>
      </c>
      <c r="F248" s="2">
        <f t="shared" si="57"/>
        <v>0</v>
      </c>
      <c r="G248" s="2">
        <f t="shared" si="58"/>
        <v>650</v>
      </c>
      <c r="I248" s="13" t="s">
        <v>205</v>
      </c>
    </row>
    <row r="249" spans="3:9" x14ac:dyDescent="0.3">
      <c r="I249" s="13"/>
    </row>
    <row r="250" spans="3:9" x14ac:dyDescent="0.3">
      <c r="C250" t="s">
        <v>92</v>
      </c>
      <c r="E250" s="2">
        <f t="shared" ref="E250:F256" si="59">+SUMIF($I$2:$I$238,$I250,E$2:E$238)</f>
        <v>0</v>
      </c>
      <c r="F250" s="2">
        <f t="shared" si="59"/>
        <v>33499</v>
      </c>
      <c r="G250" s="2">
        <f t="shared" si="58"/>
        <v>-33499</v>
      </c>
      <c r="I250" s="13" t="s">
        <v>65</v>
      </c>
    </row>
    <row r="251" spans="3:9" x14ac:dyDescent="0.3">
      <c r="C251" t="s">
        <v>313</v>
      </c>
      <c r="E251" s="2">
        <f t="shared" si="59"/>
        <v>0</v>
      </c>
      <c r="F251" s="2">
        <f t="shared" si="59"/>
        <v>0</v>
      </c>
      <c r="G251" s="2">
        <f t="shared" si="58"/>
        <v>0</v>
      </c>
      <c r="I251" s="13" t="s">
        <v>311</v>
      </c>
    </row>
    <row r="252" spans="3:9" x14ac:dyDescent="0.3">
      <c r="C252" t="s">
        <v>412</v>
      </c>
      <c r="E252" s="2">
        <f t="shared" si="59"/>
        <v>0</v>
      </c>
      <c r="F252" s="2">
        <f t="shared" si="59"/>
        <v>8330.9</v>
      </c>
      <c r="G252" s="2">
        <f t="shared" si="58"/>
        <v>-8330.9</v>
      </c>
      <c r="I252" s="13" t="s">
        <v>410</v>
      </c>
    </row>
    <row r="253" spans="3:9" x14ac:dyDescent="0.3">
      <c r="C253" t="s">
        <v>93</v>
      </c>
      <c r="E253" s="2">
        <f t="shared" si="59"/>
        <v>0</v>
      </c>
      <c r="F253" s="2">
        <f t="shared" si="59"/>
        <v>165</v>
      </c>
      <c r="G253" s="2">
        <f t="shared" si="58"/>
        <v>-165</v>
      </c>
      <c r="I253" s="13" t="s">
        <v>87</v>
      </c>
    </row>
    <row r="254" spans="3:9" x14ac:dyDescent="0.3">
      <c r="C254" t="s">
        <v>306</v>
      </c>
      <c r="E254" s="2">
        <f t="shared" si="59"/>
        <v>0</v>
      </c>
      <c r="F254" s="2">
        <f t="shared" si="59"/>
        <v>0</v>
      </c>
      <c r="G254" s="2">
        <f t="shared" si="58"/>
        <v>0</v>
      </c>
      <c r="I254" s="13" t="s">
        <v>305</v>
      </c>
    </row>
    <row r="255" spans="3:9" x14ac:dyDescent="0.3">
      <c r="C255" t="s">
        <v>95</v>
      </c>
      <c r="E255" s="2">
        <f t="shared" si="59"/>
        <v>0</v>
      </c>
      <c r="F255" s="2">
        <f t="shared" si="59"/>
        <v>5363.62</v>
      </c>
      <c r="G255" s="2">
        <f t="shared" si="58"/>
        <v>-5363.62</v>
      </c>
      <c r="I255" s="13" t="s">
        <v>56</v>
      </c>
    </row>
    <row r="256" spans="3:9" x14ac:dyDescent="0.3">
      <c r="C256" t="s">
        <v>304</v>
      </c>
      <c r="E256" s="2">
        <f t="shared" si="59"/>
        <v>0</v>
      </c>
      <c r="F256" s="2">
        <f t="shared" si="59"/>
        <v>0</v>
      </c>
      <c r="G256" s="2">
        <f t="shared" si="58"/>
        <v>0</v>
      </c>
      <c r="I256" s="13" t="s">
        <v>302</v>
      </c>
    </row>
    <row r="257" spans="5:9" x14ac:dyDescent="0.3">
      <c r="I257" s="1"/>
    </row>
    <row r="258" spans="5:9" x14ac:dyDescent="0.3">
      <c r="E258" s="3">
        <f>SUM(E242:E257)</f>
        <v>81404.780000000013</v>
      </c>
      <c r="F258" s="3">
        <f>SUM(F242:F257)</f>
        <v>47358.520000000004</v>
      </c>
      <c r="G258" s="3">
        <f>SUM(G242:G257)</f>
        <v>34046.260000000009</v>
      </c>
      <c r="I258" s="1"/>
    </row>
    <row r="259" spans="5:9" x14ac:dyDescent="0.3">
      <c r="E259" s="27">
        <f>+E258-E238</f>
        <v>0</v>
      </c>
      <c r="F259" s="27">
        <f>+F258-F238</f>
        <v>0</v>
      </c>
      <c r="G259" s="27">
        <f>+G258-H238</f>
        <v>0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6AFD-C06C-44E6-B09E-E0B308DA20BB}">
  <dimension ref="A1:K269"/>
  <sheetViews>
    <sheetView workbookViewId="0">
      <pane xSplit="3" ySplit="1" topLeftCell="D217" activePane="bottomRight" state="frozen"/>
      <selection pane="topRight" activeCell="D1" sqref="D1"/>
      <selection pane="bottomLeft" activeCell="A2" sqref="A2"/>
      <selection pane="bottomRight" activeCell="D140" sqref="D140"/>
    </sheetView>
  </sheetViews>
  <sheetFormatPr defaultColWidth="8.77734375" defaultRowHeight="14.4" x14ac:dyDescent="0.3"/>
  <cols>
    <col min="2" max="2" width="14.33203125" customWidth="1"/>
    <col min="3" max="3" width="27.44140625" customWidth="1"/>
    <col min="4" max="4" width="27.33203125" customWidth="1"/>
    <col min="7" max="7" width="13.6640625" customWidth="1"/>
    <col min="10" max="10" width="8.6640625" style="1"/>
  </cols>
  <sheetData>
    <row r="1" spans="1:10" ht="15.6" x14ac:dyDescent="0.3">
      <c r="A1" t="s">
        <v>156</v>
      </c>
      <c r="B1" t="s">
        <v>36</v>
      </c>
      <c r="C1" s="10" t="s">
        <v>37</v>
      </c>
      <c r="D1" s="10" t="s">
        <v>38</v>
      </c>
      <c r="E1" t="s">
        <v>18</v>
      </c>
      <c r="F1" t="s">
        <v>22</v>
      </c>
      <c r="H1" s="19" t="s">
        <v>40</v>
      </c>
      <c r="I1" s="19" t="s">
        <v>41</v>
      </c>
    </row>
    <row r="2" spans="1:10" ht="15.6" x14ac:dyDescent="0.3">
      <c r="C2" s="10" t="s">
        <v>309</v>
      </c>
      <c r="D2" s="10"/>
      <c r="E2" s="12">
        <f>+'Assets  Liabs'!AR18</f>
        <v>24668.11</v>
      </c>
      <c r="H2" s="2"/>
      <c r="I2" s="2">
        <f t="shared" ref="I2" si="0">+H2+E2-F2</f>
        <v>24668.11</v>
      </c>
      <c r="J2" s="1" t="s">
        <v>309</v>
      </c>
    </row>
    <row r="3" spans="1:10" x14ac:dyDescent="0.3">
      <c r="A3">
        <v>159</v>
      </c>
      <c r="B3" s="22">
        <v>42646</v>
      </c>
      <c r="C3" t="s">
        <v>108</v>
      </c>
      <c r="E3">
        <v>5</v>
      </c>
      <c r="H3" s="2">
        <f t="shared" ref="H3:H4" si="1">+I2</f>
        <v>24668.11</v>
      </c>
      <c r="I3" s="2">
        <f t="shared" ref="I3:I4" si="2">+H3+E3-F3</f>
        <v>24673.11</v>
      </c>
      <c r="J3" s="1" t="s">
        <v>55</v>
      </c>
    </row>
    <row r="4" spans="1:10" x14ac:dyDescent="0.3">
      <c r="A4">
        <v>159</v>
      </c>
      <c r="B4" s="22">
        <v>42646</v>
      </c>
      <c r="C4" t="s">
        <v>235</v>
      </c>
      <c r="E4">
        <v>10</v>
      </c>
      <c r="H4" s="2">
        <f t="shared" si="1"/>
        <v>24673.11</v>
      </c>
      <c r="I4" s="2">
        <f t="shared" si="2"/>
        <v>24683.11</v>
      </c>
      <c r="J4" s="1" t="s">
        <v>55</v>
      </c>
    </row>
    <row r="5" spans="1:10" x14ac:dyDescent="0.3">
      <c r="A5">
        <v>159</v>
      </c>
      <c r="B5" s="22">
        <v>42646</v>
      </c>
      <c r="C5" t="s">
        <v>236</v>
      </c>
      <c r="E5">
        <v>10</v>
      </c>
      <c r="H5" s="2">
        <f t="shared" ref="H5:H13" si="3">+I4</f>
        <v>24683.11</v>
      </c>
      <c r="I5" s="2">
        <f t="shared" ref="I5:I13" si="4">+H5+E5-F5</f>
        <v>24693.11</v>
      </c>
      <c r="J5" s="1" t="s">
        <v>55</v>
      </c>
    </row>
    <row r="6" spans="1:10" x14ac:dyDescent="0.3">
      <c r="A6">
        <v>159</v>
      </c>
      <c r="B6" s="22">
        <v>42646</v>
      </c>
      <c r="C6" t="s">
        <v>103</v>
      </c>
      <c r="E6">
        <v>10</v>
      </c>
      <c r="H6" s="2">
        <f t="shared" si="3"/>
        <v>24693.11</v>
      </c>
      <c r="I6" s="2">
        <f t="shared" si="4"/>
        <v>24703.11</v>
      </c>
      <c r="J6" s="1" t="s">
        <v>55</v>
      </c>
    </row>
    <row r="7" spans="1:10" x14ac:dyDescent="0.3">
      <c r="A7">
        <v>159</v>
      </c>
      <c r="B7" s="22">
        <v>42646</v>
      </c>
      <c r="C7" t="s">
        <v>237</v>
      </c>
      <c r="E7">
        <v>10</v>
      </c>
      <c r="H7" s="2">
        <f t="shared" si="3"/>
        <v>24703.11</v>
      </c>
      <c r="I7" s="2">
        <f t="shared" si="4"/>
        <v>24713.11</v>
      </c>
      <c r="J7" s="1" t="s">
        <v>55</v>
      </c>
    </row>
    <row r="8" spans="1:10" x14ac:dyDescent="0.3">
      <c r="A8">
        <v>159</v>
      </c>
      <c r="B8" s="22">
        <v>42646</v>
      </c>
      <c r="C8" t="s">
        <v>106</v>
      </c>
      <c r="E8">
        <v>20</v>
      </c>
      <c r="H8" s="2">
        <f t="shared" si="3"/>
        <v>24713.11</v>
      </c>
      <c r="I8" s="2">
        <f t="shared" si="4"/>
        <v>24733.11</v>
      </c>
      <c r="J8" s="1" t="s">
        <v>55</v>
      </c>
    </row>
    <row r="9" spans="1:10" x14ac:dyDescent="0.3">
      <c r="A9">
        <v>159</v>
      </c>
      <c r="B9" s="22">
        <v>42646</v>
      </c>
      <c r="C9" t="s">
        <v>160</v>
      </c>
      <c r="E9">
        <v>25</v>
      </c>
      <c r="H9" s="2">
        <f t="shared" si="3"/>
        <v>24733.11</v>
      </c>
      <c r="I9" s="2">
        <f t="shared" si="4"/>
        <v>24758.11</v>
      </c>
      <c r="J9" s="1" t="s">
        <v>55</v>
      </c>
    </row>
    <row r="10" spans="1:10" x14ac:dyDescent="0.3">
      <c r="A10">
        <v>159</v>
      </c>
      <c r="B10" s="22">
        <v>42648</v>
      </c>
      <c r="C10" t="s">
        <v>109</v>
      </c>
      <c r="E10">
        <v>20</v>
      </c>
      <c r="H10" s="2">
        <f t="shared" si="3"/>
        <v>24758.11</v>
      </c>
      <c r="I10" s="2">
        <f t="shared" si="4"/>
        <v>24778.11</v>
      </c>
      <c r="J10" s="1" t="s">
        <v>55</v>
      </c>
    </row>
    <row r="11" spans="1:10" x14ac:dyDescent="0.3">
      <c r="A11">
        <v>159</v>
      </c>
      <c r="B11" s="22">
        <v>42656</v>
      </c>
      <c r="C11" t="s">
        <v>111</v>
      </c>
      <c r="E11">
        <v>20</v>
      </c>
      <c r="H11" s="2">
        <f t="shared" si="3"/>
        <v>24778.11</v>
      </c>
      <c r="I11" s="2">
        <f t="shared" si="4"/>
        <v>24798.11</v>
      </c>
      <c r="J11" s="1" t="s">
        <v>55</v>
      </c>
    </row>
    <row r="12" spans="1:10" x14ac:dyDescent="0.3">
      <c r="A12">
        <v>159</v>
      </c>
      <c r="B12" s="22">
        <v>42660</v>
      </c>
      <c r="C12" t="s">
        <v>113</v>
      </c>
      <c r="E12">
        <v>40</v>
      </c>
      <c r="H12" s="2">
        <f t="shared" si="3"/>
        <v>24798.11</v>
      </c>
      <c r="I12" s="2">
        <f t="shared" si="4"/>
        <v>24838.11</v>
      </c>
      <c r="J12" s="1" t="s">
        <v>55</v>
      </c>
    </row>
    <row r="13" spans="1:10" x14ac:dyDescent="0.3">
      <c r="A13">
        <v>159</v>
      </c>
      <c r="B13" s="22">
        <v>42660</v>
      </c>
      <c r="C13" t="s">
        <v>112</v>
      </c>
      <c r="E13">
        <v>40</v>
      </c>
      <c r="H13" s="2">
        <f t="shared" si="3"/>
        <v>24838.11</v>
      </c>
      <c r="I13" s="2">
        <f t="shared" si="4"/>
        <v>24878.11</v>
      </c>
      <c r="J13" s="1" t="s">
        <v>55</v>
      </c>
    </row>
    <row r="14" spans="1:10" x14ac:dyDescent="0.3">
      <c r="A14">
        <v>159</v>
      </c>
      <c r="B14" s="22">
        <v>42660</v>
      </c>
      <c r="C14" t="s">
        <v>117</v>
      </c>
      <c r="E14">
        <v>5085.75</v>
      </c>
      <c r="H14" s="2">
        <f t="shared" ref="H14:H77" si="5">+I13</f>
        <v>24878.11</v>
      </c>
      <c r="I14" s="2">
        <f t="shared" ref="I14:I77" si="6">+H14+E14-F14</f>
        <v>29963.86</v>
      </c>
      <c r="J14" s="1" t="s">
        <v>55</v>
      </c>
    </row>
    <row r="15" spans="1:10" x14ac:dyDescent="0.3">
      <c r="A15">
        <v>159</v>
      </c>
      <c r="B15" s="22">
        <v>42669</v>
      </c>
      <c r="C15" t="s">
        <v>114</v>
      </c>
      <c r="E15">
        <v>10</v>
      </c>
      <c r="H15" s="2">
        <f t="shared" si="5"/>
        <v>29963.86</v>
      </c>
      <c r="I15" s="2">
        <f t="shared" si="6"/>
        <v>29973.86</v>
      </c>
      <c r="J15" s="1" t="s">
        <v>55</v>
      </c>
    </row>
    <row r="16" spans="1:10" x14ac:dyDescent="0.3">
      <c r="A16">
        <v>159</v>
      </c>
      <c r="B16" s="22">
        <v>42671</v>
      </c>
      <c r="C16" t="s">
        <v>238</v>
      </c>
      <c r="E16">
        <v>10</v>
      </c>
      <c r="H16" s="2">
        <f t="shared" si="5"/>
        <v>29973.86</v>
      </c>
      <c r="I16" s="44">
        <f t="shared" si="6"/>
        <v>29983.86</v>
      </c>
      <c r="J16" s="1" t="s">
        <v>55</v>
      </c>
    </row>
    <row r="17" spans="1:10" x14ac:dyDescent="0.3">
      <c r="A17">
        <v>160</v>
      </c>
      <c r="B17" s="22">
        <v>42675</v>
      </c>
      <c r="C17" t="s">
        <v>103</v>
      </c>
      <c r="E17">
        <v>10</v>
      </c>
      <c r="H17" s="2">
        <f t="shared" si="5"/>
        <v>29983.86</v>
      </c>
      <c r="I17" s="2">
        <f t="shared" si="6"/>
        <v>29993.86</v>
      </c>
      <c r="J17" s="1" t="s">
        <v>55</v>
      </c>
    </row>
    <row r="18" spans="1:10" x14ac:dyDescent="0.3">
      <c r="A18">
        <v>160</v>
      </c>
      <c r="B18" s="22">
        <v>42675</v>
      </c>
      <c r="C18" t="s">
        <v>235</v>
      </c>
      <c r="E18">
        <v>10</v>
      </c>
      <c r="H18" s="2">
        <f t="shared" si="5"/>
        <v>29993.86</v>
      </c>
      <c r="I18" s="2">
        <f t="shared" si="6"/>
        <v>30003.86</v>
      </c>
      <c r="J18" s="1" t="s">
        <v>55</v>
      </c>
    </row>
    <row r="19" spans="1:10" x14ac:dyDescent="0.3">
      <c r="A19">
        <v>160</v>
      </c>
      <c r="B19" s="22">
        <v>42675</v>
      </c>
      <c r="C19" t="s">
        <v>236</v>
      </c>
      <c r="E19">
        <v>10</v>
      </c>
      <c r="H19" s="2">
        <f t="shared" si="5"/>
        <v>30003.86</v>
      </c>
      <c r="I19" s="2">
        <f t="shared" si="6"/>
        <v>30013.86</v>
      </c>
      <c r="J19" s="1" t="s">
        <v>55</v>
      </c>
    </row>
    <row r="20" spans="1:10" x14ac:dyDescent="0.3">
      <c r="A20">
        <v>160</v>
      </c>
      <c r="B20" s="22">
        <v>42675</v>
      </c>
      <c r="C20" t="s">
        <v>237</v>
      </c>
      <c r="E20">
        <v>10</v>
      </c>
      <c r="H20" s="2">
        <f t="shared" si="5"/>
        <v>30013.86</v>
      </c>
      <c r="I20" s="2">
        <f t="shared" si="6"/>
        <v>30023.86</v>
      </c>
      <c r="J20" s="1" t="s">
        <v>55</v>
      </c>
    </row>
    <row r="21" spans="1:10" x14ac:dyDescent="0.3">
      <c r="A21">
        <v>160</v>
      </c>
      <c r="B21" s="22">
        <v>42675</v>
      </c>
      <c r="C21" t="s">
        <v>106</v>
      </c>
      <c r="E21">
        <v>20</v>
      </c>
      <c r="H21" s="2">
        <f t="shared" si="5"/>
        <v>30023.86</v>
      </c>
      <c r="I21" s="2">
        <f t="shared" si="6"/>
        <v>30043.86</v>
      </c>
      <c r="J21" s="1" t="s">
        <v>55</v>
      </c>
    </row>
    <row r="22" spans="1:10" x14ac:dyDescent="0.3">
      <c r="A22">
        <v>160</v>
      </c>
      <c r="B22" s="22">
        <v>42675</v>
      </c>
      <c r="C22" t="s">
        <v>160</v>
      </c>
      <c r="E22">
        <v>25</v>
      </c>
      <c r="H22" s="2">
        <f t="shared" si="5"/>
        <v>30043.86</v>
      </c>
      <c r="I22" s="2">
        <f t="shared" si="6"/>
        <v>30068.86</v>
      </c>
      <c r="J22" s="1" t="s">
        <v>55</v>
      </c>
    </row>
    <row r="23" spans="1:10" x14ac:dyDescent="0.3">
      <c r="A23">
        <v>160</v>
      </c>
      <c r="B23" s="22">
        <v>42677</v>
      </c>
      <c r="C23" t="s">
        <v>108</v>
      </c>
      <c r="E23">
        <v>5</v>
      </c>
      <c r="H23" s="2">
        <f t="shared" si="5"/>
        <v>30068.86</v>
      </c>
      <c r="I23" s="2">
        <f t="shared" si="6"/>
        <v>30073.86</v>
      </c>
      <c r="J23" s="1" t="s">
        <v>55</v>
      </c>
    </row>
    <row r="24" spans="1:10" x14ac:dyDescent="0.3">
      <c r="A24">
        <v>160</v>
      </c>
      <c r="B24" s="22">
        <v>42678</v>
      </c>
      <c r="C24" t="s">
        <v>239</v>
      </c>
      <c r="E24">
        <v>0.81</v>
      </c>
      <c r="H24" s="2">
        <f t="shared" si="5"/>
        <v>30073.86</v>
      </c>
      <c r="I24" s="2">
        <f t="shared" si="6"/>
        <v>30074.670000000002</v>
      </c>
      <c r="J24" s="1" t="s">
        <v>57</v>
      </c>
    </row>
    <row r="25" spans="1:10" x14ac:dyDescent="0.3">
      <c r="A25">
        <v>160</v>
      </c>
      <c r="B25" s="22">
        <v>42681</v>
      </c>
      <c r="C25" t="s">
        <v>109</v>
      </c>
      <c r="E25">
        <v>20</v>
      </c>
      <c r="H25" s="2">
        <f t="shared" si="5"/>
        <v>30074.670000000002</v>
      </c>
      <c r="I25" s="2">
        <f t="shared" si="6"/>
        <v>30094.670000000002</v>
      </c>
      <c r="J25" s="1" t="s">
        <v>55</v>
      </c>
    </row>
    <row r="26" spans="1:10" x14ac:dyDescent="0.3">
      <c r="A26">
        <v>160</v>
      </c>
      <c r="B26" s="22">
        <v>42688</v>
      </c>
      <c r="C26" t="s">
        <v>111</v>
      </c>
      <c r="E26">
        <v>20</v>
      </c>
      <c r="H26" s="2">
        <f t="shared" si="5"/>
        <v>30094.670000000002</v>
      </c>
      <c r="I26" s="2">
        <f t="shared" si="6"/>
        <v>30114.670000000002</v>
      </c>
      <c r="J26" s="1" t="s">
        <v>55</v>
      </c>
    </row>
    <row r="27" spans="1:10" x14ac:dyDescent="0.3">
      <c r="A27">
        <v>160</v>
      </c>
      <c r="B27" s="22">
        <v>42689</v>
      </c>
      <c r="C27" t="s">
        <v>113</v>
      </c>
      <c r="E27">
        <v>40</v>
      </c>
      <c r="H27" s="2">
        <f t="shared" si="5"/>
        <v>30114.670000000002</v>
      </c>
      <c r="I27" s="2">
        <f t="shared" si="6"/>
        <v>30154.670000000002</v>
      </c>
      <c r="J27" s="1" t="s">
        <v>55</v>
      </c>
    </row>
    <row r="28" spans="1:10" x14ac:dyDescent="0.3">
      <c r="A28">
        <v>160</v>
      </c>
      <c r="B28" s="22">
        <v>42689</v>
      </c>
      <c r="C28" t="s">
        <v>112</v>
      </c>
      <c r="E28">
        <v>40</v>
      </c>
      <c r="H28" s="2">
        <f t="shared" si="5"/>
        <v>30154.670000000002</v>
      </c>
      <c r="I28" s="2">
        <f t="shared" si="6"/>
        <v>30194.670000000002</v>
      </c>
      <c r="J28" s="1" t="s">
        <v>55</v>
      </c>
    </row>
    <row r="29" spans="1:10" x14ac:dyDescent="0.3">
      <c r="A29">
        <v>160</v>
      </c>
      <c r="B29" s="22">
        <v>42690</v>
      </c>
      <c r="C29" t="s">
        <v>240</v>
      </c>
      <c r="D29" t="s">
        <v>241</v>
      </c>
      <c r="F29">
        <v>6.94</v>
      </c>
      <c r="H29" s="2">
        <f t="shared" si="5"/>
        <v>30194.670000000002</v>
      </c>
      <c r="I29" s="2">
        <f t="shared" si="6"/>
        <v>30187.730000000003</v>
      </c>
      <c r="J29" s="1" t="s">
        <v>56</v>
      </c>
    </row>
    <row r="30" spans="1:10" x14ac:dyDescent="0.3">
      <c r="A30">
        <v>160</v>
      </c>
      <c r="B30" s="22">
        <v>42690</v>
      </c>
      <c r="C30" t="s">
        <v>240</v>
      </c>
      <c r="D30" t="s">
        <v>241</v>
      </c>
      <c r="F30">
        <v>19.989999999999998</v>
      </c>
      <c r="H30" s="2">
        <f t="shared" si="5"/>
        <v>30187.730000000003</v>
      </c>
      <c r="I30" s="2">
        <f t="shared" si="6"/>
        <v>30167.74</v>
      </c>
      <c r="J30" s="1" t="s">
        <v>56</v>
      </c>
    </row>
    <row r="31" spans="1:10" x14ac:dyDescent="0.3">
      <c r="A31">
        <v>160</v>
      </c>
      <c r="B31" s="22">
        <v>42690</v>
      </c>
      <c r="C31" t="s">
        <v>242</v>
      </c>
      <c r="D31" t="s">
        <v>243</v>
      </c>
      <c r="F31">
        <v>32.79</v>
      </c>
      <c r="H31" s="2">
        <f t="shared" si="5"/>
        <v>30167.74</v>
      </c>
      <c r="I31" s="2">
        <f t="shared" si="6"/>
        <v>30134.95</v>
      </c>
      <c r="J31" s="1" t="s">
        <v>56</v>
      </c>
    </row>
    <row r="32" spans="1:10" x14ac:dyDescent="0.3">
      <c r="A32">
        <v>160</v>
      </c>
      <c r="B32" s="22">
        <v>42702</v>
      </c>
      <c r="C32" t="s">
        <v>119</v>
      </c>
      <c r="E32">
        <v>15</v>
      </c>
      <c r="H32" s="2">
        <f t="shared" si="5"/>
        <v>30134.95</v>
      </c>
      <c r="I32" s="2">
        <f t="shared" si="6"/>
        <v>30149.95</v>
      </c>
      <c r="J32" s="1" t="s">
        <v>55</v>
      </c>
    </row>
    <row r="33" spans="1:10" x14ac:dyDescent="0.3">
      <c r="A33">
        <v>160</v>
      </c>
      <c r="B33" s="22">
        <v>42702</v>
      </c>
      <c r="C33" t="s">
        <v>114</v>
      </c>
      <c r="E33">
        <v>10</v>
      </c>
      <c r="H33" s="2">
        <f t="shared" si="5"/>
        <v>30149.95</v>
      </c>
      <c r="I33" s="2">
        <f t="shared" si="6"/>
        <v>30159.95</v>
      </c>
      <c r="J33" s="1" t="s">
        <v>55</v>
      </c>
    </row>
    <row r="34" spans="1:10" x14ac:dyDescent="0.3">
      <c r="A34">
        <v>160</v>
      </c>
      <c r="B34" s="22">
        <v>42702</v>
      </c>
      <c r="C34" t="s">
        <v>238</v>
      </c>
      <c r="E34">
        <v>10</v>
      </c>
      <c r="H34" s="2">
        <f t="shared" si="5"/>
        <v>30159.95</v>
      </c>
      <c r="I34" s="44">
        <f t="shared" si="6"/>
        <v>30169.95</v>
      </c>
      <c r="J34" s="1" t="s">
        <v>55</v>
      </c>
    </row>
    <row r="35" spans="1:10" x14ac:dyDescent="0.3">
      <c r="A35">
        <v>161</v>
      </c>
      <c r="B35" s="22">
        <v>42705</v>
      </c>
      <c r="C35" t="s">
        <v>103</v>
      </c>
      <c r="E35">
        <v>10</v>
      </c>
      <c r="H35" s="2">
        <f t="shared" si="5"/>
        <v>30169.95</v>
      </c>
      <c r="I35" s="2">
        <f t="shared" si="6"/>
        <v>30179.95</v>
      </c>
      <c r="J35" s="1" t="s">
        <v>55</v>
      </c>
    </row>
    <row r="36" spans="1:10" x14ac:dyDescent="0.3">
      <c r="A36">
        <v>161</v>
      </c>
      <c r="B36" s="22">
        <v>42705</v>
      </c>
      <c r="C36" t="s">
        <v>235</v>
      </c>
      <c r="E36">
        <v>10</v>
      </c>
      <c r="H36" s="2">
        <f t="shared" si="5"/>
        <v>30179.95</v>
      </c>
      <c r="I36" s="2">
        <f t="shared" si="6"/>
        <v>30189.95</v>
      </c>
      <c r="J36" s="1" t="s">
        <v>55</v>
      </c>
    </row>
    <row r="37" spans="1:10" x14ac:dyDescent="0.3">
      <c r="A37">
        <v>161</v>
      </c>
      <c r="B37" s="22">
        <v>42705</v>
      </c>
      <c r="C37" t="s">
        <v>236</v>
      </c>
      <c r="E37">
        <v>10</v>
      </c>
      <c r="H37" s="2">
        <f t="shared" si="5"/>
        <v>30189.95</v>
      </c>
      <c r="I37" s="2">
        <f t="shared" si="6"/>
        <v>30199.95</v>
      </c>
      <c r="J37" s="1" t="s">
        <v>55</v>
      </c>
    </row>
    <row r="38" spans="1:10" x14ac:dyDescent="0.3">
      <c r="A38">
        <v>161</v>
      </c>
      <c r="B38" s="22">
        <v>42705</v>
      </c>
      <c r="C38" t="s">
        <v>237</v>
      </c>
      <c r="E38">
        <v>10</v>
      </c>
      <c r="H38" s="2">
        <f t="shared" si="5"/>
        <v>30199.95</v>
      </c>
      <c r="I38" s="2">
        <f t="shared" si="6"/>
        <v>30209.95</v>
      </c>
      <c r="J38" s="1" t="s">
        <v>55</v>
      </c>
    </row>
    <row r="39" spans="1:10" x14ac:dyDescent="0.3">
      <c r="A39">
        <v>161</v>
      </c>
      <c r="B39" s="22">
        <v>42705</v>
      </c>
      <c r="C39" t="s">
        <v>106</v>
      </c>
      <c r="E39">
        <v>20</v>
      </c>
      <c r="H39" s="2">
        <f t="shared" si="5"/>
        <v>30209.95</v>
      </c>
      <c r="I39" s="2">
        <f t="shared" si="6"/>
        <v>30229.95</v>
      </c>
      <c r="J39" s="1" t="s">
        <v>55</v>
      </c>
    </row>
    <row r="40" spans="1:10" x14ac:dyDescent="0.3">
      <c r="A40">
        <v>161</v>
      </c>
      <c r="B40" s="22">
        <v>42705</v>
      </c>
      <c r="C40" t="s">
        <v>160</v>
      </c>
      <c r="E40">
        <v>25</v>
      </c>
      <c r="H40" s="2">
        <f t="shared" si="5"/>
        <v>30229.95</v>
      </c>
      <c r="I40" s="2">
        <f t="shared" si="6"/>
        <v>30254.95</v>
      </c>
      <c r="J40" s="1" t="s">
        <v>55</v>
      </c>
    </row>
    <row r="41" spans="1:10" x14ac:dyDescent="0.3">
      <c r="A41">
        <v>161</v>
      </c>
      <c r="B41" s="22">
        <v>42709</v>
      </c>
      <c r="C41" t="s">
        <v>108</v>
      </c>
      <c r="E41">
        <v>5</v>
      </c>
      <c r="H41" s="2">
        <f t="shared" si="5"/>
        <v>30254.95</v>
      </c>
      <c r="I41" s="2">
        <f t="shared" si="6"/>
        <v>30259.95</v>
      </c>
      <c r="J41" s="1" t="s">
        <v>55</v>
      </c>
    </row>
    <row r="42" spans="1:10" x14ac:dyDescent="0.3">
      <c r="A42">
        <v>161</v>
      </c>
      <c r="B42" s="22">
        <v>42709</v>
      </c>
      <c r="C42" t="s">
        <v>109</v>
      </c>
      <c r="E42">
        <v>20</v>
      </c>
      <c r="H42" s="2">
        <f t="shared" si="5"/>
        <v>30259.95</v>
      </c>
      <c r="I42" s="2">
        <f t="shared" si="6"/>
        <v>30279.95</v>
      </c>
      <c r="J42" s="1" t="s">
        <v>55</v>
      </c>
    </row>
    <row r="43" spans="1:10" x14ac:dyDescent="0.3">
      <c r="A43">
        <v>161</v>
      </c>
      <c r="B43" s="22">
        <v>42709</v>
      </c>
      <c r="C43" t="s">
        <v>244</v>
      </c>
      <c r="E43">
        <v>100</v>
      </c>
      <c r="H43" s="2">
        <f t="shared" si="5"/>
        <v>30279.95</v>
      </c>
      <c r="I43" s="2">
        <f t="shared" si="6"/>
        <v>30379.95</v>
      </c>
      <c r="J43" s="1" t="s">
        <v>55</v>
      </c>
    </row>
    <row r="44" spans="1:10" x14ac:dyDescent="0.3">
      <c r="A44">
        <v>161</v>
      </c>
      <c r="B44" s="22">
        <v>42717</v>
      </c>
      <c r="C44" t="s">
        <v>111</v>
      </c>
      <c r="E44">
        <v>20</v>
      </c>
      <c r="H44" s="2">
        <f t="shared" si="5"/>
        <v>30379.95</v>
      </c>
      <c r="I44" s="2">
        <f t="shared" si="6"/>
        <v>30399.95</v>
      </c>
      <c r="J44" s="1" t="s">
        <v>55</v>
      </c>
    </row>
    <row r="45" spans="1:10" x14ac:dyDescent="0.3">
      <c r="A45">
        <v>161</v>
      </c>
      <c r="B45" s="22">
        <v>42718</v>
      </c>
      <c r="C45" t="s">
        <v>240</v>
      </c>
      <c r="D45" t="s">
        <v>245</v>
      </c>
      <c r="F45">
        <v>7.99</v>
      </c>
      <c r="H45" s="2">
        <f t="shared" si="5"/>
        <v>30399.95</v>
      </c>
      <c r="I45" s="2">
        <f t="shared" si="6"/>
        <v>30391.96</v>
      </c>
      <c r="J45" s="1" t="s">
        <v>293</v>
      </c>
    </row>
    <row r="46" spans="1:10" x14ac:dyDescent="0.3">
      <c r="A46">
        <v>161</v>
      </c>
      <c r="B46" s="22">
        <v>42718</v>
      </c>
      <c r="C46" t="s">
        <v>246</v>
      </c>
      <c r="D46" t="s">
        <v>247</v>
      </c>
      <c r="F46" s="24">
        <v>837</v>
      </c>
      <c r="H46" s="2">
        <f t="shared" si="5"/>
        <v>30391.96</v>
      </c>
      <c r="I46" s="2">
        <f t="shared" si="6"/>
        <v>29554.959999999999</v>
      </c>
      <c r="J46" s="42" t="s">
        <v>311</v>
      </c>
    </row>
    <row r="47" spans="1:10" x14ac:dyDescent="0.3">
      <c r="A47">
        <v>161</v>
      </c>
      <c r="B47" s="22">
        <v>42719</v>
      </c>
      <c r="C47" t="s">
        <v>113</v>
      </c>
      <c r="E47">
        <v>40</v>
      </c>
      <c r="H47" s="2">
        <f t="shared" si="5"/>
        <v>29554.959999999999</v>
      </c>
      <c r="I47" s="2">
        <f t="shared" si="6"/>
        <v>29594.959999999999</v>
      </c>
      <c r="J47" s="1" t="s">
        <v>55</v>
      </c>
    </row>
    <row r="48" spans="1:10" x14ac:dyDescent="0.3">
      <c r="A48">
        <v>161</v>
      </c>
      <c r="B48" s="22">
        <v>42719</v>
      </c>
      <c r="C48" t="s">
        <v>112</v>
      </c>
      <c r="E48">
        <v>40</v>
      </c>
      <c r="H48" s="2">
        <f t="shared" si="5"/>
        <v>29594.959999999999</v>
      </c>
      <c r="I48" s="2">
        <f t="shared" si="6"/>
        <v>29634.959999999999</v>
      </c>
      <c r="J48" s="1" t="s">
        <v>55</v>
      </c>
    </row>
    <row r="49" spans="1:10" x14ac:dyDescent="0.3">
      <c r="A49">
        <v>161</v>
      </c>
      <c r="B49" s="22">
        <v>42726</v>
      </c>
      <c r="C49" t="s">
        <v>248</v>
      </c>
      <c r="D49" t="s">
        <v>249</v>
      </c>
      <c r="E49">
        <v>113.82</v>
      </c>
      <c r="H49" s="2">
        <f t="shared" si="5"/>
        <v>29634.959999999999</v>
      </c>
      <c r="I49" s="2">
        <f t="shared" si="6"/>
        <v>29748.78</v>
      </c>
      <c r="J49" s="1" t="s">
        <v>61</v>
      </c>
    </row>
    <row r="50" spans="1:10" x14ac:dyDescent="0.3">
      <c r="A50">
        <v>161</v>
      </c>
      <c r="B50" s="22">
        <v>42732</v>
      </c>
      <c r="C50" t="s">
        <v>250</v>
      </c>
      <c r="E50">
        <v>10</v>
      </c>
      <c r="H50" s="2">
        <f t="shared" si="5"/>
        <v>29748.78</v>
      </c>
      <c r="I50" s="2">
        <f t="shared" si="6"/>
        <v>29758.78</v>
      </c>
      <c r="J50" s="1" t="s">
        <v>55</v>
      </c>
    </row>
    <row r="51" spans="1:10" x14ac:dyDescent="0.3">
      <c r="A51">
        <v>161</v>
      </c>
      <c r="B51" s="22">
        <v>42732</v>
      </c>
      <c r="C51" t="s">
        <v>238</v>
      </c>
      <c r="E51">
        <v>10</v>
      </c>
      <c r="H51" s="2">
        <f t="shared" si="5"/>
        <v>29758.78</v>
      </c>
      <c r="I51" s="44">
        <f t="shared" si="6"/>
        <v>29768.78</v>
      </c>
      <c r="J51" s="1" t="s">
        <v>55</v>
      </c>
    </row>
    <row r="52" spans="1:10" x14ac:dyDescent="0.3">
      <c r="A52">
        <v>162</v>
      </c>
      <c r="B52" s="22">
        <v>42738</v>
      </c>
      <c r="C52" t="s">
        <v>108</v>
      </c>
      <c r="E52">
        <v>5</v>
      </c>
      <c r="H52" s="2">
        <f t="shared" si="5"/>
        <v>29768.78</v>
      </c>
      <c r="I52" s="2">
        <f t="shared" si="6"/>
        <v>29773.78</v>
      </c>
      <c r="J52" s="1" t="s">
        <v>55</v>
      </c>
    </row>
    <row r="53" spans="1:10" x14ac:dyDescent="0.3">
      <c r="A53">
        <v>162</v>
      </c>
      <c r="B53" s="22">
        <v>42738</v>
      </c>
      <c r="C53" t="s">
        <v>235</v>
      </c>
      <c r="E53">
        <v>10</v>
      </c>
      <c r="H53" s="2">
        <f t="shared" si="5"/>
        <v>29773.78</v>
      </c>
      <c r="I53" s="2">
        <f t="shared" si="6"/>
        <v>29783.78</v>
      </c>
      <c r="J53" s="1" t="s">
        <v>55</v>
      </c>
    </row>
    <row r="54" spans="1:10" x14ac:dyDescent="0.3">
      <c r="A54">
        <v>162</v>
      </c>
      <c r="B54" s="22">
        <v>42738</v>
      </c>
      <c r="C54" t="s">
        <v>103</v>
      </c>
      <c r="E54">
        <v>10</v>
      </c>
      <c r="H54" s="2">
        <f t="shared" si="5"/>
        <v>29783.78</v>
      </c>
      <c r="I54" s="2">
        <f t="shared" si="6"/>
        <v>29793.78</v>
      </c>
      <c r="J54" s="1" t="s">
        <v>55</v>
      </c>
    </row>
    <row r="55" spans="1:10" x14ac:dyDescent="0.3">
      <c r="A55">
        <v>162</v>
      </c>
      <c r="B55" s="22">
        <v>42738</v>
      </c>
      <c r="C55" t="s">
        <v>237</v>
      </c>
      <c r="E55">
        <v>10</v>
      </c>
      <c r="H55" s="2">
        <f t="shared" si="5"/>
        <v>29793.78</v>
      </c>
      <c r="I55" s="2">
        <f t="shared" si="6"/>
        <v>29803.78</v>
      </c>
      <c r="J55" s="1" t="s">
        <v>55</v>
      </c>
    </row>
    <row r="56" spans="1:10" x14ac:dyDescent="0.3">
      <c r="A56">
        <v>162</v>
      </c>
      <c r="B56" s="22">
        <v>42738</v>
      </c>
      <c r="C56" t="s">
        <v>236</v>
      </c>
      <c r="E56">
        <v>15</v>
      </c>
      <c r="H56" s="2">
        <f t="shared" si="5"/>
        <v>29803.78</v>
      </c>
      <c r="I56" s="2">
        <f t="shared" si="6"/>
        <v>29818.78</v>
      </c>
      <c r="J56" s="1" t="s">
        <v>55</v>
      </c>
    </row>
    <row r="57" spans="1:10" x14ac:dyDescent="0.3">
      <c r="A57">
        <v>162</v>
      </c>
      <c r="B57" s="22">
        <v>42738</v>
      </c>
      <c r="C57" t="s">
        <v>106</v>
      </c>
      <c r="E57">
        <v>20</v>
      </c>
      <c r="H57" s="2">
        <f t="shared" si="5"/>
        <v>29818.78</v>
      </c>
      <c r="I57" s="2">
        <f t="shared" si="6"/>
        <v>29838.78</v>
      </c>
      <c r="J57" s="1" t="s">
        <v>55</v>
      </c>
    </row>
    <row r="58" spans="1:10" x14ac:dyDescent="0.3">
      <c r="A58">
        <v>162</v>
      </c>
      <c r="B58" s="22">
        <v>42738</v>
      </c>
      <c r="C58" t="s">
        <v>160</v>
      </c>
      <c r="E58">
        <v>25</v>
      </c>
      <c r="H58" s="2">
        <f t="shared" si="5"/>
        <v>29838.78</v>
      </c>
      <c r="I58" s="2">
        <f t="shared" si="6"/>
        <v>29863.78</v>
      </c>
      <c r="J58" s="1" t="s">
        <v>55</v>
      </c>
    </row>
    <row r="59" spans="1:10" x14ac:dyDescent="0.3">
      <c r="A59">
        <v>162</v>
      </c>
      <c r="B59" s="22">
        <v>42740</v>
      </c>
      <c r="C59" t="s">
        <v>109</v>
      </c>
      <c r="E59">
        <v>20</v>
      </c>
      <c r="H59" s="2">
        <f t="shared" si="5"/>
        <v>29863.78</v>
      </c>
      <c r="I59" s="2">
        <f t="shared" si="6"/>
        <v>29883.78</v>
      </c>
      <c r="J59" s="1" t="s">
        <v>55</v>
      </c>
    </row>
    <row r="60" spans="1:10" x14ac:dyDescent="0.3">
      <c r="A60">
        <v>162</v>
      </c>
      <c r="B60" s="22">
        <v>42741</v>
      </c>
      <c r="C60" t="s">
        <v>251</v>
      </c>
      <c r="D60" t="s">
        <v>249</v>
      </c>
      <c r="E60">
        <v>268.05</v>
      </c>
      <c r="H60" s="2">
        <f t="shared" si="5"/>
        <v>29883.78</v>
      </c>
      <c r="I60" s="2">
        <f t="shared" si="6"/>
        <v>30151.829999999998</v>
      </c>
      <c r="J60" s="1" t="s">
        <v>61</v>
      </c>
    </row>
    <row r="61" spans="1:10" x14ac:dyDescent="0.3">
      <c r="A61">
        <v>162</v>
      </c>
      <c r="B61" s="22">
        <v>42745</v>
      </c>
      <c r="C61" t="s">
        <v>252</v>
      </c>
      <c r="D61" t="s">
        <v>253</v>
      </c>
      <c r="F61">
        <v>100</v>
      </c>
      <c r="H61" s="2">
        <f t="shared" si="5"/>
        <v>30151.829999999998</v>
      </c>
      <c r="I61" s="2">
        <f t="shared" si="6"/>
        <v>30051.829999999998</v>
      </c>
      <c r="J61" s="1" t="s">
        <v>56</v>
      </c>
    </row>
    <row r="62" spans="1:10" x14ac:dyDescent="0.3">
      <c r="A62">
        <v>162</v>
      </c>
      <c r="B62" s="22">
        <v>42748</v>
      </c>
      <c r="C62" t="s">
        <v>240</v>
      </c>
      <c r="D62" t="s">
        <v>245</v>
      </c>
      <c r="F62">
        <v>7.99</v>
      </c>
      <c r="H62" s="2">
        <f t="shared" si="5"/>
        <v>30051.829999999998</v>
      </c>
      <c r="I62" s="2">
        <f t="shared" si="6"/>
        <v>30043.839999999997</v>
      </c>
      <c r="J62" s="1" t="s">
        <v>293</v>
      </c>
    </row>
    <row r="63" spans="1:10" x14ac:dyDescent="0.3">
      <c r="A63">
        <v>162</v>
      </c>
      <c r="B63" s="22">
        <v>42748</v>
      </c>
      <c r="C63" t="s">
        <v>111</v>
      </c>
      <c r="E63">
        <v>20</v>
      </c>
      <c r="H63" s="2">
        <f t="shared" si="5"/>
        <v>30043.839999999997</v>
      </c>
      <c r="I63" s="2">
        <f t="shared" si="6"/>
        <v>30063.839999999997</v>
      </c>
      <c r="J63" s="1" t="s">
        <v>55</v>
      </c>
    </row>
    <row r="64" spans="1:10" x14ac:dyDescent="0.3">
      <c r="A64">
        <v>162</v>
      </c>
      <c r="B64" s="22">
        <v>42751</v>
      </c>
      <c r="C64" t="s">
        <v>112</v>
      </c>
      <c r="E64">
        <v>40</v>
      </c>
      <c r="H64" s="2">
        <f t="shared" si="5"/>
        <v>30063.839999999997</v>
      </c>
      <c r="I64" s="2">
        <f t="shared" si="6"/>
        <v>30103.839999999997</v>
      </c>
      <c r="J64" s="1" t="s">
        <v>55</v>
      </c>
    </row>
    <row r="65" spans="1:11" x14ac:dyDescent="0.3">
      <c r="A65">
        <v>162</v>
      </c>
      <c r="B65" s="22">
        <v>42751</v>
      </c>
      <c r="C65" t="s">
        <v>113</v>
      </c>
      <c r="E65">
        <v>40</v>
      </c>
      <c r="H65" s="2">
        <f t="shared" si="5"/>
        <v>30103.839999999997</v>
      </c>
      <c r="I65" s="2">
        <f t="shared" si="6"/>
        <v>30143.839999999997</v>
      </c>
      <c r="J65" s="1" t="s">
        <v>55</v>
      </c>
    </row>
    <row r="66" spans="1:11" x14ac:dyDescent="0.3">
      <c r="A66">
        <v>162</v>
      </c>
      <c r="B66" s="22">
        <v>42758</v>
      </c>
      <c r="C66" t="s">
        <v>254</v>
      </c>
      <c r="D66" t="s">
        <v>255</v>
      </c>
      <c r="F66">
        <v>105</v>
      </c>
      <c r="H66" s="2">
        <f t="shared" si="5"/>
        <v>30143.839999999997</v>
      </c>
      <c r="I66" s="2">
        <f t="shared" si="6"/>
        <v>30038.839999999997</v>
      </c>
      <c r="J66" s="1" t="s">
        <v>56</v>
      </c>
    </row>
    <row r="67" spans="1:11" x14ac:dyDescent="0.3">
      <c r="A67">
        <v>162</v>
      </c>
      <c r="B67" s="22">
        <v>42759</v>
      </c>
      <c r="C67" t="s">
        <v>119</v>
      </c>
      <c r="D67" t="s">
        <v>256</v>
      </c>
      <c r="E67">
        <v>1181.47</v>
      </c>
      <c r="H67" s="2">
        <f t="shared" si="5"/>
        <v>30038.839999999997</v>
      </c>
      <c r="I67" s="2">
        <f t="shared" si="6"/>
        <v>31220.309999999998</v>
      </c>
      <c r="J67" s="1" t="s">
        <v>61</v>
      </c>
    </row>
    <row r="68" spans="1:11" x14ac:dyDescent="0.3">
      <c r="A68">
        <v>162</v>
      </c>
      <c r="B68" s="22">
        <v>42761</v>
      </c>
      <c r="C68" t="s">
        <v>257</v>
      </c>
      <c r="D68" t="s">
        <v>258</v>
      </c>
      <c r="F68">
        <v>40</v>
      </c>
      <c r="H68" s="2">
        <f t="shared" si="5"/>
        <v>31220.309999999998</v>
      </c>
      <c r="I68" s="2">
        <f t="shared" si="6"/>
        <v>31180.309999999998</v>
      </c>
      <c r="J68" s="1" t="s">
        <v>56</v>
      </c>
    </row>
    <row r="69" spans="1:11" x14ac:dyDescent="0.3">
      <c r="A69">
        <v>162</v>
      </c>
      <c r="B69" s="22">
        <v>42761</v>
      </c>
      <c r="C69" t="s">
        <v>252</v>
      </c>
      <c r="D69" t="s">
        <v>259</v>
      </c>
      <c r="F69">
        <v>443</v>
      </c>
      <c r="H69" s="2">
        <f t="shared" si="5"/>
        <v>31180.309999999998</v>
      </c>
      <c r="I69" s="2">
        <f t="shared" si="6"/>
        <v>30737.309999999998</v>
      </c>
      <c r="J69" s="1" t="s">
        <v>56</v>
      </c>
    </row>
    <row r="70" spans="1:11" x14ac:dyDescent="0.3">
      <c r="A70">
        <v>162</v>
      </c>
      <c r="B70" s="22">
        <v>42761</v>
      </c>
      <c r="C70" t="s">
        <v>119</v>
      </c>
      <c r="E70">
        <v>200</v>
      </c>
      <c r="H70" s="2">
        <f t="shared" si="5"/>
        <v>30737.309999999998</v>
      </c>
      <c r="I70" s="2">
        <f t="shared" si="6"/>
        <v>30937.309999999998</v>
      </c>
      <c r="J70" s="1" t="s">
        <v>55</v>
      </c>
    </row>
    <row r="71" spans="1:11" x14ac:dyDescent="0.3">
      <c r="A71">
        <v>162</v>
      </c>
      <c r="B71" s="22">
        <v>42761</v>
      </c>
      <c r="C71" t="s">
        <v>119</v>
      </c>
      <c r="D71" t="s">
        <v>260</v>
      </c>
      <c r="E71">
        <v>2000</v>
      </c>
      <c r="H71" s="2">
        <f t="shared" si="5"/>
        <v>30937.309999999998</v>
      </c>
      <c r="I71" s="2">
        <f t="shared" si="6"/>
        <v>32937.31</v>
      </c>
      <c r="J71" s="42" t="s">
        <v>205</v>
      </c>
      <c r="K71" s="24"/>
    </row>
    <row r="72" spans="1:11" x14ac:dyDescent="0.3">
      <c r="A72">
        <v>162</v>
      </c>
      <c r="B72" s="22">
        <v>42761</v>
      </c>
      <c r="C72" t="s">
        <v>114</v>
      </c>
      <c r="E72">
        <v>10</v>
      </c>
      <c r="H72" s="2">
        <f t="shared" si="5"/>
        <v>32937.31</v>
      </c>
      <c r="I72" s="2">
        <f t="shared" si="6"/>
        <v>32947.31</v>
      </c>
      <c r="J72" s="1" t="s">
        <v>55</v>
      </c>
    </row>
    <row r="73" spans="1:11" x14ac:dyDescent="0.3">
      <c r="A73">
        <v>162</v>
      </c>
      <c r="B73" s="22">
        <v>42762</v>
      </c>
      <c r="C73" t="s">
        <v>132</v>
      </c>
      <c r="F73">
        <v>4391</v>
      </c>
      <c r="H73" s="2">
        <f t="shared" si="5"/>
        <v>32947.31</v>
      </c>
      <c r="I73" s="2">
        <f t="shared" si="6"/>
        <v>28556.309999999998</v>
      </c>
      <c r="J73" s="1" t="s">
        <v>65</v>
      </c>
    </row>
    <row r="74" spans="1:11" x14ac:dyDescent="0.3">
      <c r="A74">
        <v>162</v>
      </c>
      <c r="B74" s="22">
        <v>42762</v>
      </c>
      <c r="C74" t="s">
        <v>261</v>
      </c>
      <c r="F74">
        <v>4961.5</v>
      </c>
      <c r="H74" s="2">
        <f t="shared" si="5"/>
        <v>28556.309999999998</v>
      </c>
      <c r="I74" s="2">
        <f t="shared" si="6"/>
        <v>23594.809999999998</v>
      </c>
      <c r="J74" s="1" t="s">
        <v>65</v>
      </c>
    </row>
    <row r="75" spans="1:11" x14ac:dyDescent="0.3">
      <c r="A75">
        <v>162</v>
      </c>
      <c r="B75" s="22">
        <v>42765</v>
      </c>
      <c r="C75" t="s">
        <v>238</v>
      </c>
      <c r="E75">
        <v>10</v>
      </c>
      <c r="H75" s="2">
        <f t="shared" si="5"/>
        <v>23594.809999999998</v>
      </c>
      <c r="I75" s="2">
        <f t="shared" si="6"/>
        <v>23604.809999999998</v>
      </c>
      <c r="J75" s="1" t="s">
        <v>55</v>
      </c>
    </row>
    <row r="76" spans="1:11" x14ac:dyDescent="0.3">
      <c r="A76">
        <v>162</v>
      </c>
      <c r="B76" s="22">
        <v>42766</v>
      </c>
      <c r="C76" t="s">
        <v>262</v>
      </c>
      <c r="E76">
        <v>50</v>
      </c>
      <c r="H76" s="2">
        <f t="shared" si="5"/>
        <v>23604.809999999998</v>
      </c>
      <c r="I76" s="2">
        <f t="shared" si="6"/>
        <v>23654.809999999998</v>
      </c>
      <c r="J76" s="1" t="s">
        <v>55</v>
      </c>
    </row>
    <row r="77" spans="1:11" x14ac:dyDescent="0.3">
      <c r="A77">
        <v>163</v>
      </c>
      <c r="B77" s="22">
        <v>42766</v>
      </c>
      <c r="C77" t="s">
        <v>263</v>
      </c>
      <c r="D77" t="s">
        <v>256</v>
      </c>
      <c r="E77">
        <v>2755</v>
      </c>
      <c r="H77" s="2">
        <f t="shared" si="5"/>
        <v>23654.809999999998</v>
      </c>
      <c r="I77" s="44">
        <f t="shared" si="6"/>
        <v>26409.809999999998</v>
      </c>
      <c r="J77" s="1" t="s">
        <v>61</v>
      </c>
    </row>
    <row r="78" spans="1:11" x14ac:dyDescent="0.3">
      <c r="A78">
        <v>164</v>
      </c>
      <c r="B78" s="22">
        <v>42767</v>
      </c>
      <c r="C78" t="s">
        <v>103</v>
      </c>
      <c r="E78">
        <v>10</v>
      </c>
      <c r="H78" s="2">
        <f t="shared" ref="H78:H143" si="7">+I77</f>
        <v>26409.809999999998</v>
      </c>
      <c r="I78" s="2">
        <f t="shared" ref="I78:I143" si="8">+H78+E78-F78</f>
        <v>26419.809999999998</v>
      </c>
      <c r="J78" s="1" t="s">
        <v>55</v>
      </c>
    </row>
    <row r="79" spans="1:11" x14ac:dyDescent="0.3">
      <c r="A79">
        <v>164</v>
      </c>
      <c r="B79" s="22">
        <v>42767</v>
      </c>
      <c r="C79" t="s">
        <v>235</v>
      </c>
      <c r="E79">
        <v>10</v>
      </c>
      <c r="H79" s="2">
        <f t="shared" si="7"/>
        <v>26419.809999999998</v>
      </c>
      <c r="I79" s="2">
        <f t="shared" si="8"/>
        <v>26429.809999999998</v>
      </c>
      <c r="J79" s="1" t="s">
        <v>55</v>
      </c>
    </row>
    <row r="80" spans="1:11" x14ac:dyDescent="0.3">
      <c r="A80">
        <v>164</v>
      </c>
      <c r="B80" s="22">
        <v>42767</v>
      </c>
      <c r="C80" t="s">
        <v>237</v>
      </c>
      <c r="E80">
        <v>10</v>
      </c>
      <c r="H80" s="2">
        <f t="shared" si="7"/>
        <v>26429.809999999998</v>
      </c>
      <c r="I80" s="2">
        <f t="shared" si="8"/>
        <v>26439.809999999998</v>
      </c>
      <c r="J80" s="1" t="s">
        <v>55</v>
      </c>
    </row>
    <row r="81" spans="1:10" x14ac:dyDescent="0.3">
      <c r="A81">
        <v>164</v>
      </c>
      <c r="B81" s="22">
        <v>42767</v>
      </c>
      <c r="C81" t="s">
        <v>236</v>
      </c>
      <c r="E81">
        <v>15</v>
      </c>
      <c r="H81" s="2">
        <f t="shared" si="7"/>
        <v>26439.809999999998</v>
      </c>
      <c r="I81" s="2">
        <f t="shared" si="8"/>
        <v>26454.809999999998</v>
      </c>
      <c r="J81" s="1" t="s">
        <v>55</v>
      </c>
    </row>
    <row r="82" spans="1:10" x14ac:dyDescent="0.3">
      <c r="A82">
        <v>164</v>
      </c>
      <c r="B82" s="22">
        <v>42767</v>
      </c>
      <c r="C82" t="s">
        <v>106</v>
      </c>
      <c r="E82">
        <v>20</v>
      </c>
      <c r="H82" s="2">
        <f t="shared" si="7"/>
        <v>26454.809999999998</v>
      </c>
      <c r="I82" s="2">
        <f t="shared" si="8"/>
        <v>26474.809999999998</v>
      </c>
      <c r="J82" s="1" t="s">
        <v>55</v>
      </c>
    </row>
    <row r="83" spans="1:10" x14ac:dyDescent="0.3">
      <c r="A83">
        <v>164</v>
      </c>
      <c r="B83" s="22">
        <v>42767</v>
      </c>
      <c r="C83" t="s">
        <v>160</v>
      </c>
      <c r="E83">
        <v>25</v>
      </c>
      <c r="H83" s="2">
        <f t="shared" si="7"/>
        <v>26474.809999999998</v>
      </c>
      <c r="I83" s="2">
        <f t="shared" si="8"/>
        <v>26499.809999999998</v>
      </c>
      <c r="J83" s="1" t="s">
        <v>55</v>
      </c>
    </row>
    <row r="84" spans="1:10" x14ac:dyDescent="0.3">
      <c r="A84">
        <v>164</v>
      </c>
      <c r="B84" s="22">
        <v>42769</v>
      </c>
      <c r="C84" t="s">
        <v>108</v>
      </c>
      <c r="E84">
        <v>5</v>
      </c>
      <c r="H84" s="2">
        <f t="shared" si="7"/>
        <v>26499.809999999998</v>
      </c>
      <c r="I84" s="2">
        <f t="shared" si="8"/>
        <v>26504.809999999998</v>
      </c>
      <c r="J84" s="1" t="s">
        <v>55</v>
      </c>
    </row>
    <row r="85" spans="1:10" x14ac:dyDescent="0.3">
      <c r="A85">
        <v>164</v>
      </c>
      <c r="B85" s="22">
        <v>42772</v>
      </c>
      <c r="C85" t="s">
        <v>119</v>
      </c>
      <c r="E85">
        <v>10</v>
      </c>
      <c r="H85" s="2">
        <f t="shared" si="7"/>
        <v>26504.809999999998</v>
      </c>
      <c r="I85" s="2">
        <f t="shared" si="8"/>
        <v>26514.809999999998</v>
      </c>
      <c r="J85" s="1" t="s">
        <v>55</v>
      </c>
    </row>
    <row r="86" spans="1:10" x14ac:dyDescent="0.3">
      <c r="A86">
        <v>164</v>
      </c>
      <c r="B86" s="22">
        <v>42772</v>
      </c>
      <c r="C86" t="s">
        <v>109</v>
      </c>
      <c r="E86">
        <v>20</v>
      </c>
      <c r="H86" s="2">
        <f t="shared" si="7"/>
        <v>26514.809999999998</v>
      </c>
      <c r="I86" s="2">
        <f t="shared" si="8"/>
        <v>26534.809999999998</v>
      </c>
      <c r="J86" s="1" t="s">
        <v>55</v>
      </c>
    </row>
    <row r="87" spans="1:10" x14ac:dyDescent="0.3">
      <c r="A87">
        <v>164</v>
      </c>
      <c r="B87" s="22">
        <v>42773</v>
      </c>
      <c r="C87" t="s">
        <v>240</v>
      </c>
      <c r="D87" t="s">
        <v>245</v>
      </c>
      <c r="F87">
        <v>34.99</v>
      </c>
      <c r="H87" s="2">
        <f t="shared" si="7"/>
        <v>26534.809999999998</v>
      </c>
      <c r="I87" s="2">
        <f t="shared" si="8"/>
        <v>26499.819999999996</v>
      </c>
      <c r="J87" s="1" t="s">
        <v>293</v>
      </c>
    </row>
    <row r="88" spans="1:10" x14ac:dyDescent="0.3">
      <c r="A88">
        <v>164</v>
      </c>
      <c r="B88" s="22">
        <v>42776</v>
      </c>
      <c r="C88" t="s">
        <v>264</v>
      </c>
      <c r="E88">
        <v>6338.7</v>
      </c>
      <c r="H88" s="2">
        <f t="shared" si="7"/>
        <v>26499.819999999996</v>
      </c>
      <c r="I88" s="2">
        <f t="shared" si="8"/>
        <v>32838.519999999997</v>
      </c>
      <c r="J88" s="1" t="s">
        <v>55</v>
      </c>
    </row>
    <row r="89" spans="1:10" x14ac:dyDescent="0.3">
      <c r="A89">
        <v>164</v>
      </c>
      <c r="B89" s="22">
        <v>42779</v>
      </c>
      <c r="C89" t="s">
        <v>111</v>
      </c>
      <c r="E89">
        <v>20</v>
      </c>
      <c r="H89" s="2">
        <f t="shared" si="7"/>
        <v>32838.519999999997</v>
      </c>
      <c r="I89" s="2">
        <f t="shared" si="8"/>
        <v>32858.519999999997</v>
      </c>
      <c r="J89" s="1" t="s">
        <v>55</v>
      </c>
    </row>
    <row r="90" spans="1:10" x14ac:dyDescent="0.3">
      <c r="A90">
        <v>164</v>
      </c>
      <c r="B90" s="22">
        <v>42780</v>
      </c>
      <c r="C90" t="s">
        <v>240</v>
      </c>
      <c r="D90" t="s">
        <v>245</v>
      </c>
      <c r="F90">
        <v>7.99</v>
      </c>
      <c r="H90" s="2">
        <f t="shared" si="7"/>
        <v>32858.519999999997</v>
      </c>
      <c r="I90" s="2">
        <f t="shared" si="8"/>
        <v>32850.53</v>
      </c>
      <c r="J90" s="1" t="s">
        <v>293</v>
      </c>
    </row>
    <row r="91" spans="1:10" x14ac:dyDescent="0.3">
      <c r="A91">
        <v>164</v>
      </c>
      <c r="B91" s="22">
        <v>42781</v>
      </c>
      <c r="C91" t="s">
        <v>113</v>
      </c>
      <c r="E91">
        <v>40</v>
      </c>
      <c r="H91" s="2">
        <f t="shared" ref="H91:H94" si="9">+I90</f>
        <v>32850.53</v>
      </c>
      <c r="I91" s="2">
        <f t="shared" ref="I91:I94" si="10">+H91+E91-F91</f>
        <v>32890.53</v>
      </c>
      <c r="J91" s="1" t="s">
        <v>55</v>
      </c>
    </row>
    <row r="92" spans="1:10" x14ac:dyDescent="0.3">
      <c r="A92">
        <v>164</v>
      </c>
      <c r="B92" s="22">
        <v>42781</v>
      </c>
      <c r="C92" t="s">
        <v>307</v>
      </c>
      <c r="E92">
        <v>40</v>
      </c>
      <c r="H92" s="2">
        <f t="shared" si="9"/>
        <v>32890.53</v>
      </c>
      <c r="I92" s="2">
        <f t="shared" si="10"/>
        <v>32930.53</v>
      </c>
      <c r="J92" s="1" t="s">
        <v>55</v>
      </c>
    </row>
    <row r="93" spans="1:10" x14ac:dyDescent="0.3">
      <c r="A93">
        <v>164</v>
      </c>
      <c r="B93" s="22">
        <v>42782</v>
      </c>
      <c r="C93" t="s">
        <v>265</v>
      </c>
      <c r="D93" t="s">
        <v>266</v>
      </c>
      <c r="F93">
        <v>771.44</v>
      </c>
      <c r="H93" s="2">
        <f t="shared" si="9"/>
        <v>32930.53</v>
      </c>
      <c r="I93" s="2">
        <f t="shared" si="10"/>
        <v>32159.09</v>
      </c>
      <c r="J93" s="42" t="s">
        <v>305</v>
      </c>
    </row>
    <row r="94" spans="1:10" x14ac:dyDescent="0.3">
      <c r="A94">
        <v>164</v>
      </c>
      <c r="B94" s="22">
        <v>42788</v>
      </c>
      <c r="C94" t="s">
        <v>267</v>
      </c>
      <c r="D94" t="s">
        <v>268</v>
      </c>
      <c r="F94" s="24">
        <v>250</v>
      </c>
      <c r="H94" s="2">
        <f t="shared" si="9"/>
        <v>32159.09</v>
      </c>
      <c r="I94" s="2">
        <f t="shared" si="10"/>
        <v>31909.09</v>
      </c>
      <c r="J94" s="42" t="s">
        <v>311</v>
      </c>
    </row>
    <row r="95" spans="1:10" x14ac:dyDescent="0.3">
      <c r="A95">
        <v>164</v>
      </c>
      <c r="B95" s="22">
        <v>42793</v>
      </c>
      <c r="C95" t="s">
        <v>114</v>
      </c>
      <c r="E95">
        <v>10</v>
      </c>
      <c r="H95" s="2">
        <f t="shared" si="7"/>
        <v>31909.09</v>
      </c>
      <c r="I95" s="2">
        <f>+H95+E95-F95</f>
        <v>31919.09</v>
      </c>
      <c r="J95" s="1" t="s">
        <v>55</v>
      </c>
    </row>
    <row r="96" spans="1:10" x14ac:dyDescent="0.3">
      <c r="A96">
        <v>164</v>
      </c>
      <c r="B96" s="22">
        <v>42794</v>
      </c>
      <c r="C96" t="s">
        <v>238</v>
      </c>
      <c r="E96">
        <v>10</v>
      </c>
      <c r="H96" s="2">
        <f>+I95</f>
        <v>31919.09</v>
      </c>
      <c r="I96" s="44">
        <f t="shared" si="8"/>
        <v>31929.09</v>
      </c>
      <c r="J96" s="1" t="s">
        <v>55</v>
      </c>
    </row>
    <row r="97" spans="1:10" x14ac:dyDescent="0.3">
      <c r="A97">
        <v>165</v>
      </c>
      <c r="B97" s="22">
        <v>42795</v>
      </c>
      <c r="C97" t="s">
        <v>235</v>
      </c>
      <c r="E97">
        <v>10</v>
      </c>
      <c r="H97" s="2">
        <f t="shared" si="7"/>
        <v>31929.09</v>
      </c>
      <c r="I97" s="2">
        <f t="shared" si="8"/>
        <v>31939.09</v>
      </c>
      <c r="J97" s="1" t="s">
        <v>55</v>
      </c>
    </row>
    <row r="98" spans="1:10" x14ac:dyDescent="0.3">
      <c r="A98">
        <v>165</v>
      </c>
      <c r="B98" s="22">
        <v>42795</v>
      </c>
      <c r="C98" t="s">
        <v>103</v>
      </c>
      <c r="E98">
        <v>10</v>
      </c>
      <c r="H98" s="2">
        <f t="shared" si="7"/>
        <v>31939.09</v>
      </c>
      <c r="I98" s="2">
        <f t="shared" si="8"/>
        <v>31949.09</v>
      </c>
      <c r="J98" s="1" t="s">
        <v>55</v>
      </c>
    </row>
    <row r="99" spans="1:10" x14ac:dyDescent="0.3">
      <c r="A99">
        <v>165</v>
      </c>
      <c r="B99" s="22">
        <v>42795</v>
      </c>
      <c r="C99" t="s">
        <v>237</v>
      </c>
      <c r="E99">
        <v>10</v>
      </c>
      <c r="H99" s="2">
        <f t="shared" si="7"/>
        <v>31949.09</v>
      </c>
      <c r="I99" s="2">
        <f t="shared" si="8"/>
        <v>31959.09</v>
      </c>
      <c r="J99" s="1" t="s">
        <v>55</v>
      </c>
    </row>
    <row r="100" spans="1:10" x14ac:dyDescent="0.3">
      <c r="A100">
        <v>165</v>
      </c>
      <c r="B100" s="22">
        <v>42795</v>
      </c>
      <c r="C100" t="s">
        <v>236</v>
      </c>
      <c r="E100">
        <v>15</v>
      </c>
      <c r="H100" s="2">
        <f t="shared" si="7"/>
        <v>31959.09</v>
      </c>
      <c r="I100" s="2">
        <f t="shared" si="8"/>
        <v>31974.09</v>
      </c>
      <c r="J100" s="1" t="s">
        <v>55</v>
      </c>
    </row>
    <row r="101" spans="1:10" x14ac:dyDescent="0.3">
      <c r="A101">
        <v>165</v>
      </c>
      <c r="B101" s="22">
        <v>42795</v>
      </c>
      <c r="C101" t="s">
        <v>106</v>
      </c>
      <c r="E101">
        <v>20</v>
      </c>
      <c r="H101" s="2">
        <f t="shared" si="7"/>
        <v>31974.09</v>
      </c>
      <c r="I101" s="2">
        <f t="shared" si="8"/>
        <v>31994.09</v>
      </c>
      <c r="J101" s="1" t="s">
        <v>55</v>
      </c>
    </row>
    <row r="102" spans="1:10" x14ac:dyDescent="0.3">
      <c r="A102">
        <v>165</v>
      </c>
      <c r="B102" s="22">
        <v>42795</v>
      </c>
      <c r="C102" t="s">
        <v>160</v>
      </c>
      <c r="E102">
        <v>25</v>
      </c>
      <c r="H102" s="2">
        <f t="shared" si="7"/>
        <v>31994.09</v>
      </c>
      <c r="I102" s="2">
        <f t="shared" si="8"/>
        <v>32019.09</v>
      </c>
      <c r="J102" s="1" t="s">
        <v>55</v>
      </c>
    </row>
    <row r="103" spans="1:10" x14ac:dyDescent="0.3">
      <c r="A103">
        <v>165</v>
      </c>
      <c r="B103" s="22">
        <v>42796</v>
      </c>
      <c r="C103" t="s">
        <v>179</v>
      </c>
      <c r="E103">
        <v>180</v>
      </c>
      <c r="H103" s="2">
        <f t="shared" si="7"/>
        <v>32019.09</v>
      </c>
      <c r="I103" s="2">
        <f t="shared" si="8"/>
        <v>32199.09</v>
      </c>
      <c r="J103" s="1" t="s">
        <v>55</v>
      </c>
    </row>
    <row r="104" spans="1:10" x14ac:dyDescent="0.3">
      <c r="A104">
        <v>165</v>
      </c>
      <c r="B104" s="22">
        <v>42797</v>
      </c>
      <c r="C104" t="s">
        <v>108</v>
      </c>
      <c r="E104">
        <v>5</v>
      </c>
      <c r="H104" s="2">
        <f t="shared" si="7"/>
        <v>32199.09</v>
      </c>
      <c r="I104" s="2">
        <f t="shared" si="8"/>
        <v>32204.09</v>
      </c>
      <c r="J104" s="1" t="s">
        <v>55</v>
      </c>
    </row>
    <row r="105" spans="1:10" x14ac:dyDescent="0.3">
      <c r="A105">
        <v>165</v>
      </c>
      <c r="B105" s="22">
        <v>42800</v>
      </c>
      <c r="C105" t="s">
        <v>109</v>
      </c>
      <c r="E105">
        <v>20</v>
      </c>
      <c r="H105" s="2">
        <f t="shared" si="7"/>
        <v>32204.09</v>
      </c>
      <c r="I105" s="2">
        <f t="shared" si="8"/>
        <v>32224.09</v>
      </c>
      <c r="J105" s="1" t="s">
        <v>55</v>
      </c>
    </row>
    <row r="106" spans="1:10" x14ac:dyDescent="0.3">
      <c r="A106">
        <v>165</v>
      </c>
      <c r="B106" s="22">
        <v>42807</v>
      </c>
      <c r="C106" t="s">
        <v>111</v>
      </c>
      <c r="E106">
        <v>20</v>
      </c>
      <c r="H106" s="2">
        <f t="shared" si="7"/>
        <v>32224.09</v>
      </c>
      <c r="I106" s="2">
        <f t="shared" si="8"/>
        <v>32244.09</v>
      </c>
      <c r="J106" s="1" t="s">
        <v>55</v>
      </c>
    </row>
    <row r="107" spans="1:10" x14ac:dyDescent="0.3">
      <c r="A107">
        <v>165</v>
      </c>
      <c r="B107" s="22">
        <v>42808</v>
      </c>
      <c r="C107" t="s">
        <v>240</v>
      </c>
      <c r="D107" t="s">
        <v>245</v>
      </c>
      <c r="F107">
        <v>7.99</v>
      </c>
      <c r="H107" s="2">
        <f t="shared" si="7"/>
        <v>32244.09</v>
      </c>
      <c r="I107" s="2">
        <f t="shared" si="8"/>
        <v>32236.1</v>
      </c>
      <c r="J107" s="1" t="s">
        <v>293</v>
      </c>
    </row>
    <row r="108" spans="1:10" x14ac:dyDescent="0.3">
      <c r="A108">
        <v>165</v>
      </c>
      <c r="B108" s="22">
        <v>42809</v>
      </c>
      <c r="C108" t="s">
        <v>113</v>
      </c>
      <c r="E108">
        <v>40</v>
      </c>
      <c r="H108" s="2">
        <f t="shared" si="7"/>
        <v>32236.1</v>
      </c>
      <c r="I108" s="2">
        <f t="shared" si="8"/>
        <v>32276.1</v>
      </c>
      <c r="J108" s="1" t="s">
        <v>55</v>
      </c>
    </row>
    <row r="109" spans="1:10" x14ac:dyDescent="0.3">
      <c r="A109">
        <v>165</v>
      </c>
      <c r="B109" s="22">
        <v>42809</v>
      </c>
      <c r="C109" t="s">
        <v>112</v>
      </c>
      <c r="E109">
        <v>40</v>
      </c>
      <c r="H109" s="2">
        <f t="shared" si="7"/>
        <v>32276.1</v>
      </c>
      <c r="I109" s="2">
        <f t="shared" si="8"/>
        <v>32316.1</v>
      </c>
      <c r="J109" s="1" t="s">
        <v>55</v>
      </c>
    </row>
    <row r="110" spans="1:10" x14ac:dyDescent="0.3">
      <c r="A110">
        <v>165</v>
      </c>
      <c r="B110" s="22">
        <v>42821</v>
      </c>
      <c r="C110" t="s">
        <v>114</v>
      </c>
      <c r="E110">
        <v>10</v>
      </c>
      <c r="H110" s="2">
        <f t="shared" si="7"/>
        <v>32316.1</v>
      </c>
      <c r="I110" s="2">
        <f t="shared" si="8"/>
        <v>32326.1</v>
      </c>
      <c r="J110" s="1" t="s">
        <v>55</v>
      </c>
    </row>
    <row r="111" spans="1:10" x14ac:dyDescent="0.3">
      <c r="A111">
        <v>165</v>
      </c>
      <c r="B111" s="22">
        <v>43187</v>
      </c>
      <c r="C111" t="s">
        <v>238</v>
      </c>
      <c r="E111">
        <v>10</v>
      </c>
      <c r="H111" s="2">
        <f t="shared" si="7"/>
        <v>32326.1</v>
      </c>
      <c r="I111" s="2">
        <f t="shared" si="8"/>
        <v>32336.1</v>
      </c>
      <c r="J111" s="1" t="s">
        <v>55</v>
      </c>
    </row>
    <row r="112" spans="1:10" x14ac:dyDescent="0.3">
      <c r="A112">
        <v>165</v>
      </c>
      <c r="B112" s="22">
        <v>42824</v>
      </c>
      <c r="C112" t="s">
        <v>254</v>
      </c>
      <c r="D112" t="s">
        <v>269</v>
      </c>
      <c r="E112">
        <v>31.38</v>
      </c>
      <c r="H112" s="2">
        <f t="shared" si="7"/>
        <v>32336.1</v>
      </c>
      <c r="I112" s="2">
        <f t="shared" si="8"/>
        <v>32367.48</v>
      </c>
      <c r="J112" s="1" t="s">
        <v>293</v>
      </c>
    </row>
    <row r="113" spans="1:11" x14ac:dyDescent="0.3">
      <c r="A113">
        <v>165</v>
      </c>
      <c r="B113" s="22">
        <v>42824</v>
      </c>
      <c r="C113" t="s">
        <v>254</v>
      </c>
      <c r="D113" t="s">
        <v>269</v>
      </c>
      <c r="E113">
        <v>34.99</v>
      </c>
      <c r="H113" s="2">
        <f t="shared" si="7"/>
        <v>32367.48</v>
      </c>
      <c r="I113" s="2">
        <f t="shared" si="8"/>
        <v>32402.47</v>
      </c>
      <c r="J113" s="1" t="s">
        <v>293</v>
      </c>
    </row>
    <row r="114" spans="1:11" x14ac:dyDescent="0.3">
      <c r="A114">
        <v>165</v>
      </c>
      <c r="B114" s="22">
        <v>42825</v>
      </c>
      <c r="C114" t="s">
        <v>261</v>
      </c>
      <c r="F114">
        <v>1577</v>
      </c>
      <c r="H114" s="2">
        <f t="shared" si="7"/>
        <v>32402.47</v>
      </c>
      <c r="I114" s="2">
        <f t="shared" si="8"/>
        <v>30825.47</v>
      </c>
      <c r="J114" s="1" t="s">
        <v>65</v>
      </c>
    </row>
    <row r="115" spans="1:11" x14ac:dyDescent="0.3">
      <c r="A115">
        <v>165</v>
      </c>
      <c r="B115" s="22">
        <v>42825</v>
      </c>
      <c r="C115" t="s">
        <v>270</v>
      </c>
      <c r="F115">
        <v>12440</v>
      </c>
      <c r="H115" s="2">
        <f t="shared" si="7"/>
        <v>30825.47</v>
      </c>
      <c r="I115" s="44">
        <f t="shared" si="8"/>
        <v>18385.47</v>
      </c>
      <c r="J115" s="1" t="s">
        <v>65</v>
      </c>
    </row>
    <row r="116" spans="1:11" x14ac:dyDescent="0.3">
      <c r="A116">
        <v>166</v>
      </c>
      <c r="B116" s="22">
        <v>42828</v>
      </c>
      <c r="C116" t="s">
        <v>108</v>
      </c>
      <c r="E116">
        <v>5</v>
      </c>
      <c r="H116" s="2">
        <f t="shared" si="7"/>
        <v>18385.47</v>
      </c>
      <c r="I116" s="2">
        <f t="shared" si="8"/>
        <v>18390.47</v>
      </c>
      <c r="J116" s="1" t="s">
        <v>55</v>
      </c>
    </row>
    <row r="117" spans="1:11" x14ac:dyDescent="0.3">
      <c r="A117">
        <v>166</v>
      </c>
      <c r="B117" s="22">
        <v>42828</v>
      </c>
      <c r="C117" t="s">
        <v>103</v>
      </c>
      <c r="E117">
        <v>10</v>
      </c>
      <c r="H117" s="2">
        <f t="shared" si="7"/>
        <v>18390.47</v>
      </c>
      <c r="I117" s="2">
        <f t="shared" si="8"/>
        <v>18400.47</v>
      </c>
      <c r="J117" s="1" t="s">
        <v>55</v>
      </c>
    </row>
    <row r="118" spans="1:11" x14ac:dyDescent="0.3">
      <c r="A118">
        <v>166</v>
      </c>
      <c r="B118" s="22">
        <v>42828</v>
      </c>
      <c r="C118" t="s">
        <v>235</v>
      </c>
      <c r="E118">
        <v>10</v>
      </c>
      <c r="H118" s="2">
        <f t="shared" si="7"/>
        <v>18400.47</v>
      </c>
      <c r="I118" s="2">
        <f t="shared" si="8"/>
        <v>18410.47</v>
      </c>
      <c r="J118" s="1" t="s">
        <v>55</v>
      </c>
    </row>
    <row r="119" spans="1:11" x14ac:dyDescent="0.3">
      <c r="A119">
        <v>166</v>
      </c>
      <c r="B119" s="22">
        <v>42828</v>
      </c>
      <c r="C119" t="s">
        <v>237</v>
      </c>
      <c r="E119">
        <v>10</v>
      </c>
      <c r="H119" s="2">
        <f t="shared" si="7"/>
        <v>18410.47</v>
      </c>
      <c r="I119" s="2">
        <f t="shared" si="8"/>
        <v>18420.47</v>
      </c>
      <c r="J119" s="1" t="s">
        <v>55</v>
      </c>
    </row>
    <row r="120" spans="1:11" x14ac:dyDescent="0.3">
      <c r="A120">
        <v>166</v>
      </c>
      <c r="B120" s="22">
        <v>42828</v>
      </c>
      <c r="C120" t="s">
        <v>236</v>
      </c>
      <c r="E120">
        <v>15</v>
      </c>
      <c r="H120" s="2">
        <f t="shared" si="7"/>
        <v>18420.47</v>
      </c>
      <c r="I120" s="2">
        <f t="shared" si="8"/>
        <v>18435.47</v>
      </c>
      <c r="J120" s="1" t="s">
        <v>55</v>
      </c>
    </row>
    <row r="121" spans="1:11" x14ac:dyDescent="0.3">
      <c r="A121">
        <v>166</v>
      </c>
      <c r="B121" s="22">
        <v>42828</v>
      </c>
      <c r="C121" t="s">
        <v>106</v>
      </c>
      <c r="E121">
        <v>20</v>
      </c>
      <c r="H121" s="2">
        <f t="shared" si="7"/>
        <v>18435.47</v>
      </c>
      <c r="I121" s="2">
        <f t="shared" si="8"/>
        <v>18455.47</v>
      </c>
      <c r="J121" s="1" t="s">
        <v>55</v>
      </c>
    </row>
    <row r="122" spans="1:11" x14ac:dyDescent="0.3">
      <c r="A122">
        <v>166</v>
      </c>
      <c r="B122" s="22">
        <v>42828</v>
      </c>
      <c r="C122" t="s">
        <v>160</v>
      </c>
      <c r="E122">
        <v>25</v>
      </c>
      <c r="H122" s="2">
        <f t="shared" si="7"/>
        <v>18455.47</v>
      </c>
      <c r="I122" s="2">
        <f t="shared" si="8"/>
        <v>18480.47</v>
      </c>
      <c r="J122" s="1" t="s">
        <v>55</v>
      </c>
    </row>
    <row r="123" spans="1:11" x14ac:dyDescent="0.3">
      <c r="A123">
        <v>166</v>
      </c>
      <c r="B123" s="22">
        <v>42828</v>
      </c>
      <c r="C123" t="s">
        <v>271</v>
      </c>
      <c r="D123" t="s">
        <v>272</v>
      </c>
      <c r="E123">
        <v>15000</v>
      </c>
      <c r="H123" s="2">
        <f t="shared" si="7"/>
        <v>18480.47</v>
      </c>
      <c r="I123" s="2">
        <f t="shared" si="8"/>
        <v>33480.47</v>
      </c>
      <c r="J123" s="42" t="s">
        <v>205</v>
      </c>
      <c r="K123" t="s">
        <v>315</v>
      </c>
    </row>
    <row r="124" spans="1:11" x14ac:dyDescent="0.3">
      <c r="A124">
        <v>166</v>
      </c>
      <c r="B124" s="22">
        <v>42830</v>
      </c>
      <c r="C124" t="s">
        <v>109</v>
      </c>
      <c r="E124">
        <v>20</v>
      </c>
      <c r="H124" s="2">
        <f t="shared" si="7"/>
        <v>33480.47</v>
      </c>
      <c r="I124" s="2">
        <f t="shared" si="8"/>
        <v>33500.47</v>
      </c>
      <c r="J124" s="1" t="s">
        <v>55</v>
      </c>
    </row>
    <row r="125" spans="1:11" x14ac:dyDescent="0.3">
      <c r="A125">
        <v>166</v>
      </c>
      <c r="B125" s="22">
        <v>42838</v>
      </c>
      <c r="C125" t="s">
        <v>111</v>
      </c>
      <c r="E125">
        <v>20</v>
      </c>
      <c r="H125" s="2">
        <f t="shared" si="7"/>
        <v>33500.47</v>
      </c>
      <c r="I125" s="2">
        <f t="shared" si="8"/>
        <v>33520.47</v>
      </c>
      <c r="J125" s="1" t="s">
        <v>55</v>
      </c>
    </row>
    <row r="126" spans="1:11" x14ac:dyDescent="0.3">
      <c r="A126">
        <v>166</v>
      </c>
      <c r="B126" s="22">
        <v>42843</v>
      </c>
      <c r="C126" t="s">
        <v>113</v>
      </c>
      <c r="E126">
        <v>40</v>
      </c>
      <c r="H126" s="2">
        <f t="shared" si="7"/>
        <v>33520.47</v>
      </c>
      <c r="I126" s="2">
        <f t="shared" si="8"/>
        <v>33560.47</v>
      </c>
      <c r="J126" s="1" t="s">
        <v>55</v>
      </c>
    </row>
    <row r="127" spans="1:11" x14ac:dyDescent="0.3">
      <c r="A127">
        <v>166</v>
      </c>
      <c r="B127" s="22">
        <v>42843</v>
      </c>
      <c r="C127" t="s">
        <v>112</v>
      </c>
      <c r="E127">
        <v>40</v>
      </c>
      <c r="H127" s="2">
        <f t="shared" si="7"/>
        <v>33560.47</v>
      </c>
      <c r="I127" s="2">
        <f t="shared" si="8"/>
        <v>33600.47</v>
      </c>
      <c r="J127" s="1" t="s">
        <v>55</v>
      </c>
    </row>
    <row r="128" spans="1:11" x14ac:dyDescent="0.3">
      <c r="A128">
        <v>166</v>
      </c>
      <c r="B128" s="22">
        <v>42845</v>
      </c>
      <c r="C128" t="s">
        <v>254</v>
      </c>
      <c r="D128" t="s">
        <v>273</v>
      </c>
      <c r="E128">
        <v>50.9</v>
      </c>
      <c r="H128" s="2">
        <f t="shared" si="7"/>
        <v>33600.47</v>
      </c>
      <c r="I128" s="2">
        <f t="shared" si="8"/>
        <v>33651.370000000003</v>
      </c>
      <c r="J128" s="1" t="s">
        <v>55</v>
      </c>
    </row>
    <row r="129" spans="1:11" x14ac:dyDescent="0.3">
      <c r="A129">
        <v>166</v>
      </c>
      <c r="B129" s="22">
        <v>42849</v>
      </c>
      <c r="C129" t="s">
        <v>144</v>
      </c>
      <c r="D129" t="s">
        <v>274</v>
      </c>
      <c r="E129">
        <v>14.92</v>
      </c>
      <c r="H129" s="2">
        <f t="shared" si="7"/>
        <v>33651.370000000003</v>
      </c>
      <c r="I129" s="2">
        <f t="shared" si="8"/>
        <v>33666.29</v>
      </c>
      <c r="J129" s="1" t="s">
        <v>55</v>
      </c>
    </row>
    <row r="130" spans="1:11" x14ac:dyDescent="0.3">
      <c r="A130">
        <v>166</v>
      </c>
      <c r="B130" s="22">
        <v>42851</v>
      </c>
      <c r="C130" t="s">
        <v>114</v>
      </c>
      <c r="E130">
        <v>10</v>
      </c>
      <c r="H130" s="2">
        <f t="shared" si="7"/>
        <v>33666.29</v>
      </c>
      <c r="I130" s="2">
        <f t="shared" si="8"/>
        <v>33676.29</v>
      </c>
      <c r="J130" s="1" t="s">
        <v>55</v>
      </c>
    </row>
    <row r="131" spans="1:11" x14ac:dyDescent="0.3">
      <c r="A131">
        <v>166</v>
      </c>
      <c r="B131" s="22">
        <v>42853</v>
      </c>
      <c r="C131" t="s">
        <v>275</v>
      </c>
      <c r="D131" t="s">
        <v>276</v>
      </c>
      <c r="F131" s="24">
        <v>26.9</v>
      </c>
      <c r="H131" s="2">
        <f t="shared" ref="H131:H133" si="11">+I130</f>
        <v>33676.29</v>
      </c>
      <c r="I131" s="2">
        <f t="shared" ref="I131:I133" si="12">+H131+E131-F131</f>
        <v>33649.39</v>
      </c>
      <c r="J131" s="42" t="s">
        <v>305</v>
      </c>
      <c r="K131" t="s">
        <v>314</v>
      </c>
    </row>
    <row r="132" spans="1:11" x14ac:dyDescent="0.3">
      <c r="A132">
        <v>166</v>
      </c>
      <c r="B132" s="22">
        <v>42853</v>
      </c>
      <c r="C132" t="s">
        <v>246</v>
      </c>
      <c r="D132" t="s">
        <v>277</v>
      </c>
      <c r="F132" s="24">
        <f>2162-F133</f>
        <v>771</v>
      </c>
      <c r="H132" s="2">
        <f t="shared" si="11"/>
        <v>33649.39</v>
      </c>
      <c r="I132" s="2">
        <f t="shared" si="12"/>
        <v>32878.39</v>
      </c>
      <c r="J132" s="42" t="s">
        <v>311</v>
      </c>
      <c r="K132" t="s">
        <v>314</v>
      </c>
    </row>
    <row r="133" spans="1:11" x14ac:dyDescent="0.3">
      <c r="A133">
        <v>166</v>
      </c>
      <c r="B133" s="22">
        <v>42853</v>
      </c>
      <c r="C133" t="s">
        <v>246</v>
      </c>
      <c r="D133" t="s">
        <v>277</v>
      </c>
      <c r="F133" s="24">
        <v>1391</v>
      </c>
      <c r="H133" s="2">
        <f t="shared" si="11"/>
        <v>32878.39</v>
      </c>
      <c r="I133" s="2">
        <f t="shared" si="12"/>
        <v>31487.39</v>
      </c>
      <c r="J133" s="42" t="s">
        <v>311</v>
      </c>
      <c r="K133" t="s">
        <v>312</v>
      </c>
    </row>
    <row r="134" spans="1:11" x14ac:dyDescent="0.3">
      <c r="A134">
        <v>166</v>
      </c>
      <c r="B134" s="22">
        <v>42853</v>
      </c>
      <c r="C134" t="s">
        <v>238</v>
      </c>
      <c r="E134">
        <v>10</v>
      </c>
      <c r="H134" s="2">
        <f t="shared" si="7"/>
        <v>31487.39</v>
      </c>
      <c r="I134" s="44">
        <f t="shared" si="8"/>
        <v>31497.39</v>
      </c>
      <c r="J134" s="1" t="s">
        <v>55</v>
      </c>
    </row>
    <row r="135" spans="1:11" x14ac:dyDescent="0.3">
      <c r="A135">
        <v>167</v>
      </c>
      <c r="B135" s="22">
        <v>42857</v>
      </c>
      <c r="C135" t="s">
        <v>235</v>
      </c>
      <c r="E135">
        <v>10</v>
      </c>
      <c r="H135" s="2">
        <f t="shared" si="7"/>
        <v>31497.39</v>
      </c>
      <c r="I135" s="2">
        <f t="shared" si="8"/>
        <v>31507.39</v>
      </c>
      <c r="J135" s="1" t="s">
        <v>55</v>
      </c>
    </row>
    <row r="136" spans="1:11" x14ac:dyDescent="0.3">
      <c r="A136">
        <v>167</v>
      </c>
      <c r="B136" s="22">
        <v>42857</v>
      </c>
      <c r="C136" t="s">
        <v>103</v>
      </c>
      <c r="E136">
        <v>10</v>
      </c>
      <c r="H136" s="2">
        <f t="shared" si="7"/>
        <v>31507.39</v>
      </c>
      <c r="I136" s="2">
        <f t="shared" si="8"/>
        <v>31517.39</v>
      </c>
      <c r="J136" s="1" t="s">
        <v>55</v>
      </c>
    </row>
    <row r="137" spans="1:11" x14ac:dyDescent="0.3">
      <c r="A137">
        <v>167</v>
      </c>
      <c r="B137" s="22">
        <v>42857</v>
      </c>
      <c r="C137" t="s">
        <v>237</v>
      </c>
      <c r="E137">
        <v>10</v>
      </c>
      <c r="H137" s="2">
        <f t="shared" si="7"/>
        <v>31517.39</v>
      </c>
      <c r="I137" s="2">
        <f t="shared" si="8"/>
        <v>31527.39</v>
      </c>
      <c r="J137" s="1" t="s">
        <v>55</v>
      </c>
    </row>
    <row r="138" spans="1:11" x14ac:dyDescent="0.3">
      <c r="A138">
        <v>167</v>
      </c>
      <c r="B138" s="22">
        <v>42857</v>
      </c>
      <c r="C138" t="s">
        <v>236</v>
      </c>
      <c r="E138">
        <v>15</v>
      </c>
      <c r="H138" s="2">
        <f t="shared" si="7"/>
        <v>31527.39</v>
      </c>
      <c r="I138" s="2">
        <f t="shared" si="8"/>
        <v>31542.39</v>
      </c>
      <c r="J138" s="1" t="s">
        <v>55</v>
      </c>
    </row>
    <row r="139" spans="1:11" x14ac:dyDescent="0.3">
      <c r="A139">
        <v>167</v>
      </c>
      <c r="B139" s="22">
        <v>42857</v>
      </c>
      <c r="C139" t="s">
        <v>106</v>
      </c>
      <c r="E139">
        <v>20</v>
      </c>
      <c r="H139" s="2">
        <f t="shared" si="7"/>
        <v>31542.39</v>
      </c>
      <c r="I139" s="2">
        <f t="shared" si="8"/>
        <v>31562.39</v>
      </c>
      <c r="J139" s="1" t="s">
        <v>55</v>
      </c>
    </row>
    <row r="140" spans="1:11" x14ac:dyDescent="0.3">
      <c r="A140">
        <v>167</v>
      </c>
      <c r="B140" s="22">
        <v>42857</v>
      </c>
      <c r="C140" t="s">
        <v>160</v>
      </c>
      <c r="E140">
        <v>25</v>
      </c>
      <c r="H140" s="2">
        <f t="shared" si="7"/>
        <v>31562.39</v>
      </c>
      <c r="I140" s="2">
        <f t="shared" si="8"/>
        <v>31587.39</v>
      </c>
      <c r="J140" s="1" t="s">
        <v>55</v>
      </c>
    </row>
    <row r="141" spans="1:11" x14ac:dyDescent="0.3">
      <c r="A141">
        <v>167</v>
      </c>
      <c r="B141" s="22">
        <v>42858</v>
      </c>
      <c r="C141" t="s">
        <v>108</v>
      </c>
      <c r="E141">
        <v>5</v>
      </c>
      <c r="H141" s="2">
        <f t="shared" si="7"/>
        <v>31587.39</v>
      </c>
      <c r="I141" s="2">
        <f t="shared" si="8"/>
        <v>31592.39</v>
      </c>
      <c r="J141" s="1" t="s">
        <v>55</v>
      </c>
    </row>
    <row r="142" spans="1:11" x14ac:dyDescent="0.3">
      <c r="A142">
        <v>167</v>
      </c>
      <c r="B142" s="22">
        <v>42859</v>
      </c>
      <c r="C142" t="s">
        <v>278</v>
      </c>
      <c r="D142" t="s">
        <v>279</v>
      </c>
      <c r="F142" s="24">
        <v>1511.35</v>
      </c>
      <c r="G142" t="s">
        <v>280</v>
      </c>
      <c r="H142" s="2">
        <f t="shared" si="7"/>
        <v>31592.39</v>
      </c>
      <c r="I142" s="2">
        <f t="shared" si="8"/>
        <v>30081.040000000001</v>
      </c>
      <c r="J142" s="42" t="s">
        <v>305</v>
      </c>
      <c r="K142" s="24"/>
    </row>
    <row r="143" spans="1:11" x14ac:dyDescent="0.3">
      <c r="A143">
        <v>167</v>
      </c>
      <c r="B143" s="22">
        <v>42859</v>
      </c>
      <c r="C143" t="s">
        <v>281</v>
      </c>
      <c r="F143">
        <v>43</v>
      </c>
      <c r="H143" s="2">
        <f t="shared" si="7"/>
        <v>30081.040000000001</v>
      </c>
      <c r="I143" s="2">
        <f t="shared" si="8"/>
        <v>30038.04</v>
      </c>
      <c r="J143" s="1" t="s">
        <v>87</v>
      </c>
    </row>
    <row r="144" spans="1:11" x14ac:dyDescent="0.3">
      <c r="A144">
        <v>167</v>
      </c>
      <c r="B144" s="22">
        <v>42860</v>
      </c>
      <c r="C144" t="s">
        <v>109</v>
      </c>
      <c r="E144">
        <v>20</v>
      </c>
      <c r="H144" s="2">
        <f t="shared" ref="H144:H211" si="13">+I143</f>
        <v>30038.04</v>
      </c>
      <c r="I144" s="2">
        <f t="shared" ref="I144:I211" si="14">+H144+E144-F144</f>
        <v>30058.04</v>
      </c>
      <c r="J144" s="1" t="s">
        <v>55</v>
      </c>
    </row>
    <row r="145" spans="1:10" x14ac:dyDescent="0.3">
      <c r="A145">
        <v>167</v>
      </c>
      <c r="B145" s="22">
        <v>42870</v>
      </c>
      <c r="C145" t="s">
        <v>111</v>
      </c>
      <c r="E145">
        <v>20</v>
      </c>
      <c r="H145" s="2">
        <f t="shared" si="13"/>
        <v>30058.04</v>
      </c>
      <c r="I145" s="2">
        <f t="shared" si="14"/>
        <v>30078.04</v>
      </c>
      <c r="J145" s="1" t="s">
        <v>55</v>
      </c>
    </row>
    <row r="146" spans="1:10" x14ac:dyDescent="0.3">
      <c r="A146">
        <v>167</v>
      </c>
      <c r="B146" s="22">
        <v>42870</v>
      </c>
      <c r="C146" t="s">
        <v>112</v>
      </c>
      <c r="E146">
        <v>40</v>
      </c>
      <c r="H146" s="2">
        <f t="shared" si="13"/>
        <v>30078.04</v>
      </c>
      <c r="I146" s="2">
        <f t="shared" si="14"/>
        <v>30118.04</v>
      </c>
      <c r="J146" s="1" t="s">
        <v>55</v>
      </c>
    </row>
    <row r="147" spans="1:10" x14ac:dyDescent="0.3">
      <c r="A147">
        <v>167</v>
      </c>
      <c r="B147" s="22">
        <v>42870</v>
      </c>
      <c r="C147" t="s">
        <v>113</v>
      </c>
      <c r="E147">
        <v>40</v>
      </c>
      <c r="H147" s="2">
        <f t="shared" si="13"/>
        <v>30118.04</v>
      </c>
      <c r="I147" s="2">
        <f t="shared" si="14"/>
        <v>30158.04</v>
      </c>
      <c r="J147" s="1" t="s">
        <v>55</v>
      </c>
    </row>
    <row r="148" spans="1:10" x14ac:dyDescent="0.3">
      <c r="A148">
        <v>167</v>
      </c>
      <c r="B148" s="22">
        <v>42881</v>
      </c>
      <c r="C148" t="s">
        <v>195</v>
      </c>
      <c r="F148">
        <v>35</v>
      </c>
      <c r="H148" s="2">
        <f t="shared" si="13"/>
        <v>30158.04</v>
      </c>
      <c r="I148" s="2">
        <f t="shared" si="14"/>
        <v>30123.040000000001</v>
      </c>
      <c r="J148" s="1" t="s">
        <v>87</v>
      </c>
    </row>
    <row r="149" spans="1:10" x14ac:dyDescent="0.3">
      <c r="A149">
        <v>167</v>
      </c>
      <c r="B149" s="22">
        <v>42881</v>
      </c>
      <c r="C149" t="s">
        <v>114</v>
      </c>
      <c r="E149">
        <v>10</v>
      </c>
      <c r="H149" s="2">
        <f t="shared" si="13"/>
        <v>30123.040000000001</v>
      </c>
      <c r="I149" s="2">
        <f t="shared" si="14"/>
        <v>30133.040000000001</v>
      </c>
      <c r="J149" s="1" t="s">
        <v>55</v>
      </c>
    </row>
    <row r="150" spans="1:10" x14ac:dyDescent="0.3">
      <c r="A150">
        <v>167</v>
      </c>
      <c r="B150" s="22">
        <v>42885</v>
      </c>
      <c r="C150" t="s">
        <v>254</v>
      </c>
      <c r="D150" t="s">
        <v>282</v>
      </c>
      <c r="F150" s="24">
        <v>49.95</v>
      </c>
      <c r="H150" s="2">
        <f t="shared" si="13"/>
        <v>30133.040000000001</v>
      </c>
      <c r="I150" s="2">
        <f t="shared" si="14"/>
        <v>30083.09</v>
      </c>
      <c r="J150" s="42" t="s">
        <v>305</v>
      </c>
    </row>
    <row r="151" spans="1:10" x14ac:dyDescent="0.3">
      <c r="A151" s="22"/>
      <c r="B151" s="22">
        <v>42885</v>
      </c>
      <c r="C151" t="s">
        <v>144</v>
      </c>
      <c r="D151" t="s">
        <v>283</v>
      </c>
      <c r="E151">
        <v>3.75</v>
      </c>
      <c r="H151" s="2">
        <f t="shared" si="13"/>
        <v>30083.09</v>
      </c>
      <c r="I151" s="2">
        <f t="shared" si="14"/>
        <v>30086.84</v>
      </c>
      <c r="J151" s="1" t="s">
        <v>55</v>
      </c>
    </row>
    <row r="152" spans="1:10" x14ac:dyDescent="0.3">
      <c r="A152">
        <v>167</v>
      </c>
      <c r="B152" s="22">
        <v>42885</v>
      </c>
      <c r="C152" t="s">
        <v>238</v>
      </c>
      <c r="E152">
        <v>10</v>
      </c>
      <c r="H152" s="2">
        <f t="shared" si="13"/>
        <v>30086.84</v>
      </c>
      <c r="I152" s="44">
        <f t="shared" si="14"/>
        <v>30096.84</v>
      </c>
      <c r="J152" s="1" t="s">
        <v>55</v>
      </c>
    </row>
    <row r="153" spans="1:10" x14ac:dyDescent="0.3">
      <c r="A153">
        <v>168</v>
      </c>
      <c r="B153" s="22">
        <v>42887</v>
      </c>
      <c r="C153" t="s">
        <v>103</v>
      </c>
      <c r="E153">
        <v>10</v>
      </c>
      <c r="H153" s="2">
        <f t="shared" si="13"/>
        <v>30096.84</v>
      </c>
      <c r="I153" s="2">
        <f t="shared" si="14"/>
        <v>30106.84</v>
      </c>
      <c r="J153" s="1" t="s">
        <v>55</v>
      </c>
    </row>
    <row r="154" spans="1:10" x14ac:dyDescent="0.3">
      <c r="A154">
        <v>168</v>
      </c>
      <c r="B154" s="22">
        <v>42887</v>
      </c>
      <c r="C154" t="s">
        <v>235</v>
      </c>
      <c r="E154">
        <v>10</v>
      </c>
      <c r="H154" s="2">
        <f t="shared" si="13"/>
        <v>30106.84</v>
      </c>
      <c r="I154" s="2">
        <f t="shared" si="14"/>
        <v>30116.84</v>
      </c>
      <c r="J154" s="1" t="s">
        <v>55</v>
      </c>
    </row>
    <row r="155" spans="1:10" x14ac:dyDescent="0.3">
      <c r="A155">
        <v>168</v>
      </c>
      <c r="B155" s="22">
        <v>42887</v>
      </c>
      <c r="C155" t="s">
        <v>237</v>
      </c>
      <c r="E155">
        <v>10</v>
      </c>
      <c r="H155" s="2">
        <f t="shared" si="13"/>
        <v>30116.84</v>
      </c>
      <c r="I155" s="2">
        <f t="shared" si="14"/>
        <v>30126.84</v>
      </c>
      <c r="J155" s="1" t="s">
        <v>55</v>
      </c>
    </row>
    <row r="156" spans="1:10" x14ac:dyDescent="0.3">
      <c r="A156">
        <v>168</v>
      </c>
      <c r="B156" s="22">
        <v>42887</v>
      </c>
      <c r="C156" t="s">
        <v>236</v>
      </c>
      <c r="E156">
        <v>15</v>
      </c>
      <c r="H156" s="2">
        <f t="shared" si="13"/>
        <v>30126.84</v>
      </c>
      <c r="I156" s="2">
        <f t="shared" si="14"/>
        <v>30141.84</v>
      </c>
      <c r="J156" s="1" t="s">
        <v>55</v>
      </c>
    </row>
    <row r="157" spans="1:10" x14ac:dyDescent="0.3">
      <c r="A157">
        <v>168</v>
      </c>
      <c r="B157" s="22">
        <v>42887</v>
      </c>
      <c r="C157" t="s">
        <v>106</v>
      </c>
      <c r="E157">
        <v>20</v>
      </c>
      <c r="H157" s="2">
        <f t="shared" si="13"/>
        <v>30141.84</v>
      </c>
      <c r="I157" s="2">
        <f t="shared" si="14"/>
        <v>30161.84</v>
      </c>
      <c r="J157" s="1" t="s">
        <v>55</v>
      </c>
    </row>
    <row r="158" spans="1:10" x14ac:dyDescent="0.3">
      <c r="A158">
        <v>168</v>
      </c>
      <c r="B158" s="22">
        <v>42887</v>
      </c>
      <c r="C158" t="s">
        <v>160</v>
      </c>
      <c r="E158">
        <v>25</v>
      </c>
      <c r="H158" s="2">
        <f t="shared" si="13"/>
        <v>30161.84</v>
      </c>
      <c r="I158" s="2">
        <f t="shared" si="14"/>
        <v>30186.84</v>
      </c>
      <c r="J158" s="1" t="s">
        <v>55</v>
      </c>
    </row>
    <row r="159" spans="1:10" x14ac:dyDescent="0.3">
      <c r="A159">
        <v>168</v>
      </c>
      <c r="B159" s="22">
        <v>42891</v>
      </c>
      <c r="C159" t="s">
        <v>108</v>
      </c>
      <c r="E159">
        <v>5</v>
      </c>
      <c r="H159" s="2">
        <f t="shared" si="13"/>
        <v>30186.84</v>
      </c>
      <c r="I159" s="2">
        <f t="shared" si="14"/>
        <v>30191.84</v>
      </c>
      <c r="J159" s="1" t="s">
        <v>55</v>
      </c>
    </row>
    <row r="160" spans="1:10" x14ac:dyDescent="0.3">
      <c r="A160">
        <v>168</v>
      </c>
      <c r="B160" s="22">
        <v>42891</v>
      </c>
      <c r="C160" t="s">
        <v>109</v>
      </c>
      <c r="E160">
        <v>20</v>
      </c>
      <c r="H160" s="2">
        <f t="shared" si="13"/>
        <v>30191.84</v>
      </c>
      <c r="I160" s="2">
        <f t="shared" si="14"/>
        <v>30211.84</v>
      </c>
      <c r="J160" s="1" t="s">
        <v>55</v>
      </c>
    </row>
    <row r="161" spans="1:10" x14ac:dyDescent="0.3">
      <c r="A161">
        <v>168</v>
      </c>
      <c r="B161" s="22">
        <v>42898</v>
      </c>
      <c r="C161" t="s">
        <v>144</v>
      </c>
      <c r="D161" t="s">
        <v>283</v>
      </c>
      <c r="E161">
        <v>9.92</v>
      </c>
      <c r="H161" s="2">
        <f t="shared" si="13"/>
        <v>30211.84</v>
      </c>
      <c r="I161" s="2">
        <f t="shared" si="14"/>
        <v>30221.759999999998</v>
      </c>
      <c r="J161" s="1" t="s">
        <v>55</v>
      </c>
    </row>
    <row r="162" spans="1:10" x14ac:dyDescent="0.3">
      <c r="A162">
        <v>168</v>
      </c>
      <c r="B162" s="22">
        <v>42899</v>
      </c>
      <c r="C162" t="s">
        <v>308</v>
      </c>
      <c r="E162">
        <v>20</v>
      </c>
      <c r="H162" s="2">
        <f t="shared" ref="H162:H164" si="15">+I161</f>
        <v>30221.759999999998</v>
      </c>
      <c r="I162" s="2">
        <f t="shared" ref="I162:I164" si="16">+H162+E162-F162</f>
        <v>30241.759999999998</v>
      </c>
      <c r="J162" s="1" t="s">
        <v>55</v>
      </c>
    </row>
    <row r="163" spans="1:10" x14ac:dyDescent="0.3">
      <c r="A163">
        <v>168</v>
      </c>
      <c r="B163" s="22">
        <v>42899</v>
      </c>
      <c r="C163" t="s">
        <v>144</v>
      </c>
      <c r="D163" t="s">
        <v>283</v>
      </c>
      <c r="E163">
        <v>14.92</v>
      </c>
      <c r="H163" s="2">
        <f t="shared" si="15"/>
        <v>30241.759999999998</v>
      </c>
      <c r="I163" s="2">
        <f t="shared" si="16"/>
        <v>30256.679999999997</v>
      </c>
      <c r="J163" s="1" t="s">
        <v>55</v>
      </c>
    </row>
    <row r="164" spans="1:10" x14ac:dyDescent="0.3">
      <c r="A164">
        <v>168</v>
      </c>
      <c r="B164" s="22">
        <v>42901</v>
      </c>
      <c r="C164" t="s">
        <v>113</v>
      </c>
      <c r="E164">
        <v>40</v>
      </c>
      <c r="H164" s="2">
        <f t="shared" si="15"/>
        <v>30256.679999999997</v>
      </c>
      <c r="I164" s="2">
        <f t="shared" si="16"/>
        <v>30296.679999999997</v>
      </c>
      <c r="J164" s="1" t="s">
        <v>55</v>
      </c>
    </row>
    <row r="165" spans="1:10" x14ac:dyDescent="0.3">
      <c r="A165">
        <v>168</v>
      </c>
      <c r="B165" s="22">
        <v>42901</v>
      </c>
      <c r="C165" t="s">
        <v>112</v>
      </c>
      <c r="E165">
        <v>40</v>
      </c>
      <c r="H165" s="2">
        <f t="shared" ref="H165:H168" si="17">+I164</f>
        <v>30296.679999999997</v>
      </c>
      <c r="I165" s="2">
        <f t="shared" ref="I165:I168" si="18">+H165+E165-F165</f>
        <v>30336.679999999997</v>
      </c>
      <c r="J165" s="1" t="s">
        <v>55</v>
      </c>
    </row>
    <row r="166" spans="1:10" x14ac:dyDescent="0.3">
      <c r="A166">
        <v>168</v>
      </c>
      <c r="B166" s="22">
        <v>42905</v>
      </c>
      <c r="C166" t="s">
        <v>284</v>
      </c>
      <c r="D166" t="s">
        <v>285</v>
      </c>
      <c r="F166">
        <v>10.5</v>
      </c>
      <c r="H166" s="2">
        <f t="shared" si="17"/>
        <v>30336.679999999997</v>
      </c>
      <c r="I166" s="2">
        <f t="shared" si="18"/>
        <v>30326.179999999997</v>
      </c>
      <c r="J166" s="1" t="s">
        <v>56</v>
      </c>
    </row>
    <row r="167" spans="1:10" x14ac:dyDescent="0.3">
      <c r="A167">
        <v>168</v>
      </c>
      <c r="B167" s="22">
        <v>42907</v>
      </c>
      <c r="C167" t="s">
        <v>246</v>
      </c>
      <c r="D167" t="s">
        <v>286</v>
      </c>
      <c r="F167" s="24">
        <v>362</v>
      </c>
      <c r="G167" t="s">
        <v>280</v>
      </c>
      <c r="H167" s="2">
        <f t="shared" si="17"/>
        <v>30326.179999999997</v>
      </c>
      <c r="I167" s="2">
        <f t="shared" si="18"/>
        <v>29964.179999999997</v>
      </c>
      <c r="J167" s="45" t="s">
        <v>311</v>
      </c>
    </row>
    <row r="168" spans="1:10" x14ac:dyDescent="0.3">
      <c r="A168">
        <v>168</v>
      </c>
      <c r="B168" s="22">
        <v>42912</v>
      </c>
      <c r="C168" t="s">
        <v>114</v>
      </c>
      <c r="E168">
        <v>10</v>
      </c>
      <c r="H168" s="2">
        <f t="shared" si="17"/>
        <v>29964.179999999997</v>
      </c>
      <c r="I168" s="2">
        <f t="shared" si="18"/>
        <v>29974.179999999997</v>
      </c>
      <c r="J168" s="1" t="s">
        <v>55</v>
      </c>
    </row>
    <row r="169" spans="1:10" x14ac:dyDescent="0.3">
      <c r="A169">
        <v>168</v>
      </c>
      <c r="B169" s="22">
        <v>42912</v>
      </c>
      <c r="C169" t="s">
        <v>144</v>
      </c>
      <c r="D169" t="s">
        <v>283</v>
      </c>
      <c r="E169">
        <v>49.51</v>
      </c>
      <c r="H169" s="2">
        <f t="shared" si="13"/>
        <v>29974.179999999997</v>
      </c>
      <c r="I169" s="2">
        <f t="shared" si="14"/>
        <v>30023.689999999995</v>
      </c>
      <c r="J169" s="1" t="s">
        <v>55</v>
      </c>
    </row>
    <row r="170" spans="1:10" x14ac:dyDescent="0.3">
      <c r="A170">
        <v>168</v>
      </c>
      <c r="B170" s="22">
        <v>42914</v>
      </c>
      <c r="C170" t="s">
        <v>238</v>
      </c>
      <c r="E170">
        <v>10</v>
      </c>
      <c r="H170" s="2">
        <f t="shared" si="13"/>
        <v>30023.689999999995</v>
      </c>
      <c r="I170" s="44">
        <f t="shared" si="14"/>
        <v>30033.689999999995</v>
      </c>
      <c r="J170" s="1" t="s">
        <v>55</v>
      </c>
    </row>
    <row r="171" spans="1:10" x14ac:dyDescent="0.3">
      <c r="A171">
        <v>169</v>
      </c>
      <c r="B171" s="22">
        <v>42919</v>
      </c>
      <c r="C171" t="s">
        <v>287</v>
      </c>
      <c r="F171">
        <v>20</v>
      </c>
      <c r="H171" s="2">
        <f t="shared" si="13"/>
        <v>30033.689999999995</v>
      </c>
      <c r="I171" s="2">
        <f t="shared" si="14"/>
        <v>30013.689999999995</v>
      </c>
      <c r="J171" s="1" t="s">
        <v>56</v>
      </c>
    </row>
    <row r="172" spans="1:10" x14ac:dyDescent="0.3">
      <c r="A172">
        <v>169</v>
      </c>
      <c r="B172" s="22">
        <v>42919</v>
      </c>
      <c r="C172" t="s">
        <v>108</v>
      </c>
      <c r="E172">
        <v>5</v>
      </c>
      <c r="H172" s="2">
        <f t="shared" si="13"/>
        <v>30013.689999999995</v>
      </c>
      <c r="I172" s="2">
        <f t="shared" si="14"/>
        <v>30018.689999999995</v>
      </c>
      <c r="J172" s="1" t="s">
        <v>55</v>
      </c>
    </row>
    <row r="173" spans="1:10" x14ac:dyDescent="0.3">
      <c r="A173">
        <v>169</v>
      </c>
      <c r="B173" s="22">
        <v>42919</v>
      </c>
      <c r="C173" t="s">
        <v>235</v>
      </c>
      <c r="E173">
        <v>10</v>
      </c>
      <c r="H173" s="2">
        <f t="shared" si="13"/>
        <v>30018.689999999995</v>
      </c>
      <c r="I173" s="2">
        <f t="shared" si="14"/>
        <v>30028.689999999995</v>
      </c>
      <c r="J173" s="1" t="s">
        <v>55</v>
      </c>
    </row>
    <row r="174" spans="1:10" x14ac:dyDescent="0.3">
      <c r="A174">
        <v>169</v>
      </c>
      <c r="B174" s="22">
        <v>42919</v>
      </c>
      <c r="C174" t="s">
        <v>103</v>
      </c>
      <c r="E174">
        <v>10</v>
      </c>
      <c r="H174" s="2">
        <f t="shared" si="13"/>
        <v>30028.689999999995</v>
      </c>
      <c r="I174" s="2">
        <f t="shared" si="14"/>
        <v>30038.689999999995</v>
      </c>
      <c r="J174" s="1" t="s">
        <v>55</v>
      </c>
    </row>
    <row r="175" spans="1:10" x14ac:dyDescent="0.3">
      <c r="A175">
        <v>169</v>
      </c>
      <c r="B175" s="22">
        <v>42919</v>
      </c>
      <c r="C175" t="s">
        <v>237</v>
      </c>
      <c r="E175">
        <v>10</v>
      </c>
      <c r="H175" s="2">
        <f t="shared" si="13"/>
        <v>30038.689999999995</v>
      </c>
      <c r="I175" s="2">
        <f t="shared" si="14"/>
        <v>30048.689999999995</v>
      </c>
      <c r="J175" s="1" t="s">
        <v>55</v>
      </c>
    </row>
    <row r="176" spans="1:10" x14ac:dyDescent="0.3">
      <c r="A176">
        <v>169</v>
      </c>
      <c r="B176" s="22">
        <v>42919</v>
      </c>
      <c r="C176" t="s">
        <v>236</v>
      </c>
      <c r="E176">
        <v>15</v>
      </c>
      <c r="H176" s="2">
        <f t="shared" si="13"/>
        <v>30048.689999999995</v>
      </c>
      <c r="I176" s="2">
        <f t="shared" si="14"/>
        <v>30063.689999999995</v>
      </c>
      <c r="J176" s="1" t="s">
        <v>55</v>
      </c>
    </row>
    <row r="177" spans="1:10" x14ac:dyDescent="0.3">
      <c r="A177">
        <v>169</v>
      </c>
      <c r="B177" s="22">
        <v>42919</v>
      </c>
      <c r="C177" t="s">
        <v>106</v>
      </c>
      <c r="E177">
        <v>20</v>
      </c>
      <c r="H177" s="2">
        <f t="shared" si="13"/>
        <v>30063.689999999995</v>
      </c>
      <c r="I177" s="2">
        <f t="shared" si="14"/>
        <v>30083.689999999995</v>
      </c>
      <c r="J177" s="1" t="s">
        <v>55</v>
      </c>
    </row>
    <row r="178" spans="1:10" x14ac:dyDescent="0.3">
      <c r="A178">
        <v>169</v>
      </c>
      <c r="B178" s="22">
        <v>42919</v>
      </c>
      <c r="C178" t="s">
        <v>160</v>
      </c>
      <c r="E178">
        <v>25</v>
      </c>
      <c r="H178" s="2">
        <f t="shared" si="13"/>
        <v>30083.689999999995</v>
      </c>
      <c r="I178" s="2">
        <f t="shared" si="14"/>
        <v>30108.689999999995</v>
      </c>
      <c r="J178" s="1" t="s">
        <v>55</v>
      </c>
    </row>
    <row r="179" spans="1:10" x14ac:dyDescent="0.3">
      <c r="A179">
        <v>169</v>
      </c>
      <c r="B179" s="22">
        <v>42919</v>
      </c>
      <c r="C179" t="s">
        <v>144</v>
      </c>
      <c r="D179" t="s">
        <v>283</v>
      </c>
      <c r="E179">
        <v>76.12</v>
      </c>
      <c r="H179" s="2">
        <f t="shared" si="13"/>
        <v>30108.689999999995</v>
      </c>
      <c r="I179" s="2">
        <f t="shared" si="14"/>
        <v>30184.809999999994</v>
      </c>
      <c r="J179" s="1" t="s">
        <v>55</v>
      </c>
    </row>
    <row r="180" spans="1:10" x14ac:dyDescent="0.3">
      <c r="A180">
        <v>169</v>
      </c>
      <c r="B180" s="22">
        <v>42921</v>
      </c>
      <c r="C180" t="s">
        <v>109</v>
      </c>
      <c r="E180">
        <v>20</v>
      </c>
      <c r="H180" s="2">
        <f t="shared" si="13"/>
        <v>30184.809999999994</v>
      </c>
      <c r="I180" s="2">
        <f t="shared" si="14"/>
        <v>30204.809999999994</v>
      </c>
      <c r="J180" s="1" t="s">
        <v>55</v>
      </c>
    </row>
    <row r="181" spans="1:10" x14ac:dyDescent="0.3">
      <c r="A181">
        <v>169</v>
      </c>
      <c r="B181" s="22">
        <v>42926</v>
      </c>
      <c r="C181" t="s">
        <v>144</v>
      </c>
      <c r="D181" t="s">
        <v>283</v>
      </c>
      <c r="E181">
        <v>24.92</v>
      </c>
      <c r="H181" s="2">
        <f t="shared" si="13"/>
        <v>30204.809999999994</v>
      </c>
      <c r="I181" s="2">
        <f t="shared" si="14"/>
        <v>30229.729999999992</v>
      </c>
      <c r="J181" s="1" t="s">
        <v>55</v>
      </c>
    </row>
    <row r="182" spans="1:10" x14ac:dyDescent="0.3">
      <c r="A182">
        <v>169</v>
      </c>
      <c r="B182" s="22">
        <v>42929</v>
      </c>
      <c r="C182" t="s">
        <v>111</v>
      </c>
      <c r="E182">
        <v>20</v>
      </c>
      <c r="H182" s="2">
        <f t="shared" si="13"/>
        <v>30229.729999999992</v>
      </c>
      <c r="I182" s="2">
        <f t="shared" si="14"/>
        <v>30249.729999999992</v>
      </c>
      <c r="J182" s="1" t="s">
        <v>55</v>
      </c>
    </row>
    <row r="183" spans="1:10" x14ac:dyDescent="0.3">
      <c r="A183">
        <v>169</v>
      </c>
      <c r="B183" s="22">
        <v>42933</v>
      </c>
      <c r="C183" t="s">
        <v>144</v>
      </c>
      <c r="D183" t="s">
        <v>283</v>
      </c>
      <c r="E183">
        <v>29.59</v>
      </c>
      <c r="H183" s="2">
        <f t="shared" si="13"/>
        <v>30249.729999999992</v>
      </c>
      <c r="I183" s="2">
        <f t="shared" si="14"/>
        <v>30279.319999999992</v>
      </c>
      <c r="J183" s="1" t="s">
        <v>55</v>
      </c>
    </row>
    <row r="184" spans="1:10" x14ac:dyDescent="0.3">
      <c r="A184">
        <v>169</v>
      </c>
      <c r="B184" s="22">
        <v>42933</v>
      </c>
      <c r="C184" t="s">
        <v>113</v>
      </c>
      <c r="E184">
        <v>40</v>
      </c>
      <c r="H184" s="2">
        <f t="shared" si="13"/>
        <v>30279.319999999992</v>
      </c>
      <c r="I184" s="2">
        <f t="shared" si="14"/>
        <v>30319.319999999992</v>
      </c>
      <c r="J184" s="1" t="s">
        <v>55</v>
      </c>
    </row>
    <row r="185" spans="1:10" x14ac:dyDescent="0.3">
      <c r="A185">
        <v>169</v>
      </c>
      <c r="B185" s="22">
        <v>42933</v>
      </c>
      <c r="C185" t="s">
        <v>112</v>
      </c>
      <c r="E185">
        <v>40</v>
      </c>
      <c r="H185" s="2">
        <f t="shared" si="13"/>
        <v>30319.319999999992</v>
      </c>
      <c r="I185" s="2">
        <f t="shared" si="14"/>
        <v>30359.319999999992</v>
      </c>
      <c r="J185" s="1" t="s">
        <v>55</v>
      </c>
    </row>
    <row r="186" spans="1:10" x14ac:dyDescent="0.3">
      <c r="A186">
        <v>169</v>
      </c>
      <c r="B186" s="22">
        <v>42940</v>
      </c>
      <c r="C186" t="s">
        <v>144</v>
      </c>
      <c r="D186" t="s">
        <v>283</v>
      </c>
      <c r="E186">
        <v>91.1</v>
      </c>
      <c r="H186" s="2">
        <f t="shared" si="13"/>
        <v>30359.319999999992</v>
      </c>
      <c r="I186" s="2">
        <f t="shared" si="14"/>
        <v>30450.419999999991</v>
      </c>
      <c r="J186" s="1" t="s">
        <v>55</v>
      </c>
    </row>
    <row r="187" spans="1:10" x14ac:dyDescent="0.3">
      <c r="A187">
        <v>169</v>
      </c>
      <c r="B187" s="22">
        <v>42942</v>
      </c>
      <c r="C187" t="s">
        <v>114</v>
      </c>
      <c r="E187">
        <v>10</v>
      </c>
      <c r="H187" s="2">
        <f t="shared" si="13"/>
        <v>30450.419999999991</v>
      </c>
      <c r="I187" s="2">
        <f t="shared" si="14"/>
        <v>30460.419999999991</v>
      </c>
      <c r="J187" s="1" t="s">
        <v>55</v>
      </c>
    </row>
    <row r="188" spans="1:10" x14ac:dyDescent="0.3">
      <c r="A188">
        <v>169</v>
      </c>
      <c r="B188" s="22">
        <v>42944</v>
      </c>
      <c r="C188" t="s">
        <v>246</v>
      </c>
      <c r="D188" t="s">
        <v>286</v>
      </c>
      <c r="F188">
        <v>227</v>
      </c>
      <c r="H188" s="2">
        <f t="shared" si="13"/>
        <v>30460.419999999991</v>
      </c>
      <c r="I188" s="2">
        <f t="shared" si="14"/>
        <v>30233.419999999991</v>
      </c>
      <c r="J188" s="45" t="s">
        <v>305</v>
      </c>
    </row>
    <row r="189" spans="1:10" x14ac:dyDescent="0.3">
      <c r="A189">
        <v>169</v>
      </c>
      <c r="B189" s="22">
        <v>42944</v>
      </c>
      <c r="C189" t="s">
        <v>238</v>
      </c>
      <c r="E189">
        <v>10</v>
      </c>
      <c r="H189" s="2">
        <f t="shared" si="13"/>
        <v>30233.419999999991</v>
      </c>
      <c r="I189" s="2">
        <f t="shared" si="14"/>
        <v>30243.419999999991</v>
      </c>
      <c r="J189" s="1" t="s">
        <v>55</v>
      </c>
    </row>
    <row r="190" spans="1:10" x14ac:dyDescent="0.3">
      <c r="A190">
        <v>169</v>
      </c>
      <c r="B190" s="22">
        <v>42947</v>
      </c>
      <c r="C190" t="s">
        <v>144</v>
      </c>
      <c r="D190" t="s">
        <v>283</v>
      </c>
      <c r="E190">
        <v>9.8699999999999992</v>
      </c>
      <c r="H190" s="2">
        <f t="shared" si="13"/>
        <v>30243.419999999991</v>
      </c>
      <c r="I190" s="44">
        <f t="shared" si="14"/>
        <v>30253.28999999999</v>
      </c>
      <c r="J190" s="1" t="s">
        <v>55</v>
      </c>
    </row>
    <row r="191" spans="1:10" x14ac:dyDescent="0.3">
      <c r="A191">
        <v>170</v>
      </c>
      <c r="B191" s="22">
        <v>42948</v>
      </c>
      <c r="C191" t="s">
        <v>43</v>
      </c>
      <c r="E191">
        <v>10</v>
      </c>
      <c r="H191" s="2">
        <f>+I190</f>
        <v>30253.28999999999</v>
      </c>
      <c r="I191" s="2">
        <f t="shared" ref="I191" si="19">+H191+E191-F191</f>
        <v>30263.28999999999</v>
      </c>
      <c r="J191" s="1" t="s">
        <v>55</v>
      </c>
    </row>
    <row r="192" spans="1:10" x14ac:dyDescent="0.3">
      <c r="A192">
        <v>170</v>
      </c>
      <c r="B192" s="22">
        <v>42948</v>
      </c>
      <c r="C192" t="s">
        <v>103</v>
      </c>
      <c r="E192">
        <v>10</v>
      </c>
      <c r="H192" s="2">
        <f>+I191</f>
        <v>30263.28999999999</v>
      </c>
      <c r="I192" s="2">
        <f t="shared" si="14"/>
        <v>30273.28999999999</v>
      </c>
      <c r="J192" s="1" t="s">
        <v>55</v>
      </c>
    </row>
    <row r="193" spans="1:10" x14ac:dyDescent="0.3">
      <c r="A193">
        <v>170</v>
      </c>
      <c r="B193" s="22">
        <v>42948</v>
      </c>
      <c r="C193" t="s">
        <v>237</v>
      </c>
      <c r="E193">
        <v>10</v>
      </c>
      <c r="H193" s="2">
        <f t="shared" si="13"/>
        <v>30273.28999999999</v>
      </c>
      <c r="I193" s="2">
        <f t="shared" si="14"/>
        <v>30283.28999999999</v>
      </c>
      <c r="J193" s="1" t="s">
        <v>55</v>
      </c>
    </row>
    <row r="194" spans="1:10" x14ac:dyDescent="0.3">
      <c r="A194">
        <v>170</v>
      </c>
      <c r="B194" s="22">
        <v>42948</v>
      </c>
      <c r="C194" t="s">
        <v>236</v>
      </c>
      <c r="E194">
        <v>15</v>
      </c>
      <c r="H194" s="2">
        <f t="shared" si="13"/>
        <v>30283.28999999999</v>
      </c>
      <c r="I194" s="2">
        <f t="shared" si="14"/>
        <v>30298.28999999999</v>
      </c>
      <c r="J194" s="1" t="s">
        <v>55</v>
      </c>
    </row>
    <row r="195" spans="1:10" x14ac:dyDescent="0.3">
      <c r="A195">
        <v>170</v>
      </c>
      <c r="B195" s="22">
        <v>42948</v>
      </c>
      <c r="C195" t="s">
        <v>106</v>
      </c>
      <c r="E195">
        <v>20</v>
      </c>
      <c r="H195" s="2">
        <f t="shared" si="13"/>
        <v>30298.28999999999</v>
      </c>
      <c r="I195" s="2">
        <f t="shared" si="14"/>
        <v>30318.28999999999</v>
      </c>
      <c r="J195" s="1" t="s">
        <v>55</v>
      </c>
    </row>
    <row r="196" spans="1:10" x14ac:dyDescent="0.3">
      <c r="A196">
        <v>170</v>
      </c>
      <c r="B196" s="22">
        <v>42948</v>
      </c>
      <c r="C196" t="s">
        <v>160</v>
      </c>
      <c r="E196">
        <v>25</v>
      </c>
      <c r="H196" s="2">
        <f t="shared" si="13"/>
        <v>30318.28999999999</v>
      </c>
      <c r="I196" s="2">
        <f t="shared" si="14"/>
        <v>30343.28999999999</v>
      </c>
      <c r="J196" s="1" t="s">
        <v>55</v>
      </c>
    </row>
    <row r="197" spans="1:10" x14ac:dyDescent="0.3">
      <c r="A197">
        <v>170</v>
      </c>
      <c r="B197" s="22">
        <v>42950</v>
      </c>
      <c r="C197" t="s">
        <v>108</v>
      </c>
      <c r="E197">
        <v>5</v>
      </c>
      <c r="H197" s="2">
        <f t="shared" si="13"/>
        <v>30343.28999999999</v>
      </c>
      <c r="I197" s="2">
        <f t="shared" si="14"/>
        <v>30348.28999999999</v>
      </c>
      <c r="J197" s="1" t="s">
        <v>55</v>
      </c>
    </row>
    <row r="198" spans="1:10" x14ac:dyDescent="0.3">
      <c r="A198">
        <v>170</v>
      </c>
      <c r="B198" s="22">
        <v>42954</v>
      </c>
      <c r="C198" t="s">
        <v>109</v>
      </c>
      <c r="E198">
        <v>20</v>
      </c>
      <c r="H198" s="2">
        <f t="shared" si="13"/>
        <v>30348.28999999999</v>
      </c>
      <c r="I198" s="2">
        <f t="shared" si="14"/>
        <v>30368.28999999999</v>
      </c>
      <c r="J198" s="1" t="s">
        <v>55</v>
      </c>
    </row>
    <row r="199" spans="1:10" x14ac:dyDescent="0.3">
      <c r="A199">
        <v>170</v>
      </c>
      <c r="B199" s="22">
        <v>42954</v>
      </c>
      <c r="C199" t="s">
        <v>144</v>
      </c>
      <c r="D199" t="s">
        <v>283</v>
      </c>
      <c r="E199">
        <v>24.67</v>
      </c>
      <c r="H199" s="2">
        <f t="shared" si="13"/>
        <v>30368.28999999999</v>
      </c>
      <c r="I199" s="2">
        <f t="shared" si="14"/>
        <v>30392.959999999988</v>
      </c>
      <c r="J199" s="1" t="s">
        <v>55</v>
      </c>
    </row>
    <row r="200" spans="1:10" x14ac:dyDescent="0.3">
      <c r="A200">
        <v>170</v>
      </c>
      <c r="B200" s="22">
        <v>42961</v>
      </c>
      <c r="C200" t="s">
        <v>111</v>
      </c>
      <c r="E200">
        <v>20</v>
      </c>
      <c r="H200" s="2">
        <f t="shared" si="13"/>
        <v>30392.959999999988</v>
      </c>
      <c r="I200" s="2">
        <f t="shared" si="14"/>
        <v>30412.959999999988</v>
      </c>
      <c r="J200" s="1" t="s">
        <v>55</v>
      </c>
    </row>
    <row r="201" spans="1:10" x14ac:dyDescent="0.3">
      <c r="A201">
        <v>170</v>
      </c>
      <c r="B201" s="22">
        <v>42961</v>
      </c>
      <c r="C201" t="s">
        <v>288</v>
      </c>
      <c r="D201" t="s">
        <v>283</v>
      </c>
      <c r="E201">
        <v>35.97</v>
      </c>
      <c r="H201" s="2">
        <f t="shared" si="13"/>
        <v>30412.959999999988</v>
      </c>
      <c r="I201" s="2">
        <f t="shared" si="14"/>
        <v>30448.929999999989</v>
      </c>
      <c r="J201" s="1" t="s">
        <v>55</v>
      </c>
    </row>
    <row r="202" spans="1:10" x14ac:dyDescent="0.3">
      <c r="A202">
        <v>170</v>
      </c>
      <c r="B202" s="22">
        <v>42962</v>
      </c>
      <c r="C202" t="s">
        <v>113</v>
      </c>
      <c r="E202">
        <v>40</v>
      </c>
      <c r="H202" s="2">
        <f t="shared" si="13"/>
        <v>30448.929999999989</v>
      </c>
      <c r="I202" s="2">
        <f t="shared" si="14"/>
        <v>30488.929999999989</v>
      </c>
      <c r="J202" s="1" t="s">
        <v>55</v>
      </c>
    </row>
    <row r="203" spans="1:10" x14ac:dyDescent="0.3">
      <c r="A203">
        <v>170</v>
      </c>
      <c r="B203" s="22">
        <v>42962</v>
      </c>
      <c r="C203" t="s">
        <v>112</v>
      </c>
      <c r="E203">
        <v>40</v>
      </c>
      <c r="H203" s="2">
        <f t="shared" si="13"/>
        <v>30488.929999999989</v>
      </c>
      <c r="I203" s="2">
        <f t="shared" si="14"/>
        <v>30528.929999999989</v>
      </c>
      <c r="J203" s="1" t="s">
        <v>55</v>
      </c>
    </row>
    <row r="204" spans="1:10" x14ac:dyDescent="0.3">
      <c r="A204">
        <v>170</v>
      </c>
      <c r="B204" s="22">
        <v>42964</v>
      </c>
      <c r="C204" t="s">
        <v>289</v>
      </c>
      <c r="D204" t="s">
        <v>290</v>
      </c>
      <c r="F204">
        <v>80</v>
      </c>
      <c r="H204" s="2">
        <f t="shared" si="13"/>
        <v>30528.929999999989</v>
      </c>
      <c r="I204" s="2">
        <f t="shared" si="14"/>
        <v>30448.929999999989</v>
      </c>
      <c r="J204" s="1" t="s">
        <v>55</v>
      </c>
    </row>
    <row r="205" spans="1:10" x14ac:dyDescent="0.3">
      <c r="A205">
        <v>170</v>
      </c>
      <c r="B205" s="22">
        <v>42968</v>
      </c>
      <c r="C205" t="s">
        <v>144</v>
      </c>
      <c r="D205" t="s">
        <v>283</v>
      </c>
      <c r="E205">
        <v>12.33</v>
      </c>
      <c r="H205" s="2">
        <f t="shared" si="13"/>
        <v>30448.929999999989</v>
      </c>
      <c r="I205" s="2">
        <f t="shared" si="14"/>
        <v>30461.259999999991</v>
      </c>
      <c r="J205" s="1" t="s">
        <v>55</v>
      </c>
    </row>
    <row r="206" spans="1:10" x14ac:dyDescent="0.3">
      <c r="A206">
        <v>170</v>
      </c>
      <c r="B206" s="22">
        <v>42976</v>
      </c>
      <c r="C206" t="s">
        <v>114</v>
      </c>
      <c r="E206">
        <v>10</v>
      </c>
      <c r="H206" s="2">
        <f t="shared" si="13"/>
        <v>30461.259999999991</v>
      </c>
      <c r="I206" s="2">
        <f t="shared" si="14"/>
        <v>30471.259999999991</v>
      </c>
      <c r="J206" s="1" t="s">
        <v>55</v>
      </c>
    </row>
    <row r="207" spans="1:10" x14ac:dyDescent="0.3">
      <c r="A207">
        <v>170</v>
      </c>
      <c r="B207" s="22">
        <v>42976</v>
      </c>
      <c r="C207" t="s">
        <v>238</v>
      </c>
      <c r="E207">
        <v>10</v>
      </c>
      <c r="H207" s="2">
        <f t="shared" si="13"/>
        <v>30471.259999999991</v>
      </c>
      <c r="I207" s="2">
        <f t="shared" si="14"/>
        <v>30481.259999999991</v>
      </c>
      <c r="J207" s="1" t="s">
        <v>55</v>
      </c>
    </row>
    <row r="208" spans="1:10" x14ac:dyDescent="0.3">
      <c r="A208">
        <v>170</v>
      </c>
      <c r="B208" s="22">
        <v>42976</v>
      </c>
      <c r="C208" t="s">
        <v>144</v>
      </c>
      <c r="D208" t="s">
        <v>283</v>
      </c>
      <c r="E208">
        <v>242.81</v>
      </c>
      <c r="H208" s="2">
        <f t="shared" si="13"/>
        <v>30481.259999999991</v>
      </c>
      <c r="I208" s="44">
        <f t="shared" si="14"/>
        <v>30724.069999999992</v>
      </c>
      <c r="J208" s="1" t="s">
        <v>55</v>
      </c>
    </row>
    <row r="209" spans="1:11" x14ac:dyDescent="0.3">
      <c r="A209">
        <v>171</v>
      </c>
      <c r="B209" s="22">
        <v>42979</v>
      </c>
      <c r="C209" t="s">
        <v>103</v>
      </c>
      <c r="E209">
        <v>10</v>
      </c>
      <c r="H209" s="2">
        <f t="shared" si="13"/>
        <v>30724.069999999992</v>
      </c>
      <c r="I209" s="2">
        <f t="shared" si="14"/>
        <v>30734.069999999992</v>
      </c>
      <c r="J209" s="1" t="s">
        <v>55</v>
      </c>
    </row>
    <row r="210" spans="1:11" x14ac:dyDescent="0.3">
      <c r="A210">
        <v>171</v>
      </c>
      <c r="B210" s="22">
        <v>42979</v>
      </c>
      <c r="C210" t="s">
        <v>235</v>
      </c>
      <c r="E210">
        <v>10</v>
      </c>
      <c r="H210" s="2">
        <f t="shared" si="13"/>
        <v>30734.069999999992</v>
      </c>
      <c r="I210" s="2">
        <f t="shared" si="14"/>
        <v>30744.069999999992</v>
      </c>
      <c r="J210" s="1" t="s">
        <v>55</v>
      </c>
    </row>
    <row r="211" spans="1:11" x14ac:dyDescent="0.3">
      <c r="A211">
        <v>171</v>
      </c>
      <c r="B211" s="22">
        <v>42979</v>
      </c>
      <c r="C211" t="s">
        <v>237</v>
      </c>
      <c r="E211">
        <v>10</v>
      </c>
      <c r="H211" s="2">
        <f t="shared" si="13"/>
        <v>30744.069999999992</v>
      </c>
      <c r="I211" s="2">
        <f t="shared" si="14"/>
        <v>30754.069999999992</v>
      </c>
      <c r="J211" s="1" t="s">
        <v>55</v>
      </c>
    </row>
    <row r="212" spans="1:11" x14ac:dyDescent="0.3">
      <c r="A212">
        <v>171</v>
      </c>
      <c r="B212" s="22">
        <v>42979</v>
      </c>
      <c r="C212" t="s">
        <v>236</v>
      </c>
      <c r="E212">
        <v>15</v>
      </c>
      <c r="H212" s="2">
        <f t="shared" ref="H212:H221" si="20">+I211</f>
        <v>30754.069999999992</v>
      </c>
      <c r="I212" s="2">
        <f t="shared" ref="I212:I221" si="21">+H212+E212-F212</f>
        <v>30769.069999999992</v>
      </c>
      <c r="J212" s="1" t="s">
        <v>55</v>
      </c>
    </row>
    <row r="213" spans="1:11" x14ac:dyDescent="0.3">
      <c r="A213">
        <v>171</v>
      </c>
      <c r="B213" s="22">
        <v>42979</v>
      </c>
      <c r="C213" t="s">
        <v>106</v>
      </c>
      <c r="E213">
        <v>20</v>
      </c>
      <c r="H213" s="2">
        <f t="shared" si="20"/>
        <v>30769.069999999992</v>
      </c>
      <c r="I213" s="2">
        <f t="shared" si="21"/>
        <v>30789.069999999992</v>
      </c>
      <c r="J213" s="1" t="s">
        <v>55</v>
      </c>
    </row>
    <row r="214" spans="1:11" x14ac:dyDescent="0.3">
      <c r="A214">
        <v>171</v>
      </c>
      <c r="B214" s="22">
        <v>42979</v>
      </c>
      <c r="C214" t="s">
        <v>160</v>
      </c>
      <c r="E214">
        <v>25</v>
      </c>
      <c r="H214" s="2">
        <f t="shared" si="20"/>
        <v>30789.069999999992</v>
      </c>
      <c r="I214" s="2">
        <f t="shared" si="21"/>
        <v>30814.069999999992</v>
      </c>
      <c r="J214" s="1" t="s">
        <v>55</v>
      </c>
    </row>
    <row r="215" spans="1:11" x14ac:dyDescent="0.3">
      <c r="A215">
        <v>171</v>
      </c>
      <c r="B215" s="22">
        <v>42982</v>
      </c>
      <c r="C215" t="s">
        <v>108</v>
      </c>
      <c r="E215">
        <v>5</v>
      </c>
      <c r="H215" s="2">
        <f t="shared" si="20"/>
        <v>30814.069999999992</v>
      </c>
      <c r="I215" s="2">
        <f t="shared" si="21"/>
        <v>30819.069999999992</v>
      </c>
      <c r="J215" s="1" t="s">
        <v>55</v>
      </c>
    </row>
    <row r="216" spans="1:11" x14ac:dyDescent="0.3">
      <c r="A216">
        <v>171</v>
      </c>
      <c r="B216" s="22">
        <v>42982</v>
      </c>
      <c r="C216" t="s">
        <v>144</v>
      </c>
      <c r="D216" t="s">
        <v>283</v>
      </c>
      <c r="E216">
        <v>70.680000000000007</v>
      </c>
      <c r="H216" s="2">
        <f t="shared" si="20"/>
        <v>30819.069999999992</v>
      </c>
      <c r="I216" s="2">
        <f t="shared" si="21"/>
        <v>30889.749999999993</v>
      </c>
      <c r="J216" s="1" t="s">
        <v>55</v>
      </c>
    </row>
    <row r="217" spans="1:11" x14ac:dyDescent="0.3">
      <c r="A217">
        <v>171</v>
      </c>
      <c r="B217" s="22">
        <v>42983</v>
      </c>
      <c r="C217" t="s">
        <v>109</v>
      </c>
      <c r="E217">
        <v>20</v>
      </c>
      <c r="H217" s="2">
        <f t="shared" si="20"/>
        <v>30889.749999999993</v>
      </c>
      <c r="I217" s="2">
        <f t="shared" si="21"/>
        <v>30909.749999999993</v>
      </c>
      <c r="J217" s="1" t="s">
        <v>55</v>
      </c>
    </row>
    <row r="218" spans="1:11" x14ac:dyDescent="0.3">
      <c r="A218">
        <v>171</v>
      </c>
      <c r="B218" s="22">
        <v>42986</v>
      </c>
      <c r="C218" t="s">
        <v>254</v>
      </c>
      <c r="D218" t="s">
        <v>291</v>
      </c>
      <c r="F218">
        <v>1000</v>
      </c>
      <c r="G218" t="s">
        <v>280</v>
      </c>
      <c r="H218" s="2">
        <f t="shared" si="20"/>
        <v>30909.749999999993</v>
      </c>
      <c r="I218" s="2">
        <f t="shared" si="21"/>
        <v>29909.749999999993</v>
      </c>
      <c r="J218" s="45" t="s">
        <v>305</v>
      </c>
      <c r="K218" s="24"/>
    </row>
    <row r="219" spans="1:11" x14ac:dyDescent="0.3">
      <c r="A219">
        <v>171</v>
      </c>
      <c r="B219" s="22">
        <v>42989</v>
      </c>
      <c r="C219" t="s">
        <v>144</v>
      </c>
      <c r="D219" t="s">
        <v>283</v>
      </c>
      <c r="E219">
        <v>233.97</v>
      </c>
      <c r="H219" s="2">
        <f t="shared" si="20"/>
        <v>29909.749999999993</v>
      </c>
      <c r="I219" s="2">
        <f t="shared" si="21"/>
        <v>30143.719999999994</v>
      </c>
      <c r="J219" s="1" t="s">
        <v>55</v>
      </c>
    </row>
    <row r="220" spans="1:11" x14ac:dyDescent="0.3">
      <c r="A220">
        <v>171</v>
      </c>
      <c r="B220" s="22">
        <v>42991</v>
      </c>
      <c r="C220" t="s">
        <v>111</v>
      </c>
      <c r="E220">
        <v>20</v>
      </c>
      <c r="H220" s="2">
        <f t="shared" si="20"/>
        <v>30143.719999999994</v>
      </c>
      <c r="I220" s="2">
        <f t="shared" si="21"/>
        <v>30163.719999999994</v>
      </c>
      <c r="J220" s="1" t="s">
        <v>55</v>
      </c>
    </row>
    <row r="221" spans="1:11" x14ac:dyDescent="0.3">
      <c r="A221">
        <v>171</v>
      </c>
      <c r="B221" s="22">
        <v>42993</v>
      </c>
      <c r="C221" t="s">
        <v>113</v>
      </c>
      <c r="E221">
        <v>40</v>
      </c>
      <c r="H221" s="2">
        <f t="shared" si="20"/>
        <v>30163.719999999994</v>
      </c>
      <c r="I221" s="2">
        <f t="shared" si="21"/>
        <v>30203.719999999994</v>
      </c>
      <c r="J221" s="1" t="s">
        <v>55</v>
      </c>
    </row>
    <row r="222" spans="1:11" x14ac:dyDescent="0.3">
      <c r="A222">
        <v>171</v>
      </c>
      <c r="B222" s="22">
        <v>42993</v>
      </c>
      <c r="C222" t="s">
        <v>112</v>
      </c>
      <c r="E222">
        <v>40</v>
      </c>
      <c r="H222" s="2">
        <f t="shared" ref="H222:H225" si="22">+I221</f>
        <v>30203.719999999994</v>
      </c>
      <c r="I222" s="2">
        <f t="shared" ref="I222:I225" si="23">+H222+E222-F222</f>
        <v>30243.719999999994</v>
      </c>
      <c r="J222" s="1" t="s">
        <v>55</v>
      </c>
    </row>
    <row r="223" spans="1:11" x14ac:dyDescent="0.3">
      <c r="A223">
        <v>171</v>
      </c>
      <c r="B223" s="22">
        <v>42996</v>
      </c>
      <c r="C223" t="s">
        <v>144</v>
      </c>
      <c r="D223" t="s">
        <v>283</v>
      </c>
      <c r="E223">
        <v>497.09</v>
      </c>
      <c r="H223" s="2">
        <f t="shared" si="22"/>
        <v>30243.719999999994</v>
      </c>
      <c r="I223" s="2">
        <f t="shared" si="23"/>
        <v>30740.809999999994</v>
      </c>
      <c r="J223" s="1" t="s">
        <v>55</v>
      </c>
    </row>
    <row r="224" spans="1:11" x14ac:dyDescent="0.3">
      <c r="A224">
        <v>171</v>
      </c>
      <c r="B224" s="22">
        <v>42996</v>
      </c>
      <c r="C224" t="s">
        <v>303</v>
      </c>
      <c r="F224">
        <v>497.09</v>
      </c>
      <c r="H224" s="2">
        <f t="shared" si="22"/>
        <v>30740.809999999994</v>
      </c>
      <c r="I224" s="2">
        <f t="shared" si="23"/>
        <v>30243.719999999994</v>
      </c>
      <c r="J224" s="1" t="s">
        <v>302</v>
      </c>
    </row>
    <row r="225" spans="1:11" x14ac:dyDescent="0.3">
      <c r="A225">
        <v>171</v>
      </c>
      <c r="B225" s="22">
        <v>42996</v>
      </c>
      <c r="C225" t="s">
        <v>303</v>
      </c>
      <c r="F225" s="2">
        <v>28128.41</v>
      </c>
      <c r="H225" s="2">
        <f t="shared" si="22"/>
        <v>30243.719999999994</v>
      </c>
      <c r="I225" s="2">
        <f t="shared" si="23"/>
        <v>2115.309999999994</v>
      </c>
      <c r="J225" s="1" t="s">
        <v>302</v>
      </c>
    </row>
    <row r="226" spans="1:11" x14ac:dyDescent="0.3">
      <c r="B226" s="22"/>
      <c r="F226" s="2"/>
      <c r="H226" s="2"/>
      <c r="I226" s="2"/>
      <c r="J226" s="2"/>
    </row>
    <row r="227" spans="1:11" x14ac:dyDescent="0.3">
      <c r="A227">
        <v>1</v>
      </c>
      <c r="B227" s="11">
        <v>42950</v>
      </c>
      <c r="E227">
        <v>104</v>
      </c>
      <c r="H227" s="2">
        <v>0</v>
      </c>
      <c r="I227" s="2">
        <f t="shared" ref="I227" si="24">+H227+E227-F227</f>
        <v>104</v>
      </c>
      <c r="J227" s="1" t="s">
        <v>55</v>
      </c>
    </row>
    <row r="228" spans="1:11" x14ac:dyDescent="0.3">
      <c r="A228">
        <v>1</v>
      </c>
      <c r="B228" s="11">
        <v>42957</v>
      </c>
      <c r="C228" t="s">
        <v>297</v>
      </c>
      <c r="D228" t="s">
        <v>298</v>
      </c>
      <c r="E228">
        <v>3000</v>
      </c>
      <c r="H228" s="2">
        <f>+I227</f>
        <v>104</v>
      </c>
      <c r="I228" s="2">
        <f t="shared" ref="I228:I232" si="25">+H228+E228-F228</f>
        <v>3104</v>
      </c>
      <c r="J228" s="42" t="s">
        <v>205</v>
      </c>
      <c r="K228" s="24"/>
    </row>
    <row r="229" spans="1:11" x14ac:dyDescent="0.3">
      <c r="A229">
        <v>1</v>
      </c>
      <c r="B229" s="11">
        <v>42996</v>
      </c>
      <c r="C229" t="s">
        <v>299</v>
      </c>
      <c r="E229" s="2">
        <f>+F225</f>
        <v>28128.41</v>
      </c>
      <c r="H229" s="2">
        <f t="shared" ref="H229:H232" si="26">+I228</f>
        <v>3104</v>
      </c>
      <c r="I229" s="2">
        <f t="shared" si="25"/>
        <v>31232.41</v>
      </c>
      <c r="J229" s="1" t="s">
        <v>302</v>
      </c>
    </row>
    <row r="230" spans="1:11" x14ac:dyDescent="0.3">
      <c r="A230">
        <v>1</v>
      </c>
      <c r="B230" s="11">
        <v>42996</v>
      </c>
      <c r="C230" t="s">
        <v>299</v>
      </c>
      <c r="E230">
        <f>+F224</f>
        <v>497.09</v>
      </c>
      <c r="H230" s="2">
        <f t="shared" si="26"/>
        <v>31232.41</v>
      </c>
      <c r="I230" s="2">
        <f t="shared" si="25"/>
        <v>31729.5</v>
      </c>
      <c r="J230" s="1" t="s">
        <v>302</v>
      </c>
    </row>
    <row r="231" spans="1:11" x14ac:dyDescent="0.3">
      <c r="A231">
        <v>1</v>
      </c>
      <c r="B231" s="11">
        <v>42998</v>
      </c>
      <c r="C231" t="s">
        <v>300</v>
      </c>
      <c r="D231" t="s">
        <v>301</v>
      </c>
      <c r="F231">
        <v>200</v>
      </c>
      <c r="H231" s="2">
        <f t="shared" si="26"/>
        <v>31729.5</v>
      </c>
      <c r="I231" s="2">
        <f t="shared" si="25"/>
        <v>31529.5</v>
      </c>
      <c r="J231" s="45" t="s">
        <v>305</v>
      </c>
    </row>
    <row r="232" spans="1:11" x14ac:dyDescent="0.3">
      <c r="A232">
        <v>1</v>
      </c>
      <c r="B232" s="11">
        <v>42998</v>
      </c>
      <c r="C232" t="s">
        <v>300</v>
      </c>
      <c r="D232" t="s">
        <v>301</v>
      </c>
      <c r="F232">
        <v>250</v>
      </c>
      <c r="H232" s="2">
        <f t="shared" si="26"/>
        <v>31529.5</v>
      </c>
      <c r="I232" s="44">
        <f t="shared" si="25"/>
        <v>31279.5</v>
      </c>
      <c r="J232" s="45" t="s">
        <v>305</v>
      </c>
    </row>
    <row r="233" spans="1:11" x14ac:dyDescent="0.3">
      <c r="B233" s="22"/>
      <c r="F233" s="2"/>
      <c r="H233" s="2"/>
      <c r="I233" s="2"/>
      <c r="J233" s="2"/>
    </row>
    <row r="234" spans="1:11" x14ac:dyDescent="0.3">
      <c r="B234" s="22"/>
      <c r="F234" s="2"/>
      <c r="H234" s="2"/>
      <c r="I234" s="2"/>
      <c r="J234" s="2"/>
    </row>
    <row r="235" spans="1:11" x14ac:dyDescent="0.3">
      <c r="B235" s="22"/>
      <c r="F235" s="2"/>
      <c r="H235" s="2"/>
      <c r="I235" s="2"/>
      <c r="J235" s="2"/>
    </row>
    <row r="236" spans="1:11" x14ac:dyDescent="0.3">
      <c r="B236" s="22"/>
      <c r="F236" s="2"/>
      <c r="H236" s="2"/>
      <c r="I236" s="2"/>
      <c r="J236" s="2"/>
    </row>
    <row r="238" spans="1:11" x14ac:dyDescent="0.3">
      <c r="E238" s="43">
        <f>SUM(E3:E237)</f>
        <v>69372.509999999995</v>
      </c>
      <c r="F238" s="43">
        <f>SUM(F3:F237)</f>
        <v>60645.81</v>
      </c>
    </row>
    <row r="240" spans="1:11" x14ac:dyDescent="0.3">
      <c r="C240" t="s">
        <v>310</v>
      </c>
      <c r="E240" s="2">
        <f>+SUMIF(J$2:J$237,J240,E$2:E$237)</f>
        <v>24668.11</v>
      </c>
      <c r="F240" s="2">
        <f>+SUMIF(J$3:J$237,J240,F$3:F$237)</f>
        <v>0</v>
      </c>
      <c r="G240" s="2">
        <f>+E240-F240</f>
        <v>24668.11</v>
      </c>
      <c r="J240" s="1" t="s">
        <v>309</v>
      </c>
    </row>
    <row r="242" spans="3:10" x14ac:dyDescent="0.3">
      <c r="C242" t="s">
        <v>19</v>
      </c>
      <c r="E242" s="2">
        <f t="shared" ref="E242:E245" si="27">+SUMIF(J$2:J$237,J242,E$2:E$237)</f>
        <v>16361.490000000002</v>
      </c>
      <c r="F242" s="2">
        <f t="shared" ref="F242:F245" si="28">+SUMIF(J$3:J$237,J242,F$3:F$237)</f>
        <v>80</v>
      </c>
      <c r="G242" s="2">
        <f>+E242-F242</f>
        <v>16281.490000000002</v>
      </c>
      <c r="J242" s="13" t="s">
        <v>55</v>
      </c>
    </row>
    <row r="243" spans="3:10" x14ac:dyDescent="0.3">
      <c r="C243" t="s">
        <v>91</v>
      </c>
      <c r="E243" s="2">
        <f t="shared" si="27"/>
        <v>0.81</v>
      </c>
      <c r="F243" s="2">
        <f t="shared" si="28"/>
        <v>0</v>
      </c>
      <c r="G243" s="2">
        <f t="shared" ref="G243:G254" si="29">+E243-F243</f>
        <v>0.81</v>
      </c>
      <c r="J243" s="13" t="s">
        <v>57</v>
      </c>
    </row>
    <row r="244" spans="3:10" x14ac:dyDescent="0.3">
      <c r="C244" t="s">
        <v>20</v>
      </c>
      <c r="E244" s="2">
        <f t="shared" si="27"/>
        <v>4318.34</v>
      </c>
      <c r="F244" s="2">
        <f t="shared" si="28"/>
        <v>0</v>
      </c>
      <c r="G244" s="2">
        <f t="shared" si="29"/>
        <v>4318.34</v>
      </c>
      <c r="J244" s="13" t="s">
        <v>61</v>
      </c>
    </row>
    <row r="245" spans="3:10" x14ac:dyDescent="0.3">
      <c r="C245" t="s">
        <v>206</v>
      </c>
      <c r="E245" s="2">
        <f t="shared" si="27"/>
        <v>20000</v>
      </c>
      <c r="F245" s="2">
        <f t="shared" si="28"/>
        <v>0</v>
      </c>
      <c r="G245" s="2">
        <f t="shared" si="29"/>
        <v>20000</v>
      </c>
      <c r="J245" s="13" t="s">
        <v>205</v>
      </c>
    </row>
    <row r="246" spans="3:10" x14ac:dyDescent="0.3">
      <c r="E246" s="2"/>
      <c r="F246" s="2"/>
      <c r="G246" s="2"/>
      <c r="J246" s="13"/>
    </row>
    <row r="247" spans="3:10" x14ac:dyDescent="0.3">
      <c r="C247" t="s">
        <v>92</v>
      </c>
      <c r="E247" s="2">
        <f t="shared" ref="E247:E254" si="30">+SUMIF(J$2:J$237,J247,E$2:E$237)</f>
        <v>0</v>
      </c>
      <c r="F247" s="2">
        <f t="shared" ref="F247:F254" si="31">+SUMIF(J$3:J$237,J247,F$3:F$237)</f>
        <v>23369.5</v>
      </c>
      <c r="G247" s="2">
        <f t="shared" si="29"/>
        <v>-23369.5</v>
      </c>
      <c r="J247" s="13" t="s">
        <v>65</v>
      </c>
    </row>
    <row r="248" spans="3:10" x14ac:dyDescent="0.3">
      <c r="C248" t="s">
        <v>207</v>
      </c>
      <c r="E248" s="2">
        <f t="shared" si="30"/>
        <v>0</v>
      </c>
      <c r="F248" s="2">
        <f t="shared" si="31"/>
        <v>0</v>
      </c>
      <c r="G248" s="2">
        <f t="shared" si="29"/>
        <v>0</v>
      </c>
      <c r="J248" s="13" t="s">
        <v>208</v>
      </c>
    </row>
    <row r="249" spans="3:10" x14ac:dyDescent="0.3">
      <c r="C249" t="s">
        <v>313</v>
      </c>
      <c r="E249" s="2">
        <f t="shared" si="30"/>
        <v>0</v>
      </c>
      <c r="F249" s="2">
        <f t="shared" si="31"/>
        <v>3611</v>
      </c>
      <c r="G249" s="2">
        <f t="shared" si="29"/>
        <v>-3611</v>
      </c>
      <c r="J249" s="13" t="s">
        <v>311</v>
      </c>
    </row>
    <row r="250" spans="3:10" x14ac:dyDescent="0.3">
      <c r="C250" t="s">
        <v>93</v>
      </c>
      <c r="E250" s="2">
        <f t="shared" si="30"/>
        <v>0</v>
      </c>
      <c r="F250" s="2">
        <f t="shared" si="31"/>
        <v>78</v>
      </c>
      <c r="G250" s="2">
        <f t="shared" si="29"/>
        <v>-78</v>
      </c>
      <c r="J250" s="13" t="s">
        <v>87</v>
      </c>
    </row>
    <row r="251" spans="3:10" x14ac:dyDescent="0.3">
      <c r="C251" t="s">
        <v>306</v>
      </c>
      <c r="E251" s="2">
        <f t="shared" si="30"/>
        <v>0</v>
      </c>
      <c r="F251" s="2">
        <f t="shared" si="31"/>
        <v>4036.64</v>
      </c>
      <c r="G251" s="2">
        <f t="shared" si="29"/>
        <v>-4036.64</v>
      </c>
      <c r="J251" s="13" t="s">
        <v>305</v>
      </c>
    </row>
    <row r="252" spans="3:10" x14ac:dyDescent="0.3">
      <c r="C252" t="s">
        <v>292</v>
      </c>
      <c r="E252" s="2">
        <f t="shared" si="30"/>
        <v>66.37</v>
      </c>
      <c r="F252" s="2">
        <f t="shared" si="31"/>
        <v>66.95</v>
      </c>
      <c r="G252" s="2">
        <f t="shared" si="29"/>
        <v>-0.57999999999999829</v>
      </c>
      <c r="J252" s="13" t="s">
        <v>293</v>
      </c>
    </row>
    <row r="253" spans="3:10" x14ac:dyDescent="0.3">
      <c r="C253" t="s">
        <v>95</v>
      </c>
      <c r="E253" s="2">
        <f t="shared" si="30"/>
        <v>0</v>
      </c>
      <c r="F253" s="2">
        <f t="shared" si="31"/>
        <v>778.22</v>
      </c>
      <c r="G253" s="2">
        <f t="shared" si="29"/>
        <v>-778.22</v>
      </c>
      <c r="J253" s="13" t="s">
        <v>56</v>
      </c>
    </row>
    <row r="254" spans="3:10" x14ac:dyDescent="0.3">
      <c r="C254" t="s">
        <v>304</v>
      </c>
      <c r="E254" s="2">
        <f t="shared" si="30"/>
        <v>28625.5</v>
      </c>
      <c r="F254" s="2">
        <f t="shared" si="31"/>
        <v>28625.5</v>
      </c>
      <c r="G254" s="2">
        <f t="shared" si="29"/>
        <v>0</v>
      </c>
      <c r="J254" s="13" t="s">
        <v>302</v>
      </c>
    </row>
    <row r="256" spans="3:10" x14ac:dyDescent="0.3">
      <c r="E256" s="2">
        <f>SUM(E240:E255)</f>
        <v>94040.62</v>
      </c>
      <c r="F256" s="2">
        <f>SUM(F240:F255)</f>
        <v>60645.81</v>
      </c>
      <c r="G256" s="2">
        <f>SUM(G240:G255)</f>
        <v>33394.81</v>
      </c>
    </row>
    <row r="258" spans="1:10" x14ac:dyDescent="0.3">
      <c r="F258" s="23">
        <f>+F238-F256</f>
        <v>0</v>
      </c>
    </row>
    <row r="260" spans="1:10" x14ac:dyDescent="0.3">
      <c r="A260" t="s">
        <v>294</v>
      </c>
      <c r="B260" t="s">
        <v>36</v>
      </c>
      <c r="C260" t="s">
        <v>295</v>
      </c>
      <c r="D260" t="s">
        <v>296</v>
      </c>
      <c r="E260" t="s">
        <v>18</v>
      </c>
      <c r="F260" t="s">
        <v>22</v>
      </c>
    </row>
    <row r="261" spans="1:10" x14ac:dyDescent="0.3">
      <c r="A261">
        <v>1</v>
      </c>
      <c r="B261" s="11">
        <v>42950</v>
      </c>
      <c r="E261">
        <v>104</v>
      </c>
    </row>
    <row r="262" spans="1:10" x14ac:dyDescent="0.3">
      <c r="A262">
        <v>1</v>
      </c>
      <c r="B262" s="11">
        <v>42957</v>
      </c>
      <c r="C262" t="s">
        <v>297</v>
      </c>
      <c r="D262" t="s">
        <v>298</v>
      </c>
      <c r="E262">
        <v>3000</v>
      </c>
    </row>
    <row r="263" spans="1:10" x14ac:dyDescent="0.3">
      <c r="A263">
        <v>1</v>
      </c>
      <c r="B263" s="11">
        <v>42996</v>
      </c>
      <c r="C263" t="s">
        <v>299</v>
      </c>
      <c r="E263">
        <v>28128.41</v>
      </c>
      <c r="J263" s="1" t="s">
        <v>302</v>
      </c>
    </row>
    <row r="264" spans="1:10" x14ac:dyDescent="0.3">
      <c r="A264">
        <v>1</v>
      </c>
      <c r="B264" s="11">
        <v>42996</v>
      </c>
      <c r="C264" t="s">
        <v>299</v>
      </c>
      <c r="E264">
        <v>497.09</v>
      </c>
      <c r="J264" s="1" t="s">
        <v>302</v>
      </c>
    </row>
    <row r="265" spans="1:10" x14ac:dyDescent="0.3">
      <c r="A265">
        <v>1</v>
      </c>
      <c r="B265" s="11">
        <v>42998</v>
      </c>
      <c r="C265" t="s">
        <v>300</v>
      </c>
      <c r="D265" t="s">
        <v>301</v>
      </c>
      <c r="F265">
        <v>200</v>
      </c>
    </row>
    <row r="266" spans="1:10" x14ac:dyDescent="0.3">
      <c r="A266">
        <v>1</v>
      </c>
      <c r="B266" s="11">
        <v>42998</v>
      </c>
      <c r="C266" t="s">
        <v>300</v>
      </c>
      <c r="D266" t="s">
        <v>301</v>
      </c>
      <c r="F266">
        <v>250</v>
      </c>
    </row>
    <row r="268" spans="1:10" x14ac:dyDescent="0.3">
      <c r="E268" s="43">
        <f>SUM(E261:E267)</f>
        <v>31729.5</v>
      </c>
      <c r="F268" s="43">
        <f>SUM(F261:F267)</f>
        <v>450</v>
      </c>
    </row>
    <row r="269" spans="1:10" x14ac:dyDescent="0.3">
      <c r="E269">
        <f>+E268-F268</f>
        <v>31279.5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sqref="A1:XFD1048576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153</v>
      </c>
    </row>
    <row r="5" spans="1:2" x14ac:dyDescent="0.3">
      <c r="A5" s="6" t="s">
        <v>225</v>
      </c>
      <c r="B5" s="6" t="s">
        <v>227</v>
      </c>
    </row>
    <row r="7" spans="1:2" x14ac:dyDescent="0.3">
      <c r="B7" t="s">
        <v>229</v>
      </c>
    </row>
    <row r="9" spans="1:2" x14ac:dyDescent="0.3">
      <c r="B9" t="s">
        <v>230</v>
      </c>
    </row>
    <row r="10" spans="1:2" x14ac:dyDescent="0.3">
      <c r="B10" t="s">
        <v>228</v>
      </c>
    </row>
    <row r="11" spans="1:2" x14ac:dyDescent="0.3">
      <c r="B11" t="s">
        <v>231</v>
      </c>
    </row>
    <row r="12" spans="1:2" x14ac:dyDescent="0.3">
      <c r="B12" t="s">
        <v>232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16"/>
  <sheetViews>
    <sheetView workbookViewId="0">
      <pane xSplit="2" ySplit="1" topLeftCell="C200" activePane="bottomRight" state="frozen"/>
      <selection pane="topRight" activeCell="C1" sqref="C1"/>
      <selection pane="bottomLeft" activeCell="A2" sqref="A2"/>
      <selection pane="bottomRight" activeCell="H205" sqref="H205"/>
    </sheetView>
  </sheetViews>
  <sheetFormatPr defaultColWidth="8.77734375" defaultRowHeight="14.4" x14ac:dyDescent="0.3"/>
  <cols>
    <col min="1" max="1" width="10.33203125" bestFit="1" customWidth="1"/>
    <col min="2" max="2" width="10.6640625" bestFit="1" customWidth="1"/>
    <col min="3" max="3" width="31.44140625" bestFit="1" customWidth="1"/>
    <col min="4" max="4" width="31" bestFit="1" customWidth="1"/>
    <col min="5" max="5" width="10" customWidth="1"/>
    <col min="6" max="6" width="11.77734375" bestFit="1" customWidth="1"/>
    <col min="11" max="11" width="26.44140625" customWidth="1"/>
    <col min="12" max="12" width="10.44140625" customWidth="1"/>
  </cols>
  <sheetData>
    <row r="1" spans="1:11" ht="15.6" x14ac:dyDescent="0.3">
      <c r="A1" t="s">
        <v>156</v>
      </c>
      <c r="B1" t="s">
        <v>36</v>
      </c>
      <c r="C1" s="10" t="s">
        <v>37</v>
      </c>
      <c r="D1" s="10" t="s">
        <v>38</v>
      </c>
      <c r="E1" t="s">
        <v>18</v>
      </c>
      <c r="F1" t="s">
        <v>22</v>
      </c>
      <c r="H1" s="19" t="s">
        <v>40</v>
      </c>
      <c r="I1" s="19" t="s">
        <v>41</v>
      </c>
    </row>
    <row r="2" spans="1:11" x14ac:dyDescent="0.3">
      <c r="A2">
        <v>146</v>
      </c>
      <c r="B2" s="22">
        <v>42278</v>
      </c>
      <c r="C2" t="s">
        <v>157</v>
      </c>
      <c r="E2" s="18">
        <v>10</v>
      </c>
      <c r="F2" s="18"/>
      <c r="H2" s="24">
        <f>+'Assets  Liabs'!AR15</f>
        <v>14236.769999999999</v>
      </c>
      <c r="I2" s="2">
        <f>+H2+E2-F2</f>
        <v>14246.769999999999</v>
      </c>
      <c r="J2" t="s">
        <v>55</v>
      </c>
    </row>
    <row r="3" spans="1:11" x14ac:dyDescent="0.3">
      <c r="A3">
        <v>146</v>
      </c>
      <c r="B3" s="11">
        <v>42278</v>
      </c>
      <c r="C3" t="s">
        <v>158</v>
      </c>
      <c r="E3" s="18">
        <v>10</v>
      </c>
      <c r="F3" s="18"/>
      <c r="H3" s="2">
        <f t="shared" ref="H3" si="0">+I2</f>
        <v>14246.769999999999</v>
      </c>
      <c r="I3" s="2">
        <f t="shared" ref="I3" si="1">+H3+E3-F3</f>
        <v>14256.769999999999</v>
      </c>
      <c r="J3" t="s">
        <v>55</v>
      </c>
    </row>
    <row r="4" spans="1:11" x14ac:dyDescent="0.3">
      <c r="A4">
        <v>146</v>
      </c>
      <c r="B4" s="11">
        <v>42278</v>
      </c>
      <c r="C4" t="s">
        <v>104</v>
      </c>
      <c r="E4" s="18">
        <v>10</v>
      </c>
      <c r="F4" s="18"/>
      <c r="H4" s="2">
        <f t="shared" ref="H4:H67" si="2">+I3</f>
        <v>14256.769999999999</v>
      </c>
      <c r="I4" s="2">
        <f t="shared" ref="I4:I67" si="3">+H4+E4-F4</f>
        <v>14266.769999999999</v>
      </c>
      <c r="J4" t="s">
        <v>55</v>
      </c>
    </row>
    <row r="5" spans="1:11" x14ac:dyDescent="0.3">
      <c r="A5">
        <v>146</v>
      </c>
      <c r="B5" s="11">
        <v>42278</v>
      </c>
      <c r="C5" t="s">
        <v>159</v>
      </c>
      <c r="E5" s="18">
        <v>10</v>
      </c>
      <c r="F5" s="18"/>
      <c r="H5" s="2">
        <f t="shared" si="2"/>
        <v>14266.769999999999</v>
      </c>
      <c r="I5" s="2">
        <f t="shared" si="3"/>
        <v>14276.769999999999</v>
      </c>
      <c r="J5" t="s">
        <v>55</v>
      </c>
    </row>
    <row r="6" spans="1:11" x14ac:dyDescent="0.3">
      <c r="A6">
        <v>146</v>
      </c>
      <c r="B6" s="11">
        <v>42278</v>
      </c>
      <c r="C6" t="s">
        <v>106</v>
      </c>
      <c r="E6" s="18">
        <v>20</v>
      </c>
      <c r="F6" s="18"/>
      <c r="H6" s="2">
        <f t="shared" si="2"/>
        <v>14276.769999999999</v>
      </c>
      <c r="I6" s="2">
        <f t="shared" si="3"/>
        <v>14296.769999999999</v>
      </c>
      <c r="J6" t="s">
        <v>55</v>
      </c>
    </row>
    <row r="7" spans="1:11" x14ac:dyDescent="0.3">
      <c r="A7">
        <v>146</v>
      </c>
      <c r="B7" s="11">
        <v>42278</v>
      </c>
      <c r="C7" t="s">
        <v>160</v>
      </c>
      <c r="E7" s="18">
        <v>25</v>
      </c>
      <c r="F7" s="18"/>
      <c r="H7" s="2">
        <f t="shared" si="2"/>
        <v>14296.769999999999</v>
      </c>
      <c r="I7" s="2">
        <f t="shared" si="3"/>
        <v>14321.769999999999</v>
      </c>
      <c r="J7" t="s">
        <v>55</v>
      </c>
    </row>
    <row r="8" spans="1:11" x14ac:dyDescent="0.3">
      <c r="A8">
        <v>146</v>
      </c>
      <c r="B8" s="11">
        <v>42282</v>
      </c>
      <c r="C8" t="s">
        <v>108</v>
      </c>
      <c r="E8" s="18">
        <v>5</v>
      </c>
      <c r="F8" s="18"/>
      <c r="H8" s="2">
        <f t="shared" si="2"/>
        <v>14321.769999999999</v>
      </c>
      <c r="I8" s="2">
        <f t="shared" si="3"/>
        <v>14326.769999999999</v>
      </c>
      <c r="J8" t="s">
        <v>55</v>
      </c>
    </row>
    <row r="9" spans="1:11" x14ac:dyDescent="0.3">
      <c r="A9">
        <v>146</v>
      </c>
      <c r="B9" s="11">
        <v>42282</v>
      </c>
      <c r="C9" t="s">
        <v>161</v>
      </c>
      <c r="E9" s="18">
        <v>20</v>
      </c>
      <c r="F9" s="18"/>
      <c r="H9" s="2">
        <f t="shared" si="2"/>
        <v>14326.769999999999</v>
      </c>
      <c r="I9" s="2">
        <f t="shared" si="3"/>
        <v>14346.769999999999</v>
      </c>
      <c r="J9" t="s">
        <v>55</v>
      </c>
    </row>
    <row r="10" spans="1:11" x14ac:dyDescent="0.3">
      <c r="A10">
        <v>146</v>
      </c>
      <c r="B10" s="11">
        <v>42285</v>
      </c>
      <c r="C10" t="s">
        <v>162</v>
      </c>
      <c r="E10" s="18"/>
      <c r="F10" s="18">
        <v>117</v>
      </c>
      <c r="H10" s="2">
        <f t="shared" si="2"/>
        <v>14346.769999999999</v>
      </c>
      <c r="I10" s="2">
        <f t="shared" si="3"/>
        <v>14229.769999999999</v>
      </c>
      <c r="J10" t="s">
        <v>56</v>
      </c>
    </row>
    <row r="11" spans="1:11" x14ac:dyDescent="0.3">
      <c r="A11">
        <v>146</v>
      </c>
      <c r="B11" s="11">
        <v>42285</v>
      </c>
      <c r="C11" t="s">
        <v>163</v>
      </c>
      <c r="E11" s="18">
        <v>6000</v>
      </c>
      <c r="F11" s="18"/>
      <c r="H11" s="2">
        <f t="shared" si="2"/>
        <v>14229.769999999999</v>
      </c>
      <c r="I11" s="2">
        <f t="shared" si="3"/>
        <v>20229.769999999997</v>
      </c>
      <c r="J11" t="s">
        <v>55</v>
      </c>
      <c r="K11" t="s">
        <v>209</v>
      </c>
    </row>
    <row r="12" spans="1:11" x14ac:dyDescent="0.3">
      <c r="A12">
        <v>146</v>
      </c>
      <c r="B12" s="11">
        <v>42285</v>
      </c>
      <c r="C12" t="s">
        <v>164</v>
      </c>
      <c r="E12" s="18"/>
      <c r="F12" s="18">
        <v>5400</v>
      </c>
      <c r="H12" s="2">
        <f t="shared" si="2"/>
        <v>20229.769999999997</v>
      </c>
      <c r="I12" s="2">
        <f t="shared" si="3"/>
        <v>14829.769999999997</v>
      </c>
      <c r="J12" t="s">
        <v>55</v>
      </c>
      <c r="K12" t="s">
        <v>210</v>
      </c>
    </row>
    <row r="13" spans="1:11" x14ac:dyDescent="0.3">
      <c r="A13" s="11"/>
      <c r="B13" s="11">
        <v>42290</v>
      </c>
      <c r="C13" t="s">
        <v>165</v>
      </c>
      <c r="E13" s="18">
        <v>10</v>
      </c>
      <c r="F13" s="18"/>
      <c r="H13" s="2">
        <f t="shared" si="2"/>
        <v>14829.769999999997</v>
      </c>
      <c r="I13" s="2">
        <f t="shared" si="3"/>
        <v>14839.769999999997</v>
      </c>
      <c r="J13" t="s">
        <v>55</v>
      </c>
    </row>
    <row r="14" spans="1:11" x14ac:dyDescent="0.3">
      <c r="A14">
        <v>146</v>
      </c>
      <c r="B14" s="11">
        <v>42292</v>
      </c>
      <c r="C14" t="s">
        <v>52</v>
      </c>
      <c r="E14" s="18">
        <v>147.80000000000001</v>
      </c>
      <c r="F14" s="18"/>
      <c r="H14" s="2">
        <f t="shared" si="2"/>
        <v>14839.769999999997</v>
      </c>
      <c r="I14" s="2">
        <f t="shared" si="3"/>
        <v>14987.569999999996</v>
      </c>
      <c r="J14" t="s">
        <v>55</v>
      </c>
    </row>
    <row r="15" spans="1:11" x14ac:dyDescent="0.3">
      <c r="A15">
        <v>146</v>
      </c>
      <c r="B15" s="11">
        <v>42292</v>
      </c>
      <c r="C15" t="s">
        <v>166</v>
      </c>
      <c r="E15" s="18">
        <v>30</v>
      </c>
      <c r="F15" s="18"/>
      <c r="H15" s="2">
        <f t="shared" si="2"/>
        <v>14987.569999999996</v>
      </c>
      <c r="I15" s="2">
        <f t="shared" si="3"/>
        <v>15017.569999999996</v>
      </c>
      <c r="J15" t="s">
        <v>55</v>
      </c>
    </row>
    <row r="16" spans="1:11" x14ac:dyDescent="0.3">
      <c r="A16">
        <v>146</v>
      </c>
      <c r="B16" s="11">
        <v>42292</v>
      </c>
      <c r="C16" t="s">
        <v>113</v>
      </c>
      <c r="E16" s="18">
        <v>40</v>
      </c>
      <c r="F16" s="18"/>
      <c r="H16" s="2">
        <f t="shared" si="2"/>
        <v>15017.569999999996</v>
      </c>
      <c r="I16" s="2">
        <f t="shared" si="3"/>
        <v>15057.569999999996</v>
      </c>
      <c r="J16" t="s">
        <v>55</v>
      </c>
    </row>
    <row r="17" spans="1:11" x14ac:dyDescent="0.3">
      <c r="A17">
        <v>146</v>
      </c>
      <c r="B17" s="11">
        <v>42296</v>
      </c>
      <c r="C17" t="s">
        <v>144</v>
      </c>
      <c r="D17" t="s">
        <v>167</v>
      </c>
      <c r="E17" s="18">
        <v>12.5</v>
      </c>
      <c r="F17" s="18"/>
      <c r="H17" s="2">
        <f t="shared" si="2"/>
        <v>15057.569999999996</v>
      </c>
      <c r="I17" s="2">
        <f t="shared" si="3"/>
        <v>15070.069999999996</v>
      </c>
      <c r="J17" t="s">
        <v>61</v>
      </c>
    </row>
    <row r="18" spans="1:11" x14ac:dyDescent="0.3">
      <c r="A18">
        <v>146</v>
      </c>
      <c r="B18" s="11">
        <v>42303</v>
      </c>
      <c r="C18" t="s">
        <v>114</v>
      </c>
      <c r="E18" s="18">
        <v>10</v>
      </c>
      <c r="F18" s="18"/>
      <c r="H18" s="2">
        <f t="shared" si="2"/>
        <v>15070.069999999996</v>
      </c>
      <c r="I18" s="2">
        <f t="shared" si="3"/>
        <v>15080.069999999996</v>
      </c>
      <c r="J18" t="s">
        <v>55</v>
      </c>
    </row>
    <row r="19" spans="1:11" x14ac:dyDescent="0.3">
      <c r="A19">
        <v>146</v>
      </c>
      <c r="B19" s="11">
        <v>42305</v>
      </c>
      <c r="C19" t="s">
        <v>168</v>
      </c>
      <c r="E19" s="18">
        <v>10</v>
      </c>
      <c r="F19" s="18"/>
      <c r="H19" s="2">
        <f t="shared" si="2"/>
        <v>15080.069999999996</v>
      </c>
      <c r="I19" s="12">
        <f t="shared" si="3"/>
        <v>15090.069999999996</v>
      </c>
      <c r="J19" t="s">
        <v>55</v>
      </c>
    </row>
    <row r="20" spans="1:11" x14ac:dyDescent="0.3">
      <c r="A20">
        <v>147</v>
      </c>
      <c r="B20" s="11">
        <v>42310</v>
      </c>
      <c r="C20" t="s">
        <v>52</v>
      </c>
      <c r="D20" t="s">
        <v>169</v>
      </c>
      <c r="E20" s="18">
        <v>700</v>
      </c>
      <c r="F20" s="18"/>
      <c r="H20" s="2">
        <f t="shared" si="2"/>
        <v>15090.069999999996</v>
      </c>
      <c r="I20" s="2">
        <f t="shared" si="3"/>
        <v>15790.069999999996</v>
      </c>
      <c r="J20" t="s">
        <v>55</v>
      </c>
    </row>
    <row r="21" spans="1:11" x14ac:dyDescent="0.3">
      <c r="A21">
        <v>147</v>
      </c>
      <c r="B21" s="11">
        <v>42310</v>
      </c>
      <c r="C21" t="s">
        <v>52</v>
      </c>
      <c r="D21" t="s">
        <v>170</v>
      </c>
      <c r="E21" s="18">
        <v>2800</v>
      </c>
      <c r="F21" s="18"/>
      <c r="H21" s="2">
        <f t="shared" si="2"/>
        <v>15790.069999999996</v>
      </c>
      <c r="I21" s="2">
        <f t="shared" si="3"/>
        <v>18590.069999999996</v>
      </c>
      <c r="J21" t="s">
        <v>61</v>
      </c>
      <c r="K21" t="s">
        <v>211</v>
      </c>
    </row>
    <row r="22" spans="1:11" x14ac:dyDescent="0.3">
      <c r="A22">
        <v>147</v>
      </c>
      <c r="B22" s="11">
        <v>42310</v>
      </c>
      <c r="C22" t="s">
        <v>158</v>
      </c>
      <c r="E22" s="18">
        <v>10</v>
      </c>
      <c r="F22" s="18"/>
      <c r="H22" s="2">
        <f t="shared" si="2"/>
        <v>18590.069999999996</v>
      </c>
      <c r="I22" s="2">
        <f t="shared" si="3"/>
        <v>18600.069999999996</v>
      </c>
      <c r="J22" t="s">
        <v>55</v>
      </c>
    </row>
    <row r="23" spans="1:11" x14ac:dyDescent="0.3">
      <c r="A23">
        <v>147</v>
      </c>
      <c r="B23" s="11">
        <v>42310</v>
      </c>
      <c r="C23" t="s">
        <v>104</v>
      </c>
      <c r="E23" s="18">
        <v>10</v>
      </c>
      <c r="F23" s="18"/>
      <c r="H23" s="2">
        <f t="shared" si="2"/>
        <v>18600.069999999996</v>
      </c>
      <c r="I23" s="2">
        <f t="shared" si="3"/>
        <v>18610.069999999996</v>
      </c>
      <c r="J23" t="s">
        <v>55</v>
      </c>
    </row>
    <row r="24" spans="1:11" x14ac:dyDescent="0.3">
      <c r="A24">
        <v>147</v>
      </c>
      <c r="B24" s="11">
        <v>42310</v>
      </c>
      <c r="C24" t="s">
        <v>157</v>
      </c>
      <c r="E24" s="18">
        <v>10</v>
      </c>
      <c r="F24" s="18"/>
      <c r="H24" s="2">
        <f t="shared" si="2"/>
        <v>18610.069999999996</v>
      </c>
      <c r="I24" s="2">
        <f t="shared" si="3"/>
        <v>18620.069999999996</v>
      </c>
      <c r="J24" t="s">
        <v>55</v>
      </c>
    </row>
    <row r="25" spans="1:11" x14ac:dyDescent="0.3">
      <c r="A25">
        <v>147</v>
      </c>
      <c r="B25" s="11">
        <v>42310</v>
      </c>
      <c r="C25" t="s">
        <v>159</v>
      </c>
      <c r="E25" s="18">
        <v>10</v>
      </c>
      <c r="F25" s="18"/>
      <c r="H25" s="2">
        <f t="shared" si="2"/>
        <v>18620.069999999996</v>
      </c>
      <c r="I25" s="2">
        <f t="shared" si="3"/>
        <v>18630.069999999996</v>
      </c>
      <c r="J25" t="s">
        <v>55</v>
      </c>
    </row>
    <row r="26" spans="1:11" x14ac:dyDescent="0.3">
      <c r="A26">
        <v>147</v>
      </c>
      <c r="B26" s="11">
        <v>42310</v>
      </c>
      <c r="C26" t="s">
        <v>106</v>
      </c>
      <c r="E26" s="18">
        <v>20</v>
      </c>
      <c r="F26" s="18"/>
      <c r="H26" s="2">
        <f t="shared" si="2"/>
        <v>18630.069999999996</v>
      </c>
      <c r="I26" s="2">
        <f t="shared" si="3"/>
        <v>18650.069999999996</v>
      </c>
      <c r="J26" t="s">
        <v>55</v>
      </c>
    </row>
    <row r="27" spans="1:11" x14ac:dyDescent="0.3">
      <c r="A27">
        <v>147</v>
      </c>
      <c r="B27" s="11">
        <v>42310</v>
      </c>
      <c r="C27" t="s">
        <v>160</v>
      </c>
      <c r="E27" s="18">
        <v>25</v>
      </c>
      <c r="F27" s="18"/>
      <c r="H27" s="2">
        <f t="shared" si="2"/>
        <v>18650.069999999996</v>
      </c>
      <c r="I27" s="2">
        <f t="shared" si="3"/>
        <v>18675.069999999996</v>
      </c>
      <c r="J27" t="s">
        <v>55</v>
      </c>
    </row>
    <row r="28" spans="1:11" x14ac:dyDescent="0.3">
      <c r="A28">
        <v>147</v>
      </c>
      <c r="B28" s="11">
        <v>42311</v>
      </c>
      <c r="C28" t="s">
        <v>108</v>
      </c>
      <c r="E28" s="18">
        <v>5</v>
      </c>
      <c r="F28" s="18"/>
      <c r="H28" s="2">
        <f t="shared" si="2"/>
        <v>18675.069999999996</v>
      </c>
      <c r="I28" s="2">
        <f t="shared" si="3"/>
        <v>18680.069999999996</v>
      </c>
      <c r="J28" t="s">
        <v>55</v>
      </c>
    </row>
    <row r="29" spans="1:11" x14ac:dyDescent="0.3">
      <c r="A29">
        <v>147</v>
      </c>
      <c r="B29" s="11">
        <v>42313</v>
      </c>
      <c r="C29" t="s">
        <v>161</v>
      </c>
      <c r="E29" s="18">
        <v>20</v>
      </c>
      <c r="F29" s="18"/>
      <c r="H29" s="2">
        <f t="shared" si="2"/>
        <v>18680.069999999996</v>
      </c>
      <c r="I29" s="2">
        <f t="shared" si="3"/>
        <v>18700.069999999996</v>
      </c>
      <c r="J29" t="s">
        <v>55</v>
      </c>
    </row>
    <row r="30" spans="1:11" x14ac:dyDescent="0.3">
      <c r="A30">
        <v>147</v>
      </c>
      <c r="B30" s="11">
        <v>42321</v>
      </c>
      <c r="C30" t="s">
        <v>165</v>
      </c>
      <c r="E30" s="18">
        <v>10</v>
      </c>
      <c r="F30" s="18"/>
      <c r="H30" s="2">
        <f t="shared" si="2"/>
        <v>18700.069999999996</v>
      </c>
      <c r="I30" s="2">
        <f t="shared" si="3"/>
        <v>18710.069999999996</v>
      </c>
      <c r="J30" t="s">
        <v>55</v>
      </c>
    </row>
    <row r="31" spans="1:11" x14ac:dyDescent="0.3">
      <c r="A31">
        <v>147</v>
      </c>
      <c r="B31" s="11">
        <v>42324</v>
      </c>
      <c r="C31" t="s">
        <v>166</v>
      </c>
      <c r="E31" s="18">
        <v>30</v>
      </c>
      <c r="F31" s="18"/>
      <c r="H31" s="2">
        <f t="shared" si="2"/>
        <v>18710.069999999996</v>
      </c>
      <c r="I31" s="2">
        <f t="shared" si="3"/>
        <v>18740.069999999996</v>
      </c>
      <c r="J31" t="s">
        <v>55</v>
      </c>
    </row>
    <row r="32" spans="1:11" x14ac:dyDescent="0.3">
      <c r="A32">
        <v>147</v>
      </c>
      <c r="B32" s="11">
        <v>42324</v>
      </c>
      <c r="C32" t="s">
        <v>113</v>
      </c>
      <c r="E32" s="18">
        <v>40</v>
      </c>
      <c r="F32" s="18"/>
      <c r="H32" s="2">
        <f t="shared" si="2"/>
        <v>18740.069999999996</v>
      </c>
      <c r="I32" s="2">
        <f t="shared" si="3"/>
        <v>18780.069999999996</v>
      </c>
      <c r="J32" t="s">
        <v>55</v>
      </c>
    </row>
    <row r="33" spans="1:10" x14ac:dyDescent="0.3">
      <c r="A33">
        <v>147</v>
      </c>
      <c r="B33" s="11">
        <v>42334</v>
      </c>
      <c r="C33" t="s">
        <v>114</v>
      </c>
      <c r="E33" s="18">
        <v>10</v>
      </c>
      <c r="F33" s="18"/>
      <c r="H33" s="2">
        <f t="shared" si="2"/>
        <v>18780.069999999996</v>
      </c>
      <c r="I33" s="2">
        <f t="shared" si="3"/>
        <v>18790.069999999996</v>
      </c>
      <c r="J33" t="s">
        <v>55</v>
      </c>
    </row>
    <row r="34" spans="1:10" x14ac:dyDescent="0.3">
      <c r="A34">
        <v>147</v>
      </c>
      <c r="B34" s="11">
        <v>42338</v>
      </c>
      <c r="C34" t="s">
        <v>168</v>
      </c>
      <c r="E34" s="18">
        <v>10</v>
      </c>
      <c r="F34" s="18"/>
      <c r="H34" s="2">
        <f t="shared" si="2"/>
        <v>18790.069999999996</v>
      </c>
      <c r="I34" s="12">
        <f t="shared" si="3"/>
        <v>18800.069999999996</v>
      </c>
      <c r="J34" t="s">
        <v>55</v>
      </c>
    </row>
    <row r="35" spans="1:10" x14ac:dyDescent="0.3">
      <c r="A35">
        <v>148</v>
      </c>
      <c r="B35" s="11">
        <v>42339</v>
      </c>
      <c r="C35" t="s">
        <v>157</v>
      </c>
      <c r="E35" s="18">
        <v>10</v>
      </c>
      <c r="F35" s="18"/>
      <c r="H35" s="2">
        <f t="shared" si="2"/>
        <v>18800.069999999996</v>
      </c>
      <c r="I35" s="2">
        <f t="shared" si="3"/>
        <v>18810.069999999996</v>
      </c>
      <c r="J35" t="s">
        <v>55</v>
      </c>
    </row>
    <row r="36" spans="1:10" x14ac:dyDescent="0.3">
      <c r="A36">
        <v>148</v>
      </c>
      <c r="B36" s="11">
        <v>42339</v>
      </c>
      <c r="C36" t="s">
        <v>158</v>
      </c>
      <c r="E36" s="18">
        <v>10</v>
      </c>
      <c r="F36" s="18"/>
      <c r="H36" s="2">
        <f t="shared" si="2"/>
        <v>18810.069999999996</v>
      </c>
      <c r="I36" s="2">
        <f t="shared" si="3"/>
        <v>18820.069999999996</v>
      </c>
      <c r="J36" t="s">
        <v>55</v>
      </c>
    </row>
    <row r="37" spans="1:10" x14ac:dyDescent="0.3">
      <c r="A37">
        <v>148</v>
      </c>
      <c r="B37" s="11">
        <v>42339</v>
      </c>
      <c r="C37" t="s">
        <v>104</v>
      </c>
      <c r="E37" s="18">
        <v>10</v>
      </c>
      <c r="F37" s="18"/>
      <c r="H37" s="2">
        <f t="shared" si="2"/>
        <v>18820.069999999996</v>
      </c>
      <c r="I37" s="2">
        <f t="shared" si="3"/>
        <v>18830.069999999996</v>
      </c>
      <c r="J37" t="s">
        <v>55</v>
      </c>
    </row>
    <row r="38" spans="1:10" x14ac:dyDescent="0.3">
      <c r="A38">
        <v>148</v>
      </c>
      <c r="B38" s="11">
        <v>42339</v>
      </c>
      <c r="C38" t="s">
        <v>159</v>
      </c>
      <c r="E38" s="18">
        <v>10</v>
      </c>
      <c r="F38" s="18"/>
      <c r="H38" s="2">
        <f t="shared" si="2"/>
        <v>18830.069999999996</v>
      </c>
      <c r="I38" s="2">
        <f t="shared" si="3"/>
        <v>18840.069999999996</v>
      </c>
      <c r="J38" t="s">
        <v>55</v>
      </c>
    </row>
    <row r="39" spans="1:10" x14ac:dyDescent="0.3">
      <c r="A39">
        <v>148</v>
      </c>
      <c r="B39" s="11">
        <v>42339</v>
      </c>
      <c r="C39" t="s">
        <v>106</v>
      </c>
      <c r="E39" s="18">
        <v>20</v>
      </c>
      <c r="F39" s="18"/>
      <c r="H39" s="2">
        <f t="shared" si="2"/>
        <v>18840.069999999996</v>
      </c>
      <c r="I39" s="2">
        <f t="shared" si="3"/>
        <v>18860.069999999996</v>
      </c>
      <c r="J39" t="s">
        <v>55</v>
      </c>
    </row>
    <row r="40" spans="1:10" x14ac:dyDescent="0.3">
      <c r="A40">
        <v>148</v>
      </c>
      <c r="B40" s="11">
        <v>42339</v>
      </c>
      <c r="C40" t="s">
        <v>160</v>
      </c>
      <c r="E40" s="18">
        <v>25</v>
      </c>
      <c r="F40" s="18"/>
      <c r="H40" s="2">
        <f t="shared" si="2"/>
        <v>18860.069999999996</v>
      </c>
      <c r="I40" s="2">
        <f t="shared" si="3"/>
        <v>18885.069999999996</v>
      </c>
      <c r="J40" t="s">
        <v>55</v>
      </c>
    </row>
    <row r="41" spans="1:10" x14ac:dyDescent="0.3">
      <c r="A41">
        <v>148</v>
      </c>
      <c r="B41" s="11">
        <v>42341</v>
      </c>
      <c r="C41" t="s">
        <v>108</v>
      </c>
      <c r="E41" s="18">
        <v>5</v>
      </c>
      <c r="F41" s="18"/>
      <c r="H41" s="2">
        <f t="shared" si="2"/>
        <v>18885.069999999996</v>
      </c>
      <c r="I41" s="2">
        <f t="shared" si="3"/>
        <v>18890.069999999996</v>
      </c>
      <c r="J41" t="s">
        <v>55</v>
      </c>
    </row>
    <row r="42" spans="1:10" x14ac:dyDescent="0.3">
      <c r="A42">
        <v>148</v>
      </c>
      <c r="B42" s="11">
        <v>42341</v>
      </c>
      <c r="C42" t="s">
        <v>171</v>
      </c>
      <c r="D42" t="s">
        <v>172</v>
      </c>
      <c r="E42" s="18">
        <v>100</v>
      </c>
      <c r="F42" s="18"/>
      <c r="H42" s="2">
        <f t="shared" si="2"/>
        <v>18890.069999999996</v>
      </c>
      <c r="I42" s="2">
        <f t="shared" si="3"/>
        <v>18990.069999999996</v>
      </c>
      <c r="J42" t="s">
        <v>55</v>
      </c>
    </row>
    <row r="43" spans="1:10" x14ac:dyDescent="0.3">
      <c r="A43">
        <v>148</v>
      </c>
      <c r="B43" s="11">
        <v>42345</v>
      </c>
      <c r="C43" t="s">
        <v>161</v>
      </c>
      <c r="E43" s="18">
        <v>20</v>
      </c>
      <c r="F43" s="18"/>
      <c r="H43" s="2">
        <f t="shared" si="2"/>
        <v>18990.069999999996</v>
      </c>
      <c r="I43" s="2">
        <f t="shared" si="3"/>
        <v>19010.069999999996</v>
      </c>
      <c r="J43" t="s">
        <v>55</v>
      </c>
    </row>
    <row r="44" spans="1:10" x14ac:dyDescent="0.3">
      <c r="A44">
        <v>148</v>
      </c>
      <c r="B44" s="11">
        <v>42352</v>
      </c>
      <c r="C44" t="s">
        <v>165</v>
      </c>
      <c r="E44" s="18">
        <v>10</v>
      </c>
      <c r="F44" s="18"/>
      <c r="H44" s="2">
        <f t="shared" si="2"/>
        <v>19010.069999999996</v>
      </c>
      <c r="I44" s="2">
        <f t="shared" si="3"/>
        <v>19020.069999999996</v>
      </c>
      <c r="J44" t="s">
        <v>55</v>
      </c>
    </row>
    <row r="45" spans="1:10" x14ac:dyDescent="0.3">
      <c r="A45">
        <v>148</v>
      </c>
      <c r="B45" s="11">
        <v>42353</v>
      </c>
      <c r="C45" t="s">
        <v>166</v>
      </c>
      <c r="E45" s="18">
        <v>30</v>
      </c>
      <c r="F45" s="18"/>
      <c r="H45" s="2">
        <f t="shared" si="2"/>
        <v>19020.069999999996</v>
      </c>
      <c r="I45" s="2">
        <f t="shared" si="3"/>
        <v>19050.069999999996</v>
      </c>
      <c r="J45" t="s">
        <v>55</v>
      </c>
    </row>
    <row r="46" spans="1:10" x14ac:dyDescent="0.3">
      <c r="A46">
        <v>148</v>
      </c>
      <c r="B46" s="11">
        <v>42353</v>
      </c>
      <c r="C46" t="s">
        <v>113</v>
      </c>
      <c r="E46" s="18">
        <v>40</v>
      </c>
      <c r="F46" s="18"/>
      <c r="H46" s="2">
        <f t="shared" si="2"/>
        <v>19050.069999999996</v>
      </c>
      <c r="I46" s="2">
        <f t="shared" si="3"/>
        <v>19090.069999999996</v>
      </c>
      <c r="J46" t="s">
        <v>55</v>
      </c>
    </row>
    <row r="47" spans="1:10" x14ac:dyDescent="0.3">
      <c r="A47">
        <v>148</v>
      </c>
      <c r="B47" s="11">
        <v>42367</v>
      </c>
      <c r="C47" t="s">
        <v>114</v>
      </c>
      <c r="E47" s="18">
        <v>10</v>
      </c>
      <c r="F47" s="18"/>
      <c r="H47" s="2">
        <f t="shared" si="2"/>
        <v>19090.069999999996</v>
      </c>
      <c r="I47" s="2">
        <f t="shared" si="3"/>
        <v>19100.069999999996</v>
      </c>
      <c r="J47" t="s">
        <v>55</v>
      </c>
    </row>
    <row r="48" spans="1:10" x14ac:dyDescent="0.3">
      <c r="A48">
        <v>148</v>
      </c>
      <c r="B48" s="11">
        <v>42367</v>
      </c>
      <c r="C48" t="s">
        <v>168</v>
      </c>
      <c r="E48" s="18">
        <v>10</v>
      </c>
      <c r="F48" s="18"/>
      <c r="H48" s="2">
        <f t="shared" si="2"/>
        <v>19100.069999999996</v>
      </c>
      <c r="I48" s="12">
        <f t="shared" si="3"/>
        <v>19110.069999999996</v>
      </c>
      <c r="J48" t="s">
        <v>55</v>
      </c>
    </row>
    <row r="49" spans="1:10" x14ac:dyDescent="0.3">
      <c r="A49">
        <v>149</v>
      </c>
      <c r="B49" s="11">
        <v>42373</v>
      </c>
      <c r="C49" t="s">
        <v>108</v>
      </c>
      <c r="E49" s="18">
        <v>5</v>
      </c>
      <c r="F49" s="18"/>
      <c r="H49" s="2">
        <f t="shared" si="2"/>
        <v>19110.069999999996</v>
      </c>
      <c r="I49" s="2">
        <f t="shared" si="3"/>
        <v>19115.069999999996</v>
      </c>
      <c r="J49" t="s">
        <v>55</v>
      </c>
    </row>
    <row r="50" spans="1:10" x14ac:dyDescent="0.3">
      <c r="A50">
        <v>149</v>
      </c>
      <c r="B50" s="11">
        <v>42373</v>
      </c>
      <c r="C50" t="s">
        <v>157</v>
      </c>
      <c r="E50" s="18">
        <v>10</v>
      </c>
      <c r="F50" s="18"/>
      <c r="H50" s="2">
        <f t="shared" si="2"/>
        <v>19115.069999999996</v>
      </c>
      <c r="I50" s="2">
        <f t="shared" si="3"/>
        <v>19125.069999999996</v>
      </c>
      <c r="J50" t="s">
        <v>55</v>
      </c>
    </row>
    <row r="51" spans="1:10" x14ac:dyDescent="0.3">
      <c r="A51">
        <v>149</v>
      </c>
      <c r="B51" s="11">
        <v>42373</v>
      </c>
      <c r="C51" t="s">
        <v>158</v>
      </c>
      <c r="E51" s="18">
        <v>10</v>
      </c>
      <c r="F51" s="18"/>
      <c r="H51" s="2">
        <f t="shared" si="2"/>
        <v>19125.069999999996</v>
      </c>
      <c r="I51" s="2">
        <f t="shared" si="3"/>
        <v>19135.069999999996</v>
      </c>
      <c r="J51" t="s">
        <v>55</v>
      </c>
    </row>
    <row r="52" spans="1:10" x14ac:dyDescent="0.3">
      <c r="A52">
        <v>149</v>
      </c>
      <c r="B52" s="11">
        <v>42373</v>
      </c>
      <c r="C52" t="s">
        <v>104</v>
      </c>
      <c r="E52" s="18">
        <v>10</v>
      </c>
      <c r="F52" s="18"/>
      <c r="H52" s="2">
        <f t="shared" si="2"/>
        <v>19135.069999999996</v>
      </c>
      <c r="I52" s="2">
        <f t="shared" si="3"/>
        <v>19145.069999999996</v>
      </c>
      <c r="J52" t="s">
        <v>55</v>
      </c>
    </row>
    <row r="53" spans="1:10" x14ac:dyDescent="0.3">
      <c r="A53">
        <v>149</v>
      </c>
      <c r="B53" s="11">
        <v>42373</v>
      </c>
      <c r="C53" t="s">
        <v>159</v>
      </c>
      <c r="E53" s="18">
        <v>10</v>
      </c>
      <c r="F53" s="18"/>
      <c r="H53" s="2">
        <f t="shared" si="2"/>
        <v>19145.069999999996</v>
      </c>
      <c r="I53" s="2">
        <f t="shared" si="3"/>
        <v>19155.069999999996</v>
      </c>
      <c r="J53" t="s">
        <v>55</v>
      </c>
    </row>
    <row r="54" spans="1:10" x14ac:dyDescent="0.3">
      <c r="A54">
        <v>149</v>
      </c>
      <c r="B54" s="11">
        <v>42373</v>
      </c>
      <c r="C54" t="s">
        <v>106</v>
      </c>
      <c r="E54" s="18">
        <v>20</v>
      </c>
      <c r="F54" s="18"/>
      <c r="H54" s="2">
        <f t="shared" si="2"/>
        <v>19155.069999999996</v>
      </c>
      <c r="I54" s="2">
        <f t="shared" si="3"/>
        <v>19175.069999999996</v>
      </c>
      <c r="J54" t="s">
        <v>55</v>
      </c>
    </row>
    <row r="55" spans="1:10" x14ac:dyDescent="0.3">
      <c r="A55">
        <v>149</v>
      </c>
      <c r="B55" s="11">
        <v>42373</v>
      </c>
      <c r="C55" t="s">
        <v>117</v>
      </c>
      <c r="D55" t="s">
        <v>173</v>
      </c>
      <c r="E55" s="18">
        <v>176.53</v>
      </c>
      <c r="F55" s="18"/>
      <c r="H55" s="2">
        <f t="shared" si="2"/>
        <v>19175.069999999996</v>
      </c>
      <c r="I55" s="2">
        <f t="shared" si="3"/>
        <v>19351.599999999995</v>
      </c>
      <c r="J55" t="s">
        <v>55</v>
      </c>
    </row>
    <row r="56" spans="1:10" x14ac:dyDescent="0.3">
      <c r="A56">
        <v>149</v>
      </c>
      <c r="B56" s="11">
        <v>42374</v>
      </c>
      <c r="C56" t="s">
        <v>161</v>
      </c>
      <c r="E56" s="18">
        <v>20</v>
      </c>
      <c r="F56" s="18"/>
      <c r="H56" s="2">
        <f t="shared" si="2"/>
        <v>19351.599999999995</v>
      </c>
      <c r="I56" s="2">
        <f t="shared" si="3"/>
        <v>19371.599999999995</v>
      </c>
      <c r="J56" t="s">
        <v>55</v>
      </c>
    </row>
    <row r="57" spans="1:10" x14ac:dyDescent="0.3">
      <c r="A57">
        <v>149</v>
      </c>
      <c r="B57" s="11">
        <v>42376</v>
      </c>
      <c r="C57" t="s">
        <v>119</v>
      </c>
      <c r="D57" t="s">
        <v>172</v>
      </c>
      <c r="E57" s="18">
        <v>150</v>
      </c>
      <c r="F57" s="18"/>
      <c r="G57" t="s">
        <v>174</v>
      </c>
      <c r="H57" s="2">
        <f t="shared" si="2"/>
        <v>19371.599999999995</v>
      </c>
      <c r="I57" s="2">
        <f t="shared" si="3"/>
        <v>19521.599999999995</v>
      </c>
      <c r="J57" t="s">
        <v>55</v>
      </c>
    </row>
    <row r="58" spans="1:10" x14ac:dyDescent="0.3">
      <c r="A58">
        <v>149</v>
      </c>
      <c r="B58" s="11">
        <v>42382</v>
      </c>
      <c r="C58" t="s">
        <v>165</v>
      </c>
      <c r="E58" s="18">
        <v>10</v>
      </c>
      <c r="F58" s="18"/>
      <c r="H58" s="2">
        <f t="shared" si="2"/>
        <v>19521.599999999995</v>
      </c>
      <c r="I58" s="2">
        <f t="shared" si="3"/>
        <v>19531.599999999995</v>
      </c>
      <c r="J58" t="s">
        <v>55</v>
      </c>
    </row>
    <row r="59" spans="1:10" x14ac:dyDescent="0.3">
      <c r="A59">
        <v>149</v>
      </c>
      <c r="B59" s="11">
        <v>42383</v>
      </c>
      <c r="C59" t="s">
        <v>52</v>
      </c>
      <c r="D59" t="s">
        <v>175</v>
      </c>
      <c r="E59" s="18">
        <v>2000</v>
      </c>
      <c r="F59" s="18"/>
      <c r="H59" s="2">
        <f t="shared" si="2"/>
        <v>19531.599999999995</v>
      </c>
      <c r="I59" s="2">
        <f t="shared" si="3"/>
        <v>21531.599999999995</v>
      </c>
      <c r="J59" t="s">
        <v>55</v>
      </c>
    </row>
    <row r="60" spans="1:10" x14ac:dyDescent="0.3">
      <c r="A60">
        <v>149</v>
      </c>
      <c r="B60" s="11">
        <v>42384</v>
      </c>
      <c r="C60" t="s">
        <v>166</v>
      </c>
      <c r="E60" s="18">
        <v>30</v>
      </c>
      <c r="F60" s="18"/>
      <c r="H60" s="2">
        <f t="shared" si="2"/>
        <v>21531.599999999995</v>
      </c>
      <c r="I60" s="2">
        <f t="shared" si="3"/>
        <v>21561.599999999995</v>
      </c>
      <c r="J60" t="s">
        <v>55</v>
      </c>
    </row>
    <row r="61" spans="1:10" x14ac:dyDescent="0.3">
      <c r="A61">
        <v>149</v>
      </c>
      <c r="B61" s="11">
        <v>42384</v>
      </c>
      <c r="C61" t="s">
        <v>113</v>
      </c>
      <c r="E61" s="18">
        <v>40</v>
      </c>
      <c r="F61" s="18"/>
      <c r="H61" s="2">
        <f t="shared" si="2"/>
        <v>21561.599999999995</v>
      </c>
      <c r="I61" s="2">
        <f t="shared" si="3"/>
        <v>21601.599999999995</v>
      </c>
      <c r="J61" t="s">
        <v>55</v>
      </c>
    </row>
    <row r="62" spans="1:10" x14ac:dyDescent="0.3">
      <c r="A62">
        <v>149</v>
      </c>
      <c r="B62" s="11">
        <v>42395</v>
      </c>
      <c r="C62" t="s">
        <v>114</v>
      </c>
      <c r="E62" s="18">
        <v>10</v>
      </c>
      <c r="F62" s="18"/>
      <c r="H62" s="2">
        <f t="shared" si="2"/>
        <v>21601.599999999995</v>
      </c>
      <c r="I62" s="2">
        <f t="shared" si="3"/>
        <v>21611.599999999995</v>
      </c>
      <c r="J62" t="s">
        <v>55</v>
      </c>
    </row>
    <row r="63" spans="1:10" x14ac:dyDescent="0.3">
      <c r="A63">
        <v>149</v>
      </c>
      <c r="B63" s="11">
        <v>42397</v>
      </c>
      <c r="C63" t="s">
        <v>168</v>
      </c>
      <c r="E63" s="18">
        <v>10</v>
      </c>
      <c r="F63" s="18"/>
      <c r="H63" s="2">
        <f t="shared" si="2"/>
        <v>21611.599999999995</v>
      </c>
      <c r="I63" s="12">
        <f t="shared" si="3"/>
        <v>21621.599999999995</v>
      </c>
      <c r="J63" t="s">
        <v>55</v>
      </c>
    </row>
    <row r="64" spans="1:10" x14ac:dyDescent="0.3">
      <c r="A64">
        <v>150</v>
      </c>
      <c r="B64" s="11">
        <v>42401</v>
      </c>
      <c r="C64" t="s">
        <v>158</v>
      </c>
      <c r="E64" s="18">
        <v>10</v>
      </c>
      <c r="F64" s="18"/>
      <c r="H64" s="2">
        <f t="shared" si="2"/>
        <v>21621.599999999995</v>
      </c>
      <c r="I64" s="2">
        <f t="shared" si="3"/>
        <v>21631.599999999995</v>
      </c>
      <c r="J64" t="s">
        <v>55</v>
      </c>
    </row>
    <row r="65" spans="1:11" x14ac:dyDescent="0.3">
      <c r="A65">
        <v>150</v>
      </c>
      <c r="B65" s="11">
        <v>42401</v>
      </c>
      <c r="C65" t="s">
        <v>104</v>
      </c>
      <c r="E65" s="18">
        <v>10</v>
      </c>
      <c r="F65" s="18"/>
      <c r="H65" s="2">
        <f t="shared" si="2"/>
        <v>21631.599999999995</v>
      </c>
      <c r="I65" s="2">
        <f t="shared" si="3"/>
        <v>21641.599999999995</v>
      </c>
      <c r="J65" t="s">
        <v>55</v>
      </c>
    </row>
    <row r="66" spans="1:11" x14ac:dyDescent="0.3">
      <c r="A66">
        <v>150</v>
      </c>
      <c r="B66" s="11">
        <v>42401</v>
      </c>
      <c r="C66" t="s">
        <v>157</v>
      </c>
      <c r="E66" s="18">
        <v>10</v>
      </c>
      <c r="F66" s="18"/>
      <c r="H66" s="2">
        <f t="shared" si="2"/>
        <v>21641.599999999995</v>
      </c>
      <c r="I66" s="2">
        <f t="shared" si="3"/>
        <v>21651.599999999995</v>
      </c>
      <c r="J66" t="s">
        <v>55</v>
      </c>
    </row>
    <row r="67" spans="1:11" x14ac:dyDescent="0.3">
      <c r="A67">
        <v>150</v>
      </c>
      <c r="B67" s="11">
        <v>42401</v>
      </c>
      <c r="C67" t="s">
        <v>159</v>
      </c>
      <c r="E67" s="18">
        <v>10</v>
      </c>
      <c r="F67" s="18"/>
      <c r="H67" s="2">
        <f t="shared" si="2"/>
        <v>21651.599999999995</v>
      </c>
      <c r="I67" s="2">
        <f t="shared" si="3"/>
        <v>21661.599999999995</v>
      </c>
      <c r="J67" t="s">
        <v>55</v>
      </c>
    </row>
    <row r="68" spans="1:11" x14ac:dyDescent="0.3">
      <c r="A68">
        <v>150</v>
      </c>
      <c r="B68" s="11">
        <v>42401</v>
      </c>
      <c r="C68" t="s">
        <v>106</v>
      </c>
      <c r="E68" s="18">
        <v>20</v>
      </c>
      <c r="F68" s="18"/>
      <c r="H68" s="2">
        <f t="shared" ref="H68:H131" si="4">+I67</f>
        <v>21661.599999999995</v>
      </c>
      <c r="I68" s="2">
        <f t="shared" ref="I68:I131" si="5">+H68+E68-F68</f>
        <v>21681.599999999995</v>
      </c>
      <c r="J68" t="s">
        <v>55</v>
      </c>
    </row>
    <row r="69" spans="1:11" x14ac:dyDescent="0.3">
      <c r="A69">
        <v>150</v>
      </c>
      <c r="B69" s="11">
        <v>42401</v>
      </c>
      <c r="C69" t="s">
        <v>160</v>
      </c>
      <c r="E69" s="18">
        <v>25</v>
      </c>
      <c r="F69" s="18"/>
      <c r="H69" s="2">
        <f t="shared" si="4"/>
        <v>21681.599999999995</v>
      </c>
      <c r="I69" s="2">
        <f t="shared" si="5"/>
        <v>21706.599999999995</v>
      </c>
      <c r="J69" t="s">
        <v>55</v>
      </c>
    </row>
    <row r="70" spans="1:11" x14ac:dyDescent="0.3">
      <c r="A70">
        <v>150</v>
      </c>
      <c r="B70" s="11">
        <v>42403</v>
      </c>
      <c r="C70" t="s">
        <v>108</v>
      </c>
      <c r="E70" s="18">
        <v>5</v>
      </c>
      <c r="F70" s="18"/>
      <c r="H70" s="2">
        <f t="shared" si="4"/>
        <v>21706.599999999995</v>
      </c>
      <c r="I70" s="2">
        <f t="shared" si="5"/>
        <v>21711.599999999995</v>
      </c>
      <c r="J70" t="s">
        <v>55</v>
      </c>
    </row>
    <row r="71" spans="1:11" x14ac:dyDescent="0.3">
      <c r="A71">
        <v>150</v>
      </c>
      <c r="B71" s="11">
        <v>42405</v>
      </c>
      <c r="C71" t="s">
        <v>161</v>
      </c>
      <c r="E71" s="18">
        <v>20</v>
      </c>
      <c r="F71" s="18"/>
      <c r="H71" s="2">
        <f t="shared" si="4"/>
        <v>21711.599999999995</v>
      </c>
      <c r="I71" s="2">
        <f t="shared" si="5"/>
        <v>21731.599999999995</v>
      </c>
      <c r="J71" t="s">
        <v>55</v>
      </c>
    </row>
    <row r="72" spans="1:11" x14ac:dyDescent="0.3">
      <c r="A72">
        <v>150</v>
      </c>
      <c r="B72" s="11">
        <v>42409</v>
      </c>
      <c r="C72" t="s">
        <v>117</v>
      </c>
      <c r="D72" t="s">
        <v>176</v>
      </c>
      <c r="E72" s="25">
        <v>8594.17</v>
      </c>
      <c r="F72" s="18"/>
      <c r="H72" s="2">
        <f t="shared" si="4"/>
        <v>21731.599999999995</v>
      </c>
      <c r="I72" s="2">
        <f t="shared" si="5"/>
        <v>30325.769999999997</v>
      </c>
      <c r="J72" t="s">
        <v>61</v>
      </c>
      <c r="K72" t="s">
        <v>222</v>
      </c>
    </row>
    <row r="73" spans="1:11" x14ac:dyDescent="0.3">
      <c r="A73">
        <v>150</v>
      </c>
      <c r="B73" s="11">
        <v>42411</v>
      </c>
      <c r="C73" t="s">
        <v>177</v>
      </c>
      <c r="E73" s="18"/>
      <c r="F73" s="18">
        <v>2678</v>
      </c>
      <c r="H73" s="2">
        <f t="shared" si="4"/>
        <v>30325.769999999997</v>
      </c>
      <c r="I73" s="2">
        <f t="shared" si="5"/>
        <v>27647.769999999997</v>
      </c>
      <c r="J73" t="s">
        <v>65</v>
      </c>
    </row>
    <row r="74" spans="1:11" x14ac:dyDescent="0.3">
      <c r="A74">
        <v>150</v>
      </c>
      <c r="B74" s="11">
        <v>42411</v>
      </c>
      <c r="C74" t="s">
        <v>178</v>
      </c>
      <c r="E74" s="18"/>
      <c r="F74" s="18">
        <v>3246</v>
      </c>
      <c r="H74" s="2">
        <f t="shared" si="4"/>
        <v>27647.769999999997</v>
      </c>
      <c r="I74" s="2">
        <f t="shared" si="5"/>
        <v>24401.769999999997</v>
      </c>
      <c r="J74" t="s">
        <v>65</v>
      </c>
    </row>
    <row r="75" spans="1:11" x14ac:dyDescent="0.3">
      <c r="A75">
        <v>150</v>
      </c>
      <c r="B75" s="11">
        <v>42415</v>
      </c>
      <c r="C75" t="s">
        <v>165</v>
      </c>
      <c r="E75" s="18">
        <v>10</v>
      </c>
      <c r="F75" s="18"/>
      <c r="H75" s="2">
        <f t="shared" si="4"/>
        <v>24401.769999999997</v>
      </c>
      <c r="I75" s="2">
        <f t="shared" si="5"/>
        <v>24411.769999999997</v>
      </c>
      <c r="J75" t="s">
        <v>55</v>
      </c>
    </row>
    <row r="76" spans="1:11" x14ac:dyDescent="0.3">
      <c r="A76">
        <v>150</v>
      </c>
      <c r="B76" s="11">
        <v>42415</v>
      </c>
      <c r="C76" t="s">
        <v>166</v>
      </c>
      <c r="E76" s="18">
        <v>30</v>
      </c>
      <c r="F76" s="18"/>
      <c r="H76" s="2">
        <f t="shared" si="4"/>
        <v>24411.769999999997</v>
      </c>
      <c r="I76" s="2">
        <f t="shared" si="5"/>
        <v>24441.769999999997</v>
      </c>
      <c r="J76" t="s">
        <v>55</v>
      </c>
    </row>
    <row r="77" spans="1:11" x14ac:dyDescent="0.3">
      <c r="A77">
        <v>150</v>
      </c>
      <c r="B77" s="11">
        <v>42415</v>
      </c>
      <c r="C77" t="s">
        <v>113</v>
      </c>
      <c r="E77" s="18">
        <v>40</v>
      </c>
      <c r="F77" s="18"/>
      <c r="H77" s="2">
        <f t="shared" si="4"/>
        <v>24441.769999999997</v>
      </c>
      <c r="I77" s="2">
        <f t="shared" si="5"/>
        <v>24481.769999999997</v>
      </c>
      <c r="J77" t="s">
        <v>55</v>
      </c>
    </row>
    <row r="78" spans="1:11" x14ac:dyDescent="0.3">
      <c r="A78">
        <v>150</v>
      </c>
      <c r="B78" s="11">
        <v>42426</v>
      </c>
      <c r="C78" t="s">
        <v>114</v>
      </c>
      <c r="E78" s="18">
        <v>10</v>
      </c>
      <c r="F78" s="18"/>
      <c r="H78" s="2">
        <f t="shared" si="4"/>
        <v>24481.769999999997</v>
      </c>
      <c r="I78" s="2">
        <f t="shared" si="5"/>
        <v>24491.769999999997</v>
      </c>
      <c r="J78" t="s">
        <v>55</v>
      </c>
    </row>
    <row r="79" spans="1:11" x14ac:dyDescent="0.3">
      <c r="A79">
        <v>150</v>
      </c>
      <c r="B79" s="11">
        <v>42429</v>
      </c>
      <c r="C79" t="s">
        <v>168</v>
      </c>
      <c r="E79" s="18">
        <v>10</v>
      </c>
      <c r="F79" s="18"/>
      <c r="H79" s="2">
        <f t="shared" si="4"/>
        <v>24491.769999999997</v>
      </c>
      <c r="I79" s="12">
        <f t="shared" si="5"/>
        <v>24501.769999999997</v>
      </c>
      <c r="J79" t="s">
        <v>55</v>
      </c>
    </row>
    <row r="80" spans="1:11" x14ac:dyDescent="0.3">
      <c r="A80">
        <v>151</v>
      </c>
      <c r="B80" s="11">
        <v>42430</v>
      </c>
      <c r="C80" t="s">
        <v>157</v>
      </c>
      <c r="E80" s="18">
        <v>10</v>
      </c>
      <c r="F80" s="18"/>
      <c r="H80" s="2">
        <f t="shared" si="4"/>
        <v>24501.769999999997</v>
      </c>
      <c r="I80" s="2">
        <f t="shared" si="5"/>
        <v>24511.769999999997</v>
      </c>
      <c r="J80" t="s">
        <v>55</v>
      </c>
    </row>
    <row r="81" spans="1:11" x14ac:dyDescent="0.3">
      <c r="A81">
        <v>151</v>
      </c>
      <c r="B81" s="11">
        <v>42430</v>
      </c>
      <c r="C81" t="s">
        <v>158</v>
      </c>
      <c r="E81" s="18">
        <v>10</v>
      </c>
      <c r="F81" s="18"/>
      <c r="H81" s="2">
        <f t="shared" si="4"/>
        <v>24511.769999999997</v>
      </c>
      <c r="I81" s="2">
        <f t="shared" si="5"/>
        <v>24521.769999999997</v>
      </c>
      <c r="J81" t="s">
        <v>55</v>
      </c>
    </row>
    <row r="82" spans="1:11" x14ac:dyDescent="0.3">
      <c r="A82">
        <v>151</v>
      </c>
      <c r="B82" s="11">
        <v>42430</v>
      </c>
      <c r="C82" t="s">
        <v>104</v>
      </c>
      <c r="E82" s="18">
        <v>10</v>
      </c>
      <c r="F82" s="18"/>
      <c r="H82" s="2">
        <f t="shared" si="4"/>
        <v>24521.769999999997</v>
      </c>
      <c r="I82" s="2">
        <f t="shared" si="5"/>
        <v>24531.769999999997</v>
      </c>
      <c r="J82" t="s">
        <v>55</v>
      </c>
    </row>
    <row r="83" spans="1:11" x14ac:dyDescent="0.3">
      <c r="A83">
        <v>151</v>
      </c>
      <c r="B83" s="11">
        <v>42430</v>
      </c>
      <c r="C83" t="s">
        <v>159</v>
      </c>
      <c r="E83" s="18">
        <v>10</v>
      </c>
      <c r="F83" s="18"/>
      <c r="H83" s="2">
        <f t="shared" si="4"/>
        <v>24531.769999999997</v>
      </c>
      <c r="I83" s="2">
        <f t="shared" si="5"/>
        <v>24541.769999999997</v>
      </c>
      <c r="J83" t="s">
        <v>55</v>
      </c>
    </row>
    <row r="84" spans="1:11" x14ac:dyDescent="0.3">
      <c r="A84">
        <v>151</v>
      </c>
      <c r="B84" s="11">
        <v>42430</v>
      </c>
      <c r="C84" t="s">
        <v>106</v>
      </c>
      <c r="E84" s="18">
        <v>20</v>
      </c>
      <c r="F84" s="18"/>
      <c r="H84" s="2">
        <f t="shared" si="4"/>
        <v>24541.769999999997</v>
      </c>
      <c r="I84" s="2">
        <f t="shared" si="5"/>
        <v>24561.769999999997</v>
      </c>
      <c r="J84" t="s">
        <v>55</v>
      </c>
    </row>
    <row r="85" spans="1:11" x14ac:dyDescent="0.3">
      <c r="A85">
        <v>151</v>
      </c>
      <c r="B85" s="11">
        <v>42430</v>
      </c>
      <c r="C85" t="s">
        <v>160</v>
      </c>
      <c r="E85" s="18">
        <v>25</v>
      </c>
      <c r="F85" s="18"/>
      <c r="H85" s="2">
        <f t="shared" si="4"/>
        <v>24561.769999999997</v>
      </c>
      <c r="I85" s="2">
        <f t="shared" si="5"/>
        <v>24586.769999999997</v>
      </c>
      <c r="J85" t="s">
        <v>55</v>
      </c>
    </row>
    <row r="86" spans="1:11" x14ac:dyDescent="0.3">
      <c r="A86">
        <v>151</v>
      </c>
      <c r="B86" s="11">
        <v>42430</v>
      </c>
      <c r="C86" t="s">
        <v>179</v>
      </c>
      <c r="E86" s="18">
        <v>120</v>
      </c>
      <c r="F86" s="18"/>
      <c r="H86" s="2">
        <f t="shared" si="4"/>
        <v>24586.769999999997</v>
      </c>
      <c r="I86" s="2">
        <f t="shared" si="5"/>
        <v>24706.769999999997</v>
      </c>
      <c r="J86" t="s">
        <v>55</v>
      </c>
    </row>
    <row r="87" spans="1:11" x14ac:dyDescent="0.3">
      <c r="A87">
        <v>151</v>
      </c>
      <c r="B87" s="11">
        <v>42432</v>
      </c>
      <c r="C87" t="s">
        <v>146</v>
      </c>
      <c r="E87" s="18"/>
      <c r="F87" s="18">
        <v>94</v>
      </c>
      <c r="H87" s="2">
        <f t="shared" si="4"/>
        <v>24706.769999999997</v>
      </c>
      <c r="I87" s="2">
        <f t="shared" si="5"/>
        <v>24612.769999999997</v>
      </c>
      <c r="J87" t="s">
        <v>214</v>
      </c>
      <c r="K87" t="s">
        <v>212</v>
      </c>
    </row>
    <row r="88" spans="1:11" x14ac:dyDescent="0.3">
      <c r="A88">
        <v>151</v>
      </c>
      <c r="B88" s="11">
        <v>42432</v>
      </c>
      <c r="C88" t="s">
        <v>108</v>
      </c>
      <c r="E88" s="18">
        <v>5</v>
      </c>
      <c r="F88" s="18"/>
      <c r="H88" s="2">
        <f t="shared" si="4"/>
        <v>24612.769999999997</v>
      </c>
      <c r="I88" s="2">
        <f t="shared" si="5"/>
        <v>24617.769999999997</v>
      </c>
      <c r="J88" t="s">
        <v>55</v>
      </c>
    </row>
    <row r="89" spans="1:11" x14ac:dyDescent="0.3">
      <c r="A89">
        <v>151</v>
      </c>
      <c r="B89" s="11">
        <v>42433</v>
      </c>
      <c r="C89" t="s">
        <v>107</v>
      </c>
      <c r="E89" s="18">
        <v>0.08</v>
      </c>
      <c r="F89" s="18"/>
      <c r="H89" s="2">
        <f t="shared" si="4"/>
        <v>24617.769999999997</v>
      </c>
      <c r="I89" s="2">
        <f t="shared" si="5"/>
        <v>24617.85</v>
      </c>
      <c r="J89" t="s">
        <v>57</v>
      </c>
    </row>
    <row r="90" spans="1:11" x14ac:dyDescent="0.3">
      <c r="A90">
        <v>151</v>
      </c>
      <c r="B90" s="11">
        <v>42436</v>
      </c>
      <c r="C90" t="s">
        <v>161</v>
      </c>
      <c r="E90" s="18">
        <v>20</v>
      </c>
      <c r="F90" s="18"/>
      <c r="H90" s="2">
        <f t="shared" si="4"/>
        <v>24617.85</v>
      </c>
      <c r="I90" s="2">
        <f t="shared" si="5"/>
        <v>24637.85</v>
      </c>
      <c r="J90" t="s">
        <v>55</v>
      </c>
    </row>
    <row r="91" spans="1:11" x14ac:dyDescent="0.3">
      <c r="A91">
        <v>151</v>
      </c>
      <c r="B91" s="11">
        <v>42440</v>
      </c>
      <c r="C91" t="s">
        <v>180</v>
      </c>
      <c r="D91" t="s">
        <v>181</v>
      </c>
      <c r="E91" s="18"/>
      <c r="F91" s="18">
        <v>729.24</v>
      </c>
      <c r="H91" s="2">
        <f t="shared" si="4"/>
        <v>24637.85</v>
      </c>
      <c r="I91" s="2">
        <f t="shared" si="5"/>
        <v>23908.609999999997</v>
      </c>
      <c r="J91" t="s">
        <v>208</v>
      </c>
    </row>
    <row r="92" spans="1:11" x14ac:dyDescent="0.3">
      <c r="A92">
        <v>151</v>
      </c>
      <c r="B92" s="11">
        <v>42443</v>
      </c>
      <c r="C92" t="s">
        <v>165</v>
      </c>
      <c r="E92" s="18">
        <v>10</v>
      </c>
      <c r="F92" s="18"/>
      <c r="H92" s="2">
        <f t="shared" si="4"/>
        <v>23908.609999999997</v>
      </c>
      <c r="I92" s="2">
        <f t="shared" si="5"/>
        <v>23918.609999999997</v>
      </c>
      <c r="J92" t="s">
        <v>55</v>
      </c>
    </row>
    <row r="93" spans="1:11" x14ac:dyDescent="0.3">
      <c r="A93">
        <v>151</v>
      </c>
      <c r="B93" s="11">
        <v>42444</v>
      </c>
      <c r="C93" t="s">
        <v>166</v>
      </c>
      <c r="E93" s="18">
        <v>30</v>
      </c>
      <c r="F93" s="18"/>
      <c r="H93" s="2">
        <f t="shared" si="4"/>
        <v>23918.609999999997</v>
      </c>
      <c r="I93" s="2">
        <f t="shared" si="5"/>
        <v>23948.609999999997</v>
      </c>
      <c r="J93" t="s">
        <v>55</v>
      </c>
    </row>
    <row r="94" spans="1:11" x14ac:dyDescent="0.3">
      <c r="A94">
        <v>151</v>
      </c>
      <c r="B94" s="11">
        <v>42444</v>
      </c>
      <c r="C94" t="s">
        <v>113</v>
      </c>
      <c r="E94" s="18">
        <v>40</v>
      </c>
      <c r="F94" s="18"/>
      <c r="H94" s="2">
        <f t="shared" si="4"/>
        <v>23948.609999999997</v>
      </c>
      <c r="I94" s="2">
        <f t="shared" si="5"/>
        <v>23988.609999999997</v>
      </c>
      <c r="J94" t="s">
        <v>55</v>
      </c>
    </row>
    <row r="95" spans="1:11" x14ac:dyDescent="0.3">
      <c r="A95">
        <v>151</v>
      </c>
      <c r="B95" s="11">
        <v>42452</v>
      </c>
      <c r="C95" t="s">
        <v>182</v>
      </c>
      <c r="D95" t="s">
        <v>183</v>
      </c>
      <c r="E95" s="18"/>
      <c r="F95" s="18">
        <v>37.99</v>
      </c>
      <c r="H95" s="2">
        <f t="shared" si="4"/>
        <v>23988.609999999997</v>
      </c>
      <c r="I95" s="2">
        <f t="shared" si="5"/>
        <v>23950.619999999995</v>
      </c>
      <c r="J95" t="s">
        <v>208</v>
      </c>
    </row>
    <row r="96" spans="1:11" x14ac:dyDescent="0.3">
      <c r="A96">
        <v>151</v>
      </c>
      <c r="B96" s="11">
        <v>42458</v>
      </c>
      <c r="C96" t="s">
        <v>114</v>
      </c>
      <c r="E96" s="18">
        <v>10</v>
      </c>
      <c r="F96" s="18"/>
      <c r="H96" s="2">
        <f t="shared" si="4"/>
        <v>23950.619999999995</v>
      </c>
      <c r="I96" s="2">
        <f t="shared" si="5"/>
        <v>23960.619999999995</v>
      </c>
      <c r="J96" t="s">
        <v>55</v>
      </c>
    </row>
    <row r="97" spans="1:11" x14ac:dyDescent="0.3">
      <c r="A97">
        <v>151</v>
      </c>
      <c r="B97" s="11">
        <v>42458</v>
      </c>
      <c r="C97" t="s">
        <v>168</v>
      </c>
      <c r="E97" s="18">
        <v>10</v>
      </c>
      <c r="F97" s="18"/>
      <c r="H97" s="2">
        <f t="shared" si="4"/>
        <v>23960.619999999995</v>
      </c>
      <c r="I97" s="12">
        <f t="shared" si="5"/>
        <v>23970.619999999995</v>
      </c>
      <c r="J97" t="s">
        <v>55</v>
      </c>
    </row>
    <row r="98" spans="1:11" x14ac:dyDescent="0.3">
      <c r="A98">
        <v>152</v>
      </c>
      <c r="B98" s="11">
        <v>42461</v>
      </c>
      <c r="C98" t="s">
        <v>157</v>
      </c>
      <c r="E98" s="18">
        <v>10</v>
      </c>
      <c r="F98" s="18"/>
      <c r="H98" s="2">
        <f t="shared" si="4"/>
        <v>23970.619999999995</v>
      </c>
      <c r="I98" s="2">
        <f t="shared" si="5"/>
        <v>23980.619999999995</v>
      </c>
      <c r="J98" t="s">
        <v>55</v>
      </c>
    </row>
    <row r="99" spans="1:11" x14ac:dyDescent="0.3">
      <c r="A99">
        <v>152</v>
      </c>
      <c r="B99" s="11">
        <v>42461</v>
      </c>
      <c r="C99" t="s">
        <v>158</v>
      </c>
      <c r="E99" s="18">
        <v>10</v>
      </c>
      <c r="F99" s="18"/>
      <c r="H99" s="2">
        <f t="shared" si="4"/>
        <v>23980.619999999995</v>
      </c>
      <c r="I99" s="2">
        <f t="shared" si="5"/>
        <v>23990.619999999995</v>
      </c>
      <c r="J99" t="s">
        <v>55</v>
      </c>
    </row>
    <row r="100" spans="1:11" x14ac:dyDescent="0.3">
      <c r="A100">
        <v>152</v>
      </c>
      <c r="B100" s="11">
        <v>42461</v>
      </c>
      <c r="C100" t="s">
        <v>104</v>
      </c>
      <c r="E100" s="18">
        <v>10</v>
      </c>
      <c r="F100" s="18"/>
      <c r="H100" s="2">
        <f t="shared" si="4"/>
        <v>23990.619999999995</v>
      </c>
      <c r="I100" s="2">
        <f t="shared" si="5"/>
        <v>24000.619999999995</v>
      </c>
      <c r="J100" t="s">
        <v>55</v>
      </c>
    </row>
    <row r="101" spans="1:11" x14ac:dyDescent="0.3">
      <c r="A101">
        <v>152</v>
      </c>
      <c r="B101" s="11">
        <v>42461</v>
      </c>
      <c r="C101" t="s">
        <v>159</v>
      </c>
      <c r="E101" s="18">
        <v>10</v>
      </c>
      <c r="F101" s="18"/>
      <c r="H101" s="2">
        <f t="shared" si="4"/>
        <v>24000.619999999995</v>
      </c>
      <c r="I101" s="2">
        <f t="shared" si="5"/>
        <v>24010.619999999995</v>
      </c>
      <c r="J101" t="s">
        <v>55</v>
      </c>
    </row>
    <row r="102" spans="1:11" x14ac:dyDescent="0.3">
      <c r="A102">
        <v>152</v>
      </c>
      <c r="B102" s="11">
        <v>42461</v>
      </c>
      <c r="C102" t="s">
        <v>106</v>
      </c>
      <c r="E102" s="18">
        <v>20</v>
      </c>
      <c r="F102" s="18"/>
      <c r="H102" s="2">
        <f t="shared" si="4"/>
        <v>24010.619999999995</v>
      </c>
      <c r="I102" s="2">
        <f t="shared" si="5"/>
        <v>24030.619999999995</v>
      </c>
      <c r="J102" t="s">
        <v>55</v>
      </c>
    </row>
    <row r="103" spans="1:11" x14ac:dyDescent="0.3">
      <c r="A103">
        <v>152</v>
      </c>
      <c r="B103" s="11">
        <v>42461</v>
      </c>
      <c r="C103" t="s">
        <v>160</v>
      </c>
      <c r="E103" s="18">
        <v>25</v>
      </c>
      <c r="F103" s="18"/>
      <c r="H103" s="2">
        <f t="shared" si="4"/>
        <v>24030.619999999995</v>
      </c>
      <c r="I103" s="2">
        <f t="shared" si="5"/>
        <v>24055.619999999995</v>
      </c>
      <c r="J103" t="s">
        <v>55</v>
      </c>
    </row>
    <row r="104" spans="1:11" x14ac:dyDescent="0.3">
      <c r="A104">
        <v>152</v>
      </c>
      <c r="B104" s="11">
        <v>42464</v>
      </c>
      <c r="C104" t="s">
        <v>108</v>
      </c>
      <c r="E104" s="18">
        <v>5</v>
      </c>
      <c r="F104" s="18"/>
      <c r="H104" s="2">
        <f t="shared" si="4"/>
        <v>24055.619999999995</v>
      </c>
      <c r="I104" s="2">
        <f t="shared" si="5"/>
        <v>24060.619999999995</v>
      </c>
      <c r="J104" t="s">
        <v>55</v>
      </c>
    </row>
    <row r="105" spans="1:11" x14ac:dyDescent="0.3">
      <c r="A105">
        <v>152</v>
      </c>
      <c r="B105" s="11">
        <v>42465</v>
      </c>
      <c r="C105" t="s">
        <v>161</v>
      </c>
      <c r="E105" s="18">
        <v>20</v>
      </c>
      <c r="F105" s="18"/>
      <c r="H105" s="2">
        <f t="shared" si="4"/>
        <v>24060.619999999995</v>
      </c>
      <c r="I105" s="2">
        <f t="shared" si="5"/>
        <v>24080.619999999995</v>
      </c>
      <c r="J105" t="s">
        <v>55</v>
      </c>
    </row>
    <row r="106" spans="1:11" x14ac:dyDescent="0.3">
      <c r="A106">
        <v>152</v>
      </c>
      <c r="B106" s="11">
        <v>42473</v>
      </c>
      <c r="C106" t="s">
        <v>165</v>
      </c>
      <c r="E106" s="18">
        <v>10</v>
      </c>
      <c r="F106" s="18"/>
      <c r="H106" s="2">
        <f t="shared" si="4"/>
        <v>24080.619999999995</v>
      </c>
      <c r="I106" s="2">
        <f t="shared" si="5"/>
        <v>24090.619999999995</v>
      </c>
      <c r="J106" t="s">
        <v>55</v>
      </c>
    </row>
    <row r="107" spans="1:11" x14ac:dyDescent="0.3">
      <c r="A107">
        <v>152</v>
      </c>
      <c r="B107" s="11">
        <v>42474</v>
      </c>
      <c r="C107" t="s">
        <v>131</v>
      </c>
      <c r="E107" s="18"/>
      <c r="F107" s="18">
        <v>7593.85</v>
      </c>
      <c r="H107" s="2">
        <f t="shared" si="4"/>
        <v>24090.619999999995</v>
      </c>
      <c r="I107" s="2">
        <f t="shared" si="5"/>
        <v>16496.769999999997</v>
      </c>
      <c r="J107" t="s">
        <v>65</v>
      </c>
    </row>
    <row r="108" spans="1:11" x14ac:dyDescent="0.3">
      <c r="A108">
        <v>152</v>
      </c>
      <c r="B108" s="11">
        <v>42475</v>
      </c>
      <c r="C108" t="s">
        <v>166</v>
      </c>
      <c r="E108" s="18">
        <v>30</v>
      </c>
      <c r="F108" s="18"/>
      <c r="H108" s="2">
        <f t="shared" si="4"/>
        <v>16496.769999999997</v>
      </c>
      <c r="I108" s="2">
        <f t="shared" si="5"/>
        <v>16526.769999999997</v>
      </c>
      <c r="J108" t="s">
        <v>55</v>
      </c>
    </row>
    <row r="109" spans="1:11" x14ac:dyDescent="0.3">
      <c r="A109">
        <v>152</v>
      </c>
      <c r="B109" s="11">
        <v>42475</v>
      </c>
      <c r="C109" t="s">
        <v>113</v>
      </c>
      <c r="E109" s="18">
        <v>40</v>
      </c>
      <c r="F109" s="18"/>
      <c r="H109" s="2">
        <f t="shared" si="4"/>
        <v>16526.769999999997</v>
      </c>
      <c r="I109" s="2">
        <f t="shared" si="5"/>
        <v>16566.769999999997</v>
      </c>
      <c r="J109" t="s">
        <v>55</v>
      </c>
    </row>
    <row r="110" spans="1:11" x14ac:dyDescent="0.3">
      <c r="A110">
        <v>152</v>
      </c>
      <c r="B110" s="11">
        <v>42486</v>
      </c>
      <c r="C110" t="s">
        <v>114</v>
      </c>
      <c r="E110" s="18">
        <v>10</v>
      </c>
      <c r="F110" s="18"/>
      <c r="H110" s="2">
        <f t="shared" si="4"/>
        <v>16566.769999999997</v>
      </c>
      <c r="I110" s="2">
        <f t="shared" si="5"/>
        <v>16576.769999999997</v>
      </c>
      <c r="J110" t="s">
        <v>55</v>
      </c>
    </row>
    <row r="111" spans="1:11" x14ac:dyDescent="0.3">
      <c r="A111">
        <v>152</v>
      </c>
      <c r="B111" s="11">
        <v>42487</v>
      </c>
      <c r="C111" t="s">
        <v>146</v>
      </c>
      <c r="D111" t="s">
        <v>184</v>
      </c>
      <c r="E111" s="18"/>
      <c r="F111" s="18">
        <v>274.39999999999998</v>
      </c>
      <c r="H111" s="2">
        <f t="shared" si="4"/>
        <v>16576.769999999997</v>
      </c>
      <c r="I111" s="2">
        <f t="shared" si="5"/>
        <v>16302.369999999997</v>
      </c>
      <c r="J111" t="s">
        <v>214</v>
      </c>
      <c r="K111" t="s">
        <v>212</v>
      </c>
    </row>
    <row r="112" spans="1:11" x14ac:dyDescent="0.3">
      <c r="A112">
        <v>152</v>
      </c>
      <c r="B112" s="11">
        <v>42487</v>
      </c>
      <c r="C112" t="s">
        <v>185</v>
      </c>
      <c r="E112" s="18">
        <v>144</v>
      </c>
      <c r="F112" s="18"/>
      <c r="H112" s="2">
        <f t="shared" si="4"/>
        <v>16302.369999999997</v>
      </c>
      <c r="I112" s="2">
        <f t="shared" si="5"/>
        <v>16446.369999999995</v>
      </c>
      <c r="J112" t="s">
        <v>55</v>
      </c>
    </row>
    <row r="113" spans="1:10" x14ac:dyDescent="0.3">
      <c r="A113">
        <v>152</v>
      </c>
      <c r="B113" s="11">
        <v>42488</v>
      </c>
      <c r="C113" t="s">
        <v>168</v>
      </c>
      <c r="E113" s="18">
        <v>10</v>
      </c>
      <c r="F113" s="18"/>
      <c r="H113" s="2">
        <f t="shared" si="4"/>
        <v>16446.369999999995</v>
      </c>
      <c r="I113" s="12">
        <f t="shared" si="5"/>
        <v>16456.369999999995</v>
      </c>
      <c r="J113" t="s">
        <v>55</v>
      </c>
    </row>
    <row r="114" spans="1:10" x14ac:dyDescent="0.3">
      <c r="A114">
        <v>153</v>
      </c>
      <c r="B114" s="11">
        <v>42493</v>
      </c>
      <c r="C114" t="s">
        <v>88</v>
      </c>
      <c r="E114" s="18"/>
      <c r="F114" s="18">
        <v>42</v>
      </c>
      <c r="H114" s="2">
        <f t="shared" si="4"/>
        <v>16456.369999999995</v>
      </c>
      <c r="I114" s="2">
        <f t="shared" si="5"/>
        <v>16414.369999999995</v>
      </c>
      <c r="J114" t="s">
        <v>87</v>
      </c>
    </row>
    <row r="115" spans="1:10" x14ac:dyDescent="0.3">
      <c r="A115">
        <v>153</v>
      </c>
      <c r="B115" s="11">
        <v>42493</v>
      </c>
      <c r="C115" t="s">
        <v>161</v>
      </c>
      <c r="E115" s="18">
        <v>296.66000000000003</v>
      </c>
      <c r="F115" s="18"/>
      <c r="H115" s="2">
        <f t="shared" si="4"/>
        <v>16414.369999999995</v>
      </c>
      <c r="I115" s="2">
        <f t="shared" si="5"/>
        <v>16711.029999999995</v>
      </c>
      <c r="J115" t="s">
        <v>55</v>
      </c>
    </row>
    <row r="116" spans="1:10" x14ac:dyDescent="0.3">
      <c r="A116">
        <v>153</v>
      </c>
      <c r="B116" s="11">
        <v>42493</v>
      </c>
      <c r="C116" t="s">
        <v>108</v>
      </c>
      <c r="E116" s="18">
        <v>5</v>
      </c>
      <c r="F116" s="18"/>
      <c r="H116" s="2">
        <f t="shared" si="4"/>
        <v>16711.029999999995</v>
      </c>
      <c r="I116" s="2">
        <f t="shared" si="5"/>
        <v>16716.029999999995</v>
      </c>
      <c r="J116" t="s">
        <v>55</v>
      </c>
    </row>
    <row r="117" spans="1:10" x14ac:dyDescent="0.3">
      <c r="A117">
        <v>153</v>
      </c>
      <c r="B117" s="11">
        <v>42493</v>
      </c>
      <c r="C117" t="s">
        <v>158</v>
      </c>
      <c r="E117" s="18">
        <v>10</v>
      </c>
      <c r="F117" s="18"/>
      <c r="H117" s="2">
        <f t="shared" si="4"/>
        <v>16716.029999999995</v>
      </c>
      <c r="I117" s="2">
        <f t="shared" si="5"/>
        <v>16726.029999999995</v>
      </c>
      <c r="J117" t="s">
        <v>55</v>
      </c>
    </row>
    <row r="118" spans="1:10" x14ac:dyDescent="0.3">
      <c r="A118">
        <v>153</v>
      </c>
      <c r="B118" s="11">
        <v>42493</v>
      </c>
      <c r="C118" t="s">
        <v>104</v>
      </c>
      <c r="E118" s="18">
        <v>10</v>
      </c>
      <c r="F118" s="18"/>
      <c r="H118" s="2">
        <f t="shared" si="4"/>
        <v>16726.029999999995</v>
      </c>
      <c r="I118" s="2">
        <f t="shared" si="5"/>
        <v>16736.029999999995</v>
      </c>
      <c r="J118" t="s">
        <v>55</v>
      </c>
    </row>
    <row r="119" spans="1:10" x14ac:dyDescent="0.3">
      <c r="A119">
        <v>153</v>
      </c>
      <c r="B119" s="11">
        <v>42493</v>
      </c>
      <c r="C119" t="s">
        <v>157</v>
      </c>
      <c r="E119" s="18">
        <v>10</v>
      </c>
      <c r="F119" s="18"/>
      <c r="H119" s="2">
        <f t="shared" si="4"/>
        <v>16736.029999999995</v>
      </c>
      <c r="I119" s="2">
        <f t="shared" si="5"/>
        <v>16746.029999999995</v>
      </c>
      <c r="J119" t="s">
        <v>55</v>
      </c>
    </row>
    <row r="120" spans="1:10" x14ac:dyDescent="0.3">
      <c r="A120">
        <v>153</v>
      </c>
      <c r="B120" s="11">
        <v>42493</v>
      </c>
      <c r="C120" t="s">
        <v>159</v>
      </c>
      <c r="E120" s="18">
        <v>10</v>
      </c>
      <c r="F120" s="18"/>
      <c r="H120" s="2">
        <f t="shared" si="4"/>
        <v>16746.029999999995</v>
      </c>
      <c r="I120" s="2">
        <f t="shared" si="5"/>
        <v>16756.029999999995</v>
      </c>
      <c r="J120" t="s">
        <v>55</v>
      </c>
    </row>
    <row r="121" spans="1:10" x14ac:dyDescent="0.3">
      <c r="A121">
        <v>153</v>
      </c>
      <c r="B121" s="11">
        <v>42493</v>
      </c>
      <c r="C121" t="s">
        <v>106</v>
      </c>
      <c r="E121" s="18">
        <v>20</v>
      </c>
      <c r="F121" s="18"/>
      <c r="H121" s="2">
        <f t="shared" si="4"/>
        <v>16756.029999999995</v>
      </c>
      <c r="I121" s="2">
        <f t="shared" si="5"/>
        <v>16776.029999999995</v>
      </c>
      <c r="J121" t="s">
        <v>55</v>
      </c>
    </row>
    <row r="122" spans="1:10" x14ac:dyDescent="0.3">
      <c r="A122">
        <v>153</v>
      </c>
      <c r="B122" s="11">
        <v>42493</v>
      </c>
      <c r="C122" t="s">
        <v>160</v>
      </c>
      <c r="E122" s="18">
        <v>25</v>
      </c>
      <c r="F122" s="18"/>
      <c r="H122" s="2">
        <f t="shared" si="4"/>
        <v>16776.029999999995</v>
      </c>
      <c r="I122" s="2">
        <f t="shared" si="5"/>
        <v>16801.029999999995</v>
      </c>
      <c r="J122" t="s">
        <v>55</v>
      </c>
    </row>
    <row r="123" spans="1:10" x14ac:dyDescent="0.3">
      <c r="A123">
        <v>153</v>
      </c>
      <c r="B123" s="11">
        <v>42494</v>
      </c>
      <c r="C123" t="s">
        <v>186</v>
      </c>
      <c r="D123" t="s">
        <v>187</v>
      </c>
      <c r="E123" s="18"/>
      <c r="F123" s="18">
        <v>36.549999999999997</v>
      </c>
      <c r="H123" s="2">
        <f t="shared" si="4"/>
        <v>16801.029999999995</v>
      </c>
      <c r="I123" s="2">
        <f t="shared" si="5"/>
        <v>16764.479999999996</v>
      </c>
      <c r="J123" t="s">
        <v>208</v>
      </c>
    </row>
    <row r="124" spans="1:10" x14ac:dyDescent="0.3">
      <c r="A124">
        <v>153</v>
      </c>
      <c r="B124" s="11">
        <v>42495</v>
      </c>
      <c r="C124" t="s">
        <v>161</v>
      </c>
      <c r="E124" s="18">
        <v>20</v>
      </c>
      <c r="F124" s="18"/>
      <c r="H124" s="2">
        <f t="shared" si="4"/>
        <v>16764.479999999996</v>
      </c>
      <c r="I124" s="2">
        <f t="shared" si="5"/>
        <v>16784.479999999996</v>
      </c>
      <c r="J124" t="s">
        <v>55</v>
      </c>
    </row>
    <row r="125" spans="1:10" x14ac:dyDescent="0.3">
      <c r="A125">
        <v>153</v>
      </c>
      <c r="B125" s="11">
        <v>42496</v>
      </c>
      <c r="C125" t="s">
        <v>188</v>
      </c>
      <c r="D125" t="s">
        <v>189</v>
      </c>
      <c r="E125" s="18"/>
      <c r="F125" s="18">
        <v>707.25</v>
      </c>
      <c r="H125" s="2">
        <f t="shared" si="4"/>
        <v>16784.479999999996</v>
      </c>
      <c r="I125" s="2">
        <f t="shared" si="5"/>
        <v>16077.229999999996</v>
      </c>
      <c r="J125" t="s">
        <v>208</v>
      </c>
    </row>
    <row r="126" spans="1:10" x14ac:dyDescent="0.3">
      <c r="A126">
        <v>153</v>
      </c>
      <c r="B126" s="11">
        <v>42501</v>
      </c>
      <c r="C126" t="s">
        <v>190</v>
      </c>
      <c r="D126" t="s">
        <v>189</v>
      </c>
      <c r="E126" s="18"/>
      <c r="F126" s="18">
        <v>501.67</v>
      </c>
      <c r="H126" s="2">
        <f t="shared" si="4"/>
        <v>16077.229999999996</v>
      </c>
      <c r="I126" s="2">
        <f t="shared" si="5"/>
        <v>15575.559999999996</v>
      </c>
      <c r="J126" t="s">
        <v>208</v>
      </c>
    </row>
    <row r="127" spans="1:10" x14ac:dyDescent="0.3">
      <c r="A127">
        <v>153</v>
      </c>
      <c r="B127" s="11">
        <v>42503</v>
      </c>
      <c r="C127" t="s">
        <v>165</v>
      </c>
      <c r="E127" s="18">
        <v>10</v>
      </c>
      <c r="F127" s="18"/>
      <c r="H127" s="2">
        <f t="shared" si="4"/>
        <v>15575.559999999996</v>
      </c>
      <c r="I127" s="2">
        <f t="shared" si="5"/>
        <v>15585.559999999996</v>
      </c>
      <c r="J127" t="s">
        <v>55</v>
      </c>
    </row>
    <row r="128" spans="1:10" x14ac:dyDescent="0.3">
      <c r="A128">
        <v>153</v>
      </c>
      <c r="B128" s="11">
        <v>42506</v>
      </c>
      <c r="C128" t="s">
        <v>166</v>
      </c>
      <c r="E128" s="18">
        <v>30</v>
      </c>
      <c r="F128" s="18"/>
      <c r="H128" s="2">
        <f t="shared" si="4"/>
        <v>15585.559999999996</v>
      </c>
      <c r="I128" s="2">
        <f t="shared" si="5"/>
        <v>15615.559999999996</v>
      </c>
      <c r="J128" t="s">
        <v>55</v>
      </c>
    </row>
    <row r="129" spans="1:10" x14ac:dyDescent="0.3">
      <c r="A129">
        <v>153</v>
      </c>
      <c r="B129" s="11">
        <v>42506</v>
      </c>
      <c r="C129" t="s">
        <v>113</v>
      </c>
      <c r="E129" s="18">
        <v>40</v>
      </c>
      <c r="F129" s="18"/>
      <c r="H129" s="2">
        <f t="shared" si="4"/>
        <v>15615.559999999996</v>
      </c>
      <c r="I129" s="2">
        <f t="shared" si="5"/>
        <v>15655.559999999996</v>
      </c>
      <c r="J129" t="s">
        <v>55</v>
      </c>
    </row>
    <row r="130" spans="1:10" x14ac:dyDescent="0.3">
      <c r="A130">
        <v>153</v>
      </c>
      <c r="B130" s="11">
        <v>42516</v>
      </c>
      <c r="C130" t="s">
        <v>114</v>
      </c>
      <c r="E130" s="18">
        <v>10</v>
      </c>
      <c r="F130" s="18"/>
      <c r="H130" s="2">
        <f t="shared" si="4"/>
        <v>15655.559999999996</v>
      </c>
      <c r="I130" s="2">
        <f t="shared" si="5"/>
        <v>15665.559999999996</v>
      </c>
      <c r="J130" t="s">
        <v>55</v>
      </c>
    </row>
    <row r="131" spans="1:10" x14ac:dyDescent="0.3">
      <c r="A131">
        <v>153</v>
      </c>
      <c r="B131" s="11">
        <v>42521</v>
      </c>
      <c r="C131" t="s">
        <v>168</v>
      </c>
      <c r="E131" s="18">
        <v>10</v>
      </c>
      <c r="F131" s="18"/>
      <c r="H131" s="2">
        <f t="shared" si="4"/>
        <v>15665.559999999996</v>
      </c>
      <c r="I131" s="12">
        <f t="shared" si="5"/>
        <v>15675.559999999996</v>
      </c>
      <c r="J131" t="s">
        <v>55</v>
      </c>
    </row>
    <row r="132" spans="1:10" x14ac:dyDescent="0.3">
      <c r="A132">
        <v>154</v>
      </c>
      <c r="B132" s="11">
        <v>42522</v>
      </c>
      <c r="C132" t="s">
        <v>157</v>
      </c>
      <c r="E132" s="18">
        <v>10</v>
      </c>
      <c r="F132" s="18"/>
      <c r="H132" s="2">
        <f t="shared" ref="H132:H190" si="6">+I131</f>
        <v>15675.559999999996</v>
      </c>
      <c r="I132" s="2">
        <f t="shared" ref="I132:I190" si="7">+H132+E132-F132</f>
        <v>15685.559999999996</v>
      </c>
      <c r="J132" t="s">
        <v>55</v>
      </c>
    </row>
    <row r="133" spans="1:10" x14ac:dyDescent="0.3">
      <c r="A133">
        <v>154</v>
      </c>
      <c r="B133" s="11">
        <v>42522</v>
      </c>
      <c r="C133" t="s">
        <v>158</v>
      </c>
      <c r="E133" s="18">
        <v>10</v>
      </c>
      <c r="F133" s="18"/>
      <c r="H133" s="2">
        <f t="shared" si="6"/>
        <v>15685.559999999996</v>
      </c>
      <c r="I133" s="2">
        <f t="shared" si="7"/>
        <v>15695.559999999996</v>
      </c>
      <c r="J133" t="s">
        <v>55</v>
      </c>
    </row>
    <row r="134" spans="1:10" x14ac:dyDescent="0.3">
      <c r="A134">
        <v>154</v>
      </c>
      <c r="B134" s="11">
        <v>42522</v>
      </c>
      <c r="C134" t="s">
        <v>104</v>
      </c>
      <c r="E134" s="18">
        <v>10</v>
      </c>
      <c r="F134" s="18"/>
      <c r="H134" s="2">
        <f t="shared" si="6"/>
        <v>15695.559999999996</v>
      </c>
      <c r="I134" s="2">
        <f t="shared" si="7"/>
        <v>15705.559999999996</v>
      </c>
      <c r="J134" t="s">
        <v>55</v>
      </c>
    </row>
    <row r="135" spans="1:10" x14ac:dyDescent="0.3">
      <c r="A135">
        <v>154</v>
      </c>
      <c r="B135" s="11">
        <v>42522</v>
      </c>
      <c r="C135" t="s">
        <v>159</v>
      </c>
      <c r="E135" s="18">
        <v>10</v>
      </c>
      <c r="F135" s="18"/>
      <c r="H135" s="2">
        <f t="shared" si="6"/>
        <v>15705.559999999996</v>
      </c>
      <c r="I135" s="2">
        <f t="shared" si="7"/>
        <v>15715.559999999996</v>
      </c>
      <c r="J135" t="s">
        <v>55</v>
      </c>
    </row>
    <row r="136" spans="1:10" x14ac:dyDescent="0.3">
      <c r="A136">
        <v>154</v>
      </c>
      <c r="B136" s="11">
        <v>42522</v>
      </c>
      <c r="C136" t="s">
        <v>106</v>
      </c>
      <c r="E136" s="18">
        <v>20</v>
      </c>
      <c r="F136" s="18"/>
      <c r="H136" s="2">
        <f t="shared" si="6"/>
        <v>15715.559999999996</v>
      </c>
      <c r="I136" s="2">
        <f t="shared" si="7"/>
        <v>15735.559999999996</v>
      </c>
      <c r="J136" t="s">
        <v>55</v>
      </c>
    </row>
    <row r="137" spans="1:10" x14ac:dyDescent="0.3">
      <c r="A137">
        <v>154</v>
      </c>
      <c r="B137" s="11">
        <v>42522</v>
      </c>
      <c r="C137" t="s">
        <v>160</v>
      </c>
      <c r="E137" s="18">
        <v>25</v>
      </c>
      <c r="F137" s="18"/>
      <c r="H137" s="2">
        <f t="shared" si="6"/>
        <v>15735.559999999996</v>
      </c>
      <c r="I137" s="2">
        <f t="shared" si="7"/>
        <v>15760.559999999996</v>
      </c>
      <c r="J137" t="s">
        <v>55</v>
      </c>
    </row>
    <row r="138" spans="1:10" x14ac:dyDescent="0.3">
      <c r="A138">
        <v>154</v>
      </c>
      <c r="B138" s="11">
        <v>42524</v>
      </c>
      <c r="C138" t="s">
        <v>108</v>
      </c>
      <c r="E138" s="18">
        <v>5</v>
      </c>
      <c r="F138" s="18"/>
      <c r="H138" s="2">
        <f t="shared" si="6"/>
        <v>15760.559999999996</v>
      </c>
      <c r="I138" s="2">
        <f t="shared" si="7"/>
        <v>15765.559999999996</v>
      </c>
      <c r="J138" t="s">
        <v>55</v>
      </c>
    </row>
    <row r="139" spans="1:10" x14ac:dyDescent="0.3">
      <c r="A139">
        <v>154</v>
      </c>
      <c r="B139" s="11">
        <v>42527</v>
      </c>
      <c r="C139" t="s">
        <v>161</v>
      </c>
      <c r="E139" s="18">
        <v>20</v>
      </c>
      <c r="F139" s="18"/>
      <c r="H139" s="2">
        <f t="shared" si="6"/>
        <v>15765.559999999996</v>
      </c>
      <c r="I139" s="2">
        <f t="shared" si="7"/>
        <v>15785.559999999996</v>
      </c>
      <c r="J139" t="s">
        <v>55</v>
      </c>
    </row>
    <row r="140" spans="1:10" x14ac:dyDescent="0.3">
      <c r="A140">
        <v>154</v>
      </c>
      <c r="B140" s="11">
        <v>42534</v>
      </c>
      <c r="C140" t="s">
        <v>165</v>
      </c>
      <c r="E140" s="18">
        <v>10</v>
      </c>
      <c r="F140" s="18"/>
      <c r="H140" s="2">
        <f t="shared" si="6"/>
        <v>15785.559999999996</v>
      </c>
      <c r="I140" s="2">
        <f t="shared" si="7"/>
        <v>15795.559999999996</v>
      </c>
      <c r="J140" t="s">
        <v>55</v>
      </c>
    </row>
    <row r="141" spans="1:10" x14ac:dyDescent="0.3">
      <c r="A141">
        <v>154</v>
      </c>
      <c r="B141" s="11">
        <v>42536</v>
      </c>
      <c r="C141" t="s">
        <v>191</v>
      </c>
      <c r="D141" t="s">
        <v>192</v>
      </c>
      <c r="E141" s="18"/>
      <c r="F141" s="18">
        <v>262</v>
      </c>
      <c r="H141" s="2">
        <f t="shared" si="6"/>
        <v>15795.559999999996</v>
      </c>
      <c r="I141" s="2">
        <f t="shared" si="7"/>
        <v>15533.559999999996</v>
      </c>
      <c r="J141" t="s">
        <v>56</v>
      </c>
    </row>
    <row r="142" spans="1:10" x14ac:dyDescent="0.3">
      <c r="A142">
        <v>154</v>
      </c>
      <c r="B142" s="11">
        <v>42536</v>
      </c>
      <c r="C142" t="s">
        <v>166</v>
      </c>
      <c r="E142" s="18">
        <v>30</v>
      </c>
      <c r="F142" s="18"/>
      <c r="H142" s="2">
        <f t="shared" si="6"/>
        <v>15533.559999999996</v>
      </c>
      <c r="I142" s="2">
        <f t="shared" si="7"/>
        <v>15563.559999999996</v>
      </c>
      <c r="J142" t="s">
        <v>55</v>
      </c>
    </row>
    <row r="143" spans="1:10" x14ac:dyDescent="0.3">
      <c r="A143">
        <v>154</v>
      </c>
      <c r="B143" s="11">
        <v>42536</v>
      </c>
      <c r="C143" t="s">
        <v>113</v>
      </c>
      <c r="E143" s="18">
        <v>40</v>
      </c>
      <c r="F143" s="18"/>
      <c r="H143" s="2">
        <f t="shared" si="6"/>
        <v>15563.559999999996</v>
      </c>
      <c r="I143" s="2">
        <f t="shared" si="7"/>
        <v>15603.559999999996</v>
      </c>
      <c r="J143" t="s">
        <v>55</v>
      </c>
    </row>
    <row r="144" spans="1:10" x14ac:dyDescent="0.3">
      <c r="A144">
        <v>154</v>
      </c>
      <c r="B144" s="11">
        <v>42541</v>
      </c>
      <c r="C144" t="s">
        <v>193</v>
      </c>
      <c r="D144" t="s">
        <v>194</v>
      </c>
      <c r="E144" s="18"/>
      <c r="F144" s="18">
        <v>300</v>
      </c>
      <c r="H144" s="2">
        <f t="shared" si="6"/>
        <v>15603.559999999996</v>
      </c>
      <c r="I144" s="2">
        <f t="shared" si="7"/>
        <v>15303.559999999996</v>
      </c>
      <c r="J144" t="s">
        <v>215</v>
      </c>
    </row>
    <row r="145" spans="1:12" x14ac:dyDescent="0.3">
      <c r="A145">
        <v>154</v>
      </c>
      <c r="B145" s="11">
        <v>42545</v>
      </c>
      <c r="C145" t="s">
        <v>119</v>
      </c>
      <c r="E145" s="25">
        <v>1442.09</v>
      </c>
      <c r="F145" s="18"/>
      <c r="H145" s="2">
        <f t="shared" ref="H145" si="8">+I144</f>
        <v>15303.559999999996</v>
      </c>
      <c r="I145" s="2">
        <f t="shared" ref="I145:I147" si="9">+H145+E145-F145</f>
        <v>16745.649999999994</v>
      </c>
      <c r="J145" t="s">
        <v>61</v>
      </c>
      <c r="K145" t="s">
        <v>217</v>
      </c>
      <c r="L145" s="25">
        <v>1601.48</v>
      </c>
    </row>
    <row r="146" spans="1:12" x14ac:dyDescent="0.3">
      <c r="A146">
        <v>154</v>
      </c>
      <c r="B146" s="11">
        <v>42545</v>
      </c>
      <c r="C146" t="s">
        <v>119</v>
      </c>
      <c r="E146" s="25">
        <v>147.38999999999999</v>
      </c>
      <c r="F146" s="18"/>
      <c r="H146" s="2">
        <f>+I145</f>
        <v>16745.649999999994</v>
      </c>
      <c r="I146" s="2">
        <f t="shared" si="9"/>
        <v>16893.039999999994</v>
      </c>
      <c r="J146" t="s">
        <v>208</v>
      </c>
      <c r="L146" s="26"/>
    </row>
    <row r="147" spans="1:12" x14ac:dyDescent="0.3">
      <c r="A147">
        <v>154</v>
      </c>
      <c r="B147" s="11">
        <v>42545</v>
      </c>
      <c r="C147" t="s">
        <v>119</v>
      </c>
      <c r="E147" s="25">
        <v>12</v>
      </c>
      <c r="F147" s="18"/>
      <c r="H147" s="2">
        <f>+I146</f>
        <v>16893.039999999994</v>
      </c>
      <c r="I147" s="2">
        <f t="shared" si="9"/>
        <v>16905.039999999994</v>
      </c>
      <c r="J147" t="s">
        <v>55</v>
      </c>
      <c r="K147" t="s">
        <v>218</v>
      </c>
      <c r="L147" s="26"/>
    </row>
    <row r="148" spans="1:12" x14ac:dyDescent="0.3">
      <c r="A148">
        <v>154</v>
      </c>
      <c r="B148" s="11">
        <v>42548</v>
      </c>
      <c r="C148" t="s">
        <v>114</v>
      </c>
      <c r="E148" s="18">
        <v>10</v>
      </c>
      <c r="F148" s="18"/>
      <c r="H148" s="2">
        <f>I147</f>
        <v>16905.039999999994</v>
      </c>
      <c r="I148" s="2">
        <f t="shared" si="7"/>
        <v>16915.039999999994</v>
      </c>
      <c r="J148" t="s">
        <v>55</v>
      </c>
    </row>
    <row r="149" spans="1:12" x14ac:dyDescent="0.3">
      <c r="A149">
        <v>154</v>
      </c>
      <c r="B149" s="11">
        <v>42549</v>
      </c>
      <c r="C149" t="s">
        <v>168</v>
      </c>
      <c r="E149" s="18">
        <v>10</v>
      </c>
      <c r="F149" s="18"/>
      <c r="H149" s="2">
        <f t="shared" si="6"/>
        <v>16915.039999999994</v>
      </c>
      <c r="I149" s="12">
        <f t="shared" si="7"/>
        <v>16925.039999999994</v>
      </c>
      <c r="J149" t="s">
        <v>55</v>
      </c>
    </row>
    <row r="150" spans="1:12" x14ac:dyDescent="0.3">
      <c r="A150">
        <v>155</v>
      </c>
      <c r="B150" s="11">
        <v>42552</v>
      </c>
      <c r="C150" t="s">
        <v>157</v>
      </c>
      <c r="E150" s="18">
        <v>10</v>
      </c>
      <c r="F150" s="18"/>
      <c r="H150" s="2">
        <f t="shared" si="6"/>
        <v>16925.039999999994</v>
      </c>
      <c r="I150" s="2">
        <f t="shared" si="7"/>
        <v>16935.039999999994</v>
      </c>
      <c r="J150" t="s">
        <v>55</v>
      </c>
    </row>
    <row r="151" spans="1:12" x14ac:dyDescent="0.3">
      <c r="A151">
        <v>155</v>
      </c>
      <c r="B151" s="11">
        <v>42552</v>
      </c>
      <c r="C151" t="s">
        <v>158</v>
      </c>
      <c r="E151" s="18">
        <v>10</v>
      </c>
      <c r="F151" s="18"/>
      <c r="H151" s="2">
        <f t="shared" si="6"/>
        <v>16935.039999999994</v>
      </c>
      <c r="I151" s="2">
        <f t="shared" si="7"/>
        <v>16945.039999999994</v>
      </c>
      <c r="J151" t="s">
        <v>55</v>
      </c>
    </row>
    <row r="152" spans="1:12" x14ac:dyDescent="0.3">
      <c r="A152">
        <v>155</v>
      </c>
      <c r="B152" s="11">
        <v>42552</v>
      </c>
      <c r="C152" t="s">
        <v>104</v>
      </c>
      <c r="E152" s="18">
        <v>10</v>
      </c>
      <c r="F152" s="18"/>
      <c r="H152" s="2">
        <f t="shared" si="6"/>
        <v>16945.039999999994</v>
      </c>
      <c r="I152" s="2">
        <f t="shared" si="7"/>
        <v>16955.039999999994</v>
      </c>
      <c r="J152" t="s">
        <v>55</v>
      </c>
    </row>
    <row r="153" spans="1:12" x14ac:dyDescent="0.3">
      <c r="A153">
        <v>155</v>
      </c>
      <c r="B153" s="11">
        <v>42552</v>
      </c>
      <c r="C153" t="s">
        <v>159</v>
      </c>
      <c r="E153" s="18">
        <v>10</v>
      </c>
      <c r="F153" s="18"/>
      <c r="H153" s="2">
        <f t="shared" si="6"/>
        <v>16955.039999999994</v>
      </c>
      <c r="I153" s="2">
        <f t="shared" si="7"/>
        <v>16965.039999999994</v>
      </c>
      <c r="J153" t="s">
        <v>55</v>
      </c>
    </row>
    <row r="154" spans="1:12" x14ac:dyDescent="0.3">
      <c r="A154">
        <v>155</v>
      </c>
      <c r="B154" s="11">
        <v>42552</v>
      </c>
      <c r="C154" t="s">
        <v>106</v>
      </c>
      <c r="E154" s="18">
        <v>20</v>
      </c>
      <c r="F154" s="18"/>
      <c r="H154" s="2">
        <f t="shared" si="6"/>
        <v>16965.039999999994</v>
      </c>
      <c r="I154" s="2">
        <f t="shared" si="7"/>
        <v>16985.039999999994</v>
      </c>
      <c r="J154" t="s">
        <v>55</v>
      </c>
    </row>
    <row r="155" spans="1:12" x14ac:dyDescent="0.3">
      <c r="A155">
        <v>155</v>
      </c>
      <c r="B155" s="11">
        <v>42552</v>
      </c>
      <c r="C155" t="s">
        <v>160</v>
      </c>
      <c r="E155" s="18">
        <v>25</v>
      </c>
      <c r="F155" s="18"/>
      <c r="H155" s="2">
        <f t="shared" si="6"/>
        <v>16985.039999999994</v>
      </c>
      <c r="I155" s="2">
        <f t="shared" si="7"/>
        <v>17010.039999999994</v>
      </c>
      <c r="J155" t="s">
        <v>55</v>
      </c>
    </row>
    <row r="156" spans="1:12" x14ac:dyDescent="0.3">
      <c r="A156">
        <v>155</v>
      </c>
      <c r="B156" s="11">
        <v>42555</v>
      </c>
      <c r="C156" t="s">
        <v>108</v>
      </c>
      <c r="E156" s="18">
        <v>5</v>
      </c>
      <c r="F156" s="18"/>
      <c r="H156" s="2">
        <f t="shared" si="6"/>
        <v>17010.039999999994</v>
      </c>
      <c r="I156" s="2">
        <f t="shared" si="7"/>
        <v>17015.039999999994</v>
      </c>
      <c r="J156" t="s">
        <v>55</v>
      </c>
    </row>
    <row r="157" spans="1:12" x14ac:dyDescent="0.3">
      <c r="A157">
        <v>155</v>
      </c>
      <c r="B157" s="11">
        <v>42556</v>
      </c>
      <c r="C157" t="s">
        <v>161</v>
      </c>
      <c r="E157" s="18">
        <v>20</v>
      </c>
      <c r="F157" s="18"/>
      <c r="H157" s="2">
        <f t="shared" si="6"/>
        <v>17015.039999999994</v>
      </c>
      <c r="I157" s="2">
        <f t="shared" si="7"/>
        <v>17035.039999999994</v>
      </c>
      <c r="J157" t="s">
        <v>55</v>
      </c>
    </row>
    <row r="158" spans="1:12" x14ac:dyDescent="0.3">
      <c r="A158">
        <v>155</v>
      </c>
      <c r="B158" s="11">
        <v>42564</v>
      </c>
      <c r="C158" t="s">
        <v>165</v>
      </c>
      <c r="E158" s="18">
        <v>10</v>
      </c>
      <c r="F158" s="18"/>
      <c r="H158" s="2">
        <f t="shared" si="6"/>
        <v>17035.039999999994</v>
      </c>
      <c r="I158" s="2">
        <f t="shared" si="7"/>
        <v>17045.039999999994</v>
      </c>
      <c r="J158" t="s">
        <v>55</v>
      </c>
    </row>
    <row r="159" spans="1:12" x14ac:dyDescent="0.3">
      <c r="A159">
        <v>155</v>
      </c>
      <c r="B159" s="11">
        <v>42566</v>
      </c>
      <c r="C159" t="s">
        <v>166</v>
      </c>
      <c r="E159" s="18">
        <v>30</v>
      </c>
      <c r="F159" s="18"/>
      <c r="H159" s="2">
        <f t="shared" si="6"/>
        <v>17045.039999999994</v>
      </c>
      <c r="I159" s="2">
        <f t="shared" si="7"/>
        <v>17075.039999999994</v>
      </c>
      <c r="J159" t="s">
        <v>55</v>
      </c>
    </row>
    <row r="160" spans="1:12" x14ac:dyDescent="0.3">
      <c r="A160">
        <v>155</v>
      </c>
      <c r="B160" s="11">
        <v>42566</v>
      </c>
      <c r="C160" t="s">
        <v>113</v>
      </c>
      <c r="E160" s="18">
        <v>40</v>
      </c>
      <c r="F160" s="18"/>
      <c r="H160" s="2">
        <f t="shared" si="6"/>
        <v>17075.039999999994</v>
      </c>
      <c r="I160" s="2">
        <f t="shared" si="7"/>
        <v>17115.039999999994</v>
      </c>
      <c r="J160" t="s">
        <v>55</v>
      </c>
    </row>
    <row r="161" spans="1:10" x14ac:dyDescent="0.3">
      <c r="A161">
        <v>155</v>
      </c>
      <c r="B161" s="11">
        <v>42577</v>
      </c>
      <c r="C161" t="s">
        <v>114</v>
      </c>
      <c r="E161" s="18">
        <v>10</v>
      </c>
      <c r="F161" s="18"/>
      <c r="H161" s="2">
        <f t="shared" si="6"/>
        <v>17115.039999999994</v>
      </c>
      <c r="I161" s="2">
        <f t="shared" si="7"/>
        <v>17125.039999999994</v>
      </c>
      <c r="J161" t="s">
        <v>55</v>
      </c>
    </row>
    <row r="162" spans="1:10" x14ac:dyDescent="0.3">
      <c r="A162">
        <v>155</v>
      </c>
      <c r="B162" s="11">
        <v>42579</v>
      </c>
      <c r="C162" t="s">
        <v>168</v>
      </c>
      <c r="E162" s="18">
        <v>10</v>
      </c>
      <c r="F162" s="18"/>
      <c r="H162" s="2">
        <f t="shared" si="6"/>
        <v>17125.039999999994</v>
      </c>
      <c r="I162" s="12">
        <f t="shared" si="7"/>
        <v>17135.039999999994</v>
      </c>
      <c r="J162" t="s">
        <v>55</v>
      </c>
    </row>
    <row r="163" spans="1:10" x14ac:dyDescent="0.3">
      <c r="A163">
        <v>156</v>
      </c>
      <c r="B163" s="11">
        <v>42583</v>
      </c>
      <c r="C163" t="s">
        <v>158</v>
      </c>
      <c r="E163" s="18">
        <v>10</v>
      </c>
      <c r="F163" s="18"/>
      <c r="H163" s="2">
        <f t="shared" si="6"/>
        <v>17135.039999999994</v>
      </c>
      <c r="I163" s="2">
        <f t="shared" si="7"/>
        <v>17145.039999999994</v>
      </c>
      <c r="J163" t="s">
        <v>55</v>
      </c>
    </row>
    <row r="164" spans="1:10" x14ac:dyDescent="0.3">
      <c r="A164">
        <v>156</v>
      </c>
      <c r="B164" s="11">
        <v>42583</v>
      </c>
      <c r="C164" t="s">
        <v>104</v>
      </c>
      <c r="E164" s="18">
        <v>10</v>
      </c>
      <c r="F164" s="18"/>
      <c r="H164" s="2">
        <f t="shared" si="6"/>
        <v>17145.039999999994</v>
      </c>
      <c r="I164" s="2">
        <f t="shared" si="7"/>
        <v>17155.039999999994</v>
      </c>
      <c r="J164" t="s">
        <v>55</v>
      </c>
    </row>
    <row r="165" spans="1:10" x14ac:dyDescent="0.3">
      <c r="A165">
        <v>156</v>
      </c>
      <c r="B165" s="11">
        <v>42583</v>
      </c>
      <c r="C165" t="s">
        <v>157</v>
      </c>
      <c r="E165" s="18">
        <v>10</v>
      </c>
      <c r="F165" s="18"/>
      <c r="H165" s="2">
        <f t="shared" si="6"/>
        <v>17155.039999999994</v>
      </c>
      <c r="I165" s="2">
        <f t="shared" si="7"/>
        <v>17165.039999999994</v>
      </c>
      <c r="J165" t="s">
        <v>55</v>
      </c>
    </row>
    <row r="166" spans="1:10" x14ac:dyDescent="0.3">
      <c r="A166">
        <v>156</v>
      </c>
      <c r="B166" s="11">
        <v>42583</v>
      </c>
      <c r="C166" t="s">
        <v>159</v>
      </c>
      <c r="E166" s="18">
        <v>10</v>
      </c>
      <c r="F166" s="18"/>
      <c r="H166" s="2">
        <f t="shared" si="6"/>
        <v>17165.039999999994</v>
      </c>
      <c r="I166" s="2">
        <f t="shared" si="7"/>
        <v>17175.039999999994</v>
      </c>
      <c r="J166" t="s">
        <v>55</v>
      </c>
    </row>
    <row r="167" spans="1:10" x14ac:dyDescent="0.3">
      <c r="A167">
        <v>156</v>
      </c>
      <c r="B167" s="11">
        <v>42583</v>
      </c>
      <c r="C167" t="s">
        <v>106</v>
      </c>
      <c r="E167" s="18">
        <v>20</v>
      </c>
      <c r="F167" s="18"/>
      <c r="H167" s="2">
        <f t="shared" si="6"/>
        <v>17175.039999999994</v>
      </c>
      <c r="I167" s="2">
        <f t="shared" si="7"/>
        <v>17195.039999999994</v>
      </c>
      <c r="J167" t="s">
        <v>55</v>
      </c>
    </row>
    <row r="168" spans="1:10" x14ac:dyDescent="0.3">
      <c r="A168">
        <v>156</v>
      </c>
      <c r="B168" s="11">
        <v>42583</v>
      </c>
      <c r="C168" t="s">
        <v>160</v>
      </c>
      <c r="E168" s="18">
        <v>25</v>
      </c>
      <c r="F168" s="18"/>
      <c r="H168" s="2">
        <f t="shared" si="6"/>
        <v>17195.039999999994</v>
      </c>
      <c r="I168" s="2">
        <f t="shared" si="7"/>
        <v>17220.039999999994</v>
      </c>
      <c r="J168" t="s">
        <v>55</v>
      </c>
    </row>
    <row r="169" spans="1:10" x14ac:dyDescent="0.3">
      <c r="A169">
        <v>156</v>
      </c>
      <c r="B169" s="11">
        <v>42585</v>
      </c>
      <c r="C169" t="s">
        <v>195</v>
      </c>
      <c r="E169" s="18"/>
      <c r="F169" s="18">
        <v>35</v>
      </c>
      <c r="H169" s="2">
        <f t="shared" si="6"/>
        <v>17220.039999999994</v>
      </c>
      <c r="I169" s="2">
        <f t="shared" si="7"/>
        <v>17185.039999999994</v>
      </c>
      <c r="J169" t="s">
        <v>87</v>
      </c>
    </row>
    <row r="170" spans="1:10" x14ac:dyDescent="0.3">
      <c r="A170">
        <v>156</v>
      </c>
      <c r="B170" s="11">
        <v>42585</v>
      </c>
      <c r="C170" t="s">
        <v>108</v>
      </c>
      <c r="E170" s="18">
        <v>5</v>
      </c>
      <c r="F170" s="18"/>
      <c r="H170" s="2">
        <f t="shared" si="6"/>
        <v>17185.039999999994</v>
      </c>
      <c r="I170" s="2">
        <f t="shared" si="7"/>
        <v>17190.039999999994</v>
      </c>
      <c r="J170" t="s">
        <v>55</v>
      </c>
    </row>
    <row r="171" spans="1:10" x14ac:dyDescent="0.3">
      <c r="A171">
        <v>156</v>
      </c>
      <c r="B171" s="11">
        <v>42587</v>
      </c>
      <c r="C171" t="s">
        <v>161</v>
      </c>
      <c r="E171" s="18">
        <v>20</v>
      </c>
      <c r="F171" s="18"/>
      <c r="H171" s="2">
        <f t="shared" si="6"/>
        <v>17190.039999999994</v>
      </c>
      <c r="I171" s="2">
        <f t="shared" si="7"/>
        <v>17210.039999999994</v>
      </c>
      <c r="J171" t="s">
        <v>55</v>
      </c>
    </row>
    <row r="172" spans="1:10" x14ac:dyDescent="0.3">
      <c r="A172">
        <v>156</v>
      </c>
      <c r="B172" s="11">
        <v>42597</v>
      </c>
      <c r="C172" t="s">
        <v>165</v>
      </c>
      <c r="E172" s="18">
        <v>10</v>
      </c>
      <c r="F172" s="18"/>
      <c r="H172" s="2">
        <f t="shared" si="6"/>
        <v>17210.039999999994</v>
      </c>
      <c r="I172" s="2">
        <f t="shared" si="7"/>
        <v>17220.039999999994</v>
      </c>
      <c r="J172" t="s">
        <v>55</v>
      </c>
    </row>
    <row r="173" spans="1:10" x14ac:dyDescent="0.3">
      <c r="A173">
        <v>156</v>
      </c>
      <c r="B173" s="11">
        <v>42597</v>
      </c>
      <c r="C173" t="s">
        <v>166</v>
      </c>
      <c r="E173" s="18">
        <v>30</v>
      </c>
      <c r="F173" s="18"/>
      <c r="H173" s="2">
        <f t="shared" si="6"/>
        <v>17220.039999999994</v>
      </c>
      <c r="I173" s="2">
        <f t="shared" si="7"/>
        <v>17250.039999999994</v>
      </c>
      <c r="J173" t="s">
        <v>55</v>
      </c>
    </row>
    <row r="174" spans="1:10" x14ac:dyDescent="0.3">
      <c r="A174">
        <v>156</v>
      </c>
      <c r="B174" s="11">
        <v>42597</v>
      </c>
      <c r="C174" t="s">
        <v>113</v>
      </c>
      <c r="E174" s="18">
        <v>40</v>
      </c>
      <c r="F174" s="18"/>
      <c r="H174" s="2">
        <f t="shared" si="6"/>
        <v>17250.039999999994</v>
      </c>
      <c r="I174" s="12">
        <f t="shared" si="7"/>
        <v>17290.039999999994</v>
      </c>
      <c r="J174" t="s">
        <v>55</v>
      </c>
    </row>
    <row r="175" spans="1:10" x14ac:dyDescent="0.3">
      <c r="A175">
        <v>157</v>
      </c>
      <c r="B175" s="11">
        <v>42604</v>
      </c>
      <c r="C175" t="s">
        <v>119</v>
      </c>
      <c r="D175" t="s">
        <v>196</v>
      </c>
      <c r="E175" s="18">
        <v>200</v>
      </c>
      <c r="F175" s="18"/>
      <c r="H175" s="2">
        <f t="shared" si="6"/>
        <v>17290.039999999994</v>
      </c>
      <c r="I175" s="2">
        <f t="shared" si="7"/>
        <v>17490.039999999994</v>
      </c>
      <c r="J175" t="s">
        <v>55</v>
      </c>
    </row>
    <row r="176" spans="1:10" x14ac:dyDescent="0.3">
      <c r="A176">
        <v>157</v>
      </c>
      <c r="B176" s="11">
        <v>42608</v>
      </c>
      <c r="C176" t="s">
        <v>114</v>
      </c>
      <c r="E176" s="18">
        <v>10</v>
      </c>
      <c r="F176" s="18"/>
      <c r="H176" s="2">
        <f t="shared" si="6"/>
        <v>17490.039999999994</v>
      </c>
      <c r="I176" s="2">
        <f t="shared" si="7"/>
        <v>17500.039999999994</v>
      </c>
      <c r="J176" t="s">
        <v>55</v>
      </c>
    </row>
    <row r="177" spans="1:10" x14ac:dyDescent="0.3">
      <c r="A177">
        <v>157</v>
      </c>
      <c r="B177" s="11">
        <v>42612</v>
      </c>
      <c r="C177" t="s">
        <v>161</v>
      </c>
      <c r="D177" t="s">
        <v>197</v>
      </c>
      <c r="E177" s="18">
        <v>20</v>
      </c>
      <c r="F177" s="18"/>
      <c r="H177" s="2">
        <f t="shared" si="6"/>
        <v>17500.039999999994</v>
      </c>
      <c r="I177" s="2">
        <f t="shared" si="7"/>
        <v>17520.039999999994</v>
      </c>
      <c r="J177" t="s">
        <v>55</v>
      </c>
    </row>
    <row r="178" spans="1:10" x14ac:dyDescent="0.3">
      <c r="A178">
        <v>157</v>
      </c>
      <c r="B178" s="11">
        <v>42612</v>
      </c>
      <c r="C178" t="s">
        <v>168</v>
      </c>
      <c r="E178" s="18">
        <v>10</v>
      </c>
      <c r="F178" s="18"/>
      <c r="H178" s="2">
        <f t="shared" si="6"/>
        <v>17520.039999999994</v>
      </c>
      <c r="I178" s="12">
        <f t="shared" si="7"/>
        <v>17530.039999999994</v>
      </c>
      <c r="J178" t="s">
        <v>55</v>
      </c>
    </row>
    <row r="179" spans="1:10" x14ac:dyDescent="0.3">
      <c r="A179">
        <v>158</v>
      </c>
      <c r="B179" s="11">
        <v>42614</v>
      </c>
      <c r="C179" t="s">
        <v>157</v>
      </c>
      <c r="E179" s="18">
        <v>10</v>
      </c>
      <c r="F179" s="18"/>
      <c r="H179" s="2">
        <f t="shared" si="6"/>
        <v>17530.039999999994</v>
      </c>
      <c r="I179" s="2">
        <f t="shared" si="7"/>
        <v>17540.039999999994</v>
      </c>
      <c r="J179" t="s">
        <v>55</v>
      </c>
    </row>
    <row r="180" spans="1:10" x14ac:dyDescent="0.3">
      <c r="A180">
        <v>158</v>
      </c>
      <c r="B180" s="11">
        <v>42614</v>
      </c>
      <c r="C180" t="s">
        <v>158</v>
      </c>
      <c r="E180" s="18">
        <v>10</v>
      </c>
      <c r="F180" s="18"/>
      <c r="H180" s="2">
        <f t="shared" si="6"/>
        <v>17540.039999999994</v>
      </c>
      <c r="I180" s="2">
        <f t="shared" si="7"/>
        <v>17550.039999999994</v>
      </c>
      <c r="J180" t="s">
        <v>55</v>
      </c>
    </row>
    <row r="181" spans="1:10" x14ac:dyDescent="0.3">
      <c r="A181">
        <v>158</v>
      </c>
      <c r="B181" s="11">
        <v>42614</v>
      </c>
      <c r="C181" t="s">
        <v>104</v>
      </c>
      <c r="E181" s="18">
        <v>10</v>
      </c>
      <c r="F181" s="18"/>
      <c r="H181" s="2">
        <f t="shared" si="6"/>
        <v>17550.039999999994</v>
      </c>
      <c r="I181" s="2">
        <f t="shared" si="7"/>
        <v>17560.039999999994</v>
      </c>
      <c r="J181" t="s">
        <v>55</v>
      </c>
    </row>
    <row r="182" spans="1:10" x14ac:dyDescent="0.3">
      <c r="A182">
        <v>158</v>
      </c>
      <c r="B182" s="11">
        <v>42614</v>
      </c>
      <c r="C182" t="s">
        <v>159</v>
      </c>
      <c r="E182" s="18">
        <v>10</v>
      </c>
      <c r="F182" s="18"/>
      <c r="H182" s="2">
        <f t="shared" si="6"/>
        <v>17560.039999999994</v>
      </c>
      <c r="I182" s="2">
        <f t="shared" si="7"/>
        <v>17570.039999999994</v>
      </c>
      <c r="J182" t="s">
        <v>55</v>
      </c>
    </row>
    <row r="183" spans="1:10" x14ac:dyDescent="0.3">
      <c r="A183">
        <v>158</v>
      </c>
      <c r="B183" s="11">
        <v>42614</v>
      </c>
      <c r="C183" t="s">
        <v>106</v>
      </c>
      <c r="E183" s="18">
        <v>20</v>
      </c>
      <c r="F183" s="18"/>
      <c r="H183" s="2">
        <f t="shared" si="6"/>
        <v>17570.039999999994</v>
      </c>
      <c r="I183" s="2">
        <f t="shared" si="7"/>
        <v>17590.039999999994</v>
      </c>
      <c r="J183" t="s">
        <v>55</v>
      </c>
    </row>
    <row r="184" spans="1:10" x14ac:dyDescent="0.3">
      <c r="A184">
        <v>158</v>
      </c>
      <c r="B184" s="11">
        <v>42614</v>
      </c>
      <c r="C184" t="s">
        <v>160</v>
      </c>
      <c r="E184" s="18">
        <v>25</v>
      </c>
      <c r="F184" s="18"/>
      <c r="H184" s="2">
        <f t="shared" si="6"/>
        <v>17590.039999999994</v>
      </c>
      <c r="I184" s="2">
        <f t="shared" si="7"/>
        <v>17615.039999999994</v>
      </c>
      <c r="J184" t="s">
        <v>55</v>
      </c>
    </row>
    <row r="185" spans="1:10" x14ac:dyDescent="0.3">
      <c r="A185">
        <v>158</v>
      </c>
      <c r="B185" s="11">
        <v>42615</v>
      </c>
      <c r="C185" t="s">
        <v>198</v>
      </c>
      <c r="D185" t="s">
        <v>199</v>
      </c>
      <c r="E185" s="18">
        <v>3200</v>
      </c>
      <c r="F185" s="18"/>
      <c r="H185" s="2">
        <f t="shared" si="6"/>
        <v>17615.039999999994</v>
      </c>
      <c r="I185" s="2">
        <f t="shared" si="7"/>
        <v>20815.039999999994</v>
      </c>
      <c r="J185" t="s">
        <v>55</v>
      </c>
    </row>
    <row r="186" spans="1:10" x14ac:dyDescent="0.3">
      <c r="A186">
        <v>158</v>
      </c>
      <c r="B186" s="11">
        <v>42618</v>
      </c>
      <c r="C186" t="s">
        <v>108</v>
      </c>
      <c r="E186" s="18">
        <v>5</v>
      </c>
      <c r="F186" s="18"/>
      <c r="H186" s="2">
        <f t="shared" si="6"/>
        <v>20815.039999999994</v>
      </c>
      <c r="I186" s="2">
        <f t="shared" si="7"/>
        <v>20820.039999999994</v>
      </c>
      <c r="J186" t="s">
        <v>55</v>
      </c>
    </row>
    <row r="187" spans="1:10" x14ac:dyDescent="0.3">
      <c r="A187">
        <v>158</v>
      </c>
      <c r="B187" s="11">
        <v>42618</v>
      </c>
      <c r="C187" t="s">
        <v>161</v>
      </c>
      <c r="E187" s="18">
        <v>20</v>
      </c>
      <c r="F187" s="18"/>
      <c r="H187" s="2">
        <f t="shared" si="6"/>
        <v>20820.039999999994</v>
      </c>
      <c r="I187" s="2">
        <f t="shared" si="7"/>
        <v>20840.039999999994</v>
      </c>
      <c r="J187" t="s">
        <v>55</v>
      </c>
    </row>
    <row r="188" spans="1:10" x14ac:dyDescent="0.3">
      <c r="A188">
        <v>158</v>
      </c>
      <c r="B188" s="11">
        <v>42618</v>
      </c>
      <c r="C188" t="s">
        <v>117</v>
      </c>
      <c r="D188" t="s">
        <v>200</v>
      </c>
      <c r="E188" s="18">
        <v>1883.55</v>
      </c>
      <c r="F188" s="18"/>
      <c r="H188" s="2">
        <f t="shared" si="6"/>
        <v>20840.039999999994</v>
      </c>
      <c r="I188" s="2">
        <f t="shared" si="7"/>
        <v>22723.589999999993</v>
      </c>
      <c r="J188" t="s">
        <v>55</v>
      </c>
    </row>
    <row r="189" spans="1:10" x14ac:dyDescent="0.3">
      <c r="A189">
        <v>158</v>
      </c>
      <c r="B189" s="11">
        <v>42626</v>
      </c>
      <c r="C189" t="s">
        <v>165</v>
      </c>
      <c r="E189" s="18">
        <v>20</v>
      </c>
      <c r="F189" s="18"/>
      <c r="H189" s="2">
        <f t="shared" si="6"/>
        <v>22723.589999999993</v>
      </c>
      <c r="I189" s="2">
        <f t="shared" si="7"/>
        <v>22743.589999999993</v>
      </c>
      <c r="J189" t="s">
        <v>55</v>
      </c>
    </row>
    <row r="190" spans="1:10" x14ac:dyDescent="0.3">
      <c r="A190">
        <v>158</v>
      </c>
      <c r="B190" s="11">
        <v>42628</v>
      </c>
      <c r="C190" t="s">
        <v>166</v>
      </c>
      <c r="E190" s="18">
        <v>30</v>
      </c>
      <c r="F190" s="18"/>
      <c r="H190" s="2">
        <f t="shared" si="6"/>
        <v>22743.589999999993</v>
      </c>
      <c r="I190" s="2">
        <f t="shared" si="7"/>
        <v>22773.589999999993</v>
      </c>
      <c r="J190" t="s">
        <v>55</v>
      </c>
    </row>
    <row r="191" spans="1:10" x14ac:dyDescent="0.3">
      <c r="A191">
        <v>158</v>
      </c>
      <c r="B191" s="11">
        <v>42628</v>
      </c>
      <c r="C191" t="s">
        <v>113</v>
      </c>
      <c r="E191" s="18">
        <v>40</v>
      </c>
      <c r="F191" s="18"/>
      <c r="H191" s="2">
        <f t="shared" ref="H191:H195" si="10">+I190</f>
        <v>22773.589999999993</v>
      </c>
      <c r="I191" s="2">
        <f t="shared" ref="I191:I195" si="11">+H191+E191-F191</f>
        <v>22813.589999999993</v>
      </c>
      <c r="J191" t="s">
        <v>55</v>
      </c>
    </row>
    <row r="192" spans="1:10" x14ac:dyDescent="0.3">
      <c r="A192">
        <v>158</v>
      </c>
      <c r="B192" s="11">
        <v>42629</v>
      </c>
      <c r="C192" t="s">
        <v>201</v>
      </c>
      <c r="D192" t="s">
        <v>202</v>
      </c>
      <c r="E192" s="18"/>
      <c r="F192" s="18">
        <v>250</v>
      </c>
      <c r="H192" s="2">
        <f t="shared" si="10"/>
        <v>22813.589999999993</v>
      </c>
      <c r="I192" s="2">
        <f t="shared" si="11"/>
        <v>22563.589999999993</v>
      </c>
      <c r="J192" t="s">
        <v>208</v>
      </c>
    </row>
    <row r="193" spans="1:11" x14ac:dyDescent="0.3">
      <c r="A193">
        <v>158</v>
      </c>
      <c r="B193" s="11">
        <v>42639</v>
      </c>
      <c r="C193" t="s">
        <v>114</v>
      </c>
      <c r="E193" s="18">
        <v>10</v>
      </c>
      <c r="F193" s="18"/>
      <c r="H193" s="2">
        <f t="shared" si="10"/>
        <v>22563.589999999993</v>
      </c>
      <c r="I193" s="2">
        <f t="shared" si="11"/>
        <v>22573.589999999993</v>
      </c>
      <c r="J193" t="s">
        <v>55</v>
      </c>
    </row>
    <row r="194" spans="1:11" x14ac:dyDescent="0.3">
      <c r="A194">
        <v>158</v>
      </c>
      <c r="B194" s="11">
        <v>42641</v>
      </c>
      <c r="C194" t="s">
        <v>168</v>
      </c>
      <c r="E194" s="18">
        <v>10</v>
      </c>
      <c r="F194" s="18"/>
      <c r="H194" s="2">
        <f t="shared" si="10"/>
        <v>22573.589999999993</v>
      </c>
      <c r="I194" s="2">
        <f t="shared" si="11"/>
        <v>22583.589999999993</v>
      </c>
      <c r="J194" t="s">
        <v>55</v>
      </c>
    </row>
    <row r="195" spans="1:11" x14ac:dyDescent="0.3">
      <c r="A195">
        <v>158</v>
      </c>
      <c r="B195" s="11">
        <v>42642</v>
      </c>
      <c r="C195" t="s">
        <v>203</v>
      </c>
      <c r="D195" t="s">
        <v>204</v>
      </c>
      <c r="E195" s="18"/>
      <c r="F195" s="18">
        <v>30.79</v>
      </c>
      <c r="H195" s="2">
        <f t="shared" si="10"/>
        <v>22583.589999999993</v>
      </c>
      <c r="I195" s="12">
        <f t="shared" si="11"/>
        <v>22552.799999999992</v>
      </c>
      <c r="J195" t="s">
        <v>56</v>
      </c>
    </row>
    <row r="198" spans="1:11" x14ac:dyDescent="0.3">
      <c r="C198" t="s">
        <v>19</v>
      </c>
      <c r="E198" s="2">
        <f>+SUMIF(J$2:J$195,J198,E$2:E$195)</f>
        <v>17655.54</v>
      </c>
      <c r="F198" s="2">
        <f>+SUMIF(J$2:J$195,J198,F$2:F$195)</f>
        <v>5400</v>
      </c>
      <c r="G198" s="2"/>
      <c r="H198" s="2"/>
      <c r="I198" s="2"/>
      <c r="J198" s="13" t="s">
        <v>55</v>
      </c>
    </row>
    <row r="199" spans="1:11" x14ac:dyDescent="0.3">
      <c r="C199" t="s">
        <v>91</v>
      </c>
      <c r="E199" s="2">
        <f t="shared" ref="E199:E201" si="12">+SUMIF(J$2:J$195,J199,E$2:E$195)</f>
        <v>0.08</v>
      </c>
      <c r="F199" s="2"/>
      <c r="G199" s="2"/>
      <c r="H199" s="2"/>
      <c r="I199" s="2"/>
      <c r="J199" s="13" t="s">
        <v>57</v>
      </c>
    </row>
    <row r="200" spans="1:11" x14ac:dyDescent="0.3">
      <c r="C200" t="s">
        <v>20</v>
      </c>
      <c r="E200" s="2">
        <f>+SUMIF(J$2:J$195,J200,E$2:E$195)</f>
        <v>12848.76</v>
      </c>
      <c r="F200" s="2">
        <f>+SUMIF(J$2:J$195,J200,F$2:F$195)</f>
        <v>0</v>
      </c>
      <c r="G200" s="2"/>
      <c r="H200" s="2"/>
      <c r="I200" s="2"/>
      <c r="J200" s="13" t="s">
        <v>61</v>
      </c>
    </row>
    <row r="201" spans="1:11" x14ac:dyDescent="0.3">
      <c r="C201" t="s">
        <v>206</v>
      </c>
      <c r="E201" s="2">
        <f t="shared" si="12"/>
        <v>0</v>
      </c>
      <c r="F201" s="2"/>
      <c r="G201" s="2"/>
      <c r="H201" s="2"/>
      <c r="I201" s="2"/>
      <c r="J201" s="13" t="s">
        <v>205</v>
      </c>
    </row>
    <row r="202" spans="1:11" x14ac:dyDescent="0.3">
      <c r="E202" s="2"/>
      <c r="F202" s="2"/>
      <c r="G202" s="2"/>
      <c r="H202" s="2"/>
      <c r="I202" s="2"/>
      <c r="J202" s="13"/>
    </row>
    <row r="203" spans="1:11" x14ac:dyDescent="0.3">
      <c r="C203" t="s">
        <v>92</v>
      </c>
      <c r="E203" s="2"/>
      <c r="F203" s="2">
        <f>+SUMIF(J$2:J$195,J203,F$2:F$195)</f>
        <v>13517.85</v>
      </c>
      <c r="G203" s="2"/>
      <c r="H203" s="2"/>
      <c r="I203" s="2"/>
      <c r="J203" s="13" t="s">
        <v>65</v>
      </c>
    </row>
    <row r="204" spans="1:11" x14ac:dyDescent="0.3">
      <c r="C204" t="s">
        <v>207</v>
      </c>
      <c r="E204" s="28">
        <f>+SUMIF(J$2:J$195,J204,E$2:E$195)</f>
        <v>147.38999999999999</v>
      </c>
      <c r="F204" s="28">
        <f>+SUMIF(J$2:J$195,J204,F$2:F$195)</f>
        <v>2262.6999999999998</v>
      </c>
      <c r="G204" s="2"/>
      <c r="H204" s="2"/>
      <c r="I204" s="2"/>
      <c r="J204" s="13" t="s">
        <v>208</v>
      </c>
      <c r="K204" t="s">
        <v>223</v>
      </c>
    </row>
    <row r="205" spans="1:11" x14ac:dyDescent="0.3">
      <c r="C205" t="s">
        <v>151</v>
      </c>
      <c r="E205" s="2"/>
      <c r="F205" s="2">
        <f t="shared" ref="F205:F209" si="13">+SUMIF(J$2:J$195,J205,F$2:F$195)</f>
        <v>0</v>
      </c>
      <c r="G205" s="2"/>
      <c r="H205" s="2"/>
      <c r="I205" s="2"/>
      <c r="J205" s="13" t="s">
        <v>150</v>
      </c>
    </row>
    <row r="206" spans="1:11" x14ac:dyDescent="0.3">
      <c r="C206" t="s">
        <v>93</v>
      </c>
      <c r="E206" s="2"/>
      <c r="F206" s="2">
        <f t="shared" si="13"/>
        <v>77</v>
      </c>
      <c r="G206" s="2"/>
      <c r="H206" s="2"/>
      <c r="I206" s="2"/>
      <c r="J206" s="13" t="s">
        <v>87</v>
      </c>
    </row>
    <row r="207" spans="1:11" x14ac:dyDescent="0.3">
      <c r="C207" t="s">
        <v>146</v>
      </c>
      <c r="E207" s="2"/>
      <c r="F207" s="2">
        <f t="shared" si="13"/>
        <v>368.4</v>
      </c>
      <c r="G207" s="2"/>
      <c r="H207" s="2"/>
      <c r="I207" s="2"/>
      <c r="J207" s="13" t="s">
        <v>214</v>
      </c>
    </row>
    <row r="208" spans="1:11" x14ac:dyDescent="0.3">
      <c r="C208" t="s">
        <v>216</v>
      </c>
      <c r="E208" s="2"/>
      <c r="F208" s="2">
        <f t="shared" si="13"/>
        <v>300</v>
      </c>
      <c r="G208" s="2"/>
      <c r="H208" s="2"/>
      <c r="I208" s="2"/>
      <c r="J208" s="13" t="s">
        <v>215</v>
      </c>
    </row>
    <row r="209" spans="3:10" x14ac:dyDescent="0.3">
      <c r="C209" t="s">
        <v>95</v>
      </c>
      <c r="E209" s="2"/>
      <c r="F209" s="2">
        <f t="shared" si="13"/>
        <v>409.79</v>
      </c>
      <c r="G209" s="2"/>
      <c r="H209" s="2"/>
      <c r="I209" s="2"/>
      <c r="J209" s="13" t="s">
        <v>56</v>
      </c>
    </row>
    <row r="210" spans="3:10" x14ac:dyDescent="0.3">
      <c r="E210" s="2"/>
      <c r="F210" s="2"/>
      <c r="G210" s="2"/>
      <c r="H210" s="2"/>
      <c r="I210" s="2"/>
      <c r="J210" s="13"/>
    </row>
    <row r="211" spans="3:10" x14ac:dyDescent="0.3">
      <c r="E211" s="3">
        <f>SUM(E198:E210)</f>
        <v>30651.770000000004</v>
      </c>
      <c r="F211" s="3">
        <f>SUM(F198:F210)</f>
        <v>22335.74</v>
      </c>
      <c r="G211" s="3">
        <f>+E211-F211</f>
        <v>8316.0300000000025</v>
      </c>
      <c r="H211" s="2"/>
      <c r="I211" s="2"/>
      <c r="J211" s="13"/>
    </row>
    <row r="213" spans="3:10" x14ac:dyDescent="0.3">
      <c r="G213" s="2">
        <f>+H2</f>
        <v>14236.769999999999</v>
      </c>
      <c r="H213" s="2" t="s">
        <v>97</v>
      </c>
    </row>
    <row r="214" spans="3:10" x14ac:dyDescent="0.3">
      <c r="G214" s="3">
        <f>SUM(G211:G213)</f>
        <v>22552.800000000003</v>
      </c>
      <c r="H214" s="2" t="s">
        <v>98</v>
      </c>
    </row>
    <row r="216" spans="3:10" x14ac:dyDescent="0.3">
      <c r="G216" s="23">
        <f>+G214-I195</f>
        <v>0</v>
      </c>
    </row>
  </sheetData>
  <pageMargins left="0.7" right="0.7" top="0.75" bottom="0.75" header="0.3" footer="0.3"/>
  <pageSetup paperSize="9" scale="57" fitToHeight="0" orientation="portrait" horizontalDpi="4294967292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23"/>
  <sheetViews>
    <sheetView workbookViewId="0">
      <pane ySplit="1" topLeftCell="A42" activePane="bottomLeft" state="frozen"/>
      <selection pane="bottomLeft" activeCell="D66" sqref="D66"/>
    </sheetView>
  </sheetViews>
  <sheetFormatPr defaultColWidth="8.77734375" defaultRowHeight="14.4" x14ac:dyDescent="0.3"/>
  <cols>
    <col min="1" max="1" width="11.77734375" customWidth="1"/>
    <col min="2" max="2" width="18.6640625" customWidth="1"/>
    <col min="3" max="3" width="25" customWidth="1"/>
    <col min="4" max="4" width="33.33203125" customWidth="1"/>
    <col min="5" max="5" width="14.44140625" style="18" customWidth="1"/>
    <col min="6" max="6" width="9.44140625" style="18" bestFit="1" customWidth="1"/>
    <col min="7" max="7" width="9.109375" style="18"/>
    <col min="8" max="8" width="10.44140625" style="18" bestFit="1" customWidth="1"/>
    <col min="9" max="9" width="9.109375" style="18"/>
  </cols>
  <sheetData>
    <row r="1" spans="1:10" ht="15.6" x14ac:dyDescent="0.3">
      <c r="A1" s="10" t="s">
        <v>35</v>
      </c>
      <c r="B1" s="10" t="s">
        <v>36</v>
      </c>
      <c r="C1" s="10" t="s">
        <v>37</v>
      </c>
      <c r="D1" s="10" t="s">
        <v>38</v>
      </c>
      <c r="E1" s="17" t="s">
        <v>18</v>
      </c>
      <c r="F1" s="17" t="s">
        <v>22</v>
      </c>
      <c r="H1" s="19" t="s">
        <v>40</v>
      </c>
      <c r="I1" s="19" t="s">
        <v>41</v>
      </c>
      <c r="J1" s="1"/>
    </row>
    <row r="2" spans="1:10" x14ac:dyDescent="0.3">
      <c r="A2">
        <v>134</v>
      </c>
      <c r="B2" s="11">
        <v>41913</v>
      </c>
      <c r="C2" t="s">
        <v>103</v>
      </c>
      <c r="E2" s="18">
        <v>10</v>
      </c>
      <c r="H2" s="18">
        <f>+'Assets  Liabs'!AT15</f>
        <v>10505.01</v>
      </c>
      <c r="I2" s="2">
        <f t="shared" ref="I2:I65" si="0">+H2+E2-F2</f>
        <v>10515.01</v>
      </c>
      <c r="J2" t="s">
        <v>55</v>
      </c>
    </row>
    <row r="3" spans="1:10" x14ac:dyDescent="0.3">
      <c r="A3">
        <v>134</v>
      </c>
      <c r="B3" s="11">
        <v>41913</v>
      </c>
      <c r="C3" t="s">
        <v>43</v>
      </c>
      <c r="E3" s="18">
        <v>10</v>
      </c>
      <c r="H3" s="2">
        <f t="shared" ref="H3:H66" si="1">+I2</f>
        <v>10515.01</v>
      </c>
      <c r="I3" s="2">
        <f t="shared" si="0"/>
        <v>10525.01</v>
      </c>
      <c r="J3" t="s">
        <v>55</v>
      </c>
    </row>
    <row r="4" spans="1:10" x14ac:dyDescent="0.3">
      <c r="A4">
        <v>134</v>
      </c>
      <c r="B4" s="11">
        <v>41913</v>
      </c>
      <c r="C4" t="s">
        <v>104</v>
      </c>
      <c r="E4" s="18">
        <v>10</v>
      </c>
      <c r="H4" s="2">
        <f t="shared" si="1"/>
        <v>10525.01</v>
      </c>
      <c r="I4" s="2">
        <f t="shared" si="0"/>
        <v>10535.01</v>
      </c>
      <c r="J4" t="s">
        <v>55</v>
      </c>
    </row>
    <row r="5" spans="1:10" x14ac:dyDescent="0.3">
      <c r="A5">
        <v>134</v>
      </c>
      <c r="B5" s="11">
        <v>41913</v>
      </c>
      <c r="C5" t="s">
        <v>105</v>
      </c>
      <c r="E5" s="18">
        <v>10</v>
      </c>
      <c r="H5" s="2">
        <f t="shared" si="1"/>
        <v>10535.01</v>
      </c>
      <c r="I5" s="2">
        <f t="shared" si="0"/>
        <v>10545.01</v>
      </c>
      <c r="J5" t="s">
        <v>55</v>
      </c>
    </row>
    <row r="6" spans="1:10" x14ac:dyDescent="0.3">
      <c r="A6">
        <v>134</v>
      </c>
      <c r="B6" s="11">
        <v>41913</v>
      </c>
      <c r="C6" t="s">
        <v>106</v>
      </c>
      <c r="E6" s="18">
        <v>20</v>
      </c>
      <c r="H6" s="2">
        <f t="shared" si="1"/>
        <v>10545.01</v>
      </c>
      <c r="I6" s="2">
        <f t="shared" si="0"/>
        <v>10565.01</v>
      </c>
      <c r="J6" t="s">
        <v>55</v>
      </c>
    </row>
    <row r="7" spans="1:10" x14ac:dyDescent="0.3">
      <c r="A7">
        <v>134</v>
      </c>
      <c r="B7" s="11">
        <v>41915</v>
      </c>
      <c r="C7" t="s">
        <v>107</v>
      </c>
      <c r="E7" s="18">
        <v>0.97</v>
      </c>
      <c r="H7" s="2">
        <f t="shared" si="1"/>
        <v>10565.01</v>
      </c>
      <c r="I7" s="2">
        <f t="shared" si="0"/>
        <v>10565.98</v>
      </c>
      <c r="J7" t="s">
        <v>57</v>
      </c>
    </row>
    <row r="8" spans="1:10" x14ac:dyDescent="0.3">
      <c r="A8">
        <v>134</v>
      </c>
      <c r="B8" s="11">
        <v>41915</v>
      </c>
      <c r="C8" t="s">
        <v>108</v>
      </c>
      <c r="E8" s="18">
        <v>5</v>
      </c>
      <c r="H8" s="2">
        <f t="shared" si="1"/>
        <v>10565.98</v>
      </c>
      <c r="I8" s="2">
        <f t="shared" si="0"/>
        <v>10570.98</v>
      </c>
      <c r="J8" t="s">
        <v>55</v>
      </c>
    </row>
    <row r="9" spans="1:10" x14ac:dyDescent="0.3">
      <c r="A9">
        <v>134</v>
      </c>
      <c r="B9" s="11">
        <v>41918</v>
      </c>
      <c r="C9" t="s">
        <v>109</v>
      </c>
      <c r="E9" s="18">
        <v>20</v>
      </c>
      <c r="H9" s="2">
        <f t="shared" si="1"/>
        <v>10570.98</v>
      </c>
      <c r="I9" s="2">
        <f t="shared" si="0"/>
        <v>10590.98</v>
      </c>
      <c r="J9" t="s">
        <v>55</v>
      </c>
    </row>
    <row r="10" spans="1:10" x14ac:dyDescent="0.3">
      <c r="A10">
        <v>134</v>
      </c>
      <c r="B10" s="11">
        <v>41920</v>
      </c>
      <c r="C10" t="s">
        <v>110</v>
      </c>
      <c r="E10" s="18">
        <v>300</v>
      </c>
      <c r="H10" s="2">
        <f t="shared" si="1"/>
        <v>10590.98</v>
      </c>
      <c r="I10" s="2">
        <f t="shared" si="0"/>
        <v>10890.98</v>
      </c>
      <c r="J10" t="s">
        <v>55</v>
      </c>
    </row>
    <row r="11" spans="1:10" x14ac:dyDescent="0.3">
      <c r="A11">
        <v>134</v>
      </c>
      <c r="B11" s="11">
        <v>41925</v>
      </c>
      <c r="C11" t="s">
        <v>111</v>
      </c>
      <c r="E11" s="18">
        <v>10</v>
      </c>
      <c r="H11" s="2">
        <f t="shared" si="1"/>
        <v>10890.98</v>
      </c>
      <c r="I11" s="2">
        <f t="shared" si="0"/>
        <v>10900.98</v>
      </c>
      <c r="J11" t="s">
        <v>55</v>
      </c>
    </row>
    <row r="12" spans="1:10" x14ac:dyDescent="0.3">
      <c r="A12">
        <v>134</v>
      </c>
      <c r="B12" s="11">
        <v>41927</v>
      </c>
      <c r="C12" t="s">
        <v>112</v>
      </c>
      <c r="E12" s="18">
        <v>30</v>
      </c>
      <c r="H12" s="2">
        <f t="shared" si="1"/>
        <v>10900.98</v>
      </c>
      <c r="I12" s="2">
        <f t="shared" si="0"/>
        <v>10930.98</v>
      </c>
      <c r="J12" t="s">
        <v>55</v>
      </c>
    </row>
    <row r="13" spans="1:10" x14ac:dyDescent="0.3">
      <c r="A13">
        <v>134</v>
      </c>
      <c r="B13" s="11">
        <v>41927</v>
      </c>
      <c r="C13" t="s">
        <v>113</v>
      </c>
      <c r="E13" s="18">
        <v>40</v>
      </c>
      <c r="H13" s="2">
        <f t="shared" si="1"/>
        <v>10930.98</v>
      </c>
      <c r="I13" s="2">
        <f t="shared" si="0"/>
        <v>10970.98</v>
      </c>
      <c r="J13" t="s">
        <v>55</v>
      </c>
    </row>
    <row r="14" spans="1:10" x14ac:dyDescent="0.3">
      <c r="A14">
        <v>134</v>
      </c>
      <c r="B14" s="11">
        <v>42304</v>
      </c>
      <c r="C14" t="s">
        <v>114</v>
      </c>
      <c r="E14" s="18">
        <v>10</v>
      </c>
      <c r="H14" s="2">
        <f t="shared" si="1"/>
        <v>10970.98</v>
      </c>
      <c r="I14" s="2">
        <f t="shared" si="0"/>
        <v>10980.98</v>
      </c>
      <c r="J14" t="s">
        <v>55</v>
      </c>
    </row>
    <row r="15" spans="1:10" x14ac:dyDescent="0.3">
      <c r="A15">
        <v>134</v>
      </c>
      <c r="B15" s="11">
        <v>41940</v>
      </c>
      <c r="C15" t="s">
        <v>115</v>
      </c>
      <c r="E15" s="18">
        <v>10</v>
      </c>
      <c r="H15" s="2">
        <f t="shared" si="1"/>
        <v>10980.98</v>
      </c>
      <c r="I15" s="2">
        <f t="shared" si="0"/>
        <v>10990.98</v>
      </c>
      <c r="J15" t="s">
        <v>55</v>
      </c>
    </row>
    <row r="16" spans="1:10" x14ac:dyDescent="0.3">
      <c r="A16">
        <v>134</v>
      </c>
      <c r="B16" s="11">
        <v>41942</v>
      </c>
      <c r="C16" t="s">
        <v>116</v>
      </c>
      <c r="E16" s="18">
        <v>10</v>
      </c>
      <c r="H16" s="2">
        <f t="shared" si="1"/>
        <v>10990.98</v>
      </c>
      <c r="I16" s="12">
        <f t="shared" si="0"/>
        <v>11000.98</v>
      </c>
      <c r="J16" t="s">
        <v>55</v>
      </c>
    </row>
    <row r="17" spans="1:10" x14ac:dyDescent="0.3">
      <c r="A17">
        <v>135</v>
      </c>
      <c r="B17" s="11">
        <v>41946</v>
      </c>
      <c r="C17" t="s">
        <v>108</v>
      </c>
      <c r="E17" s="18">
        <v>5</v>
      </c>
      <c r="H17" s="2">
        <f t="shared" si="1"/>
        <v>11000.98</v>
      </c>
      <c r="I17" s="2">
        <f t="shared" si="0"/>
        <v>11005.98</v>
      </c>
      <c r="J17" t="s">
        <v>55</v>
      </c>
    </row>
    <row r="18" spans="1:10" x14ac:dyDescent="0.3">
      <c r="A18">
        <v>135</v>
      </c>
      <c r="B18" s="11">
        <v>41946</v>
      </c>
      <c r="C18" t="s">
        <v>43</v>
      </c>
      <c r="E18" s="18">
        <v>10</v>
      </c>
      <c r="H18" s="2">
        <f t="shared" si="1"/>
        <v>11005.98</v>
      </c>
      <c r="I18" s="2">
        <f t="shared" si="0"/>
        <v>11015.98</v>
      </c>
      <c r="J18" t="s">
        <v>55</v>
      </c>
    </row>
    <row r="19" spans="1:10" x14ac:dyDescent="0.3">
      <c r="A19">
        <v>135</v>
      </c>
      <c r="B19" s="11">
        <v>41946</v>
      </c>
      <c r="C19" t="s">
        <v>104</v>
      </c>
      <c r="E19" s="18">
        <v>10</v>
      </c>
      <c r="H19" s="2">
        <f t="shared" si="1"/>
        <v>11015.98</v>
      </c>
      <c r="I19" s="2">
        <f t="shared" si="0"/>
        <v>11025.98</v>
      </c>
      <c r="J19" t="s">
        <v>55</v>
      </c>
    </row>
    <row r="20" spans="1:10" x14ac:dyDescent="0.3">
      <c r="A20">
        <v>135</v>
      </c>
      <c r="B20" s="11">
        <v>41946</v>
      </c>
      <c r="C20" t="s">
        <v>103</v>
      </c>
      <c r="E20" s="18">
        <v>10</v>
      </c>
      <c r="H20" s="2">
        <f t="shared" si="1"/>
        <v>11025.98</v>
      </c>
      <c r="I20" s="2">
        <f t="shared" si="0"/>
        <v>11035.98</v>
      </c>
      <c r="J20" t="s">
        <v>55</v>
      </c>
    </row>
    <row r="21" spans="1:10" x14ac:dyDescent="0.3">
      <c r="A21">
        <v>135</v>
      </c>
      <c r="B21" s="11">
        <v>41946</v>
      </c>
      <c r="C21" t="s">
        <v>105</v>
      </c>
      <c r="E21" s="18">
        <v>10</v>
      </c>
      <c r="H21" s="2">
        <f t="shared" si="1"/>
        <v>11035.98</v>
      </c>
      <c r="I21" s="2">
        <f t="shared" si="0"/>
        <v>11045.98</v>
      </c>
      <c r="J21" t="s">
        <v>55</v>
      </c>
    </row>
    <row r="22" spans="1:10" x14ac:dyDescent="0.3">
      <c r="A22">
        <v>135</v>
      </c>
      <c r="B22" s="11">
        <v>41946</v>
      </c>
      <c r="C22" t="s">
        <v>106</v>
      </c>
      <c r="E22" s="18">
        <v>20</v>
      </c>
      <c r="H22" s="2">
        <f t="shared" si="1"/>
        <v>11045.98</v>
      </c>
      <c r="I22" s="2">
        <f t="shared" si="0"/>
        <v>11065.98</v>
      </c>
      <c r="J22" t="s">
        <v>55</v>
      </c>
    </row>
    <row r="23" spans="1:10" x14ac:dyDescent="0.3">
      <c r="A23">
        <v>135</v>
      </c>
      <c r="B23" s="11">
        <v>41948</v>
      </c>
      <c r="C23" t="s">
        <v>107</v>
      </c>
      <c r="E23" s="18">
        <v>1.23</v>
      </c>
      <c r="H23" s="2">
        <f t="shared" si="1"/>
        <v>11065.98</v>
      </c>
      <c r="I23" s="2">
        <f t="shared" si="0"/>
        <v>11067.21</v>
      </c>
      <c r="J23" t="s">
        <v>57</v>
      </c>
    </row>
    <row r="24" spans="1:10" x14ac:dyDescent="0.3">
      <c r="A24">
        <v>135</v>
      </c>
      <c r="B24" s="11">
        <v>41948</v>
      </c>
      <c r="C24" t="s">
        <v>109</v>
      </c>
      <c r="E24" s="18">
        <v>20</v>
      </c>
      <c r="H24" s="2">
        <f t="shared" si="1"/>
        <v>11067.21</v>
      </c>
      <c r="I24" s="2">
        <f t="shared" si="0"/>
        <v>11087.21</v>
      </c>
      <c r="J24" t="s">
        <v>55</v>
      </c>
    </row>
    <row r="25" spans="1:10" x14ac:dyDescent="0.3">
      <c r="A25">
        <v>135</v>
      </c>
      <c r="B25" s="11">
        <v>41956</v>
      </c>
      <c r="C25" t="s">
        <v>111</v>
      </c>
      <c r="E25" s="18">
        <v>10</v>
      </c>
      <c r="H25" s="2">
        <f t="shared" si="1"/>
        <v>11087.21</v>
      </c>
      <c r="I25" s="2">
        <f t="shared" si="0"/>
        <v>11097.21</v>
      </c>
      <c r="J25" t="s">
        <v>55</v>
      </c>
    </row>
    <row r="26" spans="1:10" x14ac:dyDescent="0.3">
      <c r="A26">
        <v>135</v>
      </c>
      <c r="B26" s="11">
        <v>41960</v>
      </c>
      <c r="C26" t="s">
        <v>112</v>
      </c>
      <c r="E26" s="18">
        <v>30</v>
      </c>
      <c r="H26" s="2">
        <f t="shared" si="1"/>
        <v>11097.21</v>
      </c>
      <c r="I26" s="2">
        <f t="shared" si="0"/>
        <v>11127.21</v>
      </c>
      <c r="J26" t="s">
        <v>55</v>
      </c>
    </row>
    <row r="27" spans="1:10" x14ac:dyDescent="0.3">
      <c r="A27">
        <v>135</v>
      </c>
      <c r="B27" s="11">
        <v>41960</v>
      </c>
      <c r="C27" t="s">
        <v>113</v>
      </c>
      <c r="E27" s="18">
        <v>40</v>
      </c>
      <c r="H27" s="2">
        <f t="shared" si="1"/>
        <v>11127.21</v>
      </c>
      <c r="I27" s="2">
        <f t="shared" si="0"/>
        <v>11167.21</v>
      </c>
      <c r="J27" t="s">
        <v>55</v>
      </c>
    </row>
    <row r="28" spans="1:10" x14ac:dyDescent="0.3">
      <c r="A28">
        <v>135</v>
      </c>
      <c r="B28" s="11">
        <v>41969</v>
      </c>
      <c r="C28" t="s">
        <v>114</v>
      </c>
      <c r="E28" s="18">
        <v>10</v>
      </c>
      <c r="H28" s="2">
        <f t="shared" si="1"/>
        <v>11167.21</v>
      </c>
      <c r="I28" s="2">
        <f t="shared" si="0"/>
        <v>11177.21</v>
      </c>
      <c r="J28" t="s">
        <v>55</v>
      </c>
    </row>
    <row r="29" spans="1:10" x14ac:dyDescent="0.3">
      <c r="A29">
        <v>135</v>
      </c>
      <c r="B29" s="11">
        <v>41971</v>
      </c>
      <c r="C29" t="s">
        <v>115</v>
      </c>
      <c r="E29" s="18">
        <v>10</v>
      </c>
      <c r="H29" s="2">
        <f t="shared" si="1"/>
        <v>11177.21</v>
      </c>
      <c r="I29" s="12">
        <f t="shared" si="0"/>
        <v>11187.21</v>
      </c>
      <c r="J29" t="s">
        <v>55</v>
      </c>
    </row>
    <row r="30" spans="1:10" x14ac:dyDescent="0.3">
      <c r="A30">
        <v>136</v>
      </c>
      <c r="B30" s="11">
        <v>41974</v>
      </c>
      <c r="C30" t="s">
        <v>43</v>
      </c>
      <c r="E30" s="18">
        <v>10</v>
      </c>
      <c r="H30" s="2">
        <f t="shared" si="1"/>
        <v>11187.21</v>
      </c>
      <c r="I30" s="2">
        <f t="shared" si="0"/>
        <v>11197.21</v>
      </c>
      <c r="J30" t="s">
        <v>55</v>
      </c>
    </row>
    <row r="31" spans="1:10" x14ac:dyDescent="0.3">
      <c r="A31">
        <v>136</v>
      </c>
      <c r="B31" s="11">
        <v>41974</v>
      </c>
      <c r="C31" t="s">
        <v>104</v>
      </c>
      <c r="E31" s="18">
        <v>10</v>
      </c>
      <c r="H31" s="2">
        <f t="shared" si="1"/>
        <v>11197.21</v>
      </c>
      <c r="I31" s="2">
        <f t="shared" si="0"/>
        <v>11207.21</v>
      </c>
      <c r="J31" t="s">
        <v>55</v>
      </c>
    </row>
    <row r="32" spans="1:10" x14ac:dyDescent="0.3">
      <c r="A32">
        <v>136</v>
      </c>
      <c r="B32" s="11">
        <v>41974</v>
      </c>
      <c r="C32" t="s">
        <v>103</v>
      </c>
      <c r="E32" s="18">
        <v>10</v>
      </c>
      <c r="H32" s="2">
        <f t="shared" si="1"/>
        <v>11207.21</v>
      </c>
      <c r="I32" s="2">
        <f t="shared" si="0"/>
        <v>11217.21</v>
      </c>
      <c r="J32" t="s">
        <v>55</v>
      </c>
    </row>
    <row r="33" spans="1:10" x14ac:dyDescent="0.3">
      <c r="A33">
        <v>136</v>
      </c>
      <c r="B33" s="11">
        <v>41974</v>
      </c>
      <c r="C33" t="s">
        <v>105</v>
      </c>
      <c r="E33" s="18">
        <v>10</v>
      </c>
      <c r="H33" s="2">
        <f t="shared" si="1"/>
        <v>11217.21</v>
      </c>
      <c r="I33" s="2">
        <f t="shared" si="0"/>
        <v>11227.21</v>
      </c>
      <c r="J33" t="s">
        <v>55</v>
      </c>
    </row>
    <row r="34" spans="1:10" x14ac:dyDescent="0.3">
      <c r="A34">
        <v>136</v>
      </c>
      <c r="B34" s="11">
        <v>41974</v>
      </c>
      <c r="C34" t="s">
        <v>116</v>
      </c>
      <c r="E34" s="18">
        <v>10</v>
      </c>
      <c r="H34" s="2">
        <f t="shared" si="1"/>
        <v>11227.21</v>
      </c>
      <c r="I34" s="2">
        <f t="shared" si="0"/>
        <v>11237.21</v>
      </c>
      <c r="J34" t="s">
        <v>55</v>
      </c>
    </row>
    <row r="35" spans="1:10" x14ac:dyDescent="0.3">
      <c r="A35">
        <v>136</v>
      </c>
      <c r="B35" s="11">
        <v>41974</v>
      </c>
      <c r="C35" t="s">
        <v>106</v>
      </c>
      <c r="E35" s="18">
        <v>20</v>
      </c>
      <c r="H35" s="2">
        <f t="shared" si="1"/>
        <v>11237.21</v>
      </c>
      <c r="I35" s="2">
        <f t="shared" si="0"/>
        <v>11257.21</v>
      </c>
      <c r="J35" t="s">
        <v>55</v>
      </c>
    </row>
    <row r="36" spans="1:10" x14ac:dyDescent="0.3">
      <c r="A36">
        <v>136</v>
      </c>
      <c r="B36" s="11">
        <v>41976</v>
      </c>
      <c r="C36" t="s">
        <v>108</v>
      </c>
      <c r="E36" s="18">
        <v>5</v>
      </c>
      <c r="H36" s="2">
        <f t="shared" si="1"/>
        <v>11257.21</v>
      </c>
      <c r="I36" s="2">
        <f t="shared" si="0"/>
        <v>11262.21</v>
      </c>
      <c r="J36" t="s">
        <v>55</v>
      </c>
    </row>
    <row r="37" spans="1:10" x14ac:dyDescent="0.3">
      <c r="A37">
        <v>136</v>
      </c>
      <c r="B37" s="11">
        <v>41978</v>
      </c>
      <c r="C37" t="s">
        <v>107</v>
      </c>
      <c r="E37" s="18">
        <v>1.1399999999999999</v>
      </c>
      <c r="H37" s="2">
        <f t="shared" si="1"/>
        <v>11262.21</v>
      </c>
      <c r="I37" s="2">
        <f t="shared" si="0"/>
        <v>11263.349999999999</v>
      </c>
      <c r="J37" t="s">
        <v>57</v>
      </c>
    </row>
    <row r="38" spans="1:10" x14ac:dyDescent="0.3">
      <c r="A38">
        <v>136</v>
      </c>
      <c r="B38" s="11">
        <v>41978</v>
      </c>
      <c r="C38" t="s">
        <v>109</v>
      </c>
      <c r="E38" s="18">
        <v>20</v>
      </c>
      <c r="H38" s="2">
        <f t="shared" si="1"/>
        <v>11263.349999999999</v>
      </c>
      <c r="I38" s="2">
        <f t="shared" si="0"/>
        <v>11283.349999999999</v>
      </c>
      <c r="J38" t="s">
        <v>55</v>
      </c>
    </row>
    <row r="39" spans="1:10" x14ac:dyDescent="0.3">
      <c r="A39">
        <v>136</v>
      </c>
      <c r="B39" s="11">
        <v>41978</v>
      </c>
      <c r="C39" t="s">
        <v>117</v>
      </c>
      <c r="D39" t="s">
        <v>118</v>
      </c>
      <c r="E39" s="18">
        <v>2038.6</v>
      </c>
      <c r="H39" s="2">
        <f t="shared" si="1"/>
        <v>11283.349999999999</v>
      </c>
      <c r="I39" s="2">
        <f t="shared" si="0"/>
        <v>13321.949999999999</v>
      </c>
      <c r="J39" t="s">
        <v>61</v>
      </c>
    </row>
    <row r="40" spans="1:10" x14ac:dyDescent="0.3">
      <c r="A40">
        <v>136</v>
      </c>
      <c r="B40" s="11">
        <v>41982</v>
      </c>
      <c r="C40" t="s">
        <v>117</v>
      </c>
      <c r="D40" t="s">
        <v>118</v>
      </c>
      <c r="E40" s="18">
        <v>1273.8800000000001</v>
      </c>
      <c r="H40" s="2">
        <f t="shared" si="1"/>
        <v>13321.949999999999</v>
      </c>
      <c r="I40" s="2">
        <f t="shared" si="0"/>
        <v>14595.829999999998</v>
      </c>
      <c r="J40" t="s">
        <v>61</v>
      </c>
    </row>
    <row r="41" spans="1:10" x14ac:dyDescent="0.3">
      <c r="A41">
        <v>136</v>
      </c>
      <c r="B41" s="11">
        <v>41984</v>
      </c>
      <c r="C41" t="s">
        <v>117</v>
      </c>
      <c r="D41" t="s">
        <v>118</v>
      </c>
      <c r="E41" s="18">
        <v>388.27</v>
      </c>
      <c r="H41" s="2">
        <f t="shared" si="1"/>
        <v>14595.829999999998</v>
      </c>
      <c r="I41" s="2">
        <f t="shared" si="0"/>
        <v>14984.099999999999</v>
      </c>
      <c r="J41" t="s">
        <v>61</v>
      </c>
    </row>
    <row r="42" spans="1:10" x14ac:dyDescent="0.3">
      <c r="A42">
        <v>136</v>
      </c>
      <c r="B42" s="11">
        <v>41988</v>
      </c>
      <c r="C42" t="s">
        <v>111</v>
      </c>
      <c r="E42" s="18">
        <v>10</v>
      </c>
      <c r="H42" s="2">
        <f t="shared" si="1"/>
        <v>14984.099999999999</v>
      </c>
      <c r="I42" s="2">
        <f t="shared" si="0"/>
        <v>14994.099999999999</v>
      </c>
      <c r="J42" t="s">
        <v>55</v>
      </c>
    </row>
    <row r="43" spans="1:10" x14ac:dyDescent="0.3">
      <c r="A43">
        <v>136</v>
      </c>
      <c r="B43" s="11">
        <v>41988</v>
      </c>
      <c r="C43" t="s">
        <v>112</v>
      </c>
      <c r="E43" s="18">
        <v>30</v>
      </c>
      <c r="H43" s="2">
        <f t="shared" si="1"/>
        <v>14994.099999999999</v>
      </c>
      <c r="I43" s="2">
        <f t="shared" si="0"/>
        <v>15024.099999999999</v>
      </c>
      <c r="J43" t="s">
        <v>55</v>
      </c>
    </row>
    <row r="44" spans="1:10" x14ac:dyDescent="0.3">
      <c r="A44">
        <v>136</v>
      </c>
      <c r="B44" s="11">
        <v>41988</v>
      </c>
      <c r="C44" t="s">
        <v>113</v>
      </c>
      <c r="E44" s="18">
        <v>40</v>
      </c>
      <c r="H44" s="2">
        <f t="shared" si="1"/>
        <v>15024.099999999999</v>
      </c>
      <c r="I44" s="2">
        <f t="shared" si="0"/>
        <v>15064.099999999999</v>
      </c>
      <c r="J44" t="s">
        <v>55</v>
      </c>
    </row>
    <row r="45" spans="1:10" x14ac:dyDescent="0.3">
      <c r="A45">
        <v>136</v>
      </c>
      <c r="B45" s="11">
        <v>41995</v>
      </c>
      <c r="C45" t="s">
        <v>119</v>
      </c>
      <c r="E45" s="18">
        <v>150</v>
      </c>
      <c r="H45" s="2">
        <f t="shared" si="1"/>
        <v>15064.099999999999</v>
      </c>
      <c r="I45" s="2">
        <f t="shared" si="0"/>
        <v>15214.099999999999</v>
      </c>
      <c r="J45" t="s">
        <v>55</v>
      </c>
    </row>
    <row r="46" spans="1:10" x14ac:dyDescent="0.3">
      <c r="A46">
        <v>136</v>
      </c>
      <c r="B46" s="11">
        <v>42002</v>
      </c>
      <c r="C46" t="s">
        <v>115</v>
      </c>
      <c r="E46" s="18">
        <v>10</v>
      </c>
      <c r="H46" s="2">
        <f t="shared" si="1"/>
        <v>15214.099999999999</v>
      </c>
      <c r="I46" s="2">
        <f t="shared" si="0"/>
        <v>15224.099999999999</v>
      </c>
      <c r="J46" t="s">
        <v>55</v>
      </c>
    </row>
    <row r="47" spans="1:10" x14ac:dyDescent="0.3">
      <c r="A47">
        <v>136</v>
      </c>
      <c r="B47" s="11">
        <v>42002</v>
      </c>
      <c r="C47" t="s">
        <v>114</v>
      </c>
      <c r="E47" s="18">
        <v>10</v>
      </c>
      <c r="H47" s="2">
        <f t="shared" si="1"/>
        <v>15224.099999999999</v>
      </c>
      <c r="I47" s="2">
        <f t="shared" si="0"/>
        <v>15234.099999999999</v>
      </c>
      <c r="J47" t="s">
        <v>55</v>
      </c>
    </row>
    <row r="48" spans="1:10" x14ac:dyDescent="0.3">
      <c r="A48">
        <v>136</v>
      </c>
      <c r="B48" s="11">
        <v>42003</v>
      </c>
      <c r="C48" t="s">
        <v>116</v>
      </c>
      <c r="E48" s="18">
        <v>10</v>
      </c>
      <c r="H48" s="2">
        <f t="shared" si="1"/>
        <v>15234.099999999999</v>
      </c>
      <c r="I48" s="12">
        <f t="shared" si="0"/>
        <v>15244.099999999999</v>
      </c>
      <c r="J48" t="s">
        <v>55</v>
      </c>
    </row>
    <row r="49" spans="1:10" x14ac:dyDescent="0.3">
      <c r="A49">
        <v>137</v>
      </c>
      <c r="B49" s="11">
        <v>42006</v>
      </c>
      <c r="C49" t="s">
        <v>43</v>
      </c>
      <c r="E49" s="18">
        <v>10</v>
      </c>
      <c r="H49" s="2">
        <f t="shared" si="1"/>
        <v>15244.099999999999</v>
      </c>
      <c r="I49" s="2">
        <f t="shared" si="0"/>
        <v>15254.099999999999</v>
      </c>
      <c r="J49" t="s">
        <v>55</v>
      </c>
    </row>
    <row r="50" spans="1:10" x14ac:dyDescent="0.3">
      <c r="A50">
        <v>137</v>
      </c>
      <c r="B50" s="11">
        <v>42006</v>
      </c>
      <c r="C50" t="s">
        <v>104</v>
      </c>
      <c r="E50" s="18">
        <v>10</v>
      </c>
      <c r="H50" s="2">
        <f t="shared" si="1"/>
        <v>15254.099999999999</v>
      </c>
      <c r="I50" s="2">
        <f t="shared" si="0"/>
        <v>15264.099999999999</v>
      </c>
      <c r="J50" t="s">
        <v>55</v>
      </c>
    </row>
    <row r="51" spans="1:10" x14ac:dyDescent="0.3">
      <c r="A51">
        <v>137</v>
      </c>
      <c r="B51" s="11">
        <v>42006</v>
      </c>
      <c r="C51" t="s">
        <v>103</v>
      </c>
      <c r="E51" s="18">
        <v>10</v>
      </c>
      <c r="H51" s="2">
        <f t="shared" si="1"/>
        <v>15264.099999999999</v>
      </c>
      <c r="I51" s="2">
        <f t="shared" si="0"/>
        <v>15274.099999999999</v>
      </c>
      <c r="J51" t="s">
        <v>55</v>
      </c>
    </row>
    <row r="52" spans="1:10" x14ac:dyDescent="0.3">
      <c r="A52">
        <v>137</v>
      </c>
      <c r="B52" s="11">
        <v>42006</v>
      </c>
      <c r="C52" t="s">
        <v>105</v>
      </c>
      <c r="E52" s="18">
        <v>10</v>
      </c>
      <c r="H52" s="2">
        <f t="shared" si="1"/>
        <v>15274.099999999999</v>
      </c>
      <c r="I52" s="2">
        <f t="shared" si="0"/>
        <v>15284.099999999999</v>
      </c>
      <c r="J52" t="s">
        <v>55</v>
      </c>
    </row>
    <row r="53" spans="1:10" x14ac:dyDescent="0.3">
      <c r="A53">
        <v>137</v>
      </c>
      <c r="B53" s="11">
        <v>42006</v>
      </c>
      <c r="C53" t="s">
        <v>106</v>
      </c>
      <c r="E53" s="18">
        <v>20</v>
      </c>
      <c r="H53" s="2">
        <f t="shared" si="1"/>
        <v>15284.099999999999</v>
      </c>
      <c r="I53" s="2">
        <f t="shared" si="0"/>
        <v>15304.099999999999</v>
      </c>
      <c r="J53" t="s">
        <v>55</v>
      </c>
    </row>
    <row r="54" spans="1:10" x14ac:dyDescent="0.3">
      <c r="A54">
        <v>137</v>
      </c>
      <c r="B54" s="11">
        <v>42009</v>
      </c>
      <c r="C54" t="s">
        <v>107</v>
      </c>
      <c r="E54" s="18">
        <v>1.46</v>
      </c>
      <c r="H54" s="2">
        <f t="shared" si="1"/>
        <v>15304.099999999999</v>
      </c>
      <c r="I54" s="2">
        <f t="shared" si="0"/>
        <v>15305.559999999998</v>
      </c>
      <c r="J54" t="s">
        <v>57</v>
      </c>
    </row>
    <row r="55" spans="1:10" x14ac:dyDescent="0.3">
      <c r="A55">
        <v>137</v>
      </c>
      <c r="B55" s="11">
        <v>42009</v>
      </c>
      <c r="C55" t="s">
        <v>108</v>
      </c>
      <c r="E55" s="18">
        <v>5</v>
      </c>
      <c r="H55" s="2">
        <f t="shared" si="1"/>
        <v>15305.559999999998</v>
      </c>
      <c r="I55" s="2">
        <f t="shared" si="0"/>
        <v>15310.559999999998</v>
      </c>
      <c r="J55" t="s">
        <v>55</v>
      </c>
    </row>
    <row r="56" spans="1:10" x14ac:dyDescent="0.3">
      <c r="A56">
        <v>137</v>
      </c>
      <c r="B56" s="11">
        <v>42009</v>
      </c>
      <c r="C56" t="s">
        <v>109</v>
      </c>
      <c r="E56" s="18">
        <v>20</v>
      </c>
      <c r="H56" s="2">
        <f t="shared" si="1"/>
        <v>15310.559999999998</v>
      </c>
      <c r="I56" s="2">
        <f t="shared" si="0"/>
        <v>15330.559999999998</v>
      </c>
      <c r="J56" t="s">
        <v>55</v>
      </c>
    </row>
    <row r="57" spans="1:10" x14ac:dyDescent="0.3">
      <c r="A57">
        <v>137</v>
      </c>
      <c r="B57" s="11">
        <v>42017</v>
      </c>
      <c r="C57" t="s">
        <v>111</v>
      </c>
      <c r="E57" s="18">
        <v>10</v>
      </c>
      <c r="H57" s="2">
        <f t="shared" si="1"/>
        <v>15330.559999999998</v>
      </c>
      <c r="I57" s="2">
        <f t="shared" si="0"/>
        <v>15340.559999999998</v>
      </c>
      <c r="J57" t="s">
        <v>55</v>
      </c>
    </row>
    <row r="58" spans="1:10" x14ac:dyDescent="0.3">
      <c r="A58">
        <v>137</v>
      </c>
      <c r="B58" s="11">
        <v>42019</v>
      </c>
      <c r="C58" t="s">
        <v>120</v>
      </c>
      <c r="D58" t="s">
        <v>121</v>
      </c>
      <c r="E58" s="18">
        <v>450</v>
      </c>
      <c r="H58" s="2">
        <f t="shared" si="1"/>
        <v>15340.559999999998</v>
      </c>
      <c r="I58" s="2">
        <f t="shared" si="0"/>
        <v>15790.559999999998</v>
      </c>
      <c r="J58" t="s">
        <v>61</v>
      </c>
    </row>
    <row r="59" spans="1:10" x14ac:dyDescent="0.3">
      <c r="A59">
        <v>137</v>
      </c>
      <c r="B59" s="11">
        <v>42019</v>
      </c>
      <c r="C59" t="s">
        <v>119</v>
      </c>
      <c r="D59" t="s">
        <v>122</v>
      </c>
      <c r="E59" s="18">
        <v>2917.48</v>
      </c>
      <c r="H59" s="2">
        <f t="shared" si="1"/>
        <v>15790.559999999998</v>
      </c>
      <c r="I59" s="2">
        <f t="shared" si="0"/>
        <v>18708.039999999997</v>
      </c>
      <c r="J59" t="s">
        <v>55</v>
      </c>
    </row>
    <row r="60" spans="1:10" x14ac:dyDescent="0.3">
      <c r="A60">
        <v>137</v>
      </c>
      <c r="B60" s="11">
        <v>42019</v>
      </c>
      <c r="C60" t="s">
        <v>112</v>
      </c>
      <c r="E60" s="18">
        <v>30</v>
      </c>
      <c r="H60" s="2">
        <f t="shared" si="1"/>
        <v>18708.039999999997</v>
      </c>
      <c r="I60" s="2">
        <f t="shared" si="0"/>
        <v>18738.039999999997</v>
      </c>
      <c r="J60" t="s">
        <v>55</v>
      </c>
    </row>
    <row r="61" spans="1:10" x14ac:dyDescent="0.3">
      <c r="A61">
        <v>137</v>
      </c>
      <c r="B61" s="11">
        <v>42019</v>
      </c>
      <c r="C61" t="s">
        <v>113</v>
      </c>
      <c r="E61" s="18">
        <v>40</v>
      </c>
      <c r="H61" s="2">
        <f t="shared" si="1"/>
        <v>18738.039999999997</v>
      </c>
      <c r="I61" s="2">
        <f t="shared" si="0"/>
        <v>18778.039999999997</v>
      </c>
      <c r="J61" t="s">
        <v>55</v>
      </c>
    </row>
    <row r="62" spans="1:10" x14ac:dyDescent="0.3">
      <c r="A62">
        <v>137</v>
      </c>
      <c r="B62" s="11">
        <v>42030</v>
      </c>
      <c r="C62" t="s">
        <v>114</v>
      </c>
      <c r="E62" s="18">
        <v>10</v>
      </c>
      <c r="H62" s="2">
        <f t="shared" si="1"/>
        <v>18778.039999999997</v>
      </c>
      <c r="I62" s="2">
        <f t="shared" si="0"/>
        <v>18788.039999999997</v>
      </c>
      <c r="J62" t="s">
        <v>55</v>
      </c>
    </row>
    <row r="63" spans="1:10" x14ac:dyDescent="0.3">
      <c r="A63">
        <v>137</v>
      </c>
      <c r="B63" s="11">
        <v>42030</v>
      </c>
      <c r="C63" t="s">
        <v>123</v>
      </c>
      <c r="D63" t="s">
        <v>124</v>
      </c>
      <c r="E63" s="18">
        <v>100</v>
      </c>
      <c r="H63" s="2">
        <f t="shared" si="1"/>
        <v>18788.039999999997</v>
      </c>
      <c r="I63" s="2">
        <f t="shared" si="0"/>
        <v>18888.039999999997</v>
      </c>
      <c r="J63" t="s">
        <v>55</v>
      </c>
    </row>
    <row r="64" spans="1:10" x14ac:dyDescent="0.3">
      <c r="A64">
        <v>137</v>
      </c>
      <c r="B64" s="11">
        <v>42032</v>
      </c>
      <c r="C64" t="s">
        <v>115</v>
      </c>
      <c r="E64" s="18">
        <v>10</v>
      </c>
      <c r="H64" s="2">
        <f t="shared" si="1"/>
        <v>18888.039999999997</v>
      </c>
      <c r="I64" s="12">
        <f t="shared" si="0"/>
        <v>18898.039999999997</v>
      </c>
      <c r="J64" t="s">
        <v>55</v>
      </c>
    </row>
    <row r="65" spans="1:10" x14ac:dyDescent="0.3">
      <c r="A65">
        <v>138</v>
      </c>
      <c r="B65" s="11">
        <v>42037</v>
      </c>
      <c r="C65" t="s">
        <v>43</v>
      </c>
      <c r="E65" s="18">
        <v>10</v>
      </c>
      <c r="H65" s="2">
        <f t="shared" si="1"/>
        <v>18898.039999999997</v>
      </c>
      <c r="I65" s="2">
        <f t="shared" si="0"/>
        <v>18908.039999999997</v>
      </c>
      <c r="J65" t="s">
        <v>55</v>
      </c>
    </row>
    <row r="66" spans="1:10" x14ac:dyDescent="0.3">
      <c r="A66">
        <v>138</v>
      </c>
      <c r="B66" s="11">
        <v>42037</v>
      </c>
      <c r="C66" t="s">
        <v>104</v>
      </c>
      <c r="E66" s="18">
        <v>10</v>
      </c>
      <c r="H66" s="2">
        <f t="shared" si="1"/>
        <v>18908.039999999997</v>
      </c>
      <c r="I66" s="2">
        <f t="shared" ref="I66:I129" si="2">+H66+E66-F66</f>
        <v>18918.039999999997</v>
      </c>
      <c r="J66" t="s">
        <v>55</v>
      </c>
    </row>
    <row r="67" spans="1:10" x14ac:dyDescent="0.3">
      <c r="A67">
        <v>138</v>
      </c>
      <c r="B67" s="11">
        <v>42037</v>
      </c>
      <c r="C67" t="s">
        <v>103</v>
      </c>
      <c r="E67" s="18">
        <v>10</v>
      </c>
      <c r="H67" s="2">
        <f t="shared" ref="H67:H130" si="3">+I66</f>
        <v>18918.039999999997</v>
      </c>
      <c r="I67" s="2">
        <f t="shared" si="2"/>
        <v>18928.039999999997</v>
      </c>
      <c r="J67" t="s">
        <v>55</v>
      </c>
    </row>
    <row r="68" spans="1:10" x14ac:dyDescent="0.3">
      <c r="A68">
        <v>138</v>
      </c>
      <c r="B68" s="11">
        <v>42037</v>
      </c>
      <c r="C68" t="s">
        <v>105</v>
      </c>
      <c r="E68" s="18">
        <v>10</v>
      </c>
      <c r="H68" s="2">
        <f t="shared" si="3"/>
        <v>18928.039999999997</v>
      </c>
      <c r="I68" s="2">
        <f t="shared" si="2"/>
        <v>18938.039999999997</v>
      </c>
      <c r="J68" t="s">
        <v>55</v>
      </c>
    </row>
    <row r="69" spans="1:10" x14ac:dyDescent="0.3">
      <c r="A69">
        <v>138</v>
      </c>
      <c r="B69" s="11">
        <v>42037</v>
      </c>
      <c r="C69" t="s">
        <v>106</v>
      </c>
      <c r="E69" s="18">
        <v>20</v>
      </c>
      <c r="H69" s="2">
        <f t="shared" si="3"/>
        <v>18938.039999999997</v>
      </c>
      <c r="I69" s="2">
        <f t="shared" si="2"/>
        <v>18958.039999999997</v>
      </c>
      <c r="J69" t="s">
        <v>55</v>
      </c>
    </row>
    <row r="70" spans="1:10" x14ac:dyDescent="0.3">
      <c r="A70">
        <v>138</v>
      </c>
      <c r="B70" s="11">
        <v>42037</v>
      </c>
      <c r="C70" t="s">
        <v>116</v>
      </c>
      <c r="E70" s="18">
        <v>25</v>
      </c>
      <c r="H70" s="2">
        <f t="shared" si="3"/>
        <v>18958.039999999997</v>
      </c>
      <c r="I70" s="2">
        <f t="shared" si="2"/>
        <v>18983.039999999997</v>
      </c>
      <c r="J70" t="s">
        <v>55</v>
      </c>
    </row>
    <row r="71" spans="1:10" x14ac:dyDescent="0.3">
      <c r="A71">
        <v>138</v>
      </c>
      <c r="B71" s="11">
        <v>42038</v>
      </c>
      <c r="C71" t="s">
        <v>108</v>
      </c>
      <c r="E71" s="18">
        <v>5</v>
      </c>
      <c r="H71" s="2">
        <f t="shared" si="3"/>
        <v>18983.039999999997</v>
      </c>
      <c r="I71" s="2">
        <f t="shared" si="2"/>
        <v>18988.039999999997</v>
      </c>
      <c r="J71" t="s">
        <v>55</v>
      </c>
    </row>
    <row r="72" spans="1:10" x14ac:dyDescent="0.3">
      <c r="A72">
        <v>138</v>
      </c>
      <c r="B72" s="11">
        <v>42040</v>
      </c>
      <c r="C72" t="s">
        <v>107</v>
      </c>
      <c r="E72" s="18">
        <v>1.94</v>
      </c>
      <c r="H72" s="2">
        <f t="shared" si="3"/>
        <v>18988.039999999997</v>
      </c>
      <c r="I72" s="2">
        <f t="shared" si="2"/>
        <v>18989.979999999996</v>
      </c>
      <c r="J72" t="s">
        <v>57</v>
      </c>
    </row>
    <row r="73" spans="1:10" x14ac:dyDescent="0.3">
      <c r="A73">
        <v>138</v>
      </c>
      <c r="B73" s="11">
        <v>42040</v>
      </c>
      <c r="C73" t="s">
        <v>109</v>
      </c>
      <c r="E73" s="18">
        <v>20</v>
      </c>
      <c r="H73" s="2">
        <f t="shared" si="3"/>
        <v>18989.979999999996</v>
      </c>
      <c r="I73" s="2">
        <f t="shared" si="2"/>
        <v>19009.979999999996</v>
      </c>
      <c r="J73" t="s">
        <v>55</v>
      </c>
    </row>
    <row r="74" spans="1:10" x14ac:dyDescent="0.3">
      <c r="A74">
        <v>138</v>
      </c>
      <c r="B74" s="11">
        <v>42048</v>
      </c>
      <c r="C74" t="s">
        <v>111</v>
      </c>
      <c r="E74" s="18">
        <v>10</v>
      </c>
      <c r="H74" s="2">
        <f t="shared" si="3"/>
        <v>19009.979999999996</v>
      </c>
      <c r="I74" s="2">
        <f t="shared" si="2"/>
        <v>19019.979999999996</v>
      </c>
      <c r="J74" t="s">
        <v>55</v>
      </c>
    </row>
    <row r="75" spans="1:10" x14ac:dyDescent="0.3">
      <c r="A75">
        <v>138</v>
      </c>
      <c r="B75" s="11">
        <v>42051</v>
      </c>
      <c r="C75" t="s">
        <v>112</v>
      </c>
      <c r="E75" s="18">
        <v>30</v>
      </c>
      <c r="H75" s="2">
        <f t="shared" si="3"/>
        <v>19019.979999999996</v>
      </c>
      <c r="I75" s="2">
        <f t="shared" si="2"/>
        <v>19049.979999999996</v>
      </c>
      <c r="J75" t="s">
        <v>55</v>
      </c>
    </row>
    <row r="76" spans="1:10" x14ac:dyDescent="0.3">
      <c r="A76">
        <v>138</v>
      </c>
      <c r="B76" s="11">
        <v>42051</v>
      </c>
      <c r="C76" t="s">
        <v>113</v>
      </c>
      <c r="E76" s="18">
        <v>40</v>
      </c>
      <c r="H76" s="2">
        <f t="shared" si="3"/>
        <v>19049.979999999996</v>
      </c>
      <c r="I76" s="2">
        <f t="shared" si="2"/>
        <v>19089.979999999996</v>
      </c>
      <c r="J76" t="s">
        <v>55</v>
      </c>
    </row>
    <row r="77" spans="1:10" x14ac:dyDescent="0.3">
      <c r="A77">
        <v>138</v>
      </c>
      <c r="B77" s="11">
        <v>42055</v>
      </c>
      <c r="C77" t="s">
        <v>117</v>
      </c>
      <c r="D77" t="s">
        <v>125</v>
      </c>
      <c r="E77" s="18">
        <v>4868.8999999999996</v>
      </c>
      <c r="H77" s="2">
        <f t="shared" si="3"/>
        <v>19089.979999999996</v>
      </c>
      <c r="I77" s="2">
        <f t="shared" si="2"/>
        <v>23958.879999999997</v>
      </c>
      <c r="J77" t="s">
        <v>55</v>
      </c>
    </row>
    <row r="78" spans="1:10" x14ac:dyDescent="0.3">
      <c r="A78">
        <v>138</v>
      </c>
      <c r="B78" s="11">
        <v>42060</v>
      </c>
      <c r="C78" t="s">
        <v>126</v>
      </c>
      <c r="F78" s="18">
        <v>4508</v>
      </c>
      <c r="H78" s="2">
        <f t="shared" si="3"/>
        <v>23958.879999999997</v>
      </c>
      <c r="I78" s="2">
        <f t="shared" si="2"/>
        <v>19450.879999999997</v>
      </c>
      <c r="J78" t="s">
        <v>65</v>
      </c>
    </row>
    <row r="79" spans="1:10" x14ac:dyDescent="0.3">
      <c r="A79">
        <v>138</v>
      </c>
      <c r="B79" s="11">
        <v>42061</v>
      </c>
      <c r="C79" t="s">
        <v>114</v>
      </c>
      <c r="E79" s="18">
        <v>10</v>
      </c>
      <c r="H79" s="2">
        <f t="shared" si="3"/>
        <v>19450.879999999997</v>
      </c>
      <c r="I79" s="2">
        <f t="shared" si="2"/>
        <v>19460.879999999997</v>
      </c>
      <c r="J79" t="s">
        <v>55</v>
      </c>
    </row>
    <row r="80" spans="1:10" x14ac:dyDescent="0.3">
      <c r="A80">
        <v>138</v>
      </c>
      <c r="B80" s="11">
        <v>42062</v>
      </c>
      <c r="C80" t="s">
        <v>119</v>
      </c>
      <c r="D80" t="s">
        <v>127</v>
      </c>
      <c r="E80" s="18">
        <v>40</v>
      </c>
      <c r="H80" s="2">
        <f t="shared" si="3"/>
        <v>19460.879999999997</v>
      </c>
      <c r="I80" s="12">
        <f t="shared" si="2"/>
        <v>19500.879999999997</v>
      </c>
      <c r="J80" t="s">
        <v>55</v>
      </c>
    </row>
    <row r="81" spans="1:10" x14ac:dyDescent="0.3">
      <c r="A81">
        <v>139</v>
      </c>
      <c r="B81" s="11">
        <v>42065</v>
      </c>
      <c r="C81">
        <v>50047</v>
      </c>
      <c r="D81" t="s">
        <v>128</v>
      </c>
      <c r="F81" s="18">
        <v>35</v>
      </c>
      <c r="H81" s="2">
        <f t="shared" si="3"/>
        <v>19500.879999999997</v>
      </c>
      <c r="I81" s="2">
        <f t="shared" si="2"/>
        <v>19465.879999999997</v>
      </c>
      <c r="J81" t="s">
        <v>87</v>
      </c>
    </row>
    <row r="82" spans="1:10" x14ac:dyDescent="0.3">
      <c r="A82">
        <v>139</v>
      </c>
      <c r="B82" s="11">
        <v>42065</v>
      </c>
      <c r="C82" t="s">
        <v>43</v>
      </c>
      <c r="E82" s="18">
        <v>10</v>
      </c>
      <c r="H82" s="2">
        <f t="shared" si="3"/>
        <v>19465.879999999997</v>
      </c>
      <c r="I82" s="2">
        <f t="shared" si="2"/>
        <v>19475.879999999997</v>
      </c>
      <c r="J82" t="s">
        <v>55</v>
      </c>
    </row>
    <row r="83" spans="1:10" x14ac:dyDescent="0.3">
      <c r="A83">
        <v>139</v>
      </c>
      <c r="B83" s="11">
        <v>42065</v>
      </c>
      <c r="C83" t="s">
        <v>104</v>
      </c>
      <c r="E83" s="18">
        <v>10</v>
      </c>
      <c r="H83" s="2">
        <f t="shared" si="3"/>
        <v>19475.879999999997</v>
      </c>
      <c r="I83" s="2">
        <f t="shared" si="2"/>
        <v>19485.879999999997</v>
      </c>
      <c r="J83" t="s">
        <v>55</v>
      </c>
    </row>
    <row r="84" spans="1:10" x14ac:dyDescent="0.3">
      <c r="A84">
        <v>139</v>
      </c>
      <c r="B84" s="11">
        <v>42065</v>
      </c>
      <c r="C84" t="s">
        <v>115</v>
      </c>
      <c r="E84" s="18">
        <v>10</v>
      </c>
      <c r="H84" s="2">
        <f t="shared" si="3"/>
        <v>19485.879999999997</v>
      </c>
      <c r="I84" s="2">
        <f t="shared" si="2"/>
        <v>19495.879999999997</v>
      </c>
      <c r="J84" t="s">
        <v>55</v>
      </c>
    </row>
    <row r="85" spans="1:10" x14ac:dyDescent="0.3">
      <c r="A85">
        <v>139</v>
      </c>
      <c r="B85" s="11">
        <v>42065</v>
      </c>
      <c r="C85" t="s">
        <v>103</v>
      </c>
      <c r="E85" s="18">
        <v>10</v>
      </c>
      <c r="H85" s="2">
        <f t="shared" si="3"/>
        <v>19495.879999999997</v>
      </c>
      <c r="I85" s="2">
        <f t="shared" si="2"/>
        <v>19505.879999999997</v>
      </c>
      <c r="J85" t="s">
        <v>55</v>
      </c>
    </row>
    <row r="86" spans="1:10" x14ac:dyDescent="0.3">
      <c r="A86">
        <v>139</v>
      </c>
      <c r="B86" s="11">
        <v>42065</v>
      </c>
      <c r="C86" t="s">
        <v>105</v>
      </c>
      <c r="E86" s="18">
        <v>10</v>
      </c>
      <c r="H86" s="2">
        <f t="shared" si="3"/>
        <v>19505.879999999997</v>
      </c>
      <c r="I86" s="2">
        <f t="shared" si="2"/>
        <v>19515.879999999997</v>
      </c>
      <c r="J86" t="s">
        <v>55</v>
      </c>
    </row>
    <row r="87" spans="1:10" x14ac:dyDescent="0.3">
      <c r="A87">
        <v>139</v>
      </c>
      <c r="B87" s="11">
        <v>42065</v>
      </c>
      <c r="C87" t="s">
        <v>106</v>
      </c>
      <c r="E87" s="18">
        <v>20</v>
      </c>
      <c r="H87" s="2">
        <f t="shared" si="3"/>
        <v>19515.879999999997</v>
      </c>
      <c r="I87" s="2">
        <f t="shared" si="2"/>
        <v>19535.879999999997</v>
      </c>
      <c r="J87" t="s">
        <v>55</v>
      </c>
    </row>
    <row r="88" spans="1:10" x14ac:dyDescent="0.3">
      <c r="A88">
        <v>139</v>
      </c>
      <c r="B88" s="11">
        <v>42065</v>
      </c>
      <c r="C88" t="s">
        <v>116</v>
      </c>
      <c r="E88" s="18">
        <v>25</v>
      </c>
      <c r="H88" s="2">
        <f t="shared" si="3"/>
        <v>19535.879999999997</v>
      </c>
      <c r="I88" s="2">
        <f t="shared" si="2"/>
        <v>19560.879999999997</v>
      </c>
      <c r="J88" t="s">
        <v>55</v>
      </c>
    </row>
    <row r="89" spans="1:10" x14ac:dyDescent="0.3">
      <c r="A89">
        <v>139</v>
      </c>
      <c r="B89" s="11">
        <v>42065</v>
      </c>
      <c r="C89" t="s">
        <v>129</v>
      </c>
      <c r="E89" s="18">
        <v>120</v>
      </c>
      <c r="H89" s="2">
        <f t="shared" si="3"/>
        <v>19560.879999999997</v>
      </c>
      <c r="I89" s="2">
        <f t="shared" si="2"/>
        <v>19680.879999999997</v>
      </c>
      <c r="J89" t="s">
        <v>55</v>
      </c>
    </row>
    <row r="90" spans="1:10" x14ac:dyDescent="0.3">
      <c r="A90">
        <v>139</v>
      </c>
      <c r="B90" s="11">
        <v>42066</v>
      </c>
      <c r="C90" t="s">
        <v>108</v>
      </c>
      <c r="E90" s="18">
        <v>5</v>
      </c>
      <c r="H90" s="2">
        <f t="shared" si="3"/>
        <v>19680.879999999997</v>
      </c>
      <c r="I90" s="2">
        <f t="shared" si="2"/>
        <v>19685.879999999997</v>
      </c>
      <c r="J90" t="s">
        <v>55</v>
      </c>
    </row>
    <row r="91" spans="1:10" x14ac:dyDescent="0.3">
      <c r="A91">
        <v>139</v>
      </c>
      <c r="B91" s="11">
        <v>42068</v>
      </c>
      <c r="C91" t="s">
        <v>107</v>
      </c>
      <c r="E91" s="18">
        <v>1.92</v>
      </c>
      <c r="H91" s="2">
        <f t="shared" si="3"/>
        <v>19685.879999999997</v>
      </c>
      <c r="I91" s="2">
        <f t="shared" si="2"/>
        <v>19687.799999999996</v>
      </c>
      <c r="J91" t="s">
        <v>57</v>
      </c>
    </row>
    <row r="92" spans="1:10" x14ac:dyDescent="0.3">
      <c r="A92">
        <v>139</v>
      </c>
      <c r="B92" s="11">
        <v>42068</v>
      </c>
      <c r="C92" t="s">
        <v>109</v>
      </c>
      <c r="E92" s="18">
        <v>20</v>
      </c>
      <c r="H92" s="2">
        <f t="shared" si="3"/>
        <v>19687.799999999996</v>
      </c>
      <c r="I92" s="2">
        <f t="shared" si="2"/>
        <v>19707.799999999996</v>
      </c>
      <c r="J92" t="s">
        <v>55</v>
      </c>
    </row>
    <row r="93" spans="1:10" x14ac:dyDescent="0.3">
      <c r="A93">
        <v>139</v>
      </c>
      <c r="B93" s="11">
        <v>42072</v>
      </c>
      <c r="C93">
        <v>50048</v>
      </c>
      <c r="D93" t="s">
        <v>130</v>
      </c>
      <c r="F93" s="20">
        <v>100</v>
      </c>
      <c r="H93" s="2">
        <f t="shared" si="3"/>
        <v>19707.799999999996</v>
      </c>
      <c r="I93" s="2">
        <f t="shared" si="2"/>
        <v>19607.799999999996</v>
      </c>
      <c r="J93" t="s">
        <v>130</v>
      </c>
    </row>
    <row r="94" spans="1:10" x14ac:dyDescent="0.3">
      <c r="A94">
        <v>139</v>
      </c>
      <c r="B94" s="11">
        <v>42076</v>
      </c>
      <c r="C94" t="s">
        <v>111</v>
      </c>
      <c r="E94" s="18">
        <v>10</v>
      </c>
      <c r="H94" s="2">
        <f t="shared" si="3"/>
        <v>19607.799999999996</v>
      </c>
      <c r="I94" s="2">
        <f t="shared" si="2"/>
        <v>19617.799999999996</v>
      </c>
      <c r="J94" t="s">
        <v>55</v>
      </c>
    </row>
    <row r="95" spans="1:10" x14ac:dyDescent="0.3">
      <c r="A95">
        <v>139</v>
      </c>
      <c r="B95" s="11">
        <v>42079</v>
      </c>
      <c r="C95" t="s">
        <v>112</v>
      </c>
      <c r="E95" s="18">
        <v>30</v>
      </c>
      <c r="H95" s="2">
        <f t="shared" si="3"/>
        <v>19617.799999999996</v>
      </c>
      <c r="I95" s="2">
        <f t="shared" si="2"/>
        <v>19647.799999999996</v>
      </c>
      <c r="J95" t="s">
        <v>55</v>
      </c>
    </row>
    <row r="96" spans="1:10" x14ac:dyDescent="0.3">
      <c r="A96">
        <v>139</v>
      </c>
      <c r="B96" s="11">
        <v>42079</v>
      </c>
      <c r="C96" t="s">
        <v>113</v>
      </c>
      <c r="E96" s="18">
        <v>40</v>
      </c>
      <c r="H96" s="2">
        <f t="shared" si="3"/>
        <v>19647.799999999996</v>
      </c>
      <c r="I96" s="2">
        <f t="shared" si="2"/>
        <v>19687.799999999996</v>
      </c>
      <c r="J96" t="s">
        <v>55</v>
      </c>
    </row>
    <row r="97" spans="1:10" x14ac:dyDescent="0.3">
      <c r="A97">
        <v>139</v>
      </c>
      <c r="B97" s="11">
        <v>42087</v>
      </c>
      <c r="C97" t="s">
        <v>131</v>
      </c>
      <c r="F97" s="18">
        <v>7583.83</v>
      </c>
      <c r="H97" s="2">
        <f t="shared" si="3"/>
        <v>19687.799999999996</v>
      </c>
      <c r="I97" s="2">
        <f t="shared" si="2"/>
        <v>12103.969999999996</v>
      </c>
      <c r="J97" t="s">
        <v>65</v>
      </c>
    </row>
    <row r="98" spans="1:10" x14ac:dyDescent="0.3">
      <c r="A98">
        <v>139</v>
      </c>
      <c r="B98" s="11">
        <v>42089</v>
      </c>
      <c r="C98" t="s">
        <v>132</v>
      </c>
      <c r="F98" s="18">
        <v>3311</v>
      </c>
      <c r="H98" s="2">
        <f t="shared" si="3"/>
        <v>12103.969999999996</v>
      </c>
      <c r="I98" s="2">
        <f t="shared" si="2"/>
        <v>8792.9699999999957</v>
      </c>
      <c r="J98" t="s">
        <v>65</v>
      </c>
    </row>
    <row r="99" spans="1:10" x14ac:dyDescent="0.3">
      <c r="A99">
        <v>139</v>
      </c>
      <c r="B99" s="11">
        <v>42089</v>
      </c>
      <c r="C99" t="s">
        <v>114</v>
      </c>
      <c r="E99" s="18">
        <v>10</v>
      </c>
      <c r="H99" s="2">
        <f t="shared" si="3"/>
        <v>8792.9699999999957</v>
      </c>
      <c r="I99" s="2">
        <f t="shared" si="2"/>
        <v>8802.9699999999957</v>
      </c>
      <c r="J99" t="s">
        <v>55</v>
      </c>
    </row>
    <row r="100" spans="1:10" x14ac:dyDescent="0.3">
      <c r="A100">
        <v>139</v>
      </c>
      <c r="B100" s="11">
        <v>42093</v>
      </c>
      <c r="C100" t="s">
        <v>115</v>
      </c>
      <c r="E100" s="18">
        <v>10</v>
      </c>
      <c r="H100" s="2">
        <f t="shared" si="3"/>
        <v>8802.9699999999957</v>
      </c>
      <c r="I100" s="12">
        <f t="shared" si="2"/>
        <v>8812.9699999999957</v>
      </c>
      <c r="J100" t="s">
        <v>55</v>
      </c>
    </row>
    <row r="101" spans="1:10" x14ac:dyDescent="0.3">
      <c r="A101">
        <v>140</v>
      </c>
      <c r="B101" s="11">
        <v>42095</v>
      </c>
      <c r="C101" t="s">
        <v>133</v>
      </c>
      <c r="D101" t="s">
        <v>134</v>
      </c>
      <c r="F101" s="18">
        <v>1988</v>
      </c>
      <c r="H101" s="2">
        <f t="shared" si="3"/>
        <v>8812.9699999999957</v>
      </c>
      <c r="I101" s="2">
        <f t="shared" si="2"/>
        <v>6824.9699999999957</v>
      </c>
      <c r="J101" t="s">
        <v>150</v>
      </c>
    </row>
    <row r="102" spans="1:10" x14ac:dyDescent="0.3">
      <c r="A102">
        <v>140</v>
      </c>
      <c r="B102" s="11">
        <v>42095</v>
      </c>
      <c r="C102" t="s">
        <v>103</v>
      </c>
      <c r="E102" s="18">
        <v>10</v>
      </c>
      <c r="H102" s="2">
        <f t="shared" si="3"/>
        <v>6824.9699999999957</v>
      </c>
      <c r="I102" s="2">
        <f t="shared" si="2"/>
        <v>6834.9699999999957</v>
      </c>
      <c r="J102" t="s">
        <v>55</v>
      </c>
    </row>
    <row r="103" spans="1:10" x14ac:dyDescent="0.3">
      <c r="A103">
        <v>140</v>
      </c>
      <c r="B103" s="11">
        <v>42095</v>
      </c>
      <c r="C103" t="s">
        <v>43</v>
      </c>
      <c r="E103" s="18">
        <v>10</v>
      </c>
      <c r="H103" s="2">
        <f t="shared" si="3"/>
        <v>6834.9699999999957</v>
      </c>
      <c r="I103" s="2">
        <f t="shared" si="2"/>
        <v>6844.9699999999957</v>
      </c>
      <c r="J103" t="s">
        <v>55</v>
      </c>
    </row>
    <row r="104" spans="1:10" x14ac:dyDescent="0.3">
      <c r="A104">
        <v>140</v>
      </c>
      <c r="B104" s="11">
        <v>42095</v>
      </c>
      <c r="C104" t="s">
        <v>104</v>
      </c>
      <c r="E104" s="18">
        <v>10</v>
      </c>
      <c r="H104" s="2">
        <f t="shared" si="3"/>
        <v>6844.9699999999957</v>
      </c>
      <c r="I104" s="2">
        <f t="shared" si="2"/>
        <v>6854.9699999999957</v>
      </c>
      <c r="J104" t="s">
        <v>55</v>
      </c>
    </row>
    <row r="105" spans="1:10" x14ac:dyDescent="0.3">
      <c r="A105">
        <v>140</v>
      </c>
      <c r="B105" s="11">
        <v>42095</v>
      </c>
      <c r="C105" t="s">
        <v>105</v>
      </c>
      <c r="E105" s="18">
        <v>10</v>
      </c>
      <c r="H105" s="2">
        <f t="shared" si="3"/>
        <v>6854.9699999999957</v>
      </c>
      <c r="I105" s="2">
        <f t="shared" si="2"/>
        <v>6864.9699999999957</v>
      </c>
      <c r="J105" t="s">
        <v>55</v>
      </c>
    </row>
    <row r="106" spans="1:10" x14ac:dyDescent="0.3">
      <c r="A106">
        <v>140</v>
      </c>
      <c r="B106" s="11">
        <v>42095</v>
      </c>
      <c r="C106" t="s">
        <v>106</v>
      </c>
      <c r="E106" s="18">
        <v>20</v>
      </c>
      <c r="H106" s="2">
        <f t="shared" si="3"/>
        <v>6864.9699999999957</v>
      </c>
      <c r="I106" s="2">
        <f t="shared" si="2"/>
        <v>6884.9699999999957</v>
      </c>
      <c r="J106" t="s">
        <v>55</v>
      </c>
    </row>
    <row r="107" spans="1:10" x14ac:dyDescent="0.3">
      <c r="A107">
        <v>140</v>
      </c>
      <c r="B107" s="11">
        <v>42095</v>
      </c>
      <c r="C107" t="s">
        <v>116</v>
      </c>
      <c r="E107" s="18">
        <v>25</v>
      </c>
      <c r="H107" s="2">
        <f t="shared" si="3"/>
        <v>6884.9699999999957</v>
      </c>
      <c r="I107" s="2">
        <f t="shared" si="2"/>
        <v>6909.9699999999957</v>
      </c>
      <c r="J107" t="s">
        <v>55</v>
      </c>
    </row>
    <row r="108" spans="1:10" x14ac:dyDescent="0.3">
      <c r="A108">
        <v>140</v>
      </c>
      <c r="B108" s="11">
        <v>42096</v>
      </c>
      <c r="C108" t="s">
        <v>107</v>
      </c>
      <c r="E108" s="18">
        <v>1.58</v>
      </c>
      <c r="H108" s="2">
        <f t="shared" si="3"/>
        <v>6909.9699999999957</v>
      </c>
      <c r="I108" s="2">
        <f t="shared" si="2"/>
        <v>6911.5499999999956</v>
      </c>
      <c r="J108" t="s">
        <v>57</v>
      </c>
    </row>
    <row r="109" spans="1:10" x14ac:dyDescent="0.3">
      <c r="A109">
        <v>140</v>
      </c>
      <c r="B109" s="11">
        <v>42096</v>
      </c>
      <c r="C109" t="s">
        <v>135</v>
      </c>
      <c r="E109" s="18">
        <v>1844.58</v>
      </c>
      <c r="H109" s="2">
        <f t="shared" si="3"/>
        <v>6911.5499999999956</v>
      </c>
      <c r="I109" s="2">
        <f t="shared" si="2"/>
        <v>8756.1299999999956</v>
      </c>
      <c r="J109" t="s">
        <v>55</v>
      </c>
    </row>
    <row r="110" spans="1:10" x14ac:dyDescent="0.3">
      <c r="A110">
        <v>140</v>
      </c>
      <c r="B110" s="11">
        <v>42101</v>
      </c>
      <c r="C110" t="s">
        <v>108</v>
      </c>
      <c r="E110" s="18">
        <v>5</v>
      </c>
      <c r="H110" s="2">
        <f t="shared" si="3"/>
        <v>8756.1299999999956</v>
      </c>
      <c r="I110" s="2">
        <f t="shared" si="2"/>
        <v>8761.1299999999956</v>
      </c>
      <c r="J110" t="s">
        <v>55</v>
      </c>
    </row>
    <row r="111" spans="1:10" x14ac:dyDescent="0.3">
      <c r="A111">
        <v>140</v>
      </c>
      <c r="B111" s="11">
        <v>42101</v>
      </c>
      <c r="C111" t="s">
        <v>109</v>
      </c>
      <c r="E111" s="18">
        <v>20</v>
      </c>
      <c r="H111" s="2">
        <f t="shared" si="3"/>
        <v>8761.1299999999956</v>
      </c>
      <c r="I111" s="2">
        <f t="shared" si="2"/>
        <v>8781.1299999999956</v>
      </c>
      <c r="J111" t="s">
        <v>55</v>
      </c>
    </row>
    <row r="112" spans="1:10" x14ac:dyDescent="0.3">
      <c r="A112">
        <v>140</v>
      </c>
      <c r="B112" s="11">
        <v>42107</v>
      </c>
      <c r="C112" t="s">
        <v>111</v>
      </c>
      <c r="E112" s="18">
        <v>10</v>
      </c>
      <c r="H112" s="2">
        <f t="shared" si="3"/>
        <v>8781.1299999999956</v>
      </c>
      <c r="I112" s="2">
        <f t="shared" si="2"/>
        <v>8791.1299999999956</v>
      </c>
      <c r="J112" t="s">
        <v>55</v>
      </c>
    </row>
    <row r="113" spans="1:10" x14ac:dyDescent="0.3">
      <c r="A113">
        <v>140</v>
      </c>
      <c r="B113" s="11">
        <v>42109</v>
      </c>
      <c r="C113" t="s">
        <v>112</v>
      </c>
      <c r="E113" s="18">
        <v>30</v>
      </c>
      <c r="H113" s="2">
        <f t="shared" si="3"/>
        <v>8791.1299999999956</v>
      </c>
      <c r="I113" s="2">
        <f t="shared" si="2"/>
        <v>8821.1299999999956</v>
      </c>
      <c r="J113" t="s">
        <v>55</v>
      </c>
    </row>
    <row r="114" spans="1:10" x14ac:dyDescent="0.3">
      <c r="A114">
        <v>140</v>
      </c>
      <c r="B114" s="11">
        <v>42109</v>
      </c>
      <c r="C114" t="s">
        <v>113</v>
      </c>
      <c r="E114" s="18">
        <v>40</v>
      </c>
      <c r="H114" s="2">
        <f t="shared" si="3"/>
        <v>8821.1299999999956</v>
      </c>
      <c r="I114" s="2">
        <f t="shared" si="2"/>
        <v>8861.1299999999956</v>
      </c>
      <c r="J114" t="s">
        <v>55</v>
      </c>
    </row>
    <row r="115" spans="1:10" x14ac:dyDescent="0.3">
      <c r="A115">
        <v>140</v>
      </c>
      <c r="B115" s="11">
        <v>42121</v>
      </c>
      <c r="C115" t="s">
        <v>114</v>
      </c>
      <c r="E115" s="18">
        <v>10</v>
      </c>
      <c r="H115" s="2">
        <f t="shared" si="3"/>
        <v>8861.1299999999956</v>
      </c>
      <c r="I115" s="2">
        <f t="shared" si="2"/>
        <v>8871.1299999999956</v>
      </c>
      <c r="J115" t="s">
        <v>55</v>
      </c>
    </row>
    <row r="116" spans="1:10" x14ac:dyDescent="0.3">
      <c r="A116">
        <v>140</v>
      </c>
      <c r="B116" s="11">
        <v>42122</v>
      </c>
      <c r="C116" t="s">
        <v>115</v>
      </c>
      <c r="E116" s="18">
        <v>10</v>
      </c>
      <c r="H116" s="2">
        <f t="shared" si="3"/>
        <v>8871.1299999999956</v>
      </c>
      <c r="I116" s="12">
        <f t="shared" si="2"/>
        <v>8881.1299999999956</v>
      </c>
      <c r="J116" t="s">
        <v>55</v>
      </c>
    </row>
    <row r="117" spans="1:10" x14ac:dyDescent="0.3">
      <c r="A117">
        <v>141</v>
      </c>
      <c r="B117" s="11">
        <v>42125</v>
      </c>
      <c r="C117" t="s">
        <v>103</v>
      </c>
      <c r="E117" s="18">
        <v>10</v>
      </c>
      <c r="H117" s="2">
        <f t="shared" si="3"/>
        <v>8881.1299999999956</v>
      </c>
      <c r="I117" s="2">
        <f t="shared" si="2"/>
        <v>8891.1299999999956</v>
      </c>
      <c r="J117" t="s">
        <v>55</v>
      </c>
    </row>
    <row r="118" spans="1:10" x14ac:dyDescent="0.3">
      <c r="A118">
        <v>141</v>
      </c>
      <c r="B118" s="11">
        <v>42125</v>
      </c>
      <c r="C118" t="s">
        <v>43</v>
      </c>
      <c r="E118" s="18">
        <v>10</v>
      </c>
      <c r="H118" s="2">
        <f t="shared" si="3"/>
        <v>8891.1299999999956</v>
      </c>
      <c r="I118" s="2">
        <f t="shared" si="2"/>
        <v>8901.1299999999956</v>
      </c>
      <c r="J118" t="s">
        <v>55</v>
      </c>
    </row>
    <row r="119" spans="1:10" x14ac:dyDescent="0.3">
      <c r="A119">
        <v>141</v>
      </c>
      <c r="B119" s="11">
        <v>42125</v>
      </c>
      <c r="C119" t="s">
        <v>104</v>
      </c>
      <c r="E119" s="18">
        <v>10</v>
      </c>
      <c r="H119" s="2">
        <f t="shared" si="3"/>
        <v>8901.1299999999956</v>
      </c>
      <c r="I119" s="2">
        <f t="shared" si="2"/>
        <v>8911.1299999999956</v>
      </c>
      <c r="J119" t="s">
        <v>55</v>
      </c>
    </row>
    <row r="120" spans="1:10" x14ac:dyDescent="0.3">
      <c r="A120">
        <v>141</v>
      </c>
      <c r="B120" s="11">
        <v>42125</v>
      </c>
      <c r="C120" t="s">
        <v>105</v>
      </c>
      <c r="E120" s="18">
        <v>10</v>
      </c>
      <c r="H120" s="2">
        <f t="shared" si="3"/>
        <v>8911.1299999999956</v>
      </c>
      <c r="I120" s="2">
        <f t="shared" si="2"/>
        <v>8921.1299999999956</v>
      </c>
      <c r="J120" t="s">
        <v>55</v>
      </c>
    </row>
    <row r="121" spans="1:10" x14ac:dyDescent="0.3">
      <c r="A121">
        <v>141</v>
      </c>
      <c r="B121" s="11">
        <v>42125</v>
      </c>
      <c r="C121" t="s">
        <v>106</v>
      </c>
      <c r="E121" s="18">
        <v>20</v>
      </c>
      <c r="H121" s="2">
        <f t="shared" si="3"/>
        <v>8921.1299999999956</v>
      </c>
      <c r="I121" s="2">
        <f t="shared" si="2"/>
        <v>8941.1299999999956</v>
      </c>
      <c r="J121" t="s">
        <v>55</v>
      </c>
    </row>
    <row r="122" spans="1:10" x14ac:dyDescent="0.3">
      <c r="A122">
        <v>141</v>
      </c>
      <c r="B122" s="11">
        <v>42125</v>
      </c>
      <c r="C122" t="s">
        <v>116</v>
      </c>
      <c r="E122" s="18">
        <v>25</v>
      </c>
      <c r="H122" s="2">
        <f t="shared" si="3"/>
        <v>8941.1299999999956</v>
      </c>
      <c r="I122" s="2">
        <f t="shared" si="2"/>
        <v>8966.1299999999956</v>
      </c>
      <c r="J122" t="s">
        <v>55</v>
      </c>
    </row>
    <row r="123" spans="1:10" x14ac:dyDescent="0.3">
      <c r="A123">
        <v>141</v>
      </c>
      <c r="B123" s="11">
        <v>42129</v>
      </c>
      <c r="C123" t="s">
        <v>107</v>
      </c>
      <c r="E123" s="18">
        <v>0.72</v>
      </c>
      <c r="H123" s="2">
        <f t="shared" si="3"/>
        <v>8966.1299999999956</v>
      </c>
      <c r="I123" s="2">
        <f t="shared" si="2"/>
        <v>8966.8499999999949</v>
      </c>
      <c r="J123" t="s">
        <v>57</v>
      </c>
    </row>
    <row r="124" spans="1:10" x14ac:dyDescent="0.3">
      <c r="A124">
        <v>141</v>
      </c>
      <c r="B124" s="11">
        <v>42129</v>
      </c>
      <c r="C124" t="s">
        <v>108</v>
      </c>
      <c r="E124" s="18">
        <v>5</v>
      </c>
      <c r="H124" s="2">
        <f t="shared" si="3"/>
        <v>8966.8499999999949</v>
      </c>
      <c r="I124" s="2">
        <f t="shared" si="2"/>
        <v>8971.8499999999949</v>
      </c>
      <c r="J124" t="s">
        <v>55</v>
      </c>
    </row>
    <row r="125" spans="1:10" x14ac:dyDescent="0.3">
      <c r="A125">
        <v>141</v>
      </c>
      <c r="B125" s="11">
        <v>42129</v>
      </c>
      <c r="C125" t="s">
        <v>109</v>
      </c>
      <c r="E125" s="18">
        <v>20</v>
      </c>
      <c r="H125" s="2">
        <f t="shared" si="3"/>
        <v>8971.8499999999949</v>
      </c>
      <c r="I125" s="2">
        <f t="shared" si="2"/>
        <v>8991.8499999999949</v>
      </c>
      <c r="J125" t="s">
        <v>55</v>
      </c>
    </row>
    <row r="126" spans="1:10" x14ac:dyDescent="0.3">
      <c r="A126">
        <v>141</v>
      </c>
      <c r="B126" s="11">
        <v>42137</v>
      </c>
      <c r="C126" t="s">
        <v>111</v>
      </c>
      <c r="E126" s="18">
        <v>10</v>
      </c>
      <c r="H126" s="2">
        <f t="shared" si="3"/>
        <v>8991.8499999999949</v>
      </c>
      <c r="I126" s="2">
        <f t="shared" si="2"/>
        <v>9001.8499999999949</v>
      </c>
      <c r="J126" t="s">
        <v>55</v>
      </c>
    </row>
    <row r="127" spans="1:10" x14ac:dyDescent="0.3">
      <c r="A127">
        <v>141</v>
      </c>
      <c r="B127" s="11">
        <v>42139</v>
      </c>
      <c r="C127">
        <v>500049</v>
      </c>
      <c r="D127" t="s">
        <v>88</v>
      </c>
      <c r="F127" s="18">
        <v>42</v>
      </c>
      <c r="H127" s="2">
        <f t="shared" si="3"/>
        <v>9001.8499999999949</v>
      </c>
      <c r="I127" s="2">
        <f t="shared" si="2"/>
        <v>8959.8499999999949</v>
      </c>
      <c r="J127" t="s">
        <v>87</v>
      </c>
    </row>
    <row r="128" spans="1:10" x14ac:dyDescent="0.3">
      <c r="A128">
        <v>141</v>
      </c>
      <c r="B128" s="11">
        <v>42139</v>
      </c>
      <c r="C128" t="s">
        <v>112</v>
      </c>
      <c r="E128" s="18">
        <v>30</v>
      </c>
      <c r="H128" s="2">
        <f t="shared" si="3"/>
        <v>8959.8499999999949</v>
      </c>
      <c r="I128" s="2">
        <f t="shared" si="2"/>
        <v>8989.8499999999949</v>
      </c>
      <c r="J128" t="s">
        <v>55</v>
      </c>
    </row>
    <row r="129" spans="1:10" x14ac:dyDescent="0.3">
      <c r="A129">
        <v>141</v>
      </c>
      <c r="B129" s="11">
        <v>42139</v>
      </c>
      <c r="C129" t="s">
        <v>136</v>
      </c>
      <c r="E129" s="18">
        <v>30</v>
      </c>
      <c r="H129" s="2">
        <f t="shared" si="3"/>
        <v>8989.8499999999949</v>
      </c>
      <c r="I129" s="2">
        <f t="shared" si="2"/>
        <v>9019.8499999999949</v>
      </c>
      <c r="J129" t="s">
        <v>55</v>
      </c>
    </row>
    <row r="130" spans="1:10" x14ac:dyDescent="0.3">
      <c r="A130">
        <v>141</v>
      </c>
      <c r="B130" s="11">
        <v>42109</v>
      </c>
      <c r="C130" t="s">
        <v>113</v>
      </c>
      <c r="E130" s="18">
        <v>40</v>
      </c>
      <c r="H130" s="2">
        <f t="shared" si="3"/>
        <v>9019.8499999999949</v>
      </c>
      <c r="I130" s="2">
        <f t="shared" ref="I130:I193" si="4">+H130+E130-F130</f>
        <v>9059.8499999999949</v>
      </c>
      <c r="J130" t="s">
        <v>55</v>
      </c>
    </row>
    <row r="131" spans="1:10" x14ac:dyDescent="0.3">
      <c r="A131">
        <v>141</v>
      </c>
      <c r="B131" s="11">
        <v>42150</v>
      </c>
      <c r="C131" t="s">
        <v>114</v>
      </c>
      <c r="E131" s="18">
        <v>10</v>
      </c>
      <c r="H131" s="2">
        <f t="shared" ref="H131:H194" si="5">+I130</f>
        <v>9059.8499999999949</v>
      </c>
      <c r="I131" s="2">
        <f t="shared" si="4"/>
        <v>9069.8499999999949</v>
      </c>
      <c r="J131" t="s">
        <v>55</v>
      </c>
    </row>
    <row r="132" spans="1:10" x14ac:dyDescent="0.3">
      <c r="A132">
        <v>141</v>
      </c>
      <c r="B132" s="11">
        <v>42152</v>
      </c>
      <c r="C132" t="s">
        <v>115</v>
      </c>
      <c r="E132" s="18">
        <v>10</v>
      </c>
      <c r="H132" s="2">
        <f t="shared" si="5"/>
        <v>9069.8499999999949</v>
      </c>
      <c r="I132" s="12">
        <f t="shared" si="4"/>
        <v>9079.8499999999949</v>
      </c>
      <c r="J132" t="s">
        <v>55</v>
      </c>
    </row>
    <row r="133" spans="1:10" x14ac:dyDescent="0.3">
      <c r="A133">
        <v>142</v>
      </c>
      <c r="B133" s="11">
        <v>42156</v>
      </c>
      <c r="C133" t="s">
        <v>43</v>
      </c>
      <c r="E133" s="18">
        <v>10</v>
      </c>
      <c r="H133" s="2">
        <f t="shared" si="5"/>
        <v>9079.8499999999949</v>
      </c>
      <c r="I133" s="2">
        <f t="shared" si="4"/>
        <v>9089.8499999999949</v>
      </c>
      <c r="J133" t="s">
        <v>55</v>
      </c>
    </row>
    <row r="134" spans="1:10" x14ac:dyDescent="0.3">
      <c r="A134">
        <v>142</v>
      </c>
      <c r="B134" s="11">
        <v>42156</v>
      </c>
      <c r="C134" t="s">
        <v>104</v>
      </c>
      <c r="E134" s="18">
        <v>10</v>
      </c>
      <c r="H134" s="2">
        <f t="shared" si="5"/>
        <v>9089.8499999999949</v>
      </c>
      <c r="I134" s="2">
        <f t="shared" si="4"/>
        <v>9099.8499999999949</v>
      </c>
      <c r="J134" t="s">
        <v>55</v>
      </c>
    </row>
    <row r="135" spans="1:10" x14ac:dyDescent="0.3">
      <c r="A135">
        <v>142</v>
      </c>
      <c r="B135" s="11">
        <v>42156</v>
      </c>
      <c r="C135" t="s">
        <v>103</v>
      </c>
      <c r="E135" s="18">
        <v>10</v>
      </c>
      <c r="H135" s="2">
        <f t="shared" si="5"/>
        <v>9099.8499999999949</v>
      </c>
      <c r="I135" s="2">
        <f t="shared" si="4"/>
        <v>9109.8499999999949</v>
      </c>
      <c r="J135" t="s">
        <v>55</v>
      </c>
    </row>
    <row r="136" spans="1:10" x14ac:dyDescent="0.3">
      <c r="A136">
        <v>142</v>
      </c>
      <c r="B136" s="11">
        <v>42156</v>
      </c>
      <c r="C136" t="s">
        <v>105</v>
      </c>
      <c r="E136" s="18">
        <v>10</v>
      </c>
      <c r="H136" s="2">
        <f t="shared" si="5"/>
        <v>9109.8499999999949</v>
      </c>
      <c r="I136" s="2">
        <f t="shared" si="4"/>
        <v>9119.8499999999949</v>
      </c>
      <c r="J136" t="s">
        <v>55</v>
      </c>
    </row>
    <row r="137" spans="1:10" x14ac:dyDescent="0.3">
      <c r="A137">
        <v>142</v>
      </c>
      <c r="B137" s="11">
        <v>42156</v>
      </c>
      <c r="C137" t="s">
        <v>106</v>
      </c>
      <c r="E137" s="18">
        <v>20</v>
      </c>
      <c r="H137" s="2">
        <f t="shared" si="5"/>
        <v>9119.8499999999949</v>
      </c>
      <c r="I137" s="2">
        <f t="shared" si="4"/>
        <v>9139.8499999999949</v>
      </c>
      <c r="J137" t="s">
        <v>55</v>
      </c>
    </row>
    <row r="138" spans="1:10" x14ac:dyDescent="0.3">
      <c r="A138">
        <v>142</v>
      </c>
      <c r="B138" s="11">
        <v>42156</v>
      </c>
      <c r="C138" t="s">
        <v>116</v>
      </c>
      <c r="E138" s="18">
        <v>25</v>
      </c>
      <c r="H138" s="2">
        <f t="shared" si="5"/>
        <v>9139.8499999999949</v>
      </c>
      <c r="I138" s="2">
        <f t="shared" si="4"/>
        <v>9164.8499999999949</v>
      </c>
      <c r="J138" t="s">
        <v>55</v>
      </c>
    </row>
    <row r="139" spans="1:10" x14ac:dyDescent="0.3">
      <c r="A139">
        <v>142</v>
      </c>
      <c r="B139" s="11">
        <v>42156</v>
      </c>
      <c r="C139" t="s">
        <v>137</v>
      </c>
      <c r="D139" t="s">
        <v>138</v>
      </c>
      <c r="E139" s="18">
        <v>1715.56</v>
      </c>
      <c r="H139" s="2">
        <f t="shared" si="5"/>
        <v>9164.8499999999949</v>
      </c>
      <c r="I139" s="2">
        <f t="shared" si="4"/>
        <v>10880.409999999994</v>
      </c>
      <c r="J139" t="s">
        <v>55</v>
      </c>
    </row>
    <row r="140" spans="1:10" x14ac:dyDescent="0.3">
      <c r="A140">
        <v>142</v>
      </c>
      <c r="B140" s="11">
        <v>42157</v>
      </c>
      <c r="C140" t="s">
        <v>139</v>
      </c>
      <c r="D140" t="s">
        <v>140</v>
      </c>
      <c r="F140" s="18">
        <v>30</v>
      </c>
      <c r="H140" s="2">
        <f t="shared" si="5"/>
        <v>10880.409999999994</v>
      </c>
      <c r="I140" s="2">
        <f t="shared" si="4"/>
        <v>10850.409999999994</v>
      </c>
      <c r="J140" t="s">
        <v>56</v>
      </c>
    </row>
    <row r="141" spans="1:10" x14ac:dyDescent="0.3">
      <c r="A141">
        <v>142</v>
      </c>
      <c r="B141" s="11">
        <v>42158</v>
      </c>
      <c r="C141" t="s">
        <v>108</v>
      </c>
      <c r="E141" s="18">
        <v>5</v>
      </c>
      <c r="H141" s="2">
        <f t="shared" si="5"/>
        <v>10850.409999999994</v>
      </c>
      <c r="I141" s="2">
        <f t="shared" si="4"/>
        <v>10855.409999999994</v>
      </c>
      <c r="J141" t="s">
        <v>55</v>
      </c>
    </row>
    <row r="142" spans="1:10" x14ac:dyDescent="0.3">
      <c r="A142">
        <v>142</v>
      </c>
      <c r="B142" s="11">
        <v>42160</v>
      </c>
      <c r="C142" t="s">
        <v>107</v>
      </c>
      <c r="E142" s="18">
        <v>0.88</v>
      </c>
      <c r="H142" s="2">
        <f t="shared" si="5"/>
        <v>10855.409999999994</v>
      </c>
      <c r="I142" s="2">
        <f t="shared" si="4"/>
        <v>10856.289999999994</v>
      </c>
      <c r="J142" t="s">
        <v>57</v>
      </c>
    </row>
    <row r="143" spans="1:10" x14ac:dyDescent="0.3">
      <c r="A143">
        <v>142</v>
      </c>
      <c r="B143" s="11">
        <v>42160</v>
      </c>
      <c r="C143" t="s">
        <v>109</v>
      </c>
      <c r="E143" s="18">
        <v>20</v>
      </c>
      <c r="H143" s="2">
        <f t="shared" si="5"/>
        <v>10856.289999999994</v>
      </c>
      <c r="I143" s="2">
        <f t="shared" si="4"/>
        <v>10876.289999999994</v>
      </c>
      <c r="J143" t="s">
        <v>55</v>
      </c>
    </row>
    <row r="144" spans="1:10" x14ac:dyDescent="0.3">
      <c r="A144">
        <v>142</v>
      </c>
      <c r="B144" s="11">
        <v>42170</v>
      </c>
      <c r="C144" t="s">
        <v>111</v>
      </c>
      <c r="E144" s="18">
        <v>10</v>
      </c>
      <c r="H144" s="2">
        <f t="shared" si="5"/>
        <v>10876.289999999994</v>
      </c>
      <c r="I144" s="2">
        <f t="shared" si="4"/>
        <v>10886.289999999994</v>
      </c>
      <c r="J144" t="s">
        <v>55</v>
      </c>
    </row>
    <row r="145" spans="1:10" x14ac:dyDescent="0.3">
      <c r="A145">
        <v>142</v>
      </c>
      <c r="B145" s="11">
        <v>42170</v>
      </c>
      <c r="C145" t="s">
        <v>112</v>
      </c>
      <c r="E145" s="18">
        <v>30</v>
      </c>
      <c r="H145" s="2">
        <f t="shared" si="5"/>
        <v>10886.289999999994</v>
      </c>
      <c r="I145" s="2">
        <f t="shared" si="4"/>
        <v>10916.289999999994</v>
      </c>
      <c r="J145" t="s">
        <v>55</v>
      </c>
    </row>
    <row r="146" spans="1:10" x14ac:dyDescent="0.3">
      <c r="A146">
        <v>142</v>
      </c>
      <c r="B146" s="11">
        <v>42170</v>
      </c>
      <c r="C146" t="s">
        <v>113</v>
      </c>
      <c r="E146" s="18">
        <v>40</v>
      </c>
      <c r="H146" s="2">
        <f t="shared" si="5"/>
        <v>10916.289999999994</v>
      </c>
      <c r="I146" s="2">
        <f t="shared" si="4"/>
        <v>10956.289999999994</v>
      </c>
      <c r="J146" t="s">
        <v>55</v>
      </c>
    </row>
    <row r="147" spans="1:10" x14ac:dyDescent="0.3">
      <c r="A147">
        <v>142</v>
      </c>
      <c r="B147" s="11">
        <v>42174</v>
      </c>
      <c r="C147" t="s">
        <v>141</v>
      </c>
      <c r="D147" t="s">
        <v>142</v>
      </c>
      <c r="E147" s="18">
        <v>75</v>
      </c>
      <c r="H147" s="2">
        <f t="shared" si="5"/>
        <v>10956.289999999994</v>
      </c>
      <c r="I147" s="2">
        <f t="shared" si="4"/>
        <v>11031.289999999994</v>
      </c>
      <c r="J147" t="s">
        <v>55</v>
      </c>
    </row>
    <row r="148" spans="1:10" x14ac:dyDescent="0.3">
      <c r="A148">
        <v>142</v>
      </c>
      <c r="B148" s="11">
        <v>42181</v>
      </c>
      <c r="C148" t="s">
        <v>114</v>
      </c>
      <c r="E148" s="18">
        <v>10</v>
      </c>
      <c r="H148" s="2">
        <f t="shared" si="5"/>
        <v>11031.289999999994</v>
      </c>
      <c r="I148" s="2">
        <f t="shared" si="4"/>
        <v>11041.289999999994</v>
      </c>
      <c r="J148" t="s">
        <v>55</v>
      </c>
    </row>
    <row r="149" spans="1:10" x14ac:dyDescent="0.3">
      <c r="A149">
        <v>142</v>
      </c>
      <c r="B149" s="11">
        <v>42184</v>
      </c>
      <c r="C149" t="s">
        <v>115</v>
      </c>
      <c r="E149" s="18">
        <v>10</v>
      </c>
      <c r="H149" s="2">
        <f t="shared" si="5"/>
        <v>11041.289999999994</v>
      </c>
      <c r="I149" s="12">
        <f t="shared" si="4"/>
        <v>11051.289999999994</v>
      </c>
      <c r="J149" t="s">
        <v>55</v>
      </c>
    </row>
    <row r="150" spans="1:10" x14ac:dyDescent="0.3">
      <c r="A150">
        <v>143</v>
      </c>
      <c r="B150" s="11">
        <v>42186</v>
      </c>
      <c r="C150" t="s">
        <v>103</v>
      </c>
      <c r="E150" s="18">
        <v>10</v>
      </c>
      <c r="H150" s="2">
        <f t="shared" si="5"/>
        <v>11051.289999999994</v>
      </c>
      <c r="I150" s="2">
        <f t="shared" si="4"/>
        <v>11061.289999999994</v>
      </c>
      <c r="J150" t="s">
        <v>55</v>
      </c>
    </row>
    <row r="151" spans="1:10" x14ac:dyDescent="0.3">
      <c r="A151">
        <v>143</v>
      </c>
      <c r="B151" s="11">
        <v>42186</v>
      </c>
      <c r="C151" t="s">
        <v>43</v>
      </c>
      <c r="E151" s="18">
        <v>10</v>
      </c>
      <c r="H151" s="2">
        <f t="shared" si="5"/>
        <v>11061.289999999994</v>
      </c>
      <c r="I151" s="2">
        <f t="shared" si="4"/>
        <v>11071.289999999994</v>
      </c>
      <c r="J151" t="s">
        <v>55</v>
      </c>
    </row>
    <row r="152" spans="1:10" x14ac:dyDescent="0.3">
      <c r="A152">
        <v>143</v>
      </c>
      <c r="B152" s="11">
        <v>42186</v>
      </c>
      <c r="C152" t="s">
        <v>104</v>
      </c>
      <c r="E152" s="18">
        <v>10</v>
      </c>
      <c r="H152" s="2">
        <f t="shared" si="5"/>
        <v>11071.289999999994</v>
      </c>
      <c r="I152" s="2">
        <f t="shared" si="4"/>
        <v>11081.289999999994</v>
      </c>
      <c r="J152" t="s">
        <v>55</v>
      </c>
    </row>
    <row r="153" spans="1:10" x14ac:dyDescent="0.3">
      <c r="A153">
        <v>143</v>
      </c>
      <c r="B153" s="11">
        <v>42186</v>
      </c>
      <c r="C153" t="s">
        <v>105</v>
      </c>
      <c r="E153" s="18">
        <v>10</v>
      </c>
      <c r="H153" s="2">
        <f t="shared" si="5"/>
        <v>11081.289999999994</v>
      </c>
      <c r="I153" s="2">
        <f t="shared" si="4"/>
        <v>11091.289999999994</v>
      </c>
      <c r="J153" t="s">
        <v>55</v>
      </c>
    </row>
    <row r="154" spans="1:10" x14ac:dyDescent="0.3">
      <c r="A154">
        <v>143</v>
      </c>
      <c r="B154" s="11">
        <v>42186</v>
      </c>
      <c r="C154" t="s">
        <v>106</v>
      </c>
      <c r="E154" s="18">
        <v>20</v>
      </c>
      <c r="H154" s="2">
        <f t="shared" si="5"/>
        <v>11091.289999999994</v>
      </c>
      <c r="I154" s="2">
        <f t="shared" si="4"/>
        <v>11111.289999999994</v>
      </c>
      <c r="J154" t="s">
        <v>55</v>
      </c>
    </row>
    <row r="155" spans="1:10" x14ac:dyDescent="0.3">
      <c r="A155">
        <v>143</v>
      </c>
      <c r="B155" s="11">
        <v>42186</v>
      </c>
      <c r="C155" t="s">
        <v>116</v>
      </c>
      <c r="E155" s="18">
        <v>25</v>
      </c>
      <c r="H155" s="2">
        <f t="shared" si="5"/>
        <v>11111.289999999994</v>
      </c>
      <c r="I155" s="2">
        <f t="shared" si="4"/>
        <v>11136.289999999994</v>
      </c>
      <c r="J155" t="s">
        <v>55</v>
      </c>
    </row>
    <row r="156" spans="1:10" x14ac:dyDescent="0.3">
      <c r="A156">
        <v>143</v>
      </c>
      <c r="B156" s="11">
        <v>42187</v>
      </c>
      <c r="C156" t="s">
        <v>119</v>
      </c>
      <c r="D156" t="s">
        <v>143</v>
      </c>
      <c r="E156" s="20">
        <v>100.1</v>
      </c>
      <c r="H156" s="2">
        <f t="shared" si="5"/>
        <v>11136.289999999994</v>
      </c>
      <c r="I156" s="2">
        <f t="shared" si="4"/>
        <v>11236.389999999994</v>
      </c>
      <c r="J156" t="s">
        <v>130</v>
      </c>
    </row>
    <row r="157" spans="1:10" x14ac:dyDescent="0.3">
      <c r="A157">
        <v>143</v>
      </c>
      <c r="B157" s="11">
        <v>42188</v>
      </c>
      <c r="C157" t="s">
        <v>107</v>
      </c>
      <c r="E157" s="18">
        <v>0.78</v>
      </c>
      <c r="H157" s="2">
        <f t="shared" si="5"/>
        <v>11236.389999999994</v>
      </c>
      <c r="I157" s="2">
        <f t="shared" si="4"/>
        <v>11237.169999999995</v>
      </c>
      <c r="J157" t="s">
        <v>57</v>
      </c>
    </row>
    <row r="158" spans="1:10" x14ac:dyDescent="0.3">
      <c r="A158">
        <v>143</v>
      </c>
      <c r="B158" s="11">
        <v>42188</v>
      </c>
      <c r="C158" t="s">
        <v>108</v>
      </c>
      <c r="E158" s="18">
        <v>5</v>
      </c>
      <c r="H158" s="2">
        <f t="shared" si="5"/>
        <v>11237.169999999995</v>
      </c>
      <c r="I158" s="2">
        <f t="shared" si="4"/>
        <v>11242.169999999995</v>
      </c>
      <c r="J158" t="s">
        <v>55</v>
      </c>
    </row>
    <row r="159" spans="1:10" x14ac:dyDescent="0.3">
      <c r="A159">
        <v>143</v>
      </c>
      <c r="B159" s="11">
        <v>42191</v>
      </c>
      <c r="C159" t="s">
        <v>109</v>
      </c>
      <c r="E159" s="18">
        <v>20</v>
      </c>
      <c r="H159" s="2">
        <f t="shared" si="5"/>
        <v>11242.169999999995</v>
      </c>
      <c r="I159" s="2">
        <f t="shared" si="4"/>
        <v>11262.169999999995</v>
      </c>
      <c r="J159" t="s">
        <v>55</v>
      </c>
    </row>
    <row r="160" spans="1:10" x14ac:dyDescent="0.3">
      <c r="A160">
        <v>143</v>
      </c>
      <c r="B160" s="11">
        <v>42191</v>
      </c>
      <c r="C160" t="s">
        <v>144</v>
      </c>
      <c r="D160" t="s">
        <v>145</v>
      </c>
      <c r="E160" s="18">
        <v>99.85</v>
      </c>
      <c r="H160" s="2">
        <f t="shared" si="5"/>
        <v>11262.169999999995</v>
      </c>
      <c r="I160" s="2">
        <f t="shared" si="4"/>
        <v>11362.019999999995</v>
      </c>
      <c r="J160" t="s">
        <v>61</v>
      </c>
    </row>
    <row r="161" spans="1:10" x14ac:dyDescent="0.3">
      <c r="A161">
        <v>143</v>
      </c>
      <c r="B161" s="11">
        <v>42198</v>
      </c>
      <c r="C161" t="s">
        <v>111</v>
      </c>
      <c r="E161" s="18">
        <v>10</v>
      </c>
      <c r="H161" s="2">
        <f t="shared" si="5"/>
        <v>11362.019999999995</v>
      </c>
      <c r="I161" s="2">
        <f t="shared" si="4"/>
        <v>11372.019999999995</v>
      </c>
      <c r="J161" t="s">
        <v>55</v>
      </c>
    </row>
    <row r="162" spans="1:10" x14ac:dyDescent="0.3">
      <c r="A162">
        <v>143</v>
      </c>
      <c r="B162" s="11">
        <v>42200</v>
      </c>
      <c r="C162" t="s">
        <v>112</v>
      </c>
      <c r="E162" s="18">
        <v>30</v>
      </c>
      <c r="H162" s="2">
        <f t="shared" si="5"/>
        <v>11372.019999999995</v>
      </c>
      <c r="I162" s="2">
        <f t="shared" si="4"/>
        <v>11402.019999999995</v>
      </c>
      <c r="J162" t="s">
        <v>55</v>
      </c>
    </row>
    <row r="163" spans="1:10" x14ac:dyDescent="0.3">
      <c r="A163">
        <v>143</v>
      </c>
      <c r="B163" s="11">
        <v>42200</v>
      </c>
      <c r="C163" t="s">
        <v>113</v>
      </c>
      <c r="E163" s="18">
        <v>40</v>
      </c>
      <c r="H163" s="2">
        <f t="shared" si="5"/>
        <v>11402.019999999995</v>
      </c>
      <c r="I163" s="2">
        <f t="shared" si="4"/>
        <v>11442.019999999995</v>
      </c>
      <c r="J163" t="s">
        <v>55</v>
      </c>
    </row>
    <row r="164" spans="1:10" x14ac:dyDescent="0.3">
      <c r="A164">
        <v>143</v>
      </c>
      <c r="B164" s="11">
        <v>42205</v>
      </c>
      <c r="C164" t="s">
        <v>144</v>
      </c>
      <c r="D164" t="s">
        <v>145</v>
      </c>
      <c r="E164" s="18">
        <v>197.9</v>
      </c>
      <c r="H164" s="2">
        <f t="shared" si="5"/>
        <v>11442.019999999995</v>
      </c>
      <c r="I164" s="2">
        <f t="shared" si="4"/>
        <v>11639.919999999995</v>
      </c>
      <c r="J164" t="s">
        <v>61</v>
      </c>
    </row>
    <row r="165" spans="1:10" x14ac:dyDescent="0.3">
      <c r="A165">
        <v>143</v>
      </c>
      <c r="B165" s="11">
        <v>42212</v>
      </c>
      <c r="C165" t="s">
        <v>146</v>
      </c>
      <c r="F165" s="18">
        <v>261</v>
      </c>
      <c r="H165" s="2">
        <f t="shared" si="5"/>
        <v>11639.919999999995</v>
      </c>
      <c r="I165" s="2">
        <f t="shared" si="4"/>
        <v>11378.919999999995</v>
      </c>
      <c r="J165" t="s">
        <v>65</v>
      </c>
    </row>
    <row r="166" spans="1:10" x14ac:dyDescent="0.3">
      <c r="A166">
        <v>143</v>
      </c>
      <c r="B166" s="11">
        <v>42212</v>
      </c>
      <c r="C166" t="s">
        <v>114</v>
      </c>
      <c r="E166" s="18">
        <v>10</v>
      </c>
      <c r="H166" s="2">
        <f t="shared" si="5"/>
        <v>11378.919999999995</v>
      </c>
      <c r="I166" s="2">
        <f t="shared" si="4"/>
        <v>11388.919999999995</v>
      </c>
      <c r="J166" t="s">
        <v>55</v>
      </c>
    </row>
    <row r="167" spans="1:10" x14ac:dyDescent="0.3">
      <c r="A167">
        <v>143</v>
      </c>
      <c r="B167" s="11">
        <v>42212</v>
      </c>
      <c r="C167" t="s">
        <v>144</v>
      </c>
      <c r="D167" t="s">
        <v>145</v>
      </c>
      <c r="E167" s="18">
        <v>629.94000000000005</v>
      </c>
      <c r="H167" s="2">
        <f t="shared" si="5"/>
        <v>11388.919999999995</v>
      </c>
      <c r="I167" s="2">
        <f t="shared" si="4"/>
        <v>12018.859999999995</v>
      </c>
      <c r="J167" t="s">
        <v>61</v>
      </c>
    </row>
    <row r="168" spans="1:10" x14ac:dyDescent="0.3">
      <c r="A168">
        <v>143</v>
      </c>
      <c r="B168" s="11">
        <v>42213</v>
      </c>
      <c r="C168" t="s">
        <v>115</v>
      </c>
      <c r="E168" s="18">
        <v>10</v>
      </c>
      <c r="H168" s="2">
        <f t="shared" si="5"/>
        <v>12018.859999999995</v>
      </c>
      <c r="I168" s="12">
        <f t="shared" si="4"/>
        <v>12028.859999999995</v>
      </c>
      <c r="J168" t="s">
        <v>55</v>
      </c>
    </row>
    <row r="169" spans="1:10" x14ac:dyDescent="0.3">
      <c r="A169">
        <v>144</v>
      </c>
      <c r="B169" s="11">
        <v>42219</v>
      </c>
      <c r="C169" t="s">
        <v>108</v>
      </c>
      <c r="E169" s="18">
        <v>5</v>
      </c>
      <c r="H169" s="2">
        <f t="shared" si="5"/>
        <v>12028.859999999995</v>
      </c>
      <c r="I169" s="2">
        <f t="shared" si="4"/>
        <v>12033.859999999995</v>
      </c>
      <c r="J169" t="s">
        <v>55</v>
      </c>
    </row>
    <row r="170" spans="1:10" x14ac:dyDescent="0.3">
      <c r="A170">
        <v>144</v>
      </c>
      <c r="B170" s="11">
        <v>42219</v>
      </c>
      <c r="C170" t="s">
        <v>43</v>
      </c>
      <c r="E170" s="18">
        <v>10</v>
      </c>
      <c r="H170" s="2">
        <f t="shared" si="5"/>
        <v>12033.859999999995</v>
      </c>
      <c r="I170" s="2">
        <f t="shared" si="4"/>
        <v>12043.859999999995</v>
      </c>
      <c r="J170" t="s">
        <v>55</v>
      </c>
    </row>
    <row r="171" spans="1:10" x14ac:dyDescent="0.3">
      <c r="A171">
        <v>144</v>
      </c>
      <c r="B171" s="11">
        <v>42219</v>
      </c>
      <c r="C171" t="s">
        <v>104</v>
      </c>
      <c r="E171" s="18">
        <v>10</v>
      </c>
      <c r="H171" s="2">
        <f t="shared" si="5"/>
        <v>12043.859999999995</v>
      </c>
      <c r="I171" s="2">
        <f t="shared" si="4"/>
        <v>12053.859999999995</v>
      </c>
      <c r="J171" t="s">
        <v>55</v>
      </c>
    </row>
    <row r="172" spans="1:10" x14ac:dyDescent="0.3">
      <c r="A172">
        <v>144</v>
      </c>
      <c r="B172" s="11">
        <v>42219</v>
      </c>
      <c r="C172" t="s">
        <v>103</v>
      </c>
      <c r="E172" s="18">
        <v>10</v>
      </c>
      <c r="H172" s="2">
        <f t="shared" si="5"/>
        <v>12053.859999999995</v>
      </c>
      <c r="I172" s="2">
        <f t="shared" si="4"/>
        <v>12063.859999999995</v>
      </c>
      <c r="J172" t="s">
        <v>55</v>
      </c>
    </row>
    <row r="173" spans="1:10" x14ac:dyDescent="0.3">
      <c r="A173">
        <v>144</v>
      </c>
      <c r="B173" s="11">
        <v>42219</v>
      </c>
      <c r="C173" t="s">
        <v>105</v>
      </c>
      <c r="E173" s="18">
        <v>10</v>
      </c>
      <c r="H173" s="2">
        <f t="shared" si="5"/>
        <v>12063.859999999995</v>
      </c>
      <c r="I173" s="2">
        <f t="shared" si="4"/>
        <v>12073.859999999995</v>
      </c>
      <c r="J173" t="s">
        <v>55</v>
      </c>
    </row>
    <row r="174" spans="1:10" x14ac:dyDescent="0.3">
      <c r="A174">
        <v>144</v>
      </c>
      <c r="B174" s="11">
        <v>42219</v>
      </c>
      <c r="C174" t="s">
        <v>106</v>
      </c>
      <c r="E174" s="18">
        <v>20</v>
      </c>
      <c r="H174" s="2">
        <f t="shared" si="5"/>
        <v>12073.859999999995</v>
      </c>
      <c r="I174" s="2">
        <f t="shared" si="4"/>
        <v>12093.859999999995</v>
      </c>
      <c r="J174" t="s">
        <v>55</v>
      </c>
    </row>
    <row r="175" spans="1:10" x14ac:dyDescent="0.3">
      <c r="A175">
        <v>144</v>
      </c>
      <c r="B175" s="11">
        <v>42219</v>
      </c>
      <c r="C175" t="s">
        <v>116</v>
      </c>
      <c r="E175" s="18">
        <v>25</v>
      </c>
      <c r="H175" s="2">
        <f t="shared" si="5"/>
        <v>12093.859999999995</v>
      </c>
      <c r="I175" s="2">
        <f t="shared" si="4"/>
        <v>12118.859999999995</v>
      </c>
      <c r="J175" t="s">
        <v>55</v>
      </c>
    </row>
    <row r="176" spans="1:10" x14ac:dyDescent="0.3">
      <c r="A176">
        <v>144</v>
      </c>
      <c r="B176" s="11">
        <v>42219</v>
      </c>
      <c r="C176" t="s">
        <v>144</v>
      </c>
      <c r="D176" t="s">
        <v>145</v>
      </c>
      <c r="E176" s="18">
        <v>99.16</v>
      </c>
      <c r="H176" s="2">
        <f t="shared" si="5"/>
        <v>12118.859999999995</v>
      </c>
      <c r="I176" s="2">
        <f t="shared" si="4"/>
        <v>12218.019999999995</v>
      </c>
      <c r="J176" t="s">
        <v>61</v>
      </c>
    </row>
    <row r="177" spans="1:10" x14ac:dyDescent="0.3">
      <c r="A177">
        <v>144</v>
      </c>
      <c r="B177" s="11">
        <v>42221</v>
      </c>
      <c r="C177" t="s">
        <v>109</v>
      </c>
      <c r="E177" s="18">
        <v>20</v>
      </c>
      <c r="H177" s="2">
        <f t="shared" si="5"/>
        <v>12218.019999999995</v>
      </c>
      <c r="I177" s="2">
        <f t="shared" si="4"/>
        <v>12238.019999999995</v>
      </c>
      <c r="J177" t="s">
        <v>55</v>
      </c>
    </row>
    <row r="178" spans="1:10" x14ac:dyDescent="0.3">
      <c r="A178">
        <v>144</v>
      </c>
      <c r="B178" s="11">
        <v>42226</v>
      </c>
      <c r="C178" t="s">
        <v>144</v>
      </c>
      <c r="D178" t="s">
        <v>145</v>
      </c>
      <c r="E178" s="18">
        <v>386.3</v>
      </c>
      <c r="H178" s="2">
        <f t="shared" si="5"/>
        <v>12238.019999999995</v>
      </c>
      <c r="I178" s="2">
        <f t="shared" si="4"/>
        <v>12624.319999999994</v>
      </c>
      <c r="J178" t="s">
        <v>61</v>
      </c>
    </row>
    <row r="179" spans="1:10" x14ac:dyDescent="0.3">
      <c r="A179">
        <v>144</v>
      </c>
      <c r="B179" s="11">
        <v>42229</v>
      </c>
      <c r="C179" t="s">
        <v>111</v>
      </c>
      <c r="E179" s="18">
        <v>10</v>
      </c>
      <c r="H179" s="2">
        <f t="shared" si="5"/>
        <v>12624.319999999994</v>
      </c>
      <c r="I179" s="2">
        <f t="shared" si="4"/>
        <v>12634.319999999994</v>
      </c>
      <c r="J179" t="s">
        <v>55</v>
      </c>
    </row>
    <row r="180" spans="1:10" x14ac:dyDescent="0.3">
      <c r="A180">
        <v>144</v>
      </c>
      <c r="B180" s="11">
        <v>42229</v>
      </c>
      <c r="C180" t="s">
        <v>137</v>
      </c>
      <c r="D180" t="s">
        <v>145</v>
      </c>
      <c r="E180" s="18">
        <v>117.72</v>
      </c>
      <c r="H180" s="2">
        <f t="shared" si="5"/>
        <v>12634.319999999994</v>
      </c>
      <c r="I180" s="2">
        <f t="shared" si="4"/>
        <v>12752.039999999994</v>
      </c>
      <c r="J180" t="s">
        <v>61</v>
      </c>
    </row>
    <row r="181" spans="1:10" x14ac:dyDescent="0.3">
      <c r="A181">
        <v>144</v>
      </c>
      <c r="B181" s="11">
        <v>42230</v>
      </c>
      <c r="C181" t="s">
        <v>146</v>
      </c>
      <c r="F181" s="18">
        <v>100</v>
      </c>
      <c r="H181" s="2">
        <f t="shared" si="5"/>
        <v>12752.039999999994</v>
      </c>
      <c r="I181" s="2">
        <f t="shared" si="4"/>
        <v>12652.039999999994</v>
      </c>
      <c r="J181" t="s">
        <v>56</v>
      </c>
    </row>
    <row r="182" spans="1:10" x14ac:dyDescent="0.3">
      <c r="A182">
        <v>144</v>
      </c>
      <c r="B182" s="11">
        <v>42233</v>
      </c>
      <c r="C182" t="s">
        <v>112</v>
      </c>
      <c r="E182" s="18">
        <v>30</v>
      </c>
      <c r="H182" s="2">
        <f t="shared" si="5"/>
        <v>12652.039999999994</v>
      </c>
      <c r="I182" s="2">
        <f t="shared" si="4"/>
        <v>12682.039999999994</v>
      </c>
      <c r="J182" t="s">
        <v>55</v>
      </c>
    </row>
    <row r="183" spans="1:10" x14ac:dyDescent="0.3">
      <c r="A183">
        <v>144</v>
      </c>
      <c r="B183" s="11">
        <v>42233</v>
      </c>
      <c r="C183" t="s">
        <v>113</v>
      </c>
      <c r="E183" s="18">
        <v>40</v>
      </c>
      <c r="H183" s="2">
        <f t="shared" si="5"/>
        <v>12682.039999999994</v>
      </c>
      <c r="I183" s="2">
        <f t="shared" si="4"/>
        <v>12722.039999999994</v>
      </c>
      <c r="J183" t="s">
        <v>55</v>
      </c>
    </row>
    <row r="184" spans="1:10" x14ac:dyDescent="0.3">
      <c r="A184">
        <v>144</v>
      </c>
      <c r="B184" s="11">
        <v>42233</v>
      </c>
      <c r="C184" t="s">
        <v>144</v>
      </c>
      <c r="D184" t="s">
        <v>145</v>
      </c>
      <c r="E184" s="18">
        <v>129.69999999999999</v>
      </c>
      <c r="H184" s="2">
        <f t="shared" si="5"/>
        <v>12722.039999999994</v>
      </c>
      <c r="I184" s="2">
        <f t="shared" si="4"/>
        <v>12851.739999999994</v>
      </c>
      <c r="J184" t="s">
        <v>61</v>
      </c>
    </row>
    <row r="185" spans="1:10" x14ac:dyDescent="0.3">
      <c r="A185">
        <v>144</v>
      </c>
      <c r="B185" s="11">
        <v>42240</v>
      </c>
      <c r="C185" t="s">
        <v>144</v>
      </c>
      <c r="D185" t="s">
        <v>145</v>
      </c>
      <c r="E185" s="18">
        <v>676.46</v>
      </c>
      <c r="H185" s="2">
        <f t="shared" si="5"/>
        <v>12851.739999999994</v>
      </c>
      <c r="I185" s="2">
        <f t="shared" si="4"/>
        <v>13528.199999999993</v>
      </c>
      <c r="J185" t="s">
        <v>61</v>
      </c>
    </row>
    <row r="186" spans="1:10" x14ac:dyDescent="0.3">
      <c r="A186">
        <v>144</v>
      </c>
      <c r="B186" s="11">
        <v>42241</v>
      </c>
      <c r="C186" t="s">
        <v>119</v>
      </c>
      <c r="D186" t="s">
        <v>147</v>
      </c>
      <c r="E186" s="18">
        <v>40</v>
      </c>
      <c r="H186" s="2">
        <f t="shared" si="5"/>
        <v>13528.199999999993</v>
      </c>
      <c r="I186" s="2">
        <f t="shared" si="4"/>
        <v>13568.199999999993</v>
      </c>
      <c r="J186" t="s">
        <v>61</v>
      </c>
    </row>
    <row r="187" spans="1:10" x14ac:dyDescent="0.3">
      <c r="A187">
        <v>144</v>
      </c>
      <c r="B187" s="11">
        <v>42242</v>
      </c>
      <c r="C187" t="s">
        <v>114</v>
      </c>
      <c r="E187" s="18">
        <v>10</v>
      </c>
      <c r="H187" s="2">
        <f t="shared" si="5"/>
        <v>13568.199999999993</v>
      </c>
      <c r="I187" s="2">
        <f t="shared" si="4"/>
        <v>13578.199999999993</v>
      </c>
      <c r="J187" t="s">
        <v>55</v>
      </c>
    </row>
    <row r="188" spans="1:10" x14ac:dyDescent="0.3">
      <c r="A188">
        <v>144</v>
      </c>
      <c r="B188" s="11">
        <v>42244</v>
      </c>
      <c r="C188" t="s">
        <v>115</v>
      </c>
      <c r="E188" s="18">
        <v>10</v>
      </c>
      <c r="H188" s="2">
        <f t="shared" si="5"/>
        <v>13578.199999999993</v>
      </c>
      <c r="I188" s="2">
        <f t="shared" si="4"/>
        <v>13588.199999999993</v>
      </c>
      <c r="J188" t="s">
        <v>55</v>
      </c>
    </row>
    <row r="189" spans="1:10" x14ac:dyDescent="0.3">
      <c r="A189">
        <v>144</v>
      </c>
      <c r="B189" s="11">
        <v>42244</v>
      </c>
      <c r="C189" t="s">
        <v>136</v>
      </c>
      <c r="D189" t="s">
        <v>148</v>
      </c>
      <c r="E189" s="18">
        <v>50</v>
      </c>
      <c r="H189" s="2">
        <f t="shared" si="5"/>
        <v>13588.199999999993</v>
      </c>
      <c r="I189" s="12">
        <f t="shared" si="4"/>
        <v>13638.199999999993</v>
      </c>
      <c r="J189" t="s">
        <v>61</v>
      </c>
    </row>
    <row r="190" spans="1:10" x14ac:dyDescent="0.3">
      <c r="A190">
        <v>145</v>
      </c>
      <c r="B190" s="11">
        <v>42248</v>
      </c>
      <c r="C190" t="s">
        <v>43</v>
      </c>
      <c r="E190" s="18">
        <v>10</v>
      </c>
      <c r="H190" s="2">
        <f t="shared" si="5"/>
        <v>13638.199999999993</v>
      </c>
      <c r="I190" s="2">
        <f t="shared" si="4"/>
        <v>13648.199999999993</v>
      </c>
      <c r="J190" t="s">
        <v>55</v>
      </c>
    </row>
    <row r="191" spans="1:10" x14ac:dyDescent="0.3">
      <c r="A191">
        <v>145</v>
      </c>
      <c r="B191" s="11">
        <v>42248</v>
      </c>
      <c r="C191" t="s">
        <v>104</v>
      </c>
      <c r="E191" s="18">
        <v>10</v>
      </c>
      <c r="H191" s="2">
        <f t="shared" si="5"/>
        <v>13648.199999999993</v>
      </c>
      <c r="I191" s="2">
        <f t="shared" si="4"/>
        <v>13658.199999999993</v>
      </c>
      <c r="J191" t="s">
        <v>55</v>
      </c>
    </row>
    <row r="192" spans="1:10" x14ac:dyDescent="0.3">
      <c r="A192">
        <v>145</v>
      </c>
      <c r="B192" s="11">
        <v>42248</v>
      </c>
      <c r="C192" t="s">
        <v>103</v>
      </c>
      <c r="E192" s="18">
        <v>10</v>
      </c>
      <c r="H192" s="2">
        <f t="shared" si="5"/>
        <v>13658.199999999993</v>
      </c>
      <c r="I192" s="2">
        <f t="shared" si="4"/>
        <v>13668.199999999993</v>
      </c>
      <c r="J192" t="s">
        <v>55</v>
      </c>
    </row>
    <row r="193" spans="1:10" x14ac:dyDescent="0.3">
      <c r="A193">
        <v>145</v>
      </c>
      <c r="B193" s="11">
        <v>42248</v>
      </c>
      <c r="C193" t="s">
        <v>105</v>
      </c>
      <c r="E193" s="18">
        <v>10</v>
      </c>
      <c r="H193" s="2">
        <f t="shared" si="5"/>
        <v>13668.199999999993</v>
      </c>
      <c r="I193" s="2">
        <f t="shared" si="4"/>
        <v>13678.199999999993</v>
      </c>
      <c r="J193" t="s">
        <v>55</v>
      </c>
    </row>
    <row r="194" spans="1:10" x14ac:dyDescent="0.3">
      <c r="A194">
        <v>145</v>
      </c>
      <c r="B194" s="11">
        <v>42248</v>
      </c>
      <c r="C194" t="s">
        <v>106</v>
      </c>
      <c r="E194" s="18">
        <v>20</v>
      </c>
      <c r="H194" s="2">
        <f t="shared" si="5"/>
        <v>13678.199999999993</v>
      </c>
      <c r="I194" s="2">
        <f t="shared" ref="I194:I207" si="6">+H194+E194-F194</f>
        <v>13698.199999999993</v>
      </c>
      <c r="J194" t="s">
        <v>55</v>
      </c>
    </row>
    <row r="195" spans="1:10" x14ac:dyDescent="0.3">
      <c r="A195">
        <v>145</v>
      </c>
      <c r="B195" s="11">
        <v>42248</v>
      </c>
      <c r="C195" t="s">
        <v>116</v>
      </c>
      <c r="E195" s="18">
        <v>25</v>
      </c>
      <c r="H195" s="2">
        <f t="shared" ref="H195:H207" si="7">+I194</f>
        <v>13698.199999999993</v>
      </c>
      <c r="I195" s="2">
        <f t="shared" si="6"/>
        <v>13723.199999999993</v>
      </c>
      <c r="J195" t="s">
        <v>55</v>
      </c>
    </row>
    <row r="196" spans="1:10" x14ac:dyDescent="0.3">
      <c r="A196">
        <v>145</v>
      </c>
      <c r="B196" s="11">
        <v>42248</v>
      </c>
      <c r="C196" t="s">
        <v>144</v>
      </c>
      <c r="D196" t="s">
        <v>145</v>
      </c>
      <c r="E196" s="18">
        <v>74.52</v>
      </c>
      <c r="H196" s="2">
        <f t="shared" si="7"/>
        <v>13723.199999999993</v>
      </c>
      <c r="I196" s="2">
        <f t="shared" si="6"/>
        <v>13797.719999999994</v>
      </c>
      <c r="J196" t="s">
        <v>61</v>
      </c>
    </row>
    <row r="197" spans="1:10" x14ac:dyDescent="0.3">
      <c r="A197">
        <v>145</v>
      </c>
      <c r="B197" s="11">
        <v>42249</v>
      </c>
      <c r="C197" t="s">
        <v>149</v>
      </c>
      <c r="E197" s="18">
        <v>50</v>
      </c>
      <c r="H197" s="2">
        <f t="shared" si="7"/>
        <v>13797.719999999994</v>
      </c>
      <c r="I197" s="2">
        <f t="shared" si="6"/>
        <v>13847.719999999994</v>
      </c>
      <c r="J197" t="s">
        <v>55</v>
      </c>
    </row>
    <row r="198" spans="1:10" x14ac:dyDescent="0.3">
      <c r="A198">
        <v>145</v>
      </c>
      <c r="B198" s="11">
        <v>42250</v>
      </c>
      <c r="C198" t="s">
        <v>108</v>
      </c>
      <c r="E198" s="18">
        <v>5</v>
      </c>
      <c r="H198" s="2">
        <f t="shared" si="7"/>
        <v>13847.719999999994</v>
      </c>
      <c r="I198" s="2">
        <f t="shared" si="6"/>
        <v>13852.719999999994</v>
      </c>
      <c r="J198" t="s">
        <v>55</v>
      </c>
    </row>
    <row r="199" spans="1:10" x14ac:dyDescent="0.3">
      <c r="A199">
        <v>145</v>
      </c>
      <c r="B199" s="11">
        <v>42254</v>
      </c>
      <c r="C199" t="s">
        <v>109</v>
      </c>
      <c r="E199" s="18">
        <v>20</v>
      </c>
      <c r="H199" s="2">
        <f t="shared" si="7"/>
        <v>13852.719999999994</v>
      </c>
      <c r="I199" s="2">
        <f t="shared" si="6"/>
        <v>13872.719999999994</v>
      </c>
      <c r="J199" t="s">
        <v>55</v>
      </c>
    </row>
    <row r="200" spans="1:10" x14ac:dyDescent="0.3">
      <c r="A200">
        <v>145</v>
      </c>
      <c r="B200" s="11">
        <v>42254</v>
      </c>
      <c r="C200" t="s">
        <v>144</v>
      </c>
      <c r="E200" s="18">
        <v>49.85</v>
      </c>
      <c r="H200" s="2">
        <f t="shared" si="7"/>
        <v>13872.719999999994</v>
      </c>
      <c r="I200" s="2">
        <f t="shared" si="6"/>
        <v>13922.569999999994</v>
      </c>
      <c r="J200" t="s">
        <v>61</v>
      </c>
    </row>
    <row r="201" spans="1:10" x14ac:dyDescent="0.3">
      <c r="A201">
        <v>145</v>
      </c>
      <c r="B201" s="11">
        <v>42261</v>
      </c>
      <c r="C201" t="s">
        <v>111</v>
      </c>
      <c r="E201" s="18">
        <v>10</v>
      </c>
      <c r="H201" s="2">
        <f t="shared" si="7"/>
        <v>13922.569999999994</v>
      </c>
      <c r="I201" s="2">
        <f t="shared" si="6"/>
        <v>13932.569999999994</v>
      </c>
      <c r="J201" t="s">
        <v>55</v>
      </c>
    </row>
    <row r="202" spans="1:10" x14ac:dyDescent="0.3">
      <c r="A202">
        <v>145</v>
      </c>
      <c r="B202" s="11">
        <v>42261</v>
      </c>
      <c r="C202" t="s">
        <v>144</v>
      </c>
      <c r="D202" t="s">
        <v>145</v>
      </c>
      <c r="E202" s="18">
        <v>39.85</v>
      </c>
      <c r="H202" s="2">
        <f t="shared" si="7"/>
        <v>13932.569999999994</v>
      </c>
      <c r="I202" s="2">
        <f t="shared" si="6"/>
        <v>13972.419999999995</v>
      </c>
      <c r="J202" t="s">
        <v>61</v>
      </c>
    </row>
    <row r="203" spans="1:10" x14ac:dyDescent="0.3">
      <c r="A203">
        <v>145</v>
      </c>
      <c r="B203" s="11">
        <v>42262</v>
      </c>
      <c r="C203" t="s">
        <v>112</v>
      </c>
      <c r="E203" s="18">
        <v>30</v>
      </c>
      <c r="H203" s="2">
        <f t="shared" si="7"/>
        <v>13972.419999999995</v>
      </c>
      <c r="I203" s="2">
        <f t="shared" si="6"/>
        <v>14002.419999999995</v>
      </c>
      <c r="J203" t="s">
        <v>55</v>
      </c>
    </row>
    <row r="204" spans="1:10" x14ac:dyDescent="0.3">
      <c r="A204">
        <v>145</v>
      </c>
      <c r="B204" s="11">
        <v>42262</v>
      </c>
      <c r="C204" t="s">
        <v>113</v>
      </c>
      <c r="E204" s="18">
        <v>40</v>
      </c>
      <c r="H204" s="2">
        <f t="shared" si="7"/>
        <v>14002.419999999995</v>
      </c>
      <c r="I204" s="2">
        <f t="shared" si="6"/>
        <v>14042.419999999995</v>
      </c>
      <c r="J204" t="s">
        <v>55</v>
      </c>
    </row>
    <row r="205" spans="1:10" x14ac:dyDescent="0.3">
      <c r="A205">
        <v>145</v>
      </c>
      <c r="B205" s="11">
        <v>42268</v>
      </c>
      <c r="C205" t="s">
        <v>144</v>
      </c>
      <c r="D205" t="s">
        <v>145</v>
      </c>
      <c r="E205" s="18">
        <v>174.35</v>
      </c>
      <c r="H205" s="2">
        <f t="shared" si="7"/>
        <v>14042.419999999995</v>
      </c>
      <c r="I205" s="2">
        <f t="shared" si="6"/>
        <v>14216.769999999995</v>
      </c>
      <c r="J205" t="s">
        <v>61</v>
      </c>
    </row>
    <row r="206" spans="1:10" x14ac:dyDescent="0.3">
      <c r="A206">
        <v>145</v>
      </c>
      <c r="B206" s="11">
        <v>42275</v>
      </c>
      <c r="C206" t="s">
        <v>114</v>
      </c>
      <c r="E206" s="18">
        <v>10</v>
      </c>
      <c r="H206" s="2">
        <f t="shared" si="7"/>
        <v>14216.769999999995</v>
      </c>
      <c r="I206" s="2">
        <f t="shared" si="6"/>
        <v>14226.769999999995</v>
      </c>
      <c r="J206" t="s">
        <v>55</v>
      </c>
    </row>
    <row r="207" spans="1:10" x14ac:dyDescent="0.3">
      <c r="A207">
        <v>145</v>
      </c>
      <c r="B207" s="11">
        <v>42275</v>
      </c>
      <c r="C207" t="s">
        <v>115</v>
      </c>
      <c r="E207" s="18">
        <v>10</v>
      </c>
      <c r="H207" s="2">
        <f t="shared" si="7"/>
        <v>14226.769999999995</v>
      </c>
      <c r="I207" s="12">
        <f t="shared" si="6"/>
        <v>14236.769999999995</v>
      </c>
      <c r="J207" t="s">
        <v>55</v>
      </c>
    </row>
    <row r="210" spans="3:10" x14ac:dyDescent="0.3">
      <c r="C210" t="s">
        <v>19</v>
      </c>
      <c r="E210" s="2">
        <f>+SUMIF(J$2:J$207,J210,E$2:E$207)</f>
        <v>14661.519999999999</v>
      </c>
      <c r="F210" s="2"/>
      <c r="G210" s="2"/>
      <c r="H210" s="2"/>
      <c r="I210" s="2"/>
      <c r="J210" s="13" t="s">
        <v>55</v>
      </c>
    </row>
    <row r="211" spans="3:10" x14ac:dyDescent="0.3">
      <c r="C211" t="s">
        <v>91</v>
      </c>
      <c r="E211" s="2">
        <f t="shared" ref="E211:E212" si="8">+SUMIF(J$2:J$207,J211,E$2:E$207)</f>
        <v>12.620000000000001</v>
      </c>
      <c r="F211" s="2"/>
      <c r="G211" s="2"/>
      <c r="H211" s="2"/>
      <c r="I211" s="2"/>
      <c r="J211" s="13" t="s">
        <v>57</v>
      </c>
    </row>
    <row r="212" spans="3:10" x14ac:dyDescent="0.3">
      <c r="C212" t="s">
        <v>20</v>
      </c>
      <c r="E212" s="2">
        <f t="shared" si="8"/>
        <v>6916.3500000000022</v>
      </c>
      <c r="F212" s="2"/>
      <c r="G212" s="2"/>
      <c r="H212" s="2"/>
      <c r="I212" s="2"/>
      <c r="J212" s="13" t="s">
        <v>61</v>
      </c>
    </row>
    <row r="213" spans="3:10" x14ac:dyDescent="0.3">
      <c r="C213" t="s">
        <v>130</v>
      </c>
      <c r="E213" s="2">
        <f>+SUMIF(J$2:J$207,J213,E$2:E$207)-SUMIF(J$2:J$207,J213,F$2:F$207)</f>
        <v>9.9999999999994316E-2</v>
      </c>
      <c r="F213" s="2"/>
      <c r="G213" s="2"/>
      <c r="H213" s="2"/>
      <c r="I213" s="2"/>
      <c r="J213" s="13" t="s">
        <v>130</v>
      </c>
    </row>
    <row r="214" spans="3:10" x14ac:dyDescent="0.3">
      <c r="E214" s="2"/>
      <c r="F214" s="2"/>
      <c r="G214" s="2"/>
      <c r="H214" s="2"/>
      <c r="I214" s="2"/>
      <c r="J214" s="13"/>
    </row>
    <row r="215" spans="3:10" x14ac:dyDescent="0.3">
      <c r="C215" t="s">
        <v>92</v>
      </c>
      <c r="E215" s="2"/>
      <c r="F215" s="2">
        <f>+SUMIF(J$2:J$207,J215,F$2:F$207)</f>
        <v>15663.83</v>
      </c>
      <c r="G215" s="2"/>
      <c r="H215" s="2"/>
      <c r="I215" s="2"/>
      <c r="J215" s="13" t="s">
        <v>65</v>
      </c>
    </row>
    <row r="216" spans="3:10" x14ac:dyDescent="0.3">
      <c r="C216" t="s">
        <v>151</v>
      </c>
      <c r="E216" s="2"/>
      <c r="F216" s="2">
        <f>+SUMIF(J$2:J$207,J216,F$2:F$207)</f>
        <v>1988</v>
      </c>
      <c r="G216" s="2"/>
      <c r="H216" s="2"/>
      <c r="I216" s="2"/>
      <c r="J216" s="13" t="s">
        <v>150</v>
      </c>
    </row>
    <row r="217" spans="3:10" x14ac:dyDescent="0.3">
      <c r="C217" t="s">
        <v>93</v>
      </c>
      <c r="E217" s="2"/>
      <c r="F217" s="2">
        <f>+SUMIF(J$2:J$187,J217,F$2:F$187)</f>
        <v>77</v>
      </c>
      <c r="G217" s="2"/>
      <c r="H217" s="2"/>
      <c r="I217" s="2"/>
      <c r="J217" s="13" t="s">
        <v>87</v>
      </c>
    </row>
    <row r="218" spans="3:10" x14ac:dyDescent="0.3">
      <c r="C218" t="s">
        <v>95</v>
      </c>
      <c r="E218" s="2"/>
      <c r="F218" s="2">
        <f>+SUMIF(J$2:J$187,J218,F$2:F$187)</f>
        <v>130</v>
      </c>
      <c r="G218" s="2"/>
      <c r="H218" s="2"/>
      <c r="I218" s="2"/>
      <c r="J218" s="13" t="s">
        <v>56</v>
      </c>
    </row>
    <row r="219" spans="3:10" x14ac:dyDescent="0.3">
      <c r="E219" s="2"/>
      <c r="F219" s="2"/>
      <c r="G219" s="2"/>
      <c r="H219" s="2"/>
      <c r="I219" s="2"/>
      <c r="J219" s="13"/>
    </row>
    <row r="220" spans="3:10" x14ac:dyDescent="0.3">
      <c r="E220" s="3">
        <f>SUM(E210:E219)</f>
        <v>21590.59</v>
      </c>
      <c r="F220" s="3">
        <f>SUM(F210:F219)</f>
        <v>17858.830000000002</v>
      </c>
      <c r="G220" s="3">
        <f>+E220-F220</f>
        <v>3731.7599999999984</v>
      </c>
      <c r="H220" s="2"/>
      <c r="I220" s="2"/>
      <c r="J220" s="13"/>
    </row>
    <row r="222" spans="3:10" x14ac:dyDescent="0.3">
      <c r="G222" s="2">
        <f>+H2</f>
        <v>10505.01</v>
      </c>
      <c r="H222" s="2" t="s">
        <v>97</v>
      </c>
    </row>
    <row r="223" spans="3:10" x14ac:dyDescent="0.3">
      <c r="G223" s="3">
        <f>SUM(G220:G222)</f>
        <v>14236.769999999999</v>
      </c>
      <c r="H223" s="2" t="s">
        <v>98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13"/>
  <sheetViews>
    <sheetView workbookViewId="0">
      <pane ySplit="1" topLeftCell="A179" activePane="bottomLeft" state="frozen"/>
      <selection pane="bottomLeft" activeCell="G205" sqref="G205"/>
    </sheetView>
  </sheetViews>
  <sheetFormatPr defaultColWidth="8.77734375" defaultRowHeight="14.4" x14ac:dyDescent="0.3"/>
  <cols>
    <col min="1" max="1" width="16.44140625" customWidth="1"/>
    <col min="2" max="2" width="10.6640625" bestFit="1" customWidth="1"/>
    <col min="3" max="4" width="38.44140625" customWidth="1"/>
    <col min="6" max="6" width="12.6640625" customWidth="1"/>
    <col min="7" max="7" width="9.44140625" bestFit="1" customWidth="1"/>
    <col min="10" max="10" width="9.109375" style="1"/>
  </cols>
  <sheetData>
    <row r="1" spans="1:12" ht="15.6" x14ac:dyDescent="0.3">
      <c r="A1" s="10" t="s">
        <v>35</v>
      </c>
      <c r="B1" s="10" t="s">
        <v>36</v>
      </c>
      <c r="C1" s="10" t="s">
        <v>37</v>
      </c>
      <c r="D1" s="10" t="s">
        <v>38</v>
      </c>
      <c r="E1" s="10" t="s">
        <v>18</v>
      </c>
      <c r="F1" s="10" t="s">
        <v>22</v>
      </c>
      <c r="H1" s="10" t="s">
        <v>40</v>
      </c>
      <c r="I1" s="10" t="s">
        <v>41</v>
      </c>
    </row>
    <row r="2" spans="1:12" x14ac:dyDescent="0.3">
      <c r="A2">
        <v>122</v>
      </c>
      <c r="B2" s="11">
        <v>41548</v>
      </c>
      <c r="C2" t="s">
        <v>39</v>
      </c>
      <c r="E2" s="2">
        <v>10</v>
      </c>
      <c r="F2" s="2"/>
      <c r="G2" s="2"/>
      <c r="H2" s="2">
        <v>12035.8</v>
      </c>
      <c r="I2" s="2">
        <f>+H2+E2-F2</f>
        <v>12045.8</v>
      </c>
      <c r="J2" s="13" t="s">
        <v>55</v>
      </c>
      <c r="K2" s="2"/>
      <c r="L2" s="2"/>
    </row>
    <row r="3" spans="1:12" x14ac:dyDescent="0.3">
      <c r="A3">
        <v>122</v>
      </c>
      <c r="B3" s="11">
        <v>41548</v>
      </c>
      <c r="C3" t="s">
        <v>42</v>
      </c>
      <c r="E3" s="2">
        <v>10</v>
      </c>
      <c r="F3" s="2"/>
      <c r="G3" s="2"/>
      <c r="H3" s="2">
        <f>+I2</f>
        <v>12045.8</v>
      </c>
      <c r="I3" s="2">
        <f>+H3+E3-F3</f>
        <v>12055.8</v>
      </c>
      <c r="J3" s="13" t="s">
        <v>55</v>
      </c>
      <c r="K3" s="2"/>
      <c r="L3" s="2"/>
    </row>
    <row r="4" spans="1:12" x14ac:dyDescent="0.3">
      <c r="A4">
        <v>122</v>
      </c>
      <c r="B4" s="11">
        <v>41548</v>
      </c>
      <c r="C4" t="s">
        <v>43</v>
      </c>
      <c r="E4" s="2">
        <v>10</v>
      </c>
      <c r="F4" s="2"/>
      <c r="G4" s="2"/>
      <c r="H4" s="2">
        <f t="shared" ref="H4:H67" si="0">+I3</f>
        <v>12055.8</v>
      </c>
      <c r="I4" s="2">
        <f t="shared" ref="I4:I31" si="1">+H4+E4-F4</f>
        <v>12065.8</v>
      </c>
      <c r="J4" s="13" t="s">
        <v>55</v>
      </c>
      <c r="K4" s="2"/>
      <c r="L4" s="2"/>
    </row>
    <row r="5" spans="1:12" x14ac:dyDescent="0.3">
      <c r="A5">
        <v>122</v>
      </c>
      <c r="B5" s="11">
        <v>41548</v>
      </c>
      <c r="C5" t="s">
        <v>44</v>
      </c>
      <c r="E5" s="2">
        <v>10</v>
      </c>
      <c r="F5" s="2"/>
      <c r="G5" s="2"/>
      <c r="H5" s="2">
        <f t="shared" si="0"/>
        <v>12065.8</v>
      </c>
      <c r="I5" s="2">
        <f t="shared" si="1"/>
        <v>12075.8</v>
      </c>
      <c r="J5" s="13" t="s">
        <v>55</v>
      </c>
      <c r="K5" s="2"/>
      <c r="L5" s="2"/>
    </row>
    <row r="6" spans="1:12" x14ac:dyDescent="0.3">
      <c r="A6">
        <v>122</v>
      </c>
      <c r="B6" s="11">
        <v>41548</v>
      </c>
      <c r="C6" t="s">
        <v>45</v>
      </c>
      <c r="E6" s="2">
        <v>20</v>
      </c>
      <c r="F6" s="2"/>
      <c r="G6" s="2"/>
      <c r="H6" s="2">
        <f t="shared" si="0"/>
        <v>12075.8</v>
      </c>
      <c r="I6" s="2">
        <f t="shared" si="1"/>
        <v>12095.8</v>
      </c>
      <c r="J6" s="13" t="s">
        <v>55</v>
      </c>
      <c r="K6" s="2"/>
      <c r="L6" s="2"/>
    </row>
    <row r="7" spans="1:12" x14ac:dyDescent="0.3">
      <c r="A7">
        <v>122</v>
      </c>
      <c r="B7" s="11">
        <v>41551</v>
      </c>
      <c r="C7" t="s">
        <v>46</v>
      </c>
      <c r="E7" s="2">
        <v>1.19</v>
      </c>
      <c r="F7" s="2"/>
      <c r="G7" s="2"/>
      <c r="H7" s="2">
        <f t="shared" si="0"/>
        <v>12095.8</v>
      </c>
      <c r="I7" s="2">
        <f t="shared" si="1"/>
        <v>12096.99</v>
      </c>
      <c r="J7" s="13" t="s">
        <v>57</v>
      </c>
      <c r="K7" s="2"/>
      <c r="L7" s="2"/>
    </row>
    <row r="8" spans="1:12" x14ac:dyDescent="0.3">
      <c r="A8">
        <v>122</v>
      </c>
      <c r="B8" s="11">
        <v>41554</v>
      </c>
      <c r="C8" t="s">
        <v>47</v>
      </c>
      <c r="E8" s="2">
        <v>20</v>
      </c>
      <c r="F8" s="2"/>
      <c r="G8" s="2"/>
      <c r="H8" s="2">
        <f t="shared" si="0"/>
        <v>12096.99</v>
      </c>
      <c r="I8" s="2">
        <f t="shared" si="1"/>
        <v>12116.99</v>
      </c>
      <c r="J8" s="13" t="s">
        <v>55</v>
      </c>
      <c r="K8" s="2"/>
      <c r="L8" s="2"/>
    </row>
    <row r="9" spans="1:12" x14ac:dyDescent="0.3">
      <c r="A9">
        <v>122</v>
      </c>
      <c r="B9" s="11">
        <v>41556</v>
      </c>
      <c r="C9" t="s">
        <v>48</v>
      </c>
      <c r="D9" t="s">
        <v>80</v>
      </c>
      <c r="E9" s="2"/>
      <c r="F9" s="2">
        <v>132</v>
      </c>
      <c r="G9" s="2"/>
      <c r="H9" s="2">
        <f t="shared" si="0"/>
        <v>12116.99</v>
      </c>
      <c r="I9" s="2">
        <f t="shared" si="1"/>
        <v>11984.99</v>
      </c>
      <c r="J9" s="13" t="s">
        <v>65</v>
      </c>
      <c r="K9" s="2"/>
      <c r="L9" s="2"/>
    </row>
    <row r="10" spans="1:12" x14ac:dyDescent="0.3">
      <c r="A10">
        <v>122</v>
      </c>
      <c r="B10" s="11">
        <v>41561</v>
      </c>
      <c r="C10" t="s">
        <v>49</v>
      </c>
      <c r="E10" s="2">
        <v>10</v>
      </c>
      <c r="F10" s="2"/>
      <c r="G10" s="2"/>
      <c r="H10" s="2">
        <f t="shared" si="0"/>
        <v>11984.99</v>
      </c>
      <c r="I10" s="2">
        <f t="shared" si="1"/>
        <v>11994.99</v>
      </c>
      <c r="J10" s="13" t="s">
        <v>55</v>
      </c>
      <c r="K10" s="2"/>
      <c r="L10" s="2"/>
    </row>
    <row r="11" spans="1:12" x14ac:dyDescent="0.3">
      <c r="A11">
        <v>122</v>
      </c>
      <c r="B11" s="11">
        <v>41562</v>
      </c>
      <c r="C11" t="s">
        <v>50</v>
      </c>
      <c r="E11" s="2">
        <v>30</v>
      </c>
      <c r="F11" s="2"/>
      <c r="G11" s="2"/>
      <c r="H11" s="2">
        <f t="shared" si="0"/>
        <v>11994.99</v>
      </c>
      <c r="I11" s="2">
        <f t="shared" si="1"/>
        <v>12024.99</v>
      </c>
      <c r="J11" s="13" t="s">
        <v>55</v>
      </c>
      <c r="K11" s="2"/>
      <c r="L11" s="2"/>
    </row>
    <row r="12" spans="1:12" x14ac:dyDescent="0.3">
      <c r="A12">
        <v>122</v>
      </c>
      <c r="B12" s="11">
        <v>41562</v>
      </c>
      <c r="C12" t="s">
        <v>51</v>
      </c>
      <c r="E12" s="2">
        <v>40</v>
      </c>
      <c r="F12" s="2"/>
      <c r="G12" s="2"/>
      <c r="H12" s="2">
        <f t="shared" si="0"/>
        <v>12024.99</v>
      </c>
      <c r="I12" s="2">
        <f t="shared" si="1"/>
        <v>12064.99</v>
      </c>
      <c r="J12" s="13" t="s">
        <v>55</v>
      </c>
      <c r="K12" s="2"/>
      <c r="L12" s="2"/>
    </row>
    <row r="13" spans="1:12" x14ac:dyDescent="0.3">
      <c r="A13">
        <v>122</v>
      </c>
      <c r="B13" s="11">
        <v>41575</v>
      </c>
      <c r="C13" t="s">
        <v>52</v>
      </c>
      <c r="D13" t="s">
        <v>81</v>
      </c>
      <c r="E13" s="2">
        <v>65.81</v>
      </c>
      <c r="F13" s="2"/>
      <c r="G13" s="2"/>
      <c r="H13" s="2">
        <f t="shared" si="0"/>
        <v>12064.99</v>
      </c>
      <c r="I13" s="2">
        <f t="shared" si="1"/>
        <v>12130.8</v>
      </c>
      <c r="J13" s="13" t="s">
        <v>55</v>
      </c>
      <c r="K13" s="2"/>
      <c r="L13" s="2"/>
    </row>
    <row r="14" spans="1:12" x14ac:dyDescent="0.3">
      <c r="A14">
        <v>122</v>
      </c>
      <c r="B14" s="11">
        <v>41575</v>
      </c>
      <c r="C14" t="s">
        <v>53</v>
      </c>
      <c r="E14" s="2">
        <v>10</v>
      </c>
      <c r="F14" s="2"/>
      <c r="G14" s="2"/>
      <c r="H14" s="2">
        <f t="shared" si="0"/>
        <v>12130.8</v>
      </c>
      <c r="I14" s="2">
        <f t="shared" si="1"/>
        <v>12140.8</v>
      </c>
      <c r="J14" s="13" t="s">
        <v>55</v>
      </c>
      <c r="K14" s="2"/>
      <c r="L14" s="2"/>
    </row>
    <row r="15" spans="1:12" x14ac:dyDescent="0.3">
      <c r="A15">
        <v>122</v>
      </c>
      <c r="B15" s="11">
        <v>41575</v>
      </c>
      <c r="C15" t="s">
        <v>54</v>
      </c>
      <c r="E15" s="2">
        <v>10</v>
      </c>
      <c r="F15" s="2"/>
      <c r="G15" s="2"/>
      <c r="H15" s="2">
        <f t="shared" si="0"/>
        <v>12140.8</v>
      </c>
      <c r="I15" s="12">
        <f t="shared" si="1"/>
        <v>12150.8</v>
      </c>
      <c r="J15" s="13" t="s">
        <v>55</v>
      </c>
      <c r="K15" s="2"/>
      <c r="L15" s="2"/>
    </row>
    <row r="16" spans="1:12" x14ac:dyDescent="0.3">
      <c r="A16">
        <v>123</v>
      </c>
      <c r="B16" s="11">
        <v>41579</v>
      </c>
      <c r="C16" t="s">
        <v>43</v>
      </c>
      <c r="E16" s="2">
        <v>10</v>
      </c>
      <c r="F16" s="2"/>
      <c r="G16" s="2"/>
      <c r="H16" s="2">
        <f t="shared" si="0"/>
        <v>12150.8</v>
      </c>
      <c r="I16" s="2">
        <f t="shared" si="1"/>
        <v>12160.8</v>
      </c>
      <c r="J16" s="13" t="s">
        <v>55</v>
      </c>
      <c r="K16" s="2"/>
      <c r="L16" s="2"/>
    </row>
    <row r="17" spans="1:12" x14ac:dyDescent="0.3">
      <c r="A17">
        <v>123</v>
      </c>
      <c r="B17" s="11">
        <v>41579</v>
      </c>
      <c r="C17" t="s">
        <v>39</v>
      </c>
      <c r="E17" s="2">
        <v>10</v>
      </c>
      <c r="F17" s="2"/>
      <c r="G17" s="2"/>
      <c r="H17" s="2">
        <f t="shared" si="0"/>
        <v>12160.8</v>
      </c>
      <c r="I17" s="2">
        <f t="shared" si="1"/>
        <v>12170.8</v>
      </c>
      <c r="J17" s="13" t="s">
        <v>55</v>
      </c>
      <c r="K17" s="2"/>
      <c r="L17" s="2"/>
    </row>
    <row r="18" spans="1:12" x14ac:dyDescent="0.3">
      <c r="A18">
        <v>123</v>
      </c>
      <c r="B18" s="11">
        <v>41579</v>
      </c>
      <c r="C18" t="s">
        <v>42</v>
      </c>
      <c r="E18" s="2">
        <v>10</v>
      </c>
      <c r="F18" s="2"/>
      <c r="G18" s="2"/>
      <c r="H18" s="2">
        <f t="shared" si="0"/>
        <v>12170.8</v>
      </c>
      <c r="I18" s="2">
        <f t="shared" si="1"/>
        <v>12180.8</v>
      </c>
      <c r="J18" s="13" t="s">
        <v>55</v>
      </c>
      <c r="K18" s="2"/>
      <c r="L18" s="2"/>
    </row>
    <row r="19" spans="1:12" x14ac:dyDescent="0.3">
      <c r="A19">
        <v>123</v>
      </c>
      <c r="B19" s="11">
        <v>41579</v>
      </c>
      <c r="C19" t="s">
        <v>44</v>
      </c>
      <c r="E19" s="2">
        <v>10</v>
      </c>
      <c r="F19" s="2"/>
      <c r="G19" s="2"/>
      <c r="H19" s="2">
        <f t="shared" si="0"/>
        <v>12180.8</v>
      </c>
      <c r="I19" s="2">
        <f t="shared" si="1"/>
        <v>12190.8</v>
      </c>
      <c r="J19" s="13" t="s">
        <v>55</v>
      </c>
      <c r="K19" s="2"/>
      <c r="L19" s="2"/>
    </row>
    <row r="20" spans="1:12" x14ac:dyDescent="0.3">
      <c r="A20">
        <v>123</v>
      </c>
      <c r="B20" s="11">
        <v>41579</v>
      </c>
      <c r="C20" t="s">
        <v>45</v>
      </c>
      <c r="E20" s="2">
        <v>20</v>
      </c>
      <c r="F20" s="2"/>
      <c r="G20" s="2"/>
      <c r="H20" s="2">
        <f t="shared" si="0"/>
        <v>12190.8</v>
      </c>
      <c r="I20" s="2">
        <f t="shared" si="1"/>
        <v>12210.8</v>
      </c>
      <c r="J20" s="13" t="s">
        <v>55</v>
      </c>
      <c r="K20" s="2"/>
      <c r="L20" s="2"/>
    </row>
    <row r="21" spans="1:12" x14ac:dyDescent="0.3">
      <c r="A21">
        <v>123</v>
      </c>
      <c r="B21" s="11">
        <v>41583</v>
      </c>
      <c r="C21" t="s">
        <v>46</v>
      </c>
      <c r="E21" s="2">
        <v>1.32</v>
      </c>
      <c r="F21" s="2"/>
      <c r="G21" s="2"/>
      <c r="H21" s="2">
        <f t="shared" si="0"/>
        <v>12210.8</v>
      </c>
      <c r="I21" s="2">
        <f t="shared" si="1"/>
        <v>12212.119999999999</v>
      </c>
      <c r="J21" s="13" t="s">
        <v>57</v>
      </c>
      <c r="K21" s="2"/>
      <c r="L21" s="2"/>
    </row>
    <row r="22" spans="1:12" x14ac:dyDescent="0.3">
      <c r="A22">
        <v>123</v>
      </c>
      <c r="B22" s="11">
        <v>41583</v>
      </c>
      <c r="C22" t="s">
        <v>47</v>
      </c>
      <c r="E22" s="2">
        <v>20</v>
      </c>
      <c r="F22" s="2"/>
      <c r="G22" s="2"/>
      <c r="H22" s="2">
        <f t="shared" si="0"/>
        <v>12212.119999999999</v>
      </c>
      <c r="I22" s="2">
        <f t="shared" si="1"/>
        <v>12232.119999999999</v>
      </c>
      <c r="J22" s="13" t="s">
        <v>55</v>
      </c>
      <c r="K22" s="2"/>
      <c r="L22" s="2"/>
    </row>
    <row r="23" spans="1:12" x14ac:dyDescent="0.3">
      <c r="A23">
        <v>123</v>
      </c>
      <c r="B23" s="11">
        <v>41584</v>
      </c>
      <c r="C23" t="s">
        <v>58</v>
      </c>
      <c r="E23" s="2"/>
      <c r="F23" s="2">
        <v>9.23</v>
      </c>
      <c r="G23" s="2"/>
      <c r="H23" s="2">
        <f t="shared" si="0"/>
        <v>12232.119999999999</v>
      </c>
      <c r="I23" s="2">
        <f t="shared" si="1"/>
        <v>12222.89</v>
      </c>
      <c r="J23" s="13" t="s">
        <v>56</v>
      </c>
      <c r="K23" s="2"/>
      <c r="L23" s="2"/>
    </row>
    <row r="24" spans="1:12" x14ac:dyDescent="0.3">
      <c r="A24">
        <v>123</v>
      </c>
      <c r="B24" s="11">
        <v>41589</v>
      </c>
      <c r="C24" t="s">
        <v>59</v>
      </c>
      <c r="E24" s="2">
        <v>30</v>
      </c>
      <c r="F24" s="2"/>
      <c r="G24" s="2"/>
      <c r="H24" s="2">
        <f t="shared" si="0"/>
        <v>12222.89</v>
      </c>
      <c r="I24" s="2">
        <f t="shared" si="1"/>
        <v>12252.89</v>
      </c>
      <c r="J24" s="13" t="s">
        <v>55</v>
      </c>
      <c r="K24" s="2"/>
      <c r="L24" s="2"/>
    </row>
    <row r="25" spans="1:12" x14ac:dyDescent="0.3">
      <c r="A25">
        <v>123</v>
      </c>
      <c r="B25" s="11">
        <v>41591</v>
      </c>
      <c r="C25" t="s">
        <v>49</v>
      </c>
      <c r="E25" s="2">
        <v>10</v>
      </c>
      <c r="F25" s="2"/>
      <c r="G25" s="2"/>
      <c r="H25" s="2">
        <f t="shared" si="0"/>
        <v>12252.89</v>
      </c>
      <c r="I25" s="2">
        <f t="shared" si="1"/>
        <v>12262.89</v>
      </c>
      <c r="J25" s="13" t="s">
        <v>55</v>
      </c>
      <c r="K25" s="2"/>
      <c r="L25" s="2"/>
    </row>
    <row r="26" spans="1:12" x14ac:dyDescent="0.3">
      <c r="A26">
        <v>123</v>
      </c>
      <c r="B26" s="11">
        <v>41593</v>
      </c>
      <c r="C26" t="s">
        <v>50</v>
      </c>
      <c r="E26" s="2">
        <v>30</v>
      </c>
      <c r="F26" s="2"/>
      <c r="G26" s="2"/>
      <c r="H26" s="2">
        <f t="shared" si="0"/>
        <v>12262.89</v>
      </c>
      <c r="I26" s="2">
        <f t="shared" si="1"/>
        <v>12292.89</v>
      </c>
      <c r="J26" s="13" t="s">
        <v>55</v>
      </c>
      <c r="K26" s="2"/>
      <c r="L26" s="2"/>
    </row>
    <row r="27" spans="1:12" x14ac:dyDescent="0.3">
      <c r="A27">
        <v>123</v>
      </c>
      <c r="B27" s="11">
        <v>41593</v>
      </c>
      <c r="C27" t="s">
        <v>51</v>
      </c>
      <c r="E27" s="2">
        <v>40</v>
      </c>
      <c r="F27" s="2"/>
      <c r="G27" s="2"/>
      <c r="H27" s="2">
        <f t="shared" si="0"/>
        <v>12292.89</v>
      </c>
      <c r="I27" s="2">
        <f t="shared" si="1"/>
        <v>12332.89</v>
      </c>
      <c r="J27" s="13" t="s">
        <v>55</v>
      </c>
      <c r="K27" s="2"/>
      <c r="L27" s="2"/>
    </row>
    <row r="28" spans="1:12" x14ac:dyDescent="0.3">
      <c r="A28">
        <v>123</v>
      </c>
      <c r="B28" s="11">
        <v>41596</v>
      </c>
      <c r="C28" t="s">
        <v>60</v>
      </c>
      <c r="D28" t="s">
        <v>82</v>
      </c>
      <c r="E28" s="2">
        <v>468.33</v>
      </c>
      <c r="F28" s="2"/>
      <c r="G28" s="2"/>
      <c r="H28" s="2">
        <f t="shared" si="0"/>
        <v>12332.89</v>
      </c>
      <c r="I28" s="2">
        <f t="shared" si="1"/>
        <v>12801.22</v>
      </c>
      <c r="J28" s="13" t="s">
        <v>61</v>
      </c>
      <c r="K28" s="2"/>
      <c r="L28" s="2"/>
    </row>
    <row r="29" spans="1:12" x14ac:dyDescent="0.3">
      <c r="A29">
        <v>123</v>
      </c>
      <c r="B29" s="11">
        <v>41604</v>
      </c>
      <c r="C29" t="s">
        <v>54</v>
      </c>
      <c r="E29" s="2">
        <v>10</v>
      </c>
      <c r="F29" s="2"/>
      <c r="G29" s="2"/>
      <c r="H29" s="2">
        <f t="shared" si="0"/>
        <v>12801.22</v>
      </c>
      <c r="I29" s="2">
        <f t="shared" si="1"/>
        <v>12811.22</v>
      </c>
      <c r="J29" s="13" t="s">
        <v>55</v>
      </c>
      <c r="K29" s="2"/>
      <c r="L29" s="2"/>
    </row>
    <row r="30" spans="1:12" x14ac:dyDescent="0.3">
      <c r="A30">
        <v>123</v>
      </c>
      <c r="B30" s="11">
        <v>41606</v>
      </c>
      <c r="C30" t="s">
        <v>52</v>
      </c>
      <c r="D30" t="s">
        <v>83</v>
      </c>
      <c r="E30" s="2">
        <v>264.89999999999998</v>
      </c>
      <c r="F30" s="2"/>
      <c r="G30" s="2"/>
      <c r="H30" s="2">
        <f t="shared" si="0"/>
        <v>12811.22</v>
      </c>
      <c r="I30" s="2">
        <f t="shared" si="1"/>
        <v>13076.119999999999</v>
      </c>
      <c r="J30" s="13" t="s">
        <v>61</v>
      </c>
      <c r="K30" s="2"/>
      <c r="L30" s="2"/>
    </row>
    <row r="31" spans="1:12" x14ac:dyDescent="0.3">
      <c r="A31">
        <v>123</v>
      </c>
      <c r="B31" s="11">
        <v>41606</v>
      </c>
      <c r="C31" t="s">
        <v>53</v>
      </c>
      <c r="E31" s="2">
        <v>10</v>
      </c>
      <c r="F31" s="2"/>
      <c r="G31" s="2"/>
      <c r="H31" s="2">
        <f t="shared" si="0"/>
        <v>13076.119999999999</v>
      </c>
      <c r="I31" s="12">
        <f t="shared" si="1"/>
        <v>13086.119999999999</v>
      </c>
      <c r="J31" s="13" t="s">
        <v>55</v>
      </c>
      <c r="K31" s="2"/>
      <c r="L31" s="2"/>
    </row>
    <row r="32" spans="1:12" x14ac:dyDescent="0.3">
      <c r="A32">
        <v>124</v>
      </c>
      <c r="B32" s="11">
        <v>41610</v>
      </c>
      <c r="C32" t="s">
        <v>43</v>
      </c>
      <c r="E32" s="2">
        <v>10</v>
      </c>
      <c r="F32" s="2"/>
      <c r="G32" s="2"/>
      <c r="H32" s="2">
        <f t="shared" si="0"/>
        <v>13086.119999999999</v>
      </c>
      <c r="I32" s="2">
        <f t="shared" ref="I32:I45" si="2">+H32+E32-F32</f>
        <v>13096.119999999999</v>
      </c>
      <c r="J32" s="13" t="s">
        <v>55</v>
      </c>
      <c r="K32" s="2"/>
      <c r="L32" s="2"/>
    </row>
    <row r="33" spans="1:12" x14ac:dyDescent="0.3">
      <c r="A33">
        <v>124</v>
      </c>
      <c r="B33" s="11">
        <v>41610</v>
      </c>
      <c r="C33" t="s">
        <v>42</v>
      </c>
      <c r="E33" s="2">
        <v>10</v>
      </c>
      <c r="F33" s="2"/>
      <c r="G33" s="2"/>
      <c r="H33" s="2">
        <f t="shared" si="0"/>
        <v>13096.119999999999</v>
      </c>
      <c r="I33" s="2">
        <f t="shared" si="2"/>
        <v>13106.119999999999</v>
      </c>
      <c r="J33" s="13" t="s">
        <v>55</v>
      </c>
      <c r="K33" s="2"/>
      <c r="L33" s="2"/>
    </row>
    <row r="34" spans="1:12" x14ac:dyDescent="0.3">
      <c r="A34">
        <v>124</v>
      </c>
      <c r="B34" s="11">
        <v>41610</v>
      </c>
      <c r="C34" t="s">
        <v>39</v>
      </c>
      <c r="E34" s="2">
        <v>10</v>
      </c>
      <c r="F34" s="2"/>
      <c r="G34" s="2"/>
      <c r="H34" s="2">
        <f t="shared" si="0"/>
        <v>13106.119999999999</v>
      </c>
      <c r="I34" s="2">
        <f t="shared" si="2"/>
        <v>13116.119999999999</v>
      </c>
      <c r="J34" s="13" t="s">
        <v>55</v>
      </c>
      <c r="K34" s="2"/>
      <c r="L34" s="2"/>
    </row>
    <row r="35" spans="1:12" x14ac:dyDescent="0.3">
      <c r="A35">
        <v>124</v>
      </c>
      <c r="B35" s="11">
        <v>41610</v>
      </c>
      <c r="C35" t="s">
        <v>44</v>
      </c>
      <c r="E35" s="2">
        <v>10</v>
      </c>
      <c r="F35" s="2"/>
      <c r="G35" s="2"/>
      <c r="H35" s="2">
        <f t="shared" si="0"/>
        <v>13116.119999999999</v>
      </c>
      <c r="I35" s="2">
        <f t="shared" si="2"/>
        <v>13126.119999999999</v>
      </c>
      <c r="J35" s="13" t="s">
        <v>55</v>
      </c>
      <c r="K35" s="2"/>
      <c r="L35" s="2"/>
    </row>
    <row r="36" spans="1:12" x14ac:dyDescent="0.3">
      <c r="A36">
        <v>124</v>
      </c>
      <c r="B36" s="11">
        <v>41610</v>
      </c>
      <c r="C36" t="s">
        <v>59</v>
      </c>
      <c r="E36" s="2">
        <v>10</v>
      </c>
      <c r="F36" s="2"/>
      <c r="G36" s="2"/>
      <c r="H36" s="2">
        <f t="shared" si="0"/>
        <v>13126.119999999999</v>
      </c>
      <c r="I36" s="2">
        <f t="shared" si="2"/>
        <v>13136.119999999999</v>
      </c>
      <c r="J36" s="13" t="s">
        <v>55</v>
      </c>
      <c r="K36" s="2"/>
      <c r="L36" s="2"/>
    </row>
    <row r="37" spans="1:12" x14ac:dyDescent="0.3">
      <c r="A37">
        <v>124</v>
      </c>
      <c r="B37" s="11">
        <v>41610</v>
      </c>
      <c r="C37" t="s">
        <v>45</v>
      </c>
      <c r="E37" s="2">
        <v>20</v>
      </c>
      <c r="F37" s="2"/>
      <c r="G37" s="2"/>
      <c r="H37" s="2">
        <f t="shared" si="0"/>
        <v>13136.119999999999</v>
      </c>
      <c r="I37" s="2">
        <f t="shared" si="2"/>
        <v>13156.119999999999</v>
      </c>
      <c r="J37" s="13" t="s">
        <v>55</v>
      </c>
      <c r="K37" s="2"/>
      <c r="L37" s="2"/>
    </row>
    <row r="38" spans="1:12" x14ac:dyDescent="0.3">
      <c r="A38">
        <v>124</v>
      </c>
      <c r="B38" s="11">
        <v>41613</v>
      </c>
      <c r="C38" t="s">
        <v>46</v>
      </c>
      <c r="E38" s="2">
        <v>1.3</v>
      </c>
      <c r="F38" s="2"/>
      <c r="G38" s="2"/>
      <c r="H38" s="2">
        <f t="shared" si="0"/>
        <v>13156.119999999999</v>
      </c>
      <c r="I38" s="2">
        <f t="shared" si="2"/>
        <v>13157.419999999998</v>
      </c>
      <c r="J38" s="13" t="s">
        <v>57</v>
      </c>
      <c r="K38" s="2"/>
      <c r="L38" s="2"/>
    </row>
    <row r="39" spans="1:12" x14ac:dyDescent="0.3">
      <c r="A39">
        <v>124</v>
      </c>
      <c r="B39" s="11">
        <v>41613</v>
      </c>
      <c r="C39" t="s">
        <v>47</v>
      </c>
      <c r="E39" s="2">
        <v>20</v>
      </c>
      <c r="F39" s="2"/>
      <c r="G39" s="2"/>
      <c r="H39" s="2">
        <f t="shared" si="0"/>
        <v>13157.419999999998</v>
      </c>
      <c r="I39" s="2">
        <f t="shared" si="2"/>
        <v>13177.419999999998</v>
      </c>
      <c r="J39" s="13" t="s">
        <v>55</v>
      </c>
      <c r="K39" s="2"/>
      <c r="L39" s="2"/>
    </row>
    <row r="40" spans="1:12" x14ac:dyDescent="0.3">
      <c r="A40">
        <v>124</v>
      </c>
      <c r="B40" s="11">
        <v>41621</v>
      </c>
      <c r="C40" t="s">
        <v>49</v>
      </c>
      <c r="E40" s="2">
        <v>10</v>
      </c>
      <c r="F40" s="2"/>
      <c r="G40" s="2"/>
      <c r="H40" s="2">
        <f t="shared" si="0"/>
        <v>13177.419999999998</v>
      </c>
      <c r="I40" s="2">
        <f t="shared" si="2"/>
        <v>13187.419999999998</v>
      </c>
      <c r="J40" s="13" t="s">
        <v>55</v>
      </c>
      <c r="K40" s="2"/>
      <c r="L40" s="2"/>
    </row>
    <row r="41" spans="1:12" x14ac:dyDescent="0.3">
      <c r="A41">
        <v>124</v>
      </c>
      <c r="B41" s="11">
        <v>41624</v>
      </c>
      <c r="C41" t="s">
        <v>50</v>
      </c>
      <c r="E41" s="2">
        <v>30</v>
      </c>
      <c r="F41" s="2"/>
      <c r="G41" s="2"/>
      <c r="H41" s="2">
        <f t="shared" si="0"/>
        <v>13187.419999999998</v>
      </c>
      <c r="I41" s="2">
        <f t="shared" si="2"/>
        <v>13217.419999999998</v>
      </c>
      <c r="J41" s="13" t="s">
        <v>55</v>
      </c>
      <c r="K41" s="2"/>
      <c r="L41" s="2"/>
    </row>
    <row r="42" spans="1:12" x14ac:dyDescent="0.3">
      <c r="A42">
        <v>124</v>
      </c>
      <c r="B42" s="11">
        <v>41624</v>
      </c>
      <c r="C42" t="s">
        <v>51</v>
      </c>
      <c r="E42" s="2">
        <v>40</v>
      </c>
      <c r="F42" s="2"/>
      <c r="G42" s="2"/>
      <c r="H42" s="2">
        <f t="shared" si="0"/>
        <v>13217.419999999998</v>
      </c>
      <c r="I42" s="2">
        <f t="shared" si="2"/>
        <v>13257.419999999998</v>
      </c>
      <c r="J42" s="13" t="s">
        <v>55</v>
      </c>
      <c r="K42" s="2"/>
      <c r="L42" s="2"/>
    </row>
    <row r="43" spans="1:12" x14ac:dyDescent="0.3">
      <c r="A43">
        <v>124</v>
      </c>
      <c r="B43" s="11">
        <v>41635</v>
      </c>
      <c r="C43" t="s">
        <v>54</v>
      </c>
      <c r="E43" s="2">
        <v>10</v>
      </c>
      <c r="F43" s="2"/>
      <c r="G43" s="2"/>
      <c r="H43" s="2">
        <f t="shared" si="0"/>
        <v>13257.419999999998</v>
      </c>
      <c r="I43" s="2">
        <f t="shared" si="2"/>
        <v>13267.419999999998</v>
      </c>
      <c r="J43" s="13" t="s">
        <v>55</v>
      </c>
      <c r="K43" s="2"/>
      <c r="L43" s="2"/>
    </row>
    <row r="44" spans="1:12" x14ac:dyDescent="0.3">
      <c r="A44">
        <v>124</v>
      </c>
      <c r="B44" s="11">
        <v>41638</v>
      </c>
      <c r="C44" t="s">
        <v>53</v>
      </c>
      <c r="E44" s="2">
        <v>10</v>
      </c>
      <c r="F44" s="2"/>
      <c r="G44" s="2"/>
      <c r="H44" s="2">
        <f t="shared" si="0"/>
        <v>13267.419999999998</v>
      </c>
      <c r="I44" s="2">
        <f t="shared" si="2"/>
        <v>13277.419999999998</v>
      </c>
      <c r="J44" s="13" t="s">
        <v>55</v>
      </c>
      <c r="K44" s="2"/>
      <c r="L44" s="2"/>
    </row>
    <row r="45" spans="1:12" x14ac:dyDescent="0.3">
      <c r="A45">
        <v>124</v>
      </c>
      <c r="B45" s="11">
        <v>41638</v>
      </c>
      <c r="C45" t="s">
        <v>59</v>
      </c>
      <c r="E45" s="2">
        <v>10</v>
      </c>
      <c r="F45" s="2"/>
      <c r="G45" s="2"/>
      <c r="H45" s="2">
        <f t="shared" si="0"/>
        <v>13277.419999999998</v>
      </c>
      <c r="I45" s="12">
        <f t="shared" si="2"/>
        <v>13287.419999999998</v>
      </c>
      <c r="J45" s="13" t="s">
        <v>55</v>
      </c>
      <c r="K45" s="2"/>
      <c r="L45" s="2"/>
    </row>
    <row r="46" spans="1:12" x14ac:dyDescent="0.3">
      <c r="A46">
        <v>125</v>
      </c>
      <c r="B46" s="11">
        <v>41641</v>
      </c>
      <c r="C46" t="s">
        <v>43</v>
      </c>
      <c r="E46" s="2">
        <v>10</v>
      </c>
      <c r="F46" s="2"/>
      <c r="G46" s="2"/>
      <c r="H46" s="2">
        <f t="shared" si="0"/>
        <v>13287.419999999998</v>
      </c>
      <c r="I46" s="2">
        <f t="shared" ref="I46:I60" si="3">+H46+E46-F46</f>
        <v>13297.419999999998</v>
      </c>
      <c r="J46" s="13" t="s">
        <v>55</v>
      </c>
      <c r="K46" s="2"/>
      <c r="L46" s="2"/>
    </row>
    <row r="47" spans="1:12" x14ac:dyDescent="0.3">
      <c r="A47">
        <v>125</v>
      </c>
      <c r="B47" s="11">
        <v>41641</v>
      </c>
      <c r="C47" t="s">
        <v>42</v>
      </c>
      <c r="E47" s="2">
        <v>10</v>
      </c>
      <c r="F47" s="2"/>
      <c r="G47" s="2"/>
      <c r="H47" s="2">
        <f t="shared" si="0"/>
        <v>13297.419999999998</v>
      </c>
      <c r="I47" s="2">
        <f t="shared" si="3"/>
        <v>13307.419999999998</v>
      </c>
      <c r="J47" s="13" t="s">
        <v>55</v>
      </c>
      <c r="K47" s="2"/>
      <c r="L47" s="2"/>
    </row>
    <row r="48" spans="1:12" x14ac:dyDescent="0.3">
      <c r="A48">
        <v>125</v>
      </c>
      <c r="B48" s="11">
        <v>41641</v>
      </c>
      <c r="C48" t="s">
        <v>39</v>
      </c>
      <c r="E48" s="2">
        <v>10</v>
      </c>
      <c r="F48" s="2"/>
      <c r="G48" s="2"/>
      <c r="H48" s="2">
        <f t="shared" si="0"/>
        <v>13307.419999999998</v>
      </c>
      <c r="I48" s="2">
        <f t="shared" si="3"/>
        <v>13317.419999999998</v>
      </c>
      <c r="J48" s="13" t="s">
        <v>55</v>
      </c>
      <c r="K48" s="2"/>
      <c r="L48" s="2"/>
    </row>
    <row r="49" spans="1:12" x14ac:dyDescent="0.3">
      <c r="A49">
        <v>125</v>
      </c>
      <c r="B49" s="11">
        <v>41641</v>
      </c>
      <c r="C49" t="s">
        <v>44</v>
      </c>
      <c r="E49" s="2">
        <v>10</v>
      </c>
      <c r="F49" s="2"/>
      <c r="G49" s="2"/>
      <c r="H49" s="2">
        <f t="shared" si="0"/>
        <v>13317.419999999998</v>
      </c>
      <c r="I49" s="2">
        <f t="shared" si="3"/>
        <v>13327.419999999998</v>
      </c>
      <c r="J49" s="13" t="s">
        <v>55</v>
      </c>
      <c r="K49" s="2"/>
      <c r="L49" s="2"/>
    </row>
    <row r="50" spans="1:12" x14ac:dyDescent="0.3">
      <c r="A50">
        <v>125</v>
      </c>
      <c r="B50" s="11">
        <v>41641</v>
      </c>
      <c r="C50" t="s">
        <v>45</v>
      </c>
      <c r="E50" s="2">
        <v>20</v>
      </c>
      <c r="F50" s="2"/>
      <c r="G50" s="2"/>
      <c r="H50" s="2">
        <f t="shared" si="0"/>
        <v>13327.419999999998</v>
      </c>
      <c r="I50" s="2">
        <f t="shared" si="3"/>
        <v>13347.419999999998</v>
      </c>
      <c r="J50" s="13" t="s">
        <v>55</v>
      </c>
      <c r="K50" s="2"/>
      <c r="L50" s="2"/>
    </row>
    <row r="51" spans="1:12" x14ac:dyDescent="0.3">
      <c r="A51">
        <v>125</v>
      </c>
      <c r="B51" s="11">
        <v>41642</v>
      </c>
      <c r="C51" t="s">
        <v>46</v>
      </c>
      <c r="E51" s="2">
        <v>1.31</v>
      </c>
      <c r="F51" s="2"/>
      <c r="G51" s="2"/>
      <c r="H51" s="2">
        <f t="shared" si="0"/>
        <v>13347.419999999998</v>
      </c>
      <c r="I51" s="2">
        <f t="shared" si="3"/>
        <v>13348.729999999998</v>
      </c>
      <c r="J51" s="13" t="s">
        <v>57</v>
      </c>
      <c r="K51" s="2"/>
      <c r="L51" s="2"/>
    </row>
    <row r="52" spans="1:12" x14ac:dyDescent="0.3">
      <c r="A52">
        <v>125</v>
      </c>
      <c r="B52" s="11">
        <v>41645</v>
      </c>
      <c r="C52" t="s">
        <v>47</v>
      </c>
      <c r="E52" s="2">
        <v>20</v>
      </c>
      <c r="F52" s="2"/>
      <c r="G52" s="2"/>
      <c r="H52" s="2">
        <f t="shared" si="0"/>
        <v>13348.729999999998</v>
      </c>
      <c r="I52" s="2">
        <f t="shared" si="3"/>
        <v>13368.729999999998</v>
      </c>
      <c r="J52" s="13" t="s">
        <v>55</v>
      </c>
      <c r="K52" s="2"/>
      <c r="L52" s="2"/>
    </row>
    <row r="53" spans="1:12" x14ac:dyDescent="0.3">
      <c r="A53">
        <v>125</v>
      </c>
      <c r="B53" s="11">
        <v>41648</v>
      </c>
      <c r="C53" t="s">
        <v>52</v>
      </c>
      <c r="D53" t="s">
        <v>84</v>
      </c>
      <c r="E53" s="2">
        <v>150.9</v>
      </c>
      <c r="F53" s="2"/>
      <c r="G53" s="2"/>
      <c r="H53" s="2">
        <f t="shared" si="0"/>
        <v>13368.729999999998</v>
      </c>
      <c r="I53" s="2">
        <f t="shared" si="3"/>
        <v>13519.629999999997</v>
      </c>
      <c r="J53" s="13" t="s">
        <v>55</v>
      </c>
      <c r="K53" s="2"/>
      <c r="L53" s="2"/>
    </row>
    <row r="54" spans="1:12" x14ac:dyDescent="0.3">
      <c r="A54">
        <v>125</v>
      </c>
      <c r="B54" s="11">
        <v>41652</v>
      </c>
      <c r="C54" t="s">
        <v>49</v>
      </c>
      <c r="E54" s="2">
        <v>10</v>
      </c>
      <c r="F54" s="2"/>
      <c r="G54" s="2"/>
      <c r="H54" s="2">
        <f t="shared" si="0"/>
        <v>13519.629999999997</v>
      </c>
      <c r="I54" s="2">
        <f t="shared" si="3"/>
        <v>13529.629999999997</v>
      </c>
      <c r="J54" s="13" t="s">
        <v>55</v>
      </c>
      <c r="K54" s="2"/>
      <c r="L54" s="2"/>
    </row>
    <row r="55" spans="1:12" x14ac:dyDescent="0.3">
      <c r="A55">
        <v>125</v>
      </c>
      <c r="B55" s="11">
        <v>41654</v>
      </c>
      <c r="C55" t="s">
        <v>50</v>
      </c>
      <c r="E55" s="2">
        <v>30</v>
      </c>
      <c r="F55" s="2"/>
      <c r="G55" s="2"/>
      <c r="H55" s="2">
        <f t="shared" si="0"/>
        <v>13529.629999999997</v>
      </c>
      <c r="I55" s="2">
        <f t="shared" si="3"/>
        <v>13559.629999999997</v>
      </c>
      <c r="J55" s="13" t="s">
        <v>55</v>
      </c>
      <c r="K55" s="2"/>
      <c r="L55" s="2"/>
    </row>
    <row r="56" spans="1:12" x14ac:dyDescent="0.3">
      <c r="A56">
        <v>125</v>
      </c>
      <c r="B56" s="11">
        <v>41654</v>
      </c>
      <c r="C56" t="s">
        <v>51</v>
      </c>
      <c r="E56" s="2">
        <v>40</v>
      </c>
      <c r="F56" s="2"/>
      <c r="G56" s="2"/>
      <c r="H56" s="2">
        <f t="shared" si="0"/>
        <v>13559.629999999997</v>
      </c>
      <c r="I56" s="2">
        <f t="shared" si="3"/>
        <v>13599.629999999997</v>
      </c>
      <c r="J56" s="13" t="s">
        <v>55</v>
      </c>
      <c r="K56" s="2"/>
      <c r="L56" s="2"/>
    </row>
    <row r="57" spans="1:12" x14ac:dyDescent="0.3">
      <c r="A57">
        <v>125</v>
      </c>
      <c r="B57" s="11">
        <v>41661</v>
      </c>
      <c r="C57" t="s">
        <v>52</v>
      </c>
      <c r="D57" t="s">
        <v>85</v>
      </c>
      <c r="E57" s="2">
        <v>145</v>
      </c>
      <c r="F57" s="2"/>
      <c r="G57" s="2"/>
      <c r="H57" s="2">
        <f t="shared" si="0"/>
        <v>13599.629999999997</v>
      </c>
      <c r="I57" s="2">
        <f t="shared" si="3"/>
        <v>13744.629999999997</v>
      </c>
      <c r="J57" s="13" t="s">
        <v>55</v>
      </c>
      <c r="K57" s="2"/>
      <c r="L57" s="2"/>
    </row>
    <row r="58" spans="1:12" x14ac:dyDescent="0.3">
      <c r="A58">
        <v>125</v>
      </c>
      <c r="B58" s="11">
        <v>41666</v>
      </c>
      <c r="C58" t="s">
        <v>54</v>
      </c>
      <c r="E58" s="2">
        <v>10</v>
      </c>
      <c r="F58" s="2"/>
      <c r="G58" s="2"/>
      <c r="H58" s="2">
        <f t="shared" si="0"/>
        <v>13744.629999999997</v>
      </c>
      <c r="I58" s="2">
        <f t="shared" si="3"/>
        <v>13754.629999999997</v>
      </c>
      <c r="J58" s="13" t="s">
        <v>55</v>
      </c>
      <c r="K58" s="2"/>
      <c r="L58" s="2"/>
    </row>
    <row r="59" spans="1:12" x14ac:dyDescent="0.3">
      <c r="A59">
        <v>125</v>
      </c>
      <c r="B59" s="11">
        <v>41667</v>
      </c>
      <c r="C59" t="s">
        <v>53</v>
      </c>
      <c r="E59" s="2">
        <v>10</v>
      </c>
      <c r="F59" s="2"/>
      <c r="G59" s="2"/>
      <c r="H59" s="2">
        <f t="shared" si="0"/>
        <v>13754.629999999997</v>
      </c>
      <c r="I59" s="2">
        <f t="shared" si="3"/>
        <v>13764.629999999997</v>
      </c>
      <c r="J59" s="13" t="s">
        <v>55</v>
      </c>
      <c r="K59" s="2"/>
      <c r="L59" s="2"/>
    </row>
    <row r="60" spans="1:12" x14ac:dyDescent="0.3">
      <c r="A60">
        <v>125</v>
      </c>
      <c r="B60" s="11">
        <v>41669</v>
      </c>
      <c r="C60" t="s">
        <v>59</v>
      </c>
      <c r="E60" s="2">
        <v>10</v>
      </c>
      <c r="F60" s="2"/>
      <c r="G60" s="2"/>
      <c r="H60" s="2">
        <f t="shared" si="0"/>
        <v>13764.629999999997</v>
      </c>
      <c r="I60" s="12">
        <f t="shared" si="3"/>
        <v>13774.629999999997</v>
      </c>
      <c r="J60" s="13" t="s">
        <v>55</v>
      </c>
      <c r="K60" s="2"/>
      <c r="L60" s="2"/>
    </row>
    <row r="61" spans="1:12" x14ac:dyDescent="0.3">
      <c r="A61">
        <v>126</v>
      </c>
      <c r="B61" s="11">
        <v>41673</v>
      </c>
      <c r="C61" t="s">
        <v>43</v>
      </c>
      <c r="E61" s="2">
        <v>10</v>
      </c>
      <c r="F61" s="2"/>
      <c r="G61" s="2"/>
      <c r="H61" s="2">
        <f t="shared" si="0"/>
        <v>13774.629999999997</v>
      </c>
      <c r="I61" s="2">
        <f t="shared" ref="I61:I77" si="4">+H61+E61-F61</f>
        <v>13784.629999999997</v>
      </c>
      <c r="J61" s="13" t="s">
        <v>55</v>
      </c>
      <c r="K61" s="2"/>
      <c r="L61" s="2"/>
    </row>
    <row r="62" spans="1:12" x14ac:dyDescent="0.3">
      <c r="A62">
        <v>126</v>
      </c>
      <c r="B62" s="11">
        <v>41673</v>
      </c>
      <c r="C62" t="s">
        <v>42</v>
      </c>
      <c r="E62" s="2">
        <v>10</v>
      </c>
      <c r="F62" s="2"/>
      <c r="G62" s="2"/>
      <c r="H62" s="2">
        <f t="shared" si="0"/>
        <v>13784.629999999997</v>
      </c>
      <c r="I62" s="2">
        <f t="shared" si="4"/>
        <v>13794.629999999997</v>
      </c>
      <c r="J62" s="13" t="s">
        <v>55</v>
      </c>
      <c r="K62" s="2"/>
      <c r="L62" s="2"/>
    </row>
    <row r="63" spans="1:12" x14ac:dyDescent="0.3">
      <c r="A63">
        <v>126</v>
      </c>
      <c r="B63" s="11">
        <v>41673</v>
      </c>
      <c r="C63" t="s">
        <v>39</v>
      </c>
      <c r="E63" s="2">
        <v>10</v>
      </c>
      <c r="F63" s="2"/>
      <c r="G63" s="2"/>
      <c r="H63" s="2">
        <f t="shared" si="0"/>
        <v>13794.629999999997</v>
      </c>
      <c r="I63" s="2">
        <f t="shared" si="4"/>
        <v>13804.629999999997</v>
      </c>
      <c r="J63" s="13" t="s">
        <v>55</v>
      </c>
      <c r="K63" s="2"/>
      <c r="L63" s="2"/>
    </row>
    <row r="64" spans="1:12" x14ac:dyDescent="0.3">
      <c r="A64">
        <v>126</v>
      </c>
      <c r="B64" s="11">
        <v>41673</v>
      </c>
      <c r="C64" t="s">
        <v>44</v>
      </c>
      <c r="E64" s="2">
        <v>10</v>
      </c>
      <c r="F64" s="2"/>
      <c r="G64" s="2"/>
      <c r="H64" s="2">
        <f t="shared" si="0"/>
        <v>13804.629999999997</v>
      </c>
      <c r="I64" s="2">
        <f t="shared" si="4"/>
        <v>13814.629999999997</v>
      </c>
      <c r="J64" s="13" t="s">
        <v>55</v>
      </c>
      <c r="K64" s="2"/>
      <c r="L64" s="2"/>
    </row>
    <row r="65" spans="1:12" x14ac:dyDescent="0.3">
      <c r="A65">
        <v>126</v>
      </c>
      <c r="B65" s="11">
        <v>41673</v>
      </c>
      <c r="C65" t="s">
        <v>45</v>
      </c>
      <c r="E65" s="2">
        <v>20</v>
      </c>
      <c r="F65" s="2"/>
      <c r="G65" s="2"/>
      <c r="H65" s="2">
        <f t="shared" si="0"/>
        <v>13814.629999999997</v>
      </c>
      <c r="I65" s="2">
        <f t="shared" si="4"/>
        <v>13834.629999999997</v>
      </c>
      <c r="J65" s="13" t="s">
        <v>55</v>
      </c>
      <c r="K65" s="2"/>
      <c r="L65" s="2"/>
    </row>
    <row r="66" spans="1:12" x14ac:dyDescent="0.3">
      <c r="A66">
        <v>126</v>
      </c>
      <c r="B66" s="11">
        <v>41675</v>
      </c>
      <c r="C66" t="s">
        <v>46</v>
      </c>
      <c r="E66" s="2">
        <v>1.54</v>
      </c>
      <c r="F66" s="2"/>
      <c r="G66" s="2"/>
      <c r="H66" s="2">
        <f t="shared" si="0"/>
        <v>13834.629999999997</v>
      </c>
      <c r="I66" s="2">
        <f t="shared" si="4"/>
        <v>13836.169999999998</v>
      </c>
      <c r="J66" s="13" t="s">
        <v>57</v>
      </c>
      <c r="K66" s="2"/>
      <c r="L66" s="2"/>
    </row>
    <row r="67" spans="1:12" x14ac:dyDescent="0.3">
      <c r="A67">
        <v>126</v>
      </c>
      <c r="B67" s="11">
        <v>41675</v>
      </c>
      <c r="C67" t="s">
        <v>47</v>
      </c>
      <c r="E67" s="2">
        <v>20</v>
      </c>
      <c r="F67" s="2"/>
      <c r="G67" s="2"/>
      <c r="H67" s="2">
        <f t="shared" si="0"/>
        <v>13836.169999999998</v>
      </c>
      <c r="I67" s="2">
        <f t="shared" si="4"/>
        <v>13856.169999999998</v>
      </c>
      <c r="J67" s="13" t="s">
        <v>55</v>
      </c>
      <c r="K67" s="2"/>
      <c r="L67" s="2"/>
    </row>
    <row r="68" spans="1:12" x14ac:dyDescent="0.3">
      <c r="A68">
        <v>126</v>
      </c>
      <c r="B68" s="11">
        <v>41680</v>
      </c>
      <c r="C68" t="s">
        <v>62</v>
      </c>
      <c r="E68" s="2">
        <v>165</v>
      </c>
      <c r="F68" s="2"/>
      <c r="G68" s="2"/>
      <c r="H68" s="2">
        <f t="shared" ref="H68:H159" si="5">+I67</f>
        <v>13856.169999999998</v>
      </c>
      <c r="I68" s="2">
        <f t="shared" si="4"/>
        <v>14021.169999999998</v>
      </c>
      <c r="J68" s="13" t="s">
        <v>55</v>
      </c>
      <c r="K68" s="2"/>
      <c r="L68" s="2"/>
    </row>
    <row r="69" spans="1:12" x14ac:dyDescent="0.3">
      <c r="A69">
        <v>126</v>
      </c>
      <c r="B69" s="11">
        <v>41683</v>
      </c>
      <c r="C69" t="s">
        <v>49</v>
      </c>
      <c r="E69" s="2">
        <v>10</v>
      </c>
      <c r="F69" s="2"/>
      <c r="G69" s="2"/>
      <c r="H69" s="2">
        <f t="shared" si="5"/>
        <v>14021.169999999998</v>
      </c>
      <c r="I69" s="2">
        <f t="shared" si="4"/>
        <v>14031.169999999998</v>
      </c>
      <c r="J69" s="13" t="s">
        <v>55</v>
      </c>
      <c r="K69" s="2"/>
      <c r="L69" s="2"/>
    </row>
    <row r="70" spans="1:12" x14ac:dyDescent="0.3">
      <c r="A70">
        <v>126</v>
      </c>
      <c r="B70" s="11">
        <v>41687</v>
      </c>
      <c r="C70" t="s">
        <v>50</v>
      </c>
      <c r="E70" s="2">
        <v>30</v>
      </c>
      <c r="F70" s="2"/>
      <c r="G70" s="2"/>
      <c r="H70" s="2">
        <f t="shared" si="5"/>
        <v>14031.169999999998</v>
      </c>
      <c r="I70" s="2">
        <f t="shared" si="4"/>
        <v>14061.169999999998</v>
      </c>
      <c r="J70" s="13" t="s">
        <v>55</v>
      </c>
      <c r="K70" s="2"/>
      <c r="L70" s="2"/>
    </row>
    <row r="71" spans="1:12" x14ac:dyDescent="0.3">
      <c r="A71">
        <v>126</v>
      </c>
      <c r="B71" s="11">
        <v>41687</v>
      </c>
      <c r="C71" t="s">
        <v>51</v>
      </c>
      <c r="E71" s="2">
        <v>40</v>
      </c>
      <c r="F71" s="2"/>
      <c r="G71" s="2"/>
      <c r="H71" s="2">
        <f t="shared" si="5"/>
        <v>14061.169999999998</v>
      </c>
      <c r="I71" s="2">
        <f t="shared" si="4"/>
        <v>14101.169999999998</v>
      </c>
      <c r="J71" s="13" t="s">
        <v>55</v>
      </c>
      <c r="K71" s="2"/>
      <c r="L71" s="2"/>
    </row>
    <row r="72" spans="1:12" x14ac:dyDescent="0.3">
      <c r="A72">
        <v>126</v>
      </c>
      <c r="B72" s="11">
        <v>41690</v>
      </c>
      <c r="C72" t="s">
        <v>63</v>
      </c>
      <c r="E72" s="2"/>
      <c r="F72" s="2">
        <v>1343</v>
      </c>
      <c r="G72" s="2"/>
      <c r="H72" s="2">
        <f t="shared" si="5"/>
        <v>14101.169999999998</v>
      </c>
      <c r="I72" s="2">
        <f t="shared" si="4"/>
        <v>12758.169999999998</v>
      </c>
      <c r="J72" s="13" t="s">
        <v>65</v>
      </c>
      <c r="K72" s="2"/>
      <c r="L72" s="2"/>
    </row>
    <row r="73" spans="1:12" x14ac:dyDescent="0.3">
      <c r="A73">
        <v>126</v>
      </c>
      <c r="B73" s="11">
        <v>41696</v>
      </c>
      <c r="C73" t="s">
        <v>63</v>
      </c>
      <c r="E73" s="2"/>
      <c r="F73" s="2">
        <v>453</v>
      </c>
      <c r="G73" s="2"/>
      <c r="H73" s="2">
        <f t="shared" si="5"/>
        <v>12758.169999999998</v>
      </c>
      <c r="I73" s="2">
        <f t="shared" si="4"/>
        <v>12305.169999999998</v>
      </c>
      <c r="J73" s="13" t="s">
        <v>65</v>
      </c>
      <c r="K73" s="2"/>
      <c r="L73" s="2"/>
    </row>
    <row r="74" spans="1:12" x14ac:dyDescent="0.3">
      <c r="A74">
        <v>126</v>
      </c>
      <c r="B74" s="11">
        <v>41696</v>
      </c>
      <c r="C74" t="s">
        <v>64</v>
      </c>
      <c r="E74" s="2"/>
      <c r="F74" s="2">
        <v>2328</v>
      </c>
      <c r="G74" s="2"/>
      <c r="H74" s="2">
        <f t="shared" si="5"/>
        <v>12305.169999999998</v>
      </c>
      <c r="I74" s="2">
        <f t="shared" si="4"/>
        <v>9977.1699999999983</v>
      </c>
      <c r="J74" s="13" t="s">
        <v>65</v>
      </c>
      <c r="K74" s="2"/>
      <c r="L74" s="2"/>
    </row>
    <row r="75" spans="1:12" x14ac:dyDescent="0.3">
      <c r="A75">
        <v>126</v>
      </c>
      <c r="B75" s="11">
        <v>41696</v>
      </c>
      <c r="C75" t="s">
        <v>54</v>
      </c>
      <c r="E75" s="2">
        <v>10</v>
      </c>
      <c r="F75" s="2"/>
      <c r="G75" s="2"/>
      <c r="H75" s="2">
        <f t="shared" si="5"/>
        <v>9977.1699999999983</v>
      </c>
      <c r="I75" s="2">
        <f t="shared" si="4"/>
        <v>9987.1699999999983</v>
      </c>
      <c r="J75" s="13" t="s">
        <v>55</v>
      </c>
      <c r="K75" s="2"/>
      <c r="L75" s="2"/>
    </row>
    <row r="76" spans="1:12" x14ac:dyDescent="0.3">
      <c r="A76">
        <v>126</v>
      </c>
      <c r="B76" s="11">
        <v>41698</v>
      </c>
      <c r="C76" t="s">
        <v>53</v>
      </c>
      <c r="E76" s="2">
        <v>10</v>
      </c>
      <c r="F76" s="2"/>
      <c r="G76" s="2"/>
      <c r="H76" s="2">
        <f t="shared" si="5"/>
        <v>9987.1699999999983</v>
      </c>
      <c r="I76" s="2">
        <f t="shared" si="4"/>
        <v>9997.1699999999983</v>
      </c>
      <c r="J76" s="13" t="s">
        <v>55</v>
      </c>
      <c r="K76" s="2"/>
      <c r="L76" s="2"/>
    </row>
    <row r="77" spans="1:12" x14ac:dyDescent="0.3">
      <c r="A77">
        <v>126</v>
      </c>
      <c r="B77" s="11">
        <v>41698</v>
      </c>
      <c r="C77" t="s">
        <v>59</v>
      </c>
      <c r="E77" s="2">
        <v>10</v>
      </c>
      <c r="F77" s="2"/>
      <c r="G77" s="2"/>
      <c r="H77" s="2">
        <f t="shared" si="5"/>
        <v>9997.1699999999983</v>
      </c>
      <c r="I77" s="12">
        <f t="shared" si="4"/>
        <v>10007.169999999998</v>
      </c>
      <c r="J77" s="13" t="s">
        <v>55</v>
      </c>
      <c r="K77" s="2"/>
      <c r="L77" s="2"/>
    </row>
    <row r="78" spans="1:12" x14ac:dyDescent="0.3">
      <c r="A78">
        <v>127</v>
      </c>
      <c r="B78" s="11">
        <v>41701</v>
      </c>
      <c r="C78" t="s">
        <v>43</v>
      </c>
      <c r="E78" s="2">
        <v>10</v>
      </c>
      <c r="F78" s="2"/>
      <c r="G78" s="2"/>
      <c r="H78" s="2">
        <f t="shared" si="5"/>
        <v>10007.169999999998</v>
      </c>
      <c r="I78" s="2">
        <f t="shared" ref="I78:I94" si="6">+H78+E78-F78</f>
        <v>10017.169999999998</v>
      </c>
      <c r="J78" s="13" t="s">
        <v>55</v>
      </c>
      <c r="K78" s="2"/>
      <c r="L78" s="2"/>
    </row>
    <row r="79" spans="1:12" x14ac:dyDescent="0.3">
      <c r="A79">
        <v>127</v>
      </c>
      <c r="B79" s="11">
        <v>41701</v>
      </c>
      <c r="C79" t="s">
        <v>42</v>
      </c>
      <c r="E79" s="2">
        <v>10</v>
      </c>
      <c r="F79" s="2"/>
      <c r="G79" s="2"/>
      <c r="H79" s="2">
        <f t="shared" si="5"/>
        <v>10017.169999999998</v>
      </c>
      <c r="I79" s="2">
        <f t="shared" si="6"/>
        <v>10027.169999999998</v>
      </c>
      <c r="J79" s="13" t="s">
        <v>55</v>
      </c>
      <c r="K79" s="2"/>
      <c r="L79" s="2"/>
    </row>
    <row r="80" spans="1:12" x14ac:dyDescent="0.3">
      <c r="A80">
        <v>127</v>
      </c>
      <c r="B80" s="11">
        <v>41701</v>
      </c>
      <c r="C80" t="s">
        <v>39</v>
      </c>
      <c r="E80" s="2">
        <v>10</v>
      </c>
      <c r="F80" s="2"/>
      <c r="G80" s="2"/>
      <c r="H80" s="2">
        <f t="shared" si="5"/>
        <v>10027.169999999998</v>
      </c>
      <c r="I80" s="2">
        <f t="shared" si="6"/>
        <v>10037.169999999998</v>
      </c>
      <c r="J80" s="13" t="s">
        <v>55</v>
      </c>
      <c r="K80" s="2"/>
      <c r="L80" s="2"/>
    </row>
    <row r="81" spans="1:12" x14ac:dyDescent="0.3">
      <c r="A81">
        <v>127</v>
      </c>
      <c r="B81" s="11">
        <v>41701</v>
      </c>
      <c r="C81" t="s">
        <v>44</v>
      </c>
      <c r="E81" s="2">
        <v>10</v>
      </c>
      <c r="F81" s="2"/>
      <c r="G81" s="2"/>
      <c r="H81" s="2">
        <f t="shared" si="5"/>
        <v>10037.169999999998</v>
      </c>
      <c r="I81" s="2">
        <f t="shared" si="6"/>
        <v>10047.169999999998</v>
      </c>
      <c r="J81" s="13" t="s">
        <v>55</v>
      </c>
      <c r="K81" s="2"/>
      <c r="L81" s="2"/>
    </row>
    <row r="82" spans="1:12" x14ac:dyDescent="0.3">
      <c r="A82">
        <v>127</v>
      </c>
      <c r="B82" s="11">
        <v>41701</v>
      </c>
      <c r="C82" t="s">
        <v>45</v>
      </c>
      <c r="E82" s="2">
        <v>20</v>
      </c>
      <c r="F82" s="2"/>
      <c r="G82" s="2"/>
      <c r="H82" s="2">
        <f t="shared" si="5"/>
        <v>10047.169999999998</v>
      </c>
      <c r="I82" s="2">
        <f t="shared" si="6"/>
        <v>10067.169999999998</v>
      </c>
      <c r="J82" s="13" t="s">
        <v>55</v>
      </c>
      <c r="K82" s="2"/>
      <c r="L82" s="2"/>
    </row>
    <row r="83" spans="1:12" x14ac:dyDescent="0.3">
      <c r="A83">
        <v>127</v>
      </c>
      <c r="B83" s="11">
        <v>41701</v>
      </c>
      <c r="C83" t="s">
        <v>66</v>
      </c>
      <c r="E83" s="2">
        <v>120</v>
      </c>
      <c r="F83" s="2"/>
      <c r="G83" s="2"/>
      <c r="H83" s="2">
        <f t="shared" si="5"/>
        <v>10067.169999999998</v>
      </c>
      <c r="I83" s="2">
        <f t="shared" si="6"/>
        <v>10187.169999999998</v>
      </c>
      <c r="J83" s="13" t="s">
        <v>55</v>
      </c>
      <c r="K83" s="2"/>
      <c r="L83" s="2"/>
    </row>
    <row r="84" spans="1:12" x14ac:dyDescent="0.3">
      <c r="A84">
        <v>127</v>
      </c>
      <c r="B84" s="11">
        <v>41703</v>
      </c>
      <c r="C84" t="s">
        <v>46</v>
      </c>
      <c r="E84" s="2">
        <v>1.22</v>
      </c>
      <c r="F84" s="2"/>
      <c r="G84" s="2"/>
      <c r="H84" s="2">
        <f t="shared" si="5"/>
        <v>10187.169999999998</v>
      </c>
      <c r="I84" s="2">
        <f t="shared" si="6"/>
        <v>10188.389999999998</v>
      </c>
      <c r="J84" s="13" t="s">
        <v>57</v>
      </c>
      <c r="K84" s="2"/>
      <c r="L84" s="2"/>
    </row>
    <row r="85" spans="1:12" x14ac:dyDescent="0.3">
      <c r="A85">
        <v>127</v>
      </c>
      <c r="B85" s="11">
        <v>41703</v>
      </c>
      <c r="C85" t="s">
        <v>47</v>
      </c>
      <c r="E85" s="2">
        <v>20</v>
      </c>
      <c r="F85" s="2"/>
      <c r="G85" s="2"/>
      <c r="H85" s="2">
        <f t="shared" si="5"/>
        <v>10188.389999999998</v>
      </c>
      <c r="I85" s="2">
        <f t="shared" si="6"/>
        <v>10208.389999999998</v>
      </c>
      <c r="J85" s="13" t="s">
        <v>55</v>
      </c>
      <c r="K85" s="2"/>
      <c r="L85" s="2"/>
    </row>
    <row r="86" spans="1:12" x14ac:dyDescent="0.3">
      <c r="A86">
        <v>127</v>
      </c>
      <c r="B86" s="11">
        <v>41711</v>
      </c>
      <c r="C86" t="s">
        <v>49</v>
      </c>
      <c r="E86" s="2">
        <v>10</v>
      </c>
      <c r="F86" s="2"/>
      <c r="G86" s="2"/>
      <c r="H86" s="2">
        <f t="shared" si="5"/>
        <v>10208.389999999998</v>
      </c>
      <c r="I86" s="2">
        <f t="shared" si="6"/>
        <v>10218.389999999998</v>
      </c>
      <c r="J86" s="13" t="s">
        <v>55</v>
      </c>
      <c r="K86" s="2"/>
      <c r="L86" s="2"/>
    </row>
    <row r="87" spans="1:12" x14ac:dyDescent="0.3">
      <c r="A87">
        <v>127</v>
      </c>
      <c r="B87" s="11">
        <v>41712</v>
      </c>
      <c r="C87" t="s">
        <v>67</v>
      </c>
      <c r="E87" s="2"/>
      <c r="F87" s="2">
        <v>6902.21</v>
      </c>
      <c r="G87" s="2"/>
      <c r="H87" s="2">
        <f t="shared" si="5"/>
        <v>10218.389999999998</v>
      </c>
      <c r="I87" s="2">
        <f t="shared" si="6"/>
        <v>3316.1799999999976</v>
      </c>
      <c r="J87" s="13" t="s">
        <v>65</v>
      </c>
      <c r="K87" s="2"/>
      <c r="L87" s="2"/>
    </row>
    <row r="88" spans="1:12" x14ac:dyDescent="0.3">
      <c r="A88">
        <v>127</v>
      </c>
      <c r="B88" s="11">
        <v>41715</v>
      </c>
      <c r="C88" t="s">
        <v>50</v>
      </c>
      <c r="E88" s="2">
        <v>30</v>
      </c>
      <c r="F88" s="2"/>
      <c r="G88" s="2"/>
      <c r="H88" s="2">
        <f t="shared" si="5"/>
        <v>3316.1799999999976</v>
      </c>
      <c r="I88" s="2">
        <f t="shared" si="6"/>
        <v>3346.1799999999976</v>
      </c>
      <c r="J88" s="13" t="s">
        <v>55</v>
      </c>
      <c r="K88" s="2"/>
      <c r="L88" s="2"/>
    </row>
    <row r="89" spans="1:12" x14ac:dyDescent="0.3">
      <c r="A89">
        <v>127</v>
      </c>
      <c r="B89" s="11">
        <v>41715</v>
      </c>
      <c r="C89" t="s">
        <v>51</v>
      </c>
      <c r="E89" s="2">
        <v>40</v>
      </c>
      <c r="F89" s="2"/>
      <c r="G89" s="2"/>
      <c r="H89" s="2">
        <f t="shared" si="5"/>
        <v>3346.1799999999976</v>
      </c>
      <c r="I89" s="2">
        <f t="shared" si="6"/>
        <v>3386.1799999999976</v>
      </c>
      <c r="J89" s="13" t="s">
        <v>55</v>
      </c>
      <c r="K89" s="2"/>
      <c r="L89" s="2"/>
    </row>
    <row r="90" spans="1:12" x14ac:dyDescent="0.3">
      <c r="A90">
        <v>127</v>
      </c>
      <c r="B90" s="11">
        <v>41722</v>
      </c>
      <c r="C90" t="s">
        <v>68</v>
      </c>
      <c r="E90" s="2">
        <v>251.11</v>
      </c>
      <c r="F90" s="2"/>
      <c r="G90" s="2"/>
      <c r="H90" s="2">
        <f t="shared" si="5"/>
        <v>3386.1799999999976</v>
      </c>
      <c r="I90" s="2">
        <f t="shared" si="6"/>
        <v>3637.2899999999977</v>
      </c>
      <c r="J90" s="13" t="s">
        <v>55</v>
      </c>
      <c r="K90" s="2"/>
      <c r="L90" s="2"/>
    </row>
    <row r="91" spans="1:12" x14ac:dyDescent="0.3">
      <c r="A91">
        <v>127</v>
      </c>
      <c r="B91" s="11">
        <v>41724</v>
      </c>
      <c r="C91" t="s">
        <v>54</v>
      </c>
      <c r="E91" s="2">
        <v>10</v>
      </c>
      <c r="F91" s="2"/>
      <c r="G91" s="2"/>
      <c r="H91" s="2">
        <f t="shared" si="5"/>
        <v>3637.2899999999977</v>
      </c>
      <c r="I91" s="2">
        <f t="shared" si="6"/>
        <v>3647.2899999999977</v>
      </c>
      <c r="J91" s="13" t="s">
        <v>55</v>
      </c>
      <c r="K91" s="2"/>
      <c r="L91" s="2"/>
    </row>
    <row r="92" spans="1:12" x14ac:dyDescent="0.3">
      <c r="A92">
        <v>127</v>
      </c>
      <c r="B92" s="11">
        <v>41726</v>
      </c>
      <c r="C92" t="s">
        <v>53</v>
      </c>
      <c r="E92" s="2">
        <v>10</v>
      </c>
      <c r="F92" s="2"/>
      <c r="G92" s="2"/>
      <c r="H92" s="2">
        <f t="shared" si="5"/>
        <v>3647.2899999999977</v>
      </c>
      <c r="I92" s="2">
        <f t="shared" si="6"/>
        <v>3657.2899999999977</v>
      </c>
      <c r="J92" s="13" t="s">
        <v>55</v>
      </c>
      <c r="K92" s="2"/>
      <c r="L92" s="2"/>
    </row>
    <row r="93" spans="1:12" x14ac:dyDescent="0.3">
      <c r="A93">
        <v>127</v>
      </c>
      <c r="B93" s="11">
        <v>41729</v>
      </c>
      <c r="C93" t="s">
        <v>59</v>
      </c>
      <c r="E93" s="2">
        <v>10</v>
      </c>
      <c r="F93" s="2"/>
      <c r="G93" s="2"/>
      <c r="H93" s="2">
        <f t="shared" si="5"/>
        <v>3657.2899999999977</v>
      </c>
      <c r="I93" s="2">
        <f t="shared" si="6"/>
        <v>3667.2899999999977</v>
      </c>
      <c r="J93" s="13" t="s">
        <v>55</v>
      </c>
      <c r="K93" s="2"/>
      <c r="L93" s="2"/>
    </row>
    <row r="94" spans="1:12" x14ac:dyDescent="0.3">
      <c r="A94" s="15">
        <v>127</v>
      </c>
      <c r="B94" s="16">
        <v>41729</v>
      </c>
      <c r="C94" s="15" t="s">
        <v>69</v>
      </c>
      <c r="D94" s="15"/>
      <c r="E94" s="14">
        <v>1300</v>
      </c>
      <c r="F94" s="2"/>
      <c r="G94" s="2"/>
      <c r="H94" s="2">
        <f t="shared" si="5"/>
        <v>3667.2899999999977</v>
      </c>
      <c r="I94" s="12">
        <f t="shared" si="6"/>
        <v>4967.2899999999972</v>
      </c>
      <c r="J94" s="13" t="s">
        <v>55</v>
      </c>
      <c r="K94" s="2"/>
      <c r="L94" s="2"/>
    </row>
    <row r="95" spans="1:12" x14ac:dyDescent="0.3">
      <c r="A95">
        <v>128</v>
      </c>
      <c r="B95" s="11">
        <v>41730</v>
      </c>
      <c r="C95" t="s">
        <v>39</v>
      </c>
      <c r="E95" s="2">
        <v>10</v>
      </c>
      <c r="F95" s="2"/>
      <c r="G95" s="2"/>
      <c r="H95" s="2">
        <f t="shared" si="5"/>
        <v>4967.2899999999972</v>
      </c>
      <c r="I95" s="2">
        <f t="shared" ref="I95:I108" si="7">+H95+E95-F95</f>
        <v>4977.2899999999972</v>
      </c>
      <c r="J95" s="13" t="s">
        <v>55</v>
      </c>
      <c r="K95" s="2"/>
      <c r="L95" s="2"/>
    </row>
    <row r="96" spans="1:12" x14ac:dyDescent="0.3">
      <c r="A96">
        <v>128</v>
      </c>
      <c r="B96" s="11">
        <v>41730</v>
      </c>
      <c r="C96" t="s">
        <v>42</v>
      </c>
      <c r="E96" s="2">
        <v>10</v>
      </c>
      <c r="F96" s="2"/>
      <c r="G96" s="2"/>
      <c r="H96" s="2">
        <f t="shared" si="5"/>
        <v>4977.2899999999972</v>
      </c>
      <c r="I96" s="2">
        <f t="shared" si="7"/>
        <v>4987.2899999999972</v>
      </c>
      <c r="J96" s="13" t="s">
        <v>55</v>
      </c>
      <c r="K96" s="2"/>
      <c r="L96" s="2"/>
    </row>
    <row r="97" spans="1:12" x14ac:dyDescent="0.3">
      <c r="A97">
        <v>128</v>
      </c>
      <c r="B97" s="11">
        <v>41730</v>
      </c>
      <c r="C97" t="s">
        <v>43</v>
      </c>
      <c r="E97" s="2">
        <v>10</v>
      </c>
      <c r="F97" s="2"/>
      <c r="G97" s="2"/>
      <c r="H97" s="2">
        <f t="shared" si="5"/>
        <v>4987.2899999999972</v>
      </c>
      <c r="I97" s="2">
        <f t="shared" si="7"/>
        <v>4997.2899999999972</v>
      </c>
      <c r="J97" s="13" t="s">
        <v>55</v>
      </c>
      <c r="K97" s="2"/>
      <c r="L97" s="2"/>
    </row>
    <row r="98" spans="1:12" x14ac:dyDescent="0.3">
      <c r="A98">
        <v>128</v>
      </c>
      <c r="B98" s="11">
        <v>41730</v>
      </c>
      <c r="C98" t="s">
        <v>44</v>
      </c>
      <c r="E98" s="2">
        <v>10</v>
      </c>
      <c r="F98" s="2"/>
      <c r="G98" s="2"/>
      <c r="H98" s="2">
        <f t="shared" si="5"/>
        <v>4997.2899999999972</v>
      </c>
      <c r="I98" s="2">
        <f t="shared" si="7"/>
        <v>5007.2899999999972</v>
      </c>
      <c r="J98" s="13" t="s">
        <v>55</v>
      </c>
      <c r="K98" s="2"/>
      <c r="L98" s="2"/>
    </row>
    <row r="99" spans="1:12" x14ac:dyDescent="0.3">
      <c r="A99">
        <v>128</v>
      </c>
      <c r="B99" s="11">
        <v>41730</v>
      </c>
      <c r="C99" t="s">
        <v>45</v>
      </c>
      <c r="E99" s="2">
        <v>20</v>
      </c>
      <c r="F99" s="2"/>
      <c r="G99" s="2"/>
      <c r="H99" s="2">
        <f t="shared" si="5"/>
        <v>5007.2899999999972</v>
      </c>
      <c r="I99" s="2">
        <f t="shared" si="7"/>
        <v>5027.2899999999972</v>
      </c>
      <c r="J99" s="13" t="s">
        <v>55</v>
      </c>
      <c r="K99" s="2"/>
      <c r="L99" s="2"/>
    </row>
    <row r="100" spans="1:12" x14ac:dyDescent="0.3">
      <c r="A100">
        <v>128</v>
      </c>
      <c r="B100" s="11">
        <v>41733</v>
      </c>
      <c r="C100" t="s">
        <v>46</v>
      </c>
      <c r="E100" s="2">
        <v>0.55000000000000004</v>
      </c>
      <c r="F100" s="2"/>
      <c r="G100" s="2"/>
      <c r="H100" s="2">
        <f t="shared" si="5"/>
        <v>5027.2899999999972</v>
      </c>
      <c r="I100" s="2">
        <f t="shared" si="7"/>
        <v>5027.8399999999974</v>
      </c>
      <c r="J100" s="13" t="s">
        <v>57</v>
      </c>
      <c r="K100" s="2"/>
      <c r="L100" s="2"/>
    </row>
    <row r="101" spans="1:12" x14ac:dyDescent="0.3">
      <c r="A101">
        <v>128</v>
      </c>
      <c r="B101" s="11">
        <v>41736</v>
      </c>
      <c r="C101" t="s">
        <v>47</v>
      </c>
      <c r="E101" s="2">
        <v>20</v>
      </c>
      <c r="F101" s="2"/>
      <c r="G101" s="2"/>
      <c r="H101" s="2">
        <f t="shared" si="5"/>
        <v>5027.8399999999974</v>
      </c>
      <c r="I101" s="2">
        <f t="shared" si="7"/>
        <v>5047.8399999999974</v>
      </c>
      <c r="J101" s="13" t="s">
        <v>55</v>
      </c>
      <c r="K101" s="2"/>
      <c r="L101" s="2"/>
    </row>
    <row r="102" spans="1:12" x14ac:dyDescent="0.3">
      <c r="A102">
        <v>128</v>
      </c>
      <c r="B102" s="11">
        <v>41743</v>
      </c>
      <c r="C102" t="s">
        <v>49</v>
      </c>
      <c r="E102" s="2">
        <v>10</v>
      </c>
      <c r="F102" s="2"/>
      <c r="G102" s="2"/>
      <c r="H102" s="2">
        <f t="shared" si="5"/>
        <v>5047.8399999999974</v>
      </c>
      <c r="I102" s="2">
        <f t="shared" si="7"/>
        <v>5057.8399999999974</v>
      </c>
      <c r="J102" s="13" t="s">
        <v>55</v>
      </c>
      <c r="K102" s="2"/>
      <c r="L102" s="2"/>
    </row>
    <row r="103" spans="1:12" x14ac:dyDescent="0.3">
      <c r="A103">
        <v>128</v>
      </c>
      <c r="B103" s="11">
        <v>41744</v>
      </c>
      <c r="C103" t="s">
        <v>50</v>
      </c>
      <c r="E103" s="2">
        <v>30</v>
      </c>
      <c r="F103" s="2"/>
      <c r="G103" s="2"/>
      <c r="H103" s="2">
        <f t="shared" si="5"/>
        <v>5057.8399999999974</v>
      </c>
      <c r="I103" s="2">
        <f t="shared" si="7"/>
        <v>5087.8399999999974</v>
      </c>
      <c r="J103" s="13" t="s">
        <v>55</v>
      </c>
      <c r="K103" s="2"/>
      <c r="L103" s="2"/>
    </row>
    <row r="104" spans="1:12" x14ac:dyDescent="0.3">
      <c r="A104">
        <v>128</v>
      </c>
      <c r="B104" s="11">
        <v>41744</v>
      </c>
      <c r="C104" t="s">
        <v>51</v>
      </c>
      <c r="E104" s="2">
        <v>40</v>
      </c>
      <c r="F104" s="2"/>
      <c r="G104" s="2"/>
      <c r="H104" s="2">
        <f t="shared" si="5"/>
        <v>5087.8399999999974</v>
      </c>
      <c r="I104" s="2">
        <f t="shared" si="7"/>
        <v>5127.8399999999974</v>
      </c>
      <c r="J104" s="13" t="s">
        <v>55</v>
      </c>
      <c r="K104" s="2"/>
      <c r="L104" s="2"/>
    </row>
    <row r="105" spans="1:12" x14ac:dyDescent="0.3">
      <c r="A105">
        <v>128</v>
      </c>
      <c r="B105" s="11">
        <v>41753</v>
      </c>
      <c r="C105" t="s">
        <v>70</v>
      </c>
      <c r="E105" s="2"/>
      <c r="F105" s="2">
        <v>1513</v>
      </c>
      <c r="G105" s="2"/>
      <c r="H105" s="2">
        <f t="shared" si="5"/>
        <v>5127.8399999999974</v>
      </c>
      <c r="I105" s="2">
        <f t="shared" si="7"/>
        <v>3614.8399999999974</v>
      </c>
      <c r="J105" s="13" t="s">
        <v>65</v>
      </c>
      <c r="K105" s="2"/>
      <c r="L105" s="2"/>
    </row>
    <row r="106" spans="1:12" x14ac:dyDescent="0.3">
      <c r="A106">
        <v>128</v>
      </c>
      <c r="B106" s="11">
        <v>41757</v>
      </c>
      <c r="C106" t="s">
        <v>53</v>
      </c>
      <c r="E106" s="2">
        <v>10</v>
      </c>
      <c r="F106" s="2"/>
      <c r="G106" s="2"/>
      <c r="H106" s="2">
        <f t="shared" si="5"/>
        <v>3614.8399999999974</v>
      </c>
      <c r="I106" s="2">
        <f t="shared" si="7"/>
        <v>3624.8399999999974</v>
      </c>
      <c r="J106" s="13" t="s">
        <v>55</v>
      </c>
      <c r="K106" s="2"/>
      <c r="L106" s="2"/>
    </row>
    <row r="107" spans="1:12" x14ac:dyDescent="0.3">
      <c r="A107">
        <v>128</v>
      </c>
      <c r="B107" s="11">
        <v>41757</v>
      </c>
      <c r="C107" t="s">
        <v>54</v>
      </c>
      <c r="E107" s="2">
        <v>10</v>
      </c>
      <c r="F107" s="2"/>
      <c r="G107" s="2"/>
      <c r="H107" s="2">
        <f t="shared" si="5"/>
        <v>3624.8399999999974</v>
      </c>
      <c r="I107" s="2">
        <f t="shared" si="7"/>
        <v>3634.8399999999974</v>
      </c>
      <c r="J107" s="13" t="s">
        <v>55</v>
      </c>
      <c r="K107" s="2"/>
      <c r="L107" s="2"/>
    </row>
    <row r="108" spans="1:12" x14ac:dyDescent="0.3">
      <c r="A108">
        <v>128</v>
      </c>
      <c r="B108" s="11">
        <v>41759</v>
      </c>
      <c r="C108" t="s">
        <v>59</v>
      </c>
      <c r="E108" s="2">
        <v>10</v>
      </c>
      <c r="F108" s="2"/>
      <c r="G108" s="2"/>
      <c r="H108" s="2">
        <f t="shared" si="5"/>
        <v>3634.8399999999974</v>
      </c>
      <c r="I108" s="12">
        <f t="shared" si="7"/>
        <v>3644.8399999999974</v>
      </c>
      <c r="J108" s="13" t="s">
        <v>55</v>
      </c>
      <c r="K108" s="2"/>
      <c r="L108" s="2"/>
    </row>
    <row r="109" spans="1:12" x14ac:dyDescent="0.3">
      <c r="A109">
        <v>129</v>
      </c>
      <c r="B109" s="11">
        <v>41760</v>
      </c>
      <c r="C109" t="s">
        <v>39</v>
      </c>
      <c r="E109" s="2">
        <v>10</v>
      </c>
      <c r="F109" s="2"/>
      <c r="G109" s="2"/>
      <c r="H109" s="2">
        <f t="shared" si="5"/>
        <v>3644.8399999999974</v>
      </c>
      <c r="I109" s="2">
        <f t="shared" ref="I109:I124" si="8">+H109+E109-F109</f>
        <v>3654.8399999999974</v>
      </c>
      <c r="J109" s="13" t="s">
        <v>55</v>
      </c>
      <c r="K109" s="2"/>
      <c r="L109" s="2"/>
    </row>
    <row r="110" spans="1:12" x14ac:dyDescent="0.3">
      <c r="A110">
        <v>129</v>
      </c>
      <c r="B110" s="11">
        <v>41760</v>
      </c>
      <c r="C110" t="s">
        <v>43</v>
      </c>
      <c r="E110" s="2">
        <v>10</v>
      </c>
      <c r="F110" s="2"/>
      <c r="G110" s="2"/>
      <c r="H110" s="2">
        <f t="shared" si="5"/>
        <v>3654.8399999999974</v>
      </c>
      <c r="I110" s="2">
        <f t="shared" si="8"/>
        <v>3664.8399999999974</v>
      </c>
      <c r="J110" s="13" t="s">
        <v>55</v>
      </c>
      <c r="K110" s="2"/>
      <c r="L110" s="2"/>
    </row>
    <row r="111" spans="1:12" x14ac:dyDescent="0.3">
      <c r="A111">
        <v>129</v>
      </c>
      <c r="B111" s="11">
        <v>41760</v>
      </c>
      <c r="C111" t="s">
        <v>42</v>
      </c>
      <c r="E111" s="2">
        <v>10</v>
      </c>
      <c r="F111" s="2"/>
      <c r="G111" s="2"/>
      <c r="H111" s="2">
        <f t="shared" si="5"/>
        <v>3664.8399999999974</v>
      </c>
      <c r="I111" s="2">
        <f t="shared" si="8"/>
        <v>3674.8399999999974</v>
      </c>
      <c r="J111" s="13" t="s">
        <v>55</v>
      </c>
      <c r="K111" s="2"/>
      <c r="L111" s="2"/>
    </row>
    <row r="112" spans="1:12" x14ac:dyDescent="0.3">
      <c r="A112">
        <v>129</v>
      </c>
      <c r="B112" s="11">
        <v>41760</v>
      </c>
      <c r="C112" t="s">
        <v>44</v>
      </c>
      <c r="E112" s="2">
        <v>10</v>
      </c>
      <c r="F112" s="2"/>
      <c r="G112" s="2"/>
      <c r="H112" s="2">
        <f t="shared" si="5"/>
        <v>3674.8399999999974</v>
      </c>
      <c r="I112" s="2">
        <f t="shared" si="8"/>
        <v>3684.8399999999974</v>
      </c>
      <c r="J112" s="13" t="s">
        <v>55</v>
      </c>
      <c r="K112" s="2"/>
      <c r="L112" s="2"/>
    </row>
    <row r="113" spans="1:12" x14ac:dyDescent="0.3">
      <c r="A113">
        <v>129</v>
      </c>
      <c r="B113" s="11">
        <v>41760</v>
      </c>
      <c r="C113" t="s">
        <v>45</v>
      </c>
      <c r="E113" s="2">
        <v>20</v>
      </c>
      <c r="F113" s="2"/>
      <c r="G113" s="2"/>
      <c r="H113" s="2">
        <f t="shared" si="5"/>
        <v>3684.8399999999974</v>
      </c>
      <c r="I113" s="2">
        <f t="shared" si="8"/>
        <v>3704.8399999999974</v>
      </c>
      <c r="J113" s="13" t="s">
        <v>55</v>
      </c>
      <c r="K113" s="2"/>
      <c r="L113" s="2"/>
    </row>
    <row r="114" spans="1:12" x14ac:dyDescent="0.3">
      <c r="A114">
        <v>129</v>
      </c>
      <c r="B114" s="11">
        <v>41761</v>
      </c>
      <c r="C114" t="s">
        <v>46</v>
      </c>
      <c r="E114" s="2">
        <v>0.36</v>
      </c>
      <c r="F114" s="2"/>
      <c r="G114" s="2"/>
      <c r="H114" s="2">
        <f t="shared" si="5"/>
        <v>3704.8399999999974</v>
      </c>
      <c r="I114" s="2">
        <f t="shared" si="8"/>
        <v>3705.1999999999975</v>
      </c>
      <c r="J114" s="13" t="s">
        <v>57</v>
      </c>
      <c r="K114" s="2"/>
      <c r="L114" s="2"/>
    </row>
    <row r="115" spans="1:12" x14ac:dyDescent="0.3">
      <c r="A115">
        <v>129</v>
      </c>
      <c r="B115" s="11">
        <v>41761</v>
      </c>
      <c r="C115" t="s">
        <v>71</v>
      </c>
      <c r="E115" s="2">
        <v>300</v>
      </c>
      <c r="F115" s="2"/>
      <c r="G115" s="2"/>
      <c r="H115" s="2">
        <f t="shared" si="5"/>
        <v>3705.1999999999975</v>
      </c>
      <c r="I115" s="2">
        <f t="shared" si="8"/>
        <v>4005.1999999999975</v>
      </c>
      <c r="J115" s="13" t="s">
        <v>55</v>
      </c>
      <c r="K115" s="2"/>
      <c r="L115" s="2"/>
    </row>
    <row r="116" spans="1:12" x14ac:dyDescent="0.3">
      <c r="A116">
        <v>129</v>
      </c>
      <c r="B116" s="11">
        <v>41765</v>
      </c>
      <c r="C116" t="s">
        <v>72</v>
      </c>
      <c r="E116" s="2">
        <v>5</v>
      </c>
      <c r="F116" s="2"/>
      <c r="G116" s="2"/>
      <c r="H116" s="2">
        <f t="shared" si="5"/>
        <v>4005.1999999999975</v>
      </c>
      <c r="I116" s="2">
        <f t="shared" si="8"/>
        <v>4010.1999999999975</v>
      </c>
      <c r="J116" s="13" t="s">
        <v>55</v>
      </c>
      <c r="K116" s="2"/>
      <c r="L116" s="2"/>
    </row>
    <row r="117" spans="1:12" x14ac:dyDescent="0.3">
      <c r="A117">
        <v>129</v>
      </c>
      <c r="B117" s="11">
        <v>41765</v>
      </c>
      <c r="C117" t="s">
        <v>47</v>
      </c>
      <c r="E117" s="2">
        <v>20</v>
      </c>
      <c r="F117" s="2"/>
      <c r="G117" s="2"/>
      <c r="H117" s="2">
        <f t="shared" si="5"/>
        <v>4010.1999999999975</v>
      </c>
      <c r="I117" s="2">
        <f t="shared" si="8"/>
        <v>4030.1999999999975</v>
      </c>
      <c r="J117" s="13" t="s">
        <v>55</v>
      </c>
      <c r="K117" s="2"/>
      <c r="L117" s="2"/>
    </row>
    <row r="118" spans="1:12" x14ac:dyDescent="0.3">
      <c r="A118">
        <v>129</v>
      </c>
      <c r="B118" s="11">
        <v>41772</v>
      </c>
      <c r="C118" t="s">
        <v>49</v>
      </c>
      <c r="E118" s="2">
        <v>10</v>
      </c>
      <c r="F118" s="2"/>
      <c r="G118" s="2"/>
      <c r="H118" s="2">
        <f t="shared" si="5"/>
        <v>4030.1999999999975</v>
      </c>
      <c r="I118" s="2">
        <f t="shared" si="8"/>
        <v>4040.1999999999975</v>
      </c>
      <c r="J118" s="13" t="s">
        <v>55</v>
      </c>
      <c r="K118" s="2"/>
      <c r="L118" s="2"/>
    </row>
    <row r="119" spans="1:12" x14ac:dyDescent="0.3">
      <c r="A119">
        <v>129</v>
      </c>
      <c r="B119" s="11">
        <v>41774</v>
      </c>
      <c r="C119" t="s">
        <v>50</v>
      </c>
      <c r="E119" s="2">
        <v>30</v>
      </c>
      <c r="F119" s="2"/>
      <c r="G119" s="2"/>
      <c r="H119" s="2">
        <f t="shared" si="5"/>
        <v>4040.1999999999975</v>
      </c>
      <c r="I119" s="2">
        <f t="shared" si="8"/>
        <v>4070.1999999999975</v>
      </c>
      <c r="J119" s="13" t="s">
        <v>55</v>
      </c>
      <c r="K119" s="2"/>
      <c r="L119" s="2"/>
    </row>
    <row r="120" spans="1:12" x14ac:dyDescent="0.3">
      <c r="A120">
        <v>129</v>
      </c>
      <c r="B120" s="11">
        <v>41774</v>
      </c>
      <c r="C120" t="s">
        <v>51</v>
      </c>
      <c r="E120" s="2">
        <v>40</v>
      </c>
      <c r="F120" s="2"/>
      <c r="G120" s="2"/>
      <c r="H120" s="2">
        <f t="shared" si="5"/>
        <v>4070.1999999999975</v>
      </c>
      <c r="I120" s="2">
        <f t="shared" si="8"/>
        <v>4110.1999999999971</v>
      </c>
      <c r="J120" s="13" t="s">
        <v>55</v>
      </c>
      <c r="K120" s="2"/>
      <c r="L120" s="2"/>
    </row>
    <row r="121" spans="1:12" x14ac:dyDescent="0.3">
      <c r="A121">
        <v>129</v>
      </c>
      <c r="B121" s="11">
        <v>41781</v>
      </c>
      <c r="C121" t="s">
        <v>67</v>
      </c>
      <c r="E121" s="2"/>
      <c r="F121" s="2">
        <v>779.5</v>
      </c>
      <c r="G121" s="2"/>
      <c r="H121" s="2">
        <f t="shared" si="5"/>
        <v>4110.1999999999971</v>
      </c>
      <c r="I121" s="2">
        <f t="shared" si="8"/>
        <v>3330.6999999999971</v>
      </c>
      <c r="J121" s="13" t="s">
        <v>65</v>
      </c>
      <c r="K121" s="2"/>
      <c r="L121" s="2"/>
    </row>
    <row r="122" spans="1:12" x14ac:dyDescent="0.3">
      <c r="A122">
        <v>129</v>
      </c>
      <c r="B122" s="11">
        <v>41786</v>
      </c>
      <c r="C122" t="s">
        <v>54</v>
      </c>
      <c r="E122" s="2">
        <v>10</v>
      </c>
      <c r="F122" s="2"/>
      <c r="G122" s="2"/>
      <c r="H122" s="2">
        <f t="shared" si="5"/>
        <v>3330.6999999999971</v>
      </c>
      <c r="I122" s="2">
        <f t="shared" si="8"/>
        <v>3340.6999999999971</v>
      </c>
      <c r="J122" s="13" t="s">
        <v>55</v>
      </c>
      <c r="K122" s="2"/>
      <c r="L122" s="2"/>
    </row>
    <row r="123" spans="1:12" x14ac:dyDescent="0.3">
      <c r="A123">
        <v>129</v>
      </c>
      <c r="B123" s="11">
        <v>41787</v>
      </c>
      <c r="C123" t="s">
        <v>53</v>
      </c>
      <c r="E123" s="2">
        <v>10</v>
      </c>
      <c r="F123" s="2"/>
      <c r="G123" s="2"/>
      <c r="H123" s="2">
        <f t="shared" si="5"/>
        <v>3340.6999999999971</v>
      </c>
      <c r="I123" s="2">
        <f t="shared" si="8"/>
        <v>3350.6999999999971</v>
      </c>
      <c r="J123" s="13" t="s">
        <v>55</v>
      </c>
      <c r="K123" s="2"/>
      <c r="L123" s="2"/>
    </row>
    <row r="124" spans="1:12" x14ac:dyDescent="0.3">
      <c r="A124">
        <v>129</v>
      </c>
      <c r="B124" s="11">
        <v>41789</v>
      </c>
      <c r="C124" t="s">
        <v>59</v>
      </c>
      <c r="E124" s="2">
        <v>10</v>
      </c>
      <c r="F124" s="2"/>
      <c r="G124" s="2"/>
      <c r="H124" s="2">
        <f t="shared" si="5"/>
        <v>3350.6999999999971</v>
      </c>
      <c r="I124" s="12">
        <f t="shared" si="8"/>
        <v>3360.6999999999971</v>
      </c>
      <c r="J124" s="13" t="s">
        <v>55</v>
      </c>
      <c r="K124" s="2"/>
      <c r="L124" s="2"/>
    </row>
    <row r="125" spans="1:12" x14ac:dyDescent="0.3">
      <c r="A125">
        <v>130</v>
      </c>
      <c r="B125" s="11">
        <v>41792</v>
      </c>
      <c r="C125" t="s">
        <v>43</v>
      </c>
      <c r="E125" s="2">
        <v>10</v>
      </c>
      <c r="F125" s="2"/>
      <c r="G125" s="2"/>
      <c r="H125" s="2">
        <f t="shared" si="5"/>
        <v>3360.6999999999971</v>
      </c>
      <c r="I125" s="2">
        <f t="shared" ref="I125:I139" si="9">+H125+E125-F125</f>
        <v>3370.6999999999971</v>
      </c>
      <c r="J125" s="13" t="s">
        <v>55</v>
      </c>
      <c r="K125" s="2"/>
      <c r="L125" s="2"/>
    </row>
    <row r="126" spans="1:12" x14ac:dyDescent="0.3">
      <c r="A126">
        <v>130</v>
      </c>
      <c r="B126" s="11">
        <v>41792</v>
      </c>
      <c r="C126" t="s">
        <v>42</v>
      </c>
      <c r="E126" s="2">
        <v>10</v>
      </c>
      <c r="F126" s="2"/>
      <c r="G126" s="2"/>
      <c r="H126" s="2">
        <f t="shared" si="5"/>
        <v>3370.6999999999971</v>
      </c>
      <c r="I126" s="2">
        <f t="shared" si="9"/>
        <v>3380.6999999999971</v>
      </c>
      <c r="J126" s="13" t="s">
        <v>55</v>
      </c>
      <c r="K126" s="2"/>
      <c r="L126" s="2"/>
    </row>
    <row r="127" spans="1:12" x14ac:dyDescent="0.3">
      <c r="A127">
        <v>130</v>
      </c>
      <c r="B127" s="11">
        <v>41792</v>
      </c>
      <c r="C127" t="s">
        <v>39</v>
      </c>
      <c r="E127" s="2">
        <v>10</v>
      </c>
      <c r="F127" s="2"/>
      <c r="G127" s="2"/>
      <c r="H127" s="2">
        <f t="shared" si="5"/>
        <v>3380.6999999999971</v>
      </c>
      <c r="I127" s="2">
        <f t="shared" si="9"/>
        <v>3390.6999999999971</v>
      </c>
      <c r="J127" s="13" t="s">
        <v>55</v>
      </c>
      <c r="K127" s="2"/>
      <c r="L127" s="2"/>
    </row>
    <row r="128" spans="1:12" x14ac:dyDescent="0.3">
      <c r="A128">
        <v>130</v>
      </c>
      <c r="B128" s="11">
        <v>41792</v>
      </c>
      <c r="C128" t="s">
        <v>44</v>
      </c>
      <c r="E128" s="2">
        <v>10</v>
      </c>
      <c r="F128" s="2"/>
      <c r="G128" s="2"/>
      <c r="H128" s="2">
        <f t="shared" si="5"/>
        <v>3390.6999999999971</v>
      </c>
      <c r="I128" s="2">
        <f t="shared" si="9"/>
        <v>3400.6999999999971</v>
      </c>
      <c r="J128" s="13" t="s">
        <v>55</v>
      </c>
      <c r="K128" s="2"/>
      <c r="L128" s="2"/>
    </row>
    <row r="129" spans="1:12" x14ac:dyDescent="0.3">
      <c r="A129">
        <v>130</v>
      </c>
      <c r="B129" s="11">
        <v>41792</v>
      </c>
      <c r="C129" t="s">
        <v>45</v>
      </c>
      <c r="E129" s="2">
        <v>20</v>
      </c>
      <c r="F129" s="2"/>
      <c r="G129" s="2"/>
      <c r="H129" s="2">
        <f t="shared" si="5"/>
        <v>3400.6999999999971</v>
      </c>
      <c r="I129" s="2">
        <f t="shared" si="9"/>
        <v>3420.6999999999971</v>
      </c>
      <c r="J129" s="13" t="s">
        <v>55</v>
      </c>
      <c r="K129" s="2"/>
      <c r="L129" s="2"/>
    </row>
    <row r="130" spans="1:12" x14ac:dyDescent="0.3">
      <c r="A130">
        <v>130</v>
      </c>
      <c r="B130" s="11">
        <v>41793</v>
      </c>
      <c r="C130" t="s">
        <v>72</v>
      </c>
      <c r="E130" s="2">
        <v>5</v>
      </c>
      <c r="F130" s="2"/>
      <c r="G130" s="2"/>
      <c r="H130" s="2">
        <f t="shared" si="5"/>
        <v>3420.6999999999971</v>
      </c>
      <c r="I130" s="2">
        <f t="shared" si="9"/>
        <v>3425.6999999999971</v>
      </c>
      <c r="J130" s="13" t="s">
        <v>55</v>
      </c>
      <c r="K130" s="2"/>
      <c r="L130" s="2"/>
    </row>
    <row r="131" spans="1:12" x14ac:dyDescent="0.3">
      <c r="A131">
        <v>130</v>
      </c>
      <c r="B131" s="11">
        <v>41795</v>
      </c>
      <c r="C131" t="s">
        <v>46</v>
      </c>
      <c r="E131" s="2">
        <v>0.35</v>
      </c>
      <c r="F131" s="2"/>
      <c r="G131" s="2"/>
      <c r="H131" s="2">
        <f t="shared" si="5"/>
        <v>3425.6999999999971</v>
      </c>
      <c r="I131" s="2">
        <f t="shared" si="9"/>
        <v>3426.049999999997</v>
      </c>
      <c r="J131" s="13" t="s">
        <v>57</v>
      </c>
      <c r="K131" s="2"/>
      <c r="L131" s="2"/>
    </row>
    <row r="132" spans="1:12" x14ac:dyDescent="0.3">
      <c r="A132">
        <v>130</v>
      </c>
      <c r="B132" s="11">
        <v>41795</v>
      </c>
      <c r="C132" t="s">
        <v>47</v>
      </c>
      <c r="E132" s="2">
        <v>20</v>
      </c>
      <c r="F132" s="2"/>
      <c r="G132" s="2"/>
      <c r="H132" s="2">
        <f t="shared" si="5"/>
        <v>3426.049999999997</v>
      </c>
      <c r="I132" s="2">
        <f t="shared" si="9"/>
        <v>3446.049999999997</v>
      </c>
      <c r="J132" s="13" t="s">
        <v>55</v>
      </c>
      <c r="K132" s="2"/>
      <c r="L132" s="2"/>
    </row>
    <row r="133" spans="1:12" x14ac:dyDescent="0.3">
      <c r="A133">
        <v>130</v>
      </c>
      <c r="B133" s="11">
        <v>41803</v>
      </c>
      <c r="C133" t="s">
        <v>49</v>
      </c>
      <c r="E133" s="2">
        <v>10</v>
      </c>
      <c r="F133" s="2"/>
      <c r="G133" s="2"/>
      <c r="H133" s="2">
        <f t="shared" si="5"/>
        <v>3446.049999999997</v>
      </c>
      <c r="I133" s="2">
        <f t="shared" si="9"/>
        <v>3456.049999999997</v>
      </c>
      <c r="J133" s="13" t="s">
        <v>55</v>
      </c>
      <c r="K133" s="2"/>
      <c r="L133" s="2"/>
    </row>
    <row r="134" spans="1:12" x14ac:dyDescent="0.3">
      <c r="A134">
        <v>130</v>
      </c>
      <c r="B134" s="11">
        <v>41806</v>
      </c>
      <c r="C134" t="s">
        <v>50</v>
      </c>
      <c r="E134" s="2">
        <v>30</v>
      </c>
      <c r="F134" s="2"/>
      <c r="G134" s="2"/>
      <c r="H134" s="2">
        <f t="shared" si="5"/>
        <v>3456.049999999997</v>
      </c>
      <c r="I134" s="2">
        <f t="shared" si="9"/>
        <v>3486.049999999997</v>
      </c>
      <c r="J134" s="13" t="s">
        <v>55</v>
      </c>
      <c r="K134" s="2"/>
      <c r="L134" s="2"/>
    </row>
    <row r="135" spans="1:12" x14ac:dyDescent="0.3">
      <c r="A135">
        <v>130</v>
      </c>
      <c r="B135" s="11">
        <v>41806</v>
      </c>
      <c r="C135" t="s">
        <v>51</v>
      </c>
      <c r="E135" s="2">
        <v>40</v>
      </c>
      <c r="F135" s="2"/>
      <c r="G135" s="2"/>
      <c r="H135" s="2">
        <f t="shared" si="5"/>
        <v>3486.049999999997</v>
      </c>
      <c r="I135" s="2">
        <f t="shared" si="9"/>
        <v>3526.049999999997</v>
      </c>
      <c r="J135" s="13" t="s">
        <v>55</v>
      </c>
      <c r="K135" s="2"/>
      <c r="L135" s="2"/>
    </row>
    <row r="136" spans="1:12" x14ac:dyDescent="0.3">
      <c r="A136">
        <v>130</v>
      </c>
      <c r="B136" s="11">
        <v>41816</v>
      </c>
      <c r="C136" t="s">
        <v>54</v>
      </c>
      <c r="E136" s="2">
        <v>10</v>
      </c>
      <c r="F136" s="2"/>
      <c r="G136" s="2"/>
      <c r="H136" s="2">
        <f t="shared" si="5"/>
        <v>3526.049999999997</v>
      </c>
      <c r="I136" s="2">
        <f t="shared" si="9"/>
        <v>3536.049999999997</v>
      </c>
      <c r="J136" s="13" t="s">
        <v>55</v>
      </c>
      <c r="K136" s="2"/>
      <c r="L136" s="2"/>
    </row>
    <row r="137" spans="1:12" x14ac:dyDescent="0.3">
      <c r="A137">
        <v>130</v>
      </c>
      <c r="B137" s="11">
        <v>41820</v>
      </c>
      <c r="C137" t="s">
        <v>79</v>
      </c>
      <c r="D137" t="s">
        <v>86</v>
      </c>
      <c r="E137" s="2"/>
      <c r="F137" s="2">
        <v>35</v>
      </c>
      <c r="G137" s="2"/>
      <c r="H137" s="2">
        <f t="shared" si="5"/>
        <v>3536.049999999997</v>
      </c>
      <c r="I137" s="2">
        <f t="shared" si="9"/>
        <v>3501.049999999997</v>
      </c>
      <c r="J137" s="13" t="s">
        <v>87</v>
      </c>
      <c r="K137" s="2"/>
      <c r="L137" s="2"/>
    </row>
    <row r="138" spans="1:12" x14ac:dyDescent="0.3">
      <c r="A138">
        <v>130</v>
      </c>
      <c r="B138" s="11">
        <v>41820</v>
      </c>
      <c r="C138" t="s">
        <v>53</v>
      </c>
      <c r="E138" s="2">
        <v>10</v>
      </c>
      <c r="F138" s="2"/>
      <c r="G138" s="2"/>
      <c r="H138" s="2">
        <f t="shared" si="5"/>
        <v>3501.049999999997</v>
      </c>
      <c r="I138" s="2">
        <f t="shared" si="9"/>
        <v>3511.049999999997</v>
      </c>
      <c r="J138" s="13" t="s">
        <v>55</v>
      </c>
      <c r="K138" s="2"/>
      <c r="L138" s="2"/>
    </row>
    <row r="139" spans="1:12" x14ac:dyDescent="0.3">
      <c r="A139">
        <v>130</v>
      </c>
      <c r="B139" s="11">
        <v>41820</v>
      </c>
      <c r="C139" t="s">
        <v>59</v>
      </c>
      <c r="E139" s="2">
        <v>10</v>
      </c>
      <c r="F139" s="2"/>
      <c r="G139" s="2"/>
      <c r="H139" s="2">
        <f t="shared" si="5"/>
        <v>3511.049999999997</v>
      </c>
      <c r="I139" s="12">
        <f t="shared" si="9"/>
        <v>3521.049999999997</v>
      </c>
      <c r="J139" s="13" t="s">
        <v>55</v>
      </c>
      <c r="K139" s="2"/>
      <c r="L139" s="2"/>
    </row>
    <row r="140" spans="1:12" x14ac:dyDescent="0.3">
      <c r="A140">
        <v>131</v>
      </c>
      <c r="B140" s="11">
        <v>41821</v>
      </c>
      <c r="C140" t="s">
        <v>43</v>
      </c>
      <c r="E140" s="2">
        <v>10</v>
      </c>
      <c r="F140" s="2"/>
      <c r="G140" s="2"/>
      <c r="H140" s="2">
        <f t="shared" si="5"/>
        <v>3521.049999999997</v>
      </c>
      <c r="I140" s="2">
        <f t="shared" ref="I140:I153" si="10">+H140+E140-F140</f>
        <v>3531.049999999997</v>
      </c>
      <c r="J140" s="13" t="s">
        <v>55</v>
      </c>
      <c r="K140" s="2"/>
      <c r="L140" s="2"/>
    </row>
    <row r="141" spans="1:12" x14ac:dyDescent="0.3">
      <c r="A141">
        <v>131</v>
      </c>
      <c r="B141" s="11">
        <v>41821</v>
      </c>
      <c r="C141" t="s">
        <v>42</v>
      </c>
      <c r="E141" s="2">
        <v>10</v>
      </c>
      <c r="F141" s="2"/>
      <c r="G141" s="2"/>
      <c r="H141" s="2">
        <f t="shared" si="5"/>
        <v>3531.049999999997</v>
      </c>
      <c r="I141" s="2">
        <f t="shared" si="10"/>
        <v>3541.049999999997</v>
      </c>
      <c r="J141" s="13" t="s">
        <v>55</v>
      </c>
      <c r="K141" s="2"/>
      <c r="L141" s="2"/>
    </row>
    <row r="142" spans="1:12" x14ac:dyDescent="0.3">
      <c r="A142">
        <v>131</v>
      </c>
      <c r="B142" s="11">
        <v>41821</v>
      </c>
      <c r="C142" t="s">
        <v>39</v>
      </c>
      <c r="E142" s="2">
        <v>10</v>
      </c>
      <c r="F142" s="2"/>
      <c r="G142" s="2"/>
      <c r="H142" s="2">
        <f t="shared" si="5"/>
        <v>3541.049999999997</v>
      </c>
      <c r="I142" s="2">
        <f t="shared" si="10"/>
        <v>3551.049999999997</v>
      </c>
      <c r="J142" s="13" t="s">
        <v>55</v>
      </c>
      <c r="K142" s="2"/>
      <c r="L142" s="2"/>
    </row>
    <row r="143" spans="1:12" x14ac:dyDescent="0.3">
      <c r="A143">
        <v>131</v>
      </c>
      <c r="B143" s="11">
        <v>41821</v>
      </c>
      <c r="C143" t="s">
        <v>44</v>
      </c>
      <c r="E143" s="2">
        <v>10</v>
      </c>
      <c r="F143" s="2"/>
      <c r="G143" s="2"/>
      <c r="H143" s="2">
        <f t="shared" si="5"/>
        <v>3551.049999999997</v>
      </c>
      <c r="I143" s="2">
        <f t="shared" si="10"/>
        <v>3561.049999999997</v>
      </c>
      <c r="J143" s="13" t="s">
        <v>55</v>
      </c>
      <c r="K143" s="2"/>
      <c r="L143" s="2"/>
    </row>
    <row r="144" spans="1:12" x14ac:dyDescent="0.3">
      <c r="A144">
        <v>131</v>
      </c>
      <c r="B144" s="11">
        <v>41821</v>
      </c>
      <c r="C144" t="s">
        <v>45</v>
      </c>
      <c r="E144" s="2">
        <v>20</v>
      </c>
      <c r="F144" s="2"/>
      <c r="G144" s="2"/>
      <c r="H144" s="2">
        <f t="shared" si="5"/>
        <v>3561.049999999997</v>
      </c>
      <c r="I144" s="2">
        <f t="shared" si="10"/>
        <v>3581.049999999997</v>
      </c>
      <c r="J144" s="13" t="s">
        <v>55</v>
      </c>
      <c r="K144" s="2"/>
      <c r="L144" s="2"/>
    </row>
    <row r="145" spans="1:12" x14ac:dyDescent="0.3">
      <c r="A145">
        <v>131</v>
      </c>
      <c r="B145" s="11">
        <v>41823</v>
      </c>
      <c r="C145" t="s">
        <v>72</v>
      </c>
      <c r="E145" s="2">
        <v>5</v>
      </c>
      <c r="F145" s="2"/>
      <c r="G145" s="2"/>
      <c r="H145" s="2">
        <f t="shared" si="5"/>
        <v>3581.049999999997</v>
      </c>
      <c r="I145" s="2">
        <f t="shared" si="10"/>
        <v>3586.049999999997</v>
      </c>
      <c r="J145" s="13" t="s">
        <v>55</v>
      </c>
      <c r="K145" s="2"/>
      <c r="L145" s="2"/>
    </row>
    <row r="146" spans="1:12" x14ac:dyDescent="0.3">
      <c r="A146">
        <v>131</v>
      </c>
      <c r="B146" s="11">
        <v>41824</v>
      </c>
      <c r="C146" t="s">
        <v>46</v>
      </c>
      <c r="E146" s="2">
        <v>0.28000000000000003</v>
      </c>
      <c r="F146" s="2"/>
      <c r="G146" s="2"/>
      <c r="H146" s="2">
        <f t="shared" si="5"/>
        <v>3586.049999999997</v>
      </c>
      <c r="I146" s="2">
        <f t="shared" si="10"/>
        <v>3586.3299999999972</v>
      </c>
      <c r="J146" s="13" t="s">
        <v>57</v>
      </c>
      <c r="K146" s="2"/>
      <c r="L146" s="2"/>
    </row>
    <row r="147" spans="1:12" x14ac:dyDescent="0.3">
      <c r="A147">
        <v>131</v>
      </c>
      <c r="B147" s="11">
        <v>41827</v>
      </c>
      <c r="C147" t="s">
        <v>47</v>
      </c>
      <c r="E147" s="2">
        <v>20</v>
      </c>
      <c r="F147" s="2"/>
      <c r="G147" s="2"/>
      <c r="H147" s="2">
        <f t="shared" si="5"/>
        <v>3586.3299999999972</v>
      </c>
      <c r="I147" s="2">
        <f t="shared" si="10"/>
        <v>3606.3299999999972</v>
      </c>
      <c r="J147" s="13" t="s">
        <v>55</v>
      </c>
      <c r="K147" s="2"/>
      <c r="L147" s="2"/>
    </row>
    <row r="148" spans="1:12" x14ac:dyDescent="0.3">
      <c r="A148">
        <v>131</v>
      </c>
      <c r="B148" s="11">
        <v>41834</v>
      </c>
      <c r="C148" t="s">
        <v>49</v>
      </c>
      <c r="E148" s="2">
        <v>10</v>
      </c>
      <c r="F148" s="2"/>
      <c r="G148" s="2"/>
      <c r="H148" s="2">
        <f t="shared" si="5"/>
        <v>3606.3299999999972</v>
      </c>
      <c r="I148" s="2">
        <f t="shared" si="10"/>
        <v>3616.3299999999972</v>
      </c>
      <c r="J148" s="13" t="s">
        <v>55</v>
      </c>
      <c r="K148" s="2"/>
      <c r="L148" s="2"/>
    </row>
    <row r="149" spans="1:12" x14ac:dyDescent="0.3">
      <c r="A149">
        <v>131</v>
      </c>
      <c r="B149" s="11">
        <v>41835</v>
      </c>
      <c r="C149" t="s">
        <v>50</v>
      </c>
      <c r="E149" s="2">
        <v>30</v>
      </c>
      <c r="F149" s="2"/>
      <c r="G149" s="2"/>
      <c r="H149" s="2">
        <f t="shared" si="5"/>
        <v>3616.3299999999972</v>
      </c>
      <c r="I149" s="2">
        <f t="shared" si="10"/>
        <v>3646.3299999999972</v>
      </c>
      <c r="J149" s="13" t="s">
        <v>55</v>
      </c>
      <c r="K149" s="2"/>
      <c r="L149" s="2"/>
    </row>
    <row r="150" spans="1:12" x14ac:dyDescent="0.3">
      <c r="A150">
        <v>131</v>
      </c>
      <c r="B150" s="11">
        <v>41835</v>
      </c>
      <c r="C150" t="s">
        <v>51</v>
      </c>
      <c r="E150" s="2">
        <v>40</v>
      </c>
      <c r="F150" s="2"/>
      <c r="G150" s="2"/>
      <c r="H150" s="2">
        <f t="shared" si="5"/>
        <v>3646.3299999999972</v>
      </c>
      <c r="I150" s="2">
        <f t="shared" si="10"/>
        <v>3686.3299999999972</v>
      </c>
      <c r="J150" s="13" t="s">
        <v>55</v>
      </c>
      <c r="K150" s="2"/>
      <c r="L150" s="2"/>
    </row>
    <row r="151" spans="1:12" x14ac:dyDescent="0.3">
      <c r="A151">
        <v>131</v>
      </c>
      <c r="B151" s="11">
        <v>41848</v>
      </c>
      <c r="C151" t="s">
        <v>54</v>
      </c>
      <c r="E151" s="2">
        <v>10</v>
      </c>
      <c r="F151" s="2"/>
      <c r="G151" s="2"/>
      <c r="H151" s="2">
        <f t="shared" si="5"/>
        <v>3686.3299999999972</v>
      </c>
      <c r="I151" s="2">
        <f t="shared" si="10"/>
        <v>3696.3299999999972</v>
      </c>
      <c r="J151" s="13" t="s">
        <v>55</v>
      </c>
      <c r="K151" s="2"/>
      <c r="L151" s="2"/>
    </row>
    <row r="152" spans="1:12" x14ac:dyDescent="0.3">
      <c r="A152">
        <v>131</v>
      </c>
      <c r="B152" s="11">
        <v>41848</v>
      </c>
      <c r="C152" t="s">
        <v>53</v>
      </c>
      <c r="E152" s="2">
        <v>10</v>
      </c>
      <c r="F152" s="2"/>
      <c r="G152" s="2"/>
      <c r="H152" s="2">
        <f t="shared" si="5"/>
        <v>3696.3299999999972</v>
      </c>
      <c r="I152" s="2">
        <f t="shared" si="10"/>
        <v>3706.3299999999972</v>
      </c>
      <c r="J152" s="13" t="s">
        <v>55</v>
      </c>
      <c r="K152" s="2"/>
      <c r="L152" s="2"/>
    </row>
    <row r="153" spans="1:12" x14ac:dyDescent="0.3">
      <c r="A153">
        <v>131</v>
      </c>
      <c r="B153" s="11">
        <v>41850</v>
      </c>
      <c r="C153" t="s">
        <v>59</v>
      </c>
      <c r="E153" s="2">
        <v>10</v>
      </c>
      <c r="F153" s="2"/>
      <c r="G153" s="2"/>
      <c r="H153" s="2">
        <f t="shared" si="5"/>
        <v>3706.3299999999972</v>
      </c>
      <c r="I153" s="12">
        <f t="shared" si="10"/>
        <v>3716.3299999999972</v>
      </c>
      <c r="J153" s="13" t="s">
        <v>55</v>
      </c>
      <c r="K153" s="2"/>
      <c r="L153" s="2"/>
    </row>
    <row r="154" spans="1:12" x14ac:dyDescent="0.3">
      <c r="A154">
        <v>132</v>
      </c>
      <c r="B154" s="11">
        <v>41852</v>
      </c>
      <c r="C154" t="s">
        <v>39</v>
      </c>
      <c r="E154" s="2">
        <v>10</v>
      </c>
      <c r="F154" s="2"/>
      <c r="G154" s="2"/>
      <c r="H154" s="2">
        <f>+I153</f>
        <v>3716.3299999999972</v>
      </c>
      <c r="I154" s="2">
        <f t="shared" ref="I154" si="11">+H154+E154-F154</f>
        <v>3726.3299999999972</v>
      </c>
      <c r="J154" s="13" t="s">
        <v>55</v>
      </c>
      <c r="K154" s="2"/>
      <c r="L154" s="2"/>
    </row>
    <row r="155" spans="1:12" x14ac:dyDescent="0.3">
      <c r="A155">
        <v>132</v>
      </c>
      <c r="B155" s="11">
        <v>41852</v>
      </c>
      <c r="C155" t="s">
        <v>43</v>
      </c>
      <c r="E155" s="2">
        <v>10</v>
      </c>
      <c r="F155" s="2"/>
      <c r="G155" s="2"/>
      <c r="H155" s="2">
        <f t="shared" si="5"/>
        <v>3726.3299999999972</v>
      </c>
      <c r="I155" s="2">
        <f t="shared" ref="I155:I168" si="12">+H155+E155-F155</f>
        <v>3736.3299999999972</v>
      </c>
      <c r="J155" s="13" t="s">
        <v>55</v>
      </c>
      <c r="K155" s="2"/>
      <c r="L155" s="2"/>
    </row>
    <row r="156" spans="1:12" x14ac:dyDescent="0.3">
      <c r="A156">
        <v>132</v>
      </c>
      <c r="B156" s="11">
        <v>41852</v>
      </c>
      <c r="C156" t="s">
        <v>42</v>
      </c>
      <c r="E156" s="2">
        <v>10</v>
      </c>
      <c r="F156" s="2"/>
      <c r="G156" s="2"/>
      <c r="H156" s="2">
        <f t="shared" si="5"/>
        <v>3736.3299999999972</v>
      </c>
      <c r="I156" s="2">
        <f t="shared" si="12"/>
        <v>3746.3299999999972</v>
      </c>
      <c r="J156" s="13" t="s">
        <v>55</v>
      </c>
      <c r="K156" s="2"/>
      <c r="L156" s="2"/>
    </row>
    <row r="157" spans="1:12" x14ac:dyDescent="0.3">
      <c r="A157">
        <v>132</v>
      </c>
      <c r="B157" s="11">
        <v>41852</v>
      </c>
      <c r="C157" t="s">
        <v>44</v>
      </c>
      <c r="E157" s="2">
        <v>10</v>
      </c>
      <c r="F157" s="2"/>
      <c r="G157" s="2"/>
      <c r="H157" s="2">
        <f t="shared" si="5"/>
        <v>3746.3299999999972</v>
      </c>
      <c r="I157" s="2">
        <f t="shared" si="12"/>
        <v>3756.3299999999972</v>
      </c>
      <c r="J157" s="13" t="s">
        <v>55</v>
      </c>
      <c r="K157" s="2"/>
      <c r="L157" s="2"/>
    </row>
    <row r="158" spans="1:12" x14ac:dyDescent="0.3">
      <c r="A158">
        <v>132</v>
      </c>
      <c r="B158" s="11">
        <v>41852</v>
      </c>
      <c r="C158" t="s">
        <v>45</v>
      </c>
      <c r="E158" s="2">
        <v>20</v>
      </c>
      <c r="F158" s="2"/>
      <c r="G158" s="2"/>
      <c r="H158" s="2">
        <f t="shared" si="5"/>
        <v>3756.3299999999972</v>
      </c>
      <c r="I158" s="2">
        <f t="shared" si="12"/>
        <v>3776.3299999999972</v>
      </c>
      <c r="J158" s="13" t="s">
        <v>55</v>
      </c>
      <c r="K158" s="2"/>
      <c r="L158" s="2"/>
    </row>
    <row r="159" spans="1:12" x14ac:dyDescent="0.3">
      <c r="A159">
        <v>132</v>
      </c>
      <c r="B159" s="11">
        <v>41855</v>
      </c>
      <c r="C159" t="s">
        <v>72</v>
      </c>
      <c r="E159" s="2">
        <v>5</v>
      </c>
      <c r="F159" s="2"/>
      <c r="G159" s="2"/>
      <c r="H159" s="2">
        <f t="shared" si="5"/>
        <v>3776.3299999999972</v>
      </c>
      <c r="I159" s="2">
        <f t="shared" si="12"/>
        <v>3781.3299999999972</v>
      </c>
      <c r="J159" s="13" t="s">
        <v>55</v>
      </c>
      <c r="K159" s="2"/>
      <c r="L159" s="2"/>
    </row>
    <row r="160" spans="1:12" x14ac:dyDescent="0.3">
      <c r="A160">
        <v>132</v>
      </c>
      <c r="B160" s="11">
        <v>41856</v>
      </c>
      <c r="C160" t="s">
        <v>46</v>
      </c>
      <c r="E160" s="2">
        <v>0.32</v>
      </c>
      <c r="F160" s="2"/>
      <c r="G160" s="2"/>
      <c r="H160" s="2">
        <f t="shared" ref="H160:H187" si="13">+I159</f>
        <v>3781.3299999999972</v>
      </c>
      <c r="I160" s="2">
        <f t="shared" si="12"/>
        <v>3781.6499999999974</v>
      </c>
      <c r="J160" s="13" t="s">
        <v>57</v>
      </c>
      <c r="K160" s="2"/>
      <c r="L160" s="2"/>
    </row>
    <row r="161" spans="1:12" x14ac:dyDescent="0.3">
      <c r="A161">
        <v>132</v>
      </c>
      <c r="B161" s="11">
        <v>41856</v>
      </c>
      <c r="C161" t="s">
        <v>47</v>
      </c>
      <c r="E161" s="2">
        <v>20</v>
      </c>
      <c r="F161" s="2"/>
      <c r="G161" s="2"/>
      <c r="H161" s="2">
        <f t="shared" si="13"/>
        <v>3781.6499999999974</v>
      </c>
      <c r="I161" s="2">
        <f t="shared" si="12"/>
        <v>3801.6499999999974</v>
      </c>
      <c r="J161" s="13" t="s">
        <v>55</v>
      </c>
      <c r="K161" s="2"/>
      <c r="L161" s="2"/>
    </row>
    <row r="162" spans="1:12" x14ac:dyDescent="0.3">
      <c r="A162">
        <v>132</v>
      </c>
      <c r="B162" s="11">
        <v>41864</v>
      </c>
      <c r="C162" t="s">
        <v>49</v>
      </c>
      <c r="E162" s="2">
        <v>10</v>
      </c>
      <c r="F162" s="2"/>
      <c r="G162" s="2"/>
      <c r="H162" s="2">
        <f t="shared" si="13"/>
        <v>3801.6499999999974</v>
      </c>
      <c r="I162" s="2">
        <f t="shared" si="12"/>
        <v>3811.6499999999974</v>
      </c>
      <c r="J162" s="13" t="s">
        <v>55</v>
      </c>
      <c r="K162" s="2"/>
      <c r="L162" s="2"/>
    </row>
    <row r="163" spans="1:12" x14ac:dyDescent="0.3">
      <c r="A163">
        <v>132</v>
      </c>
      <c r="B163" s="11">
        <v>41866</v>
      </c>
      <c r="C163" t="s">
        <v>50</v>
      </c>
      <c r="E163" s="2">
        <v>30</v>
      </c>
      <c r="F163" s="2"/>
      <c r="G163" s="2"/>
      <c r="H163" s="2">
        <f t="shared" si="13"/>
        <v>3811.6499999999974</v>
      </c>
      <c r="I163" s="2">
        <f t="shared" si="12"/>
        <v>3841.6499999999974</v>
      </c>
      <c r="J163" s="13" t="s">
        <v>55</v>
      </c>
      <c r="K163" s="2"/>
      <c r="L163" s="2"/>
    </row>
    <row r="164" spans="1:12" x14ac:dyDescent="0.3">
      <c r="A164">
        <v>132</v>
      </c>
      <c r="B164" s="11">
        <v>41866</v>
      </c>
      <c r="C164" t="s">
        <v>51</v>
      </c>
      <c r="E164" s="2">
        <v>40</v>
      </c>
      <c r="F164" s="2"/>
      <c r="G164" s="2"/>
      <c r="H164" s="2">
        <f t="shared" si="13"/>
        <v>3841.6499999999974</v>
      </c>
      <c r="I164" s="2">
        <f t="shared" si="12"/>
        <v>3881.6499999999974</v>
      </c>
      <c r="J164" s="13" t="s">
        <v>55</v>
      </c>
      <c r="K164" s="2"/>
      <c r="L164" s="2"/>
    </row>
    <row r="165" spans="1:12" x14ac:dyDescent="0.3">
      <c r="A165">
        <v>132</v>
      </c>
      <c r="B165" s="11">
        <v>41873</v>
      </c>
      <c r="C165" t="s">
        <v>73</v>
      </c>
      <c r="D165" t="s">
        <v>89</v>
      </c>
      <c r="E165" s="2">
        <v>1600</v>
      </c>
      <c r="F165" s="2"/>
      <c r="G165" s="2"/>
      <c r="H165" s="2">
        <f t="shared" si="13"/>
        <v>3881.6499999999974</v>
      </c>
      <c r="I165" s="2">
        <f t="shared" si="12"/>
        <v>5481.6499999999978</v>
      </c>
      <c r="J165" s="13" t="s">
        <v>55</v>
      </c>
      <c r="K165" s="2"/>
      <c r="L165" s="2"/>
    </row>
    <row r="166" spans="1:12" x14ac:dyDescent="0.3">
      <c r="A166">
        <v>132</v>
      </c>
      <c r="B166" s="11">
        <v>41877</v>
      </c>
      <c r="C166" t="s">
        <v>54</v>
      </c>
      <c r="E166" s="2">
        <v>10</v>
      </c>
      <c r="F166" s="2"/>
      <c r="G166" s="2"/>
      <c r="H166" s="2">
        <f t="shared" si="13"/>
        <v>5481.6499999999978</v>
      </c>
      <c r="I166" s="2">
        <f t="shared" si="12"/>
        <v>5491.6499999999978</v>
      </c>
      <c r="J166" s="13" t="s">
        <v>55</v>
      </c>
      <c r="K166" s="2"/>
      <c r="L166" s="2"/>
    </row>
    <row r="167" spans="1:12" x14ac:dyDescent="0.3">
      <c r="A167">
        <v>132</v>
      </c>
      <c r="B167" s="11">
        <v>41879</v>
      </c>
      <c r="C167" t="s">
        <v>74</v>
      </c>
      <c r="D167" t="s">
        <v>88</v>
      </c>
      <c r="E167" s="2"/>
      <c r="F167" s="2">
        <v>40</v>
      </c>
      <c r="G167" s="2"/>
      <c r="H167" s="2">
        <f t="shared" si="13"/>
        <v>5491.6499999999978</v>
      </c>
      <c r="I167" s="2">
        <f t="shared" si="12"/>
        <v>5451.6499999999978</v>
      </c>
      <c r="J167" s="13" t="s">
        <v>87</v>
      </c>
      <c r="K167" s="2"/>
      <c r="L167" s="2"/>
    </row>
    <row r="168" spans="1:12" x14ac:dyDescent="0.3">
      <c r="A168">
        <v>132</v>
      </c>
      <c r="B168" s="11">
        <v>41879</v>
      </c>
      <c r="C168" t="s">
        <v>53</v>
      </c>
      <c r="E168" s="2">
        <v>10</v>
      </c>
      <c r="F168" s="2"/>
      <c r="G168" s="2"/>
      <c r="H168" s="2">
        <f t="shared" si="13"/>
        <v>5451.6499999999978</v>
      </c>
      <c r="I168" s="12">
        <f t="shared" si="12"/>
        <v>5461.6499999999978</v>
      </c>
      <c r="J168" s="13" t="s">
        <v>55</v>
      </c>
      <c r="K168" s="2"/>
      <c r="L168" s="2"/>
    </row>
    <row r="169" spans="1:12" x14ac:dyDescent="0.3">
      <c r="A169">
        <v>133</v>
      </c>
      <c r="B169" s="11">
        <v>41883</v>
      </c>
      <c r="C169" t="s">
        <v>39</v>
      </c>
      <c r="E169" s="2">
        <v>10</v>
      </c>
      <c r="F169" s="2"/>
      <c r="G169" s="2"/>
      <c r="H169" s="2">
        <f t="shared" si="13"/>
        <v>5461.6499999999978</v>
      </c>
      <c r="I169" s="2">
        <f t="shared" ref="I169:I187" si="14">+H169+E169-F169</f>
        <v>5471.6499999999978</v>
      </c>
      <c r="J169" s="13" t="s">
        <v>55</v>
      </c>
      <c r="K169" s="2"/>
      <c r="L169" s="2"/>
    </row>
    <row r="170" spans="1:12" x14ac:dyDescent="0.3">
      <c r="A170">
        <v>133</v>
      </c>
      <c r="B170" s="11">
        <v>41883</v>
      </c>
      <c r="C170" t="s">
        <v>43</v>
      </c>
      <c r="E170" s="2">
        <v>10</v>
      </c>
      <c r="F170" s="2"/>
      <c r="G170" s="2"/>
      <c r="H170" s="2">
        <f t="shared" si="13"/>
        <v>5471.6499999999978</v>
      </c>
      <c r="I170" s="2">
        <f t="shared" si="14"/>
        <v>5481.6499999999978</v>
      </c>
      <c r="J170" s="13" t="s">
        <v>55</v>
      </c>
      <c r="K170" s="2"/>
      <c r="L170" s="2"/>
    </row>
    <row r="171" spans="1:12" x14ac:dyDescent="0.3">
      <c r="A171">
        <v>133</v>
      </c>
      <c r="B171" s="11">
        <v>41883</v>
      </c>
      <c r="C171" t="s">
        <v>42</v>
      </c>
      <c r="E171" s="2">
        <v>10</v>
      </c>
      <c r="F171" s="2"/>
      <c r="G171" s="2"/>
      <c r="H171" s="2">
        <f t="shared" si="13"/>
        <v>5481.6499999999978</v>
      </c>
      <c r="I171" s="2">
        <f t="shared" si="14"/>
        <v>5491.6499999999978</v>
      </c>
      <c r="J171" s="13" t="s">
        <v>55</v>
      </c>
      <c r="K171" s="2"/>
      <c r="L171" s="2"/>
    </row>
    <row r="172" spans="1:12" x14ac:dyDescent="0.3">
      <c r="A172">
        <v>133</v>
      </c>
      <c r="B172" s="11">
        <v>41883</v>
      </c>
      <c r="C172" t="s">
        <v>44</v>
      </c>
      <c r="E172" s="2">
        <v>10</v>
      </c>
      <c r="F172" s="2"/>
      <c r="G172" s="2"/>
      <c r="H172" s="2">
        <f t="shared" si="13"/>
        <v>5491.6499999999978</v>
      </c>
      <c r="I172" s="2">
        <f t="shared" si="14"/>
        <v>5501.6499999999978</v>
      </c>
      <c r="J172" s="13" t="s">
        <v>55</v>
      </c>
      <c r="K172" s="2"/>
      <c r="L172" s="2"/>
    </row>
    <row r="173" spans="1:12" x14ac:dyDescent="0.3">
      <c r="A173">
        <v>133</v>
      </c>
      <c r="B173" s="11">
        <v>41883</v>
      </c>
      <c r="C173" t="s">
        <v>59</v>
      </c>
      <c r="E173" s="2">
        <v>10</v>
      </c>
      <c r="F173" s="2"/>
      <c r="G173" s="2"/>
      <c r="H173" s="2">
        <f t="shared" si="13"/>
        <v>5501.6499999999978</v>
      </c>
      <c r="I173" s="2">
        <f t="shared" si="14"/>
        <v>5511.6499999999978</v>
      </c>
      <c r="J173" s="13" t="s">
        <v>55</v>
      </c>
      <c r="K173" s="2"/>
      <c r="L173" s="2"/>
    </row>
    <row r="174" spans="1:12" x14ac:dyDescent="0.3">
      <c r="A174">
        <v>133</v>
      </c>
      <c r="B174" s="11">
        <v>41883</v>
      </c>
      <c r="C174" t="s">
        <v>45</v>
      </c>
      <c r="E174" s="2">
        <v>20</v>
      </c>
      <c r="F174" s="2"/>
      <c r="G174" s="2"/>
      <c r="H174" s="2">
        <f t="shared" si="13"/>
        <v>5511.6499999999978</v>
      </c>
      <c r="I174" s="2">
        <f t="shared" si="14"/>
        <v>5531.6499999999978</v>
      </c>
      <c r="J174" s="13" t="s">
        <v>55</v>
      </c>
      <c r="K174" s="2"/>
      <c r="L174" s="2"/>
    </row>
    <row r="175" spans="1:12" x14ac:dyDescent="0.3">
      <c r="A175">
        <v>133</v>
      </c>
      <c r="B175" s="11">
        <v>41885</v>
      </c>
      <c r="C175" t="s">
        <v>72</v>
      </c>
      <c r="E175" s="2">
        <v>5</v>
      </c>
      <c r="F175" s="2"/>
      <c r="G175" s="2"/>
      <c r="H175" s="2">
        <f t="shared" si="13"/>
        <v>5531.6499999999978</v>
      </c>
      <c r="I175" s="2">
        <f t="shared" si="14"/>
        <v>5536.6499999999978</v>
      </c>
      <c r="J175" s="13" t="s">
        <v>55</v>
      </c>
      <c r="K175" s="2"/>
      <c r="L175" s="2"/>
    </row>
    <row r="176" spans="1:12" x14ac:dyDescent="0.3">
      <c r="A176">
        <v>133</v>
      </c>
      <c r="B176" s="11">
        <v>41887</v>
      </c>
      <c r="C176" t="s">
        <v>46</v>
      </c>
      <c r="E176" s="2">
        <v>0.38</v>
      </c>
      <c r="F176" s="2"/>
      <c r="G176" s="2"/>
      <c r="H176" s="2">
        <f t="shared" si="13"/>
        <v>5536.6499999999978</v>
      </c>
      <c r="I176" s="2">
        <f t="shared" si="14"/>
        <v>5537.0299999999979</v>
      </c>
      <c r="J176" s="13" t="s">
        <v>57</v>
      </c>
      <c r="K176" s="2"/>
      <c r="L176" s="2"/>
    </row>
    <row r="177" spans="1:12" x14ac:dyDescent="0.3">
      <c r="A177">
        <v>133</v>
      </c>
      <c r="B177" s="11">
        <v>41887</v>
      </c>
      <c r="C177" t="s">
        <v>47</v>
      </c>
      <c r="E177" s="2">
        <v>20</v>
      </c>
      <c r="F177" s="2"/>
      <c r="G177" s="2"/>
      <c r="H177" s="2">
        <f t="shared" si="13"/>
        <v>5537.0299999999979</v>
      </c>
      <c r="I177" s="2">
        <f t="shared" si="14"/>
        <v>5557.0299999999979</v>
      </c>
      <c r="J177" s="13" t="s">
        <v>55</v>
      </c>
      <c r="K177" s="2"/>
      <c r="L177" s="2"/>
    </row>
    <row r="178" spans="1:12" x14ac:dyDescent="0.3">
      <c r="A178">
        <v>133</v>
      </c>
      <c r="B178" s="11">
        <v>41887</v>
      </c>
      <c r="C178" t="s">
        <v>75</v>
      </c>
      <c r="E178" s="2">
        <v>4582.9799999999996</v>
      </c>
      <c r="F178" s="2"/>
      <c r="G178" s="2"/>
      <c r="H178" s="2">
        <f t="shared" si="13"/>
        <v>5557.0299999999979</v>
      </c>
      <c r="I178" s="2">
        <f t="shared" si="14"/>
        <v>10140.009999999998</v>
      </c>
      <c r="J178" s="13" t="s">
        <v>55</v>
      </c>
      <c r="K178" s="2"/>
      <c r="L178" s="2"/>
    </row>
    <row r="179" spans="1:12" x14ac:dyDescent="0.3">
      <c r="A179">
        <v>133</v>
      </c>
      <c r="B179" s="11">
        <v>41897</v>
      </c>
      <c r="C179" t="s">
        <v>49</v>
      </c>
      <c r="E179" s="2">
        <v>10</v>
      </c>
      <c r="F179" s="2"/>
      <c r="G179" s="2"/>
      <c r="H179" s="2">
        <f t="shared" si="13"/>
        <v>10140.009999999998</v>
      </c>
      <c r="I179" s="2">
        <f t="shared" si="14"/>
        <v>10150.009999999998</v>
      </c>
      <c r="J179" s="13" t="s">
        <v>55</v>
      </c>
      <c r="K179" s="2"/>
      <c r="L179" s="2"/>
    </row>
    <row r="180" spans="1:12" x14ac:dyDescent="0.3">
      <c r="A180">
        <v>133</v>
      </c>
      <c r="B180" s="11">
        <v>41897</v>
      </c>
      <c r="C180" t="s">
        <v>50</v>
      </c>
      <c r="E180" s="2">
        <v>30</v>
      </c>
      <c r="F180" s="2"/>
      <c r="G180" s="2"/>
      <c r="H180" s="2">
        <f t="shared" si="13"/>
        <v>10150.009999999998</v>
      </c>
      <c r="I180" s="2">
        <f t="shared" si="14"/>
        <v>10180.009999999998</v>
      </c>
      <c r="J180" s="13" t="s">
        <v>55</v>
      </c>
      <c r="K180" s="2"/>
      <c r="L180" s="2"/>
    </row>
    <row r="181" spans="1:12" x14ac:dyDescent="0.3">
      <c r="A181">
        <v>133</v>
      </c>
      <c r="B181" s="11">
        <v>41897</v>
      </c>
      <c r="C181" t="s">
        <v>76</v>
      </c>
      <c r="E181" s="2">
        <v>30</v>
      </c>
      <c r="F181" s="2"/>
      <c r="G181" s="2"/>
      <c r="H181" s="2">
        <f t="shared" si="13"/>
        <v>10180.009999999998</v>
      </c>
      <c r="I181" s="2">
        <f t="shared" si="14"/>
        <v>10210.009999999998</v>
      </c>
      <c r="J181" s="13" t="s">
        <v>55</v>
      </c>
      <c r="K181" s="2"/>
      <c r="L181" s="2"/>
    </row>
    <row r="182" spans="1:12" x14ac:dyDescent="0.3">
      <c r="A182">
        <v>133</v>
      </c>
      <c r="B182" s="11">
        <v>41897</v>
      </c>
      <c r="C182" t="s">
        <v>51</v>
      </c>
      <c r="E182" s="2">
        <v>40</v>
      </c>
      <c r="F182" s="2"/>
      <c r="G182" s="2"/>
      <c r="H182" s="2">
        <f t="shared" si="13"/>
        <v>10210.009999999998</v>
      </c>
      <c r="I182" s="2">
        <f t="shared" si="14"/>
        <v>10250.009999999998</v>
      </c>
      <c r="J182" s="13" t="s">
        <v>55</v>
      </c>
      <c r="K182" s="2"/>
      <c r="L182" s="2"/>
    </row>
    <row r="183" spans="1:12" x14ac:dyDescent="0.3">
      <c r="A183">
        <v>133</v>
      </c>
      <c r="B183" s="11">
        <v>41907</v>
      </c>
      <c r="C183" t="s">
        <v>77</v>
      </c>
      <c r="E183" s="2">
        <v>50</v>
      </c>
      <c r="F183" s="2"/>
      <c r="G183" s="2"/>
      <c r="H183" s="2">
        <f t="shared" si="13"/>
        <v>10250.009999999998</v>
      </c>
      <c r="I183" s="2">
        <f t="shared" si="14"/>
        <v>10300.009999999998</v>
      </c>
      <c r="J183" s="13" t="s">
        <v>55</v>
      </c>
      <c r="K183" s="2"/>
      <c r="L183" s="2"/>
    </row>
    <row r="184" spans="1:12" x14ac:dyDescent="0.3">
      <c r="A184">
        <v>133</v>
      </c>
      <c r="B184" s="11">
        <v>41907</v>
      </c>
      <c r="C184" t="s">
        <v>78</v>
      </c>
      <c r="D184" t="s">
        <v>90</v>
      </c>
      <c r="E184" s="2">
        <v>175</v>
      </c>
      <c r="F184" s="2"/>
      <c r="G184" s="2"/>
      <c r="H184" s="2">
        <f t="shared" si="13"/>
        <v>10300.009999999998</v>
      </c>
      <c r="I184" s="2">
        <f t="shared" si="14"/>
        <v>10475.009999999998</v>
      </c>
      <c r="J184" s="13" t="s">
        <v>55</v>
      </c>
      <c r="K184" s="2"/>
      <c r="L184" s="2"/>
    </row>
    <row r="185" spans="1:12" x14ac:dyDescent="0.3">
      <c r="A185">
        <v>133</v>
      </c>
      <c r="B185" s="11">
        <v>41908</v>
      </c>
      <c r="C185" t="s">
        <v>54</v>
      </c>
      <c r="E185" s="2">
        <v>10</v>
      </c>
      <c r="F185" s="2"/>
      <c r="G185" s="2"/>
      <c r="H185" s="2">
        <f t="shared" si="13"/>
        <v>10475.009999999998</v>
      </c>
      <c r="I185" s="2">
        <f t="shared" si="14"/>
        <v>10485.009999999998</v>
      </c>
      <c r="J185" s="13" t="s">
        <v>55</v>
      </c>
      <c r="K185" s="2"/>
      <c r="L185" s="2"/>
    </row>
    <row r="186" spans="1:12" x14ac:dyDescent="0.3">
      <c r="A186">
        <v>133</v>
      </c>
      <c r="B186" s="11">
        <v>41911</v>
      </c>
      <c r="C186" t="s">
        <v>53</v>
      </c>
      <c r="E186" s="2">
        <v>10</v>
      </c>
      <c r="F186" s="2"/>
      <c r="G186" s="2"/>
      <c r="H186" s="2">
        <f t="shared" si="13"/>
        <v>10485.009999999998</v>
      </c>
      <c r="I186" s="2">
        <f t="shared" si="14"/>
        <v>10495.009999999998</v>
      </c>
      <c r="J186" s="13" t="s">
        <v>55</v>
      </c>
      <c r="K186" s="2"/>
      <c r="L186" s="2"/>
    </row>
    <row r="187" spans="1:12" x14ac:dyDescent="0.3">
      <c r="A187">
        <v>133</v>
      </c>
      <c r="B187" s="11">
        <v>41912</v>
      </c>
      <c r="C187" t="s">
        <v>59</v>
      </c>
      <c r="E187" s="2">
        <v>10</v>
      </c>
      <c r="F187" s="2"/>
      <c r="G187" s="2"/>
      <c r="H187" s="2">
        <f t="shared" si="13"/>
        <v>10495.009999999998</v>
      </c>
      <c r="I187" s="12">
        <f t="shared" si="14"/>
        <v>10505.009999999998</v>
      </c>
      <c r="J187" s="13" t="s">
        <v>55</v>
      </c>
      <c r="K187" s="2"/>
      <c r="L187" s="2"/>
    </row>
    <row r="188" spans="1:12" x14ac:dyDescent="0.3">
      <c r="B188" s="11"/>
      <c r="E188" s="2"/>
      <c r="F188" s="2"/>
      <c r="G188" s="2"/>
      <c r="H188" s="2"/>
      <c r="I188" s="2"/>
      <c r="J188" s="13"/>
      <c r="K188" s="2"/>
      <c r="L188" s="2"/>
    </row>
    <row r="189" spans="1:12" x14ac:dyDescent="0.3">
      <c r="E189" s="2"/>
      <c r="F189" s="2"/>
      <c r="G189" s="2"/>
      <c r="H189" s="2"/>
      <c r="I189" s="2"/>
      <c r="J189" s="13"/>
      <c r="K189" s="2"/>
      <c r="L189" s="2"/>
    </row>
    <row r="190" spans="1:12" x14ac:dyDescent="0.3">
      <c r="E190" s="2"/>
      <c r="F190" s="2"/>
      <c r="G190" s="2"/>
      <c r="H190" s="2"/>
      <c r="I190" s="2"/>
      <c r="J190" s="13"/>
      <c r="K190" s="2"/>
      <c r="L190" s="2"/>
    </row>
    <row r="191" spans="1:12" x14ac:dyDescent="0.3">
      <c r="E191" s="2"/>
      <c r="F191" s="2"/>
      <c r="G191" s="2"/>
      <c r="H191" s="2"/>
      <c r="I191" s="2"/>
      <c r="J191" s="13"/>
      <c r="K191" s="2"/>
      <c r="L191" s="2"/>
    </row>
    <row r="192" spans="1:12" x14ac:dyDescent="0.3">
      <c r="E192" s="2"/>
      <c r="F192" s="2"/>
      <c r="G192" s="2"/>
      <c r="H192" s="2"/>
      <c r="I192" s="2"/>
      <c r="J192" s="13"/>
      <c r="K192" s="2"/>
      <c r="L192" s="2"/>
    </row>
    <row r="193" spans="3:12" x14ac:dyDescent="0.3">
      <c r="C193" t="s">
        <v>19</v>
      </c>
      <c r="E193" s="2">
        <f>+SUMIF(J$2:J$187,J193,E$2:E$187)</f>
        <v>11260.8</v>
      </c>
      <c r="F193" s="2"/>
      <c r="G193" s="2"/>
      <c r="H193" s="2"/>
      <c r="I193" s="2"/>
      <c r="J193" s="13" t="s">
        <v>55</v>
      </c>
      <c r="K193" s="2"/>
      <c r="L193" s="2"/>
    </row>
    <row r="194" spans="3:12" x14ac:dyDescent="0.3">
      <c r="C194" t="s">
        <v>91</v>
      </c>
      <c r="E194" s="2">
        <f>+SUMIF(J$2:J$187,J194,E$2:E$187)</f>
        <v>10.119999999999999</v>
      </c>
      <c r="F194" s="2"/>
      <c r="G194" s="2"/>
      <c r="H194" s="2"/>
      <c r="I194" s="2"/>
      <c r="J194" s="13" t="s">
        <v>57</v>
      </c>
      <c r="K194" s="2"/>
      <c r="L194" s="2"/>
    </row>
    <row r="195" spans="3:12" x14ac:dyDescent="0.3">
      <c r="C195" t="s">
        <v>20</v>
      </c>
      <c r="E195" s="2">
        <f>+SUMIF(J$2:J$187,J195,E$2:E$187)</f>
        <v>733.23</v>
      </c>
      <c r="F195" s="2"/>
      <c r="G195" s="2"/>
      <c r="H195" s="2"/>
      <c r="I195" s="2"/>
      <c r="J195" s="13" t="s">
        <v>61</v>
      </c>
      <c r="K195" s="2"/>
      <c r="L195" s="2"/>
    </row>
    <row r="196" spans="3:12" x14ac:dyDescent="0.3">
      <c r="C196" t="s">
        <v>94</v>
      </c>
      <c r="E196" s="2">
        <f>+SUMIF(J$2:J$187,J196,E$2:E$187)</f>
        <v>0</v>
      </c>
      <c r="F196" s="2"/>
      <c r="G196" s="2"/>
      <c r="H196" s="2"/>
      <c r="I196" s="2"/>
      <c r="J196" s="13" t="s">
        <v>96</v>
      </c>
      <c r="K196" s="2"/>
      <c r="L196" s="2"/>
    </row>
    <row r="197" spans="3:12" x14ac:dyDescent="0.3">
      <c r="E197" s="2"/>
      <c r="F197" s="2"/>
      <c r="G197" s="2"/>
      <c r="H197" s="2"/>
      <c r="I197" s="2"/>
      <c r="J197" s="13"/>
      <c r="K197" s="2"/>
      <c r="L197" s="2"/>
    </row>
    <row r="198" spans="3:12" x14ac:dyDescent="0.3">
      <c r="C198" t="s">
        <v>92</v>
      </c>
      <c r="E198" s="2"/>
      <c r="F198" s="2">
        <f>+SUMIF(J$2:J$187,J198,F$2:F$187)</f>
        <v>13450.71</v>
      </c>
      <c r="G198" s="2"/>
      <c r="H198" s="2"/>
      <c r="I198" s="2"/>
      <c r="J198" s="13" t="s">
        <v>65</v>
      </c>
      <c r="K198" s="2"/>
      <c r="L198" s="2"/>
    </row>
    <row r="199" spans="3:12" x14ac:dyDescent="0.3">
      <c r="C199" t="s">
        <v>93</v>
      </c>
      <c r="E199" s="2"/>
      <c r="F199" s="2">
        <f>+SUMIF(J$2:J$187,J199,F$2:F$187)</f>
        <v>75</v>
      </c>
      <c r="G199" s="2"/>
      <c r="H199" s="2"/>
      <c r="I199" s="2"/>
      <c r="J199" s="13" t="s">
        <v>87</v>
      </c>
      <c r="K199" s="2"/>
      <c r="L199" s="2"/>
    </row>
    <row r="200" spans="3:12" x14ac:dyDescent="0.3">
      <c r="C200" t="s">
        <v>95</v>
      </c>
      <c r="E200" s="2"/>
      <c r="F200" s="2">
        <f>+SUMIF(J$2:J$187,J200,F$2:F$187)</f>
        <v>9.23</v>
      </c>
      <c r="G200" s="2"/>
      <c r="H200" s="2"/>
      <c r="I200" s="2"/>
      <c r="J200" s="13" t="s">
        <v>56</v>
      </c>
      <c r="K200" s="2"/>
      <c r="L200" s="2"/>
    </row>
    <row r="201" spans="3:12" x14ac:dyDescent="0.3">
      <c r="E201" s="2"/>
      <c r="F201" s="2"/>
      <c r="G201" s="2"/>
      <c r="H201" s="2"/>
      <c r="I201" s="2"/>
      <c r="J201" s="13"/>
      <c r="K201" s="2"/>
      <c r="L201" s="2"/>
    </row>
    <row r="202" spans="3:12" x14ac:dyDescent="0.3">
      <c r="E202" s="3">
        <f>SUM(E193:E201)</f>
        <v>12004.15</v>
      </c>
      <c r="F202" s="3">
        <f>SUM(F193:F201)</f>
        <v>13534.939999999999</v>
      </c>
      <c r="G202" s="3">
        <f>+E202-F202</f>
        <v>-1530.7899999999991</v>
      </c>
      <c r="H202" s="2"/>
      <c r="I202" s="2"/>
      <c r="J202" s="13"/>
      <c r="K202" s="2"/>
      <c r="L202" s="2"/>
    </row>
    <row r="203" spans="3:12" x14ac:dyDescent="0.3">
      <c r="E203" s="2"/>
      <c r="F203" s="2"/>
      <c r="G203" s="2"/>
      <c r="H203" s="2"/>
      <c r="I203" s="2"/>
      <c r="J203" s="13"/>
      <c r="K203" s="2"/>
      <c r="L203" s="2"/>
    </row>
    <row r="204" spans="3:12" x14ac:dyDescent="0.3">
      <c r="E204" s="2"/>
      <c r="F204" s="2"/>
      <c r="G204" s="2">
        <f>+H2</f>
        <v>12035.8</v>
      </c>
      <c r="H204" s="2" t="s">
        <v>97</v>
      </c>
      <c r="I204" s="2"/>
      <c r="J204" s="13"/>
      <c r="K204" s="2"/>
      <c r="L204" s="2"/>
    </row>
    <row r="205" spans="3:12" x14ac:dyDescent="0.3">
      <c r="E205" s="2"/>
      <c r="F205" s="2"/>
      <c r="G205" s="3">
        <f>SUM(G202:G204)</f>
        <v>10505.01</v>
      </c>
      <c r="H205" s="2" t="s">
        <v>98</v>
      </c>
      <c r="I205" s="2"/>
      <c r="J205" s="13"/>
      <c r="K205" s="2"/>
      <c r="L205" s="2"/>
    </row>
    <row r="206" spans="3:12" x14ac:dyDescent="0.3">
      <c r="E206" s="2"/>
      <c r="F206" s="2"/>
      <c r="G206" s="2"/>
      <c r="H206" s="2"/>
      <c r="I206" s="2"/>
      <c r="J206" s="13"/>
      <c r="K206" s="2"/>
      <c r="L206" s="2"/>
    </row>
    <row r="207" spans="3:12" x14ac:dyDescent="0.3">
      <c r="E207" s="2"/>
      <c r="F207" s="2"/>
      <c r="G207" s="2"/>
      <c r="H207" s="2"/>
      <c r="I207" s="2"/>
      <c r="J207" s="13"/>
      <c r="K207" s="2"/>
      <c r="L207" s="2"/>
    </row>
    <row r="208" spans="3:12" x14ac:dyDescent="0.3">
      <c r="E208" s="2"/>
      <c r="F208" s="2"/>
      <c r="G208" s="2"/>
      <c r="H208" s="2"/>
      <c r="I208" s="2"/>
      <c r="J208" s="13"/>
      <c r="K208" s="2"/>
      <c r="L208" s="2"/>
    </row>
    <row r="209" spans="5:12" x14ac:dyDescent="0.3">
      <c r="E209" s="2"/>
      <c r="F209" s="2"/>
      <c r="G209" s="2"/>
      <c r="H209" s="2"/>
      <c r="I209" s="2"/>
      <c r="J209" s="13"/>
      <c r="K209" s="2"/>
      <c r="L209" s="2"/>
    </row>
    <row r="210" spans="5:12" x14ac:dyDescent="0.3">
      <c r="E210" s="2"/>
      <c r="F210" s="2"/>
      <c r="G210" s="2"/>
      <c r="H210" s="2"/>
      <c r="I210" s="2"/>
      <c r="J210" s="13"/>
      <c r="K210" s="2"/>
      <c r="L210" s="2"/>
    </row>
    <row r="211" spans="5:12" x14ac:dyDescent="0.3">
      <c r="E211" s="2"/>
      <c r="F211" s="2"/>
      <c r="G211" s="2"/>
      <c r="H211" s="2"/>
      <c r="I211" s="2"/>
      <c r="J211" s="13"/>
      <c r="K211" s="2"/>
      <c r="L211" s="2"/>
    </row>
    <row r="212" spans="5:12" x14ac:dyDescent="0.3">
      <c r="E212" s="2"/>
      <c r="F212" s="2"/>
      <c r="G212" s="2"/>
      <c r="H212" s="2"/>
      <c r="I212" s="2"/>
      <c r="J212" s="13"/>
      <c r="K212" s="2"/>
      <c r="L212" s="2"/>
    </row>
    <row r="213" spans="5:12" x14ac:dyDescent="0.3">
      <c r="E213" s="2"/>
      <c r="F213" s="2"/>
      <c r="G213" s="2"/>
      <c r="H213" s="2"/>
      <c r="I213" s="2"/>
      <c r="J213" s="13"/>
      <c r="K213" s="2"/>
      <c r="L213" s="2"/>
    </row>
    <row r="214" spans="5:12" x14ac:dyDescent="0.3">
      <c r="E214" s="2"/>
      <c r="F214" s="2"/>
      <c r="G214" s="2"/>
      <c r="H214" s="2"/>
      <c r="I214" s="2"/>
      <c r="J214" s="13"/>
      <c r="K214" s="2"/>
      <c r="L214" s="2"/>
    </row>
    <row r="215" spans="5:12" x14ac:dyDescent="0.3">
      <c r="E215" s="2"/>
      <c r="F215" s="2"/>
      <c r="G215" s="2"/>
      <c r="H215" s="2"/>
      <c r="I215" s="2"/>
      <c r="J215" s="13"/>
      <c r="K215" s="2"/>
      <c r="L215" s="2"/>
    </row>
    <row r="216" spans="5:12" x14ac:dyDescent="0.3">
      <c r="E216" s="2"/>
      <c r="F216" s="2"/>
      <c r="G216" s="2"/>
      <c r="H216" s="2"/>
      <c r="I216" s="2"/>
      <c r="J216" s="13"/>
      <c r="K216" s="2"/>
      <c r="L216" s="2"/>
    </row>
    <row r="217" spans="5:12" x14ac:dyDescent="0.3">
      <c r="E217" s="2"/>
      <c r="F217" s="2"/>
      <c r="G217" s="2"/>
      <c r="H217" s="2"/>
      <c r="I217" s="2"/>
      <c r="J217" s="13"/>
      <c r="K217" s="2"/>
      <c r="L217" s="2"/>
    </row>
    <row r="218" spans="5:12" x14ac:dyDescent="0.3">
      <c r="E218" s="2"/>
      <c r="F218" s="2"/>
      <c r="G218" s="2"/>
      <c r="H218" s="2"/>
      <c r="I218" s="2"/>
      <c r="J218" s="13"/>
      <c r="K218" s="2"/>
      <c r="L218" s="2"/>
    </row>
    <row r="219" spans="5:12" x14ac:dyDescent="0.3">
      <c r="E219" s="2"/>
      <c r="F219" s="2"/>
      <c r="G219" s="2"/>
      <c r="H219" s="2"/>
      <c r="I219" s="2"/>
      <c r="J219" s="13"/>
      <c r="K219" s="2"/>
      <c r="L219" s="2"/>
    </row>
    <row r="220" spans="5:12" x14ac:dyDescent="0.3">
      <c r="E220" s="2"/>
      <c r="F220" s="2"/>
      <c r="G220" s="2"/>
      <c r="H220" s="2"/>
      <c r="I220" s="2"/>
      <c r="J220" s="13"/>
      <c r="K220" s="2"/>
      <c r="L220" s="2"/>
    </row>
    <row r="221" spans="5:12" x14ac:dyDescent="0.3">
      <c r="E221" s="2"/>
      <c r="F221" s="2"/>
      <c r="G221" s="2"/>
      <c r="H221" s="2"/>
      <c r="I221" s="2"/>
      <c r="J221" s="13"/>
      <c r="K221" s="2"/>
      <c r="L221" s="2"/>
    </row>
    <row r="222" spans="5:12" x14ac:dyDescent="0.3">
      <c r="E222" s="2"/>
      <c r="F222" s="2"/>
      <c r="G222" s="2"/>
      <c r="H222" s="2"/>
      <c r="I222" s="2"/>
      <c r="J222" s="13"/>
      <c r="K222" s="2"/>
      <c r="L222" s="2"/>
    </row>
    <row r="223" spans="5:12" x14ac:dyDescent="0.3">
      <c r="E223" s="2"/>
      <c r="F223" s="2"/>
      <c r="G223" s="2"/>
      <c r="H223" s="2"/>
      <c r="I223" s="2"/>
      <c r="J223" s="13"/>
      <c r="K223" s="2"/>
      <c r="L223" s="2"/>
    </row>
    <row r="224" spans="5:12" x14ac:dyDescent="0.3">
      <c r="E224" s="2"/>
      <c r="F224" s="2"/>
      <c r="G224" s="2"/>
      <c r="H224" s="2"/>
      <c r="I224" s="2"/>
      <c r="J224" s="13"/>
      <c r="K224" s="2"/>
      <c r="L224" s="2"/>
    </row>
    <row r="225" spans="5:12" x14ac:dyDescent="0.3">
      <c r="E225" s="2"/>
      <c r="F225" s="2"/>
      <c r="G225" s="2"/>
      <c r="H225" s="2"/>
      <c r="I225" s="2"/>
      <c r="J225" s="13"/>
      <c r="K225" s="2"/>
      <c r="L225" s="2"/>
    </row>
    <row r="226" spans="5:12" x14ac:dyDescent="0.3">
      <c r="E226" s="2"/>
      <c r="F226" s="2"/>
      <c r="G226" s="2"/>
      <c r="H226" s="2"/>
      <c r="I226" s="2"/>
      <c r="J226" s="13"/>
      <c r="K226" s="2"/>
      <c r="L226" s="2"/>
    </row>
    <row r="227" spans="5:12" x14ac:dyDescent="0.3">
      <c r="E227" s="2"/>
      <c r="F227" s="2"/>
      <c r="G227" s="2"/>
      <c r="H227" s="2"/>
      <c r="I227" s="2"/>
      <c r="J227" s="13"/>
      <c r="K227" s="2"/>
      <c r="L227" s="2"/>
    </row>
    <row r="228" spans="5:12" x14ac:dyDescent="0.3">
      <c r="E228" s="2"/>
      <c r="F228" s="2"/>
      <c r="G228" s="2"/>
      <c r="H228" s="2"/>
      <c r="I228" s="2"/>
      <c r="J228" s="13"/>
      <c r="K228" s="2"/>
      <c r="L228" s="2"/>
    </row>
    <row r="229" spans="5:12" x14ac:dyDescent="0.3">
      <c r="E229" s="2"/>
      <c r="F229" s="2"/>
      <c r="G229" s="2"/>
      <c r="H229" s="2"/>
      <c r="I229" s="2"/>
      <c r="J229" s="13"/>
      <c r="K229" s="2"/>
      <c r="L229" s="2"/>
    </row>
    <row r="230" spans="5:12" x14ac:dyDescent="0.3">
      <c r="E230" s="2"/>
      <c r="F230" s="2"/>
      <c r="G230" s="2"/>
      <c r="H230" s="2"/>
      <c r="I230" s="2"/>
      <c r="J230" s="13"/>
      <c r="K230" s="2"/>
      <c r="L230" s="2"/>
    </row>
    <row r="231" spans="5:12" x14ac:dyDescent="0.3">
      <c r="E231" s="2"/>
      <c r="F231" s="2"/>
      <c r="G231" s="2"/>
      <c r="H231" s="2"/>
      <c r="I231" s="2"/>
      <c r="J231" s="13"/>
      <c r="K231" s="2"/>
      <c r="L231" s="2"/>
    </row>
    <row r="232" spans="5:12" x14ac:dyDescent="0.3">
      <c r="E232" s="2"/>
      <c r="F232" s="2"/>
      <c r="G232" s="2"/>
      <c r="H232" s="2"/>
      <c r="I232" s="2"/>
      <c r="J232" s="13"/>
      <c r="K232" s="2"/>
      <c r="L232" s="2"/>
    </row>
    <row r="233" spans="5:12" x14ac:dyDescent="0.3">
      <c r="E233" s="2"/>
      <c r="F233" s="2"/>
      <c r="G233" s="2"/>
      <c r="H233" s="2"/>
      <c r="I233" s="2"/>
      <c r="J233" s="13"/>
      <c r="K233" s="2"/>
      <c r="L233" s="2"/>
    </row>
    <row r="234" spans="5:12" x14ac:dyDescent="0.3">
      <c r="E234" s="2"/>
      <c r="F234" s="2"/>
      <c r="G234" s="2"/>
      <c r="H234" s="2"/>
      <c r="I234" s="2"/>
      <c r="J234" s="13"/>
      <c r="K234" s="2"/>
      <c r="L234" s="2"/>
    </row>
    <row r="235" spans="5:12" x14ac:dyDescent="0.3">
      <c r="E235" s="2"/>
      <c r="F235" s="2"/>
      <c r="G235" s="2"/>
      <c r="H235" s="2"/>
      <c r="I235" s="2"/>
      <c r="J235" s="13"/>
      <c r="K235" s="2"/>
      <c r="L235" s="2"/>
    </row>
    <row r="236" spans="5:12" x14ac:dyDescent="0.3">
      <c r="E236" s="2"/>
      <c r="F236" s="2"/>
      <c r="G236" s="2"/>
      <c r="H236" s="2"/>
      <c r="I236" s="2"/>
      <c r="J236" s="13"/>
      <c r="K236" s="2"/>
      <c r="L236" s="2"/>
    </row>
    <row r="237" spans="5:12" x14ac:dyDescent="0.3">
      <c r="E237" s="2"/>
      <c r="F237" s="2"/>
      <c r="G237" s="2"/>
      <c r="H237" s="2"/>
      <c r="I237" s="2"/>
      <c r="J237" s="13"/>
      <c r="K237" s="2"/>
      <c r="L237" s="2"/>
    </row>
    <row r="238" spans="5:12" x14ac:dyDescent="0.3">
      <c r="E238" s="2"/>
      <c r="F238" s="2"/>
      <c r="G238" s="2"/>
      <c r="H238" s="2"/>
      <c r="I238" s="2"/>
      <c r="J238" s="13"/>
      <c r="K238" s="2"/>
      <c r="L238" s="2"/>
    </row>
    <row r="239" spans="5:12" x14ac:dyDescent="0.3">
      <c r="E239" s="2"/>
      <c r="F239" s="2"/>
      <c r="G239" s="2"/>
      <c r="H239" s="2"/>
      <c r="I239" s="2"/>
      <c r="J239" s="13"/>
      <c r="K239" s="2"/>
      <c r="L239" s="2"/>
    </row>
    <row r="240" spans="5:12" x14ac:dyDescent="0.3">
      <c r="E240" s="2"/>
      <c r="F240" s="2"/>
      <c r="G240" s="2"/>
      <c r="H240" s="2"/>
      <c r="I240" s="2"/>
      <c r="J240" s="13"/>
      <c r="K240" s="2"/>
      <c r="L240" s="2"/>
    </row>
    <row r="241" spans="5:12" x14ac:dyDescent="0.3">
      <c r="E241" s="2"/>
      <c r="F241" s="2"/>
      <c r="G241" s="2"/>
      <c r="H241" s="2"/>
      <c r="I241" s="2"/>
      <c r="J241" s="13"/>
      <c r="K241" s="2"/>
      <c r="L241" s="2"/>
    </row>
    <row r="242" spans="5:12" x14ac:dyDescent="0.3">
      <c r="E242" s="2"/>
      <c r="F242" s="2"/>
      <c r="G242" s="2"/>
      <c r="H242" s="2"/>
      <c r="I242" s="2"/>
      <c r="J242" s="13"/>
      <c r="K242" s="2"/>
      <c r="L242" s="2"/>
    </row>
    <row r="243" spans="5:12" x14ac:dyDescent="0.3">
      <c r="E243" s="2"/>
      <c r="F243" s="2"/>
      <c r="G243" s="2"/>
      <c r="H243" s="2"/>
      <c r="I243" s="2"/>
      <c r="J243" s="13"/>
      <c r="K243" s="2"/>
      <c r="L243" s="2"/>
    </row>
    <row r="244" spans="5:12" x14ac:dyDescent="0.3">
      <c r="E244" s="2"/>
      <c r="F244" s="2"/>
      <c r="G244" s="2"/>
      <c r="H244" s="2"/>
      <c r="I244" s="2"/>
      <c r="J244" s="13"/>
      <c r="K244" s="2"/>
      <c r="L244" s="2"/>
    </row>
    <row r="245" spans="5:12" x14ac:dyDescent="0.3">
      <c r="E245" s="2"/>
      <c r="F245" s="2"/>
      <c r="G245" s="2"/>
      <c r="H245" s="2"/>
      <c r="I245" s="2"/>
      <c r="J245" s="13"/>
      <c r="K245" s="2"/>
      <c r="L245" s="2"/>
    </row>
    <row r="246" spans="5:12" x14ac:dyDescent="0.3">
      <c r="E246" s="2"/>
      <c r="F246" s="2"/>
      <c r="G246" s="2"/>
      <c r="H246" s="2"/>
      <c r="I246" s="2"/>
      <c r="J246" s="13"/>
      <c r="K246" s="2"/>
      <c r="L246" s="2"/>
    </row>
    <row r="247" spans="5:12" x14ac:dyDescent="0.3">
      <c r="E247" s="2"/>
      <c r="F247" s="2"/>
      <c r="G247" s="2"/>
      <c r="H247" s="2"/>
      <c r="I247" s="2"/>
      <c r="J247" s="13"/>
      <c r="K247" s="2"/>
      <c r="L247" s="2"/>
    </row>
    <row r="248" spans="5:12" x14ac:dyDescent="0.3">
      <c r="E248" s="2"/>
      <c r="F248" s="2"/>
      <c r="G248" s="2"/>
      <c r="H248" s="2"/>
      <c r="I248" s="2"/>
      <c r="J248" s="13"/>
      <c r="K248" s="2"/>
      <c r="L248" s="2"/>
    </row>
    <row r="249" spans="5:12" x14ac:dyDescent="0.3">
      <c r="E249" s="2"/>
      <c r="F249" s="2"/>
      <c r="G249" s="2"/>
      <c r="H249" s="2"/>
      <c r="I249" s="2"/>
      <c r="J249" s="13"/>
      <c r="K249" s="2"/>
      <c r="L249" s="2"/>
    </row>
    <row r="250" spans="5:12" x14ac:dyDescent="0.3">
      <c r="E250" s="2"/>
      <c r="F250" s="2"/>
      <c r="G250" s="2"/>
      <c r="H250" s="2"/>
      <c r="I250" s="2"/>
      <c r="J250" s="13"/>
      <c r="K250" s="2"/>
      <c r="L250" s="2"/>
    </row>
    <row r="251" spans="5:12" x14ac:dyDescent="0.3">
      <c r="E251" s="2"/>
      <c r="F251" s="2"/>
      <c r="G251" s="2"/>
      <c r="H251" s="2"/>
      <c r="I251" s="2"/>
      <c r="J251" s="13"/>
      <c r="K251" s="2"/>
      <c r="L251" s="2"/>
    </row>
    <row r="252" spans="5:12" x14ac:dyDescent="0.3">
      <c r="E252" s="2"/>
      <c r="F252" s="2"/>
      <c r="G252" s="2"/>
      <c r="H252" s="2"/>
      <c r="I252" s="2"/>
      <c r="J252" s="13"/>
      <c r="K252" s="2"/>
      <c r="L252" s="2"/>
    </row>
    <row r="253" spans="5:12" x14ac:dyDescent="0.3">
      <c r="E253" s="2"/>
      <c r="F253" s="2"/>
      <c r="G253" s="2"/>
      <c r="H253" s="2"/>
      <c r="I253" s="2"/>
      <c r="J253" s="13"/>
      <c r="K253" s="2"/>
      <c r="L253" s="2"/>
    </row>
    <row r="254" spans="5:12" x14ac:dyDescent="0.3">
      <c r="E254" s="2"/>
      <c r="F254" s="2"/>
      <c r="G254" s="2"/>
      <c r="H254" s="2"/>
      <c r="I254" s="2"/>
      <c r="J254" s="13"/>
      <c r="K254" s="2"/>
      <c r="L254" s="2"/>
    </row>
    <row r="255" spans="5:12" x14ac:dyDescent="0.3">
      <c r="E255" s="2"/>
      <c r="F255" s="2"/>
      <c r="G255" s="2"/>
      <c r="H255" s="2"/>
      <c r="I255" s="2"/>
      <c r="J255" s="13"/>
      <c r="K255" s="2"/>
      <c r="L255" s="2"/>
    </row>
    <row r="256" spans="5:12" x14ac:dyDescent="0.3">
      <c r="E256" s="2"/>
      <c r="F256" s="2"/>
      <c r="G256" s="2"/>
      <c r="H256" s="2"/>
      <c r="I256" s="2"/>
      <c r="J256" s="13"/>
      <c r="K256" s="2"/>
      <c r="L256" s="2"/>
    </row>
    <row r="257" spans="5:12" x14ac:dyDescent="0.3">
      <c r="E257" s="2"/>
      <c r="F257" s="2"/>
      <c r="G257" s="2"/>
      <c r="H257" s="2"/>
      <c r="I257" s="2"/>
      <c r="J257" s="13"/>
      <c r="K257" s="2"/>
      <c r="L257" s="2"/>
    </row>
    <row r="258" spans="5:12" x14ac:dyDescent="0.3">
      <c r="E258" s="2"/>
      <c r="F258" s="2"/>
      <c r="G258" s="2"/>
      <c r="H258" s="2"/>
      <c r="I258" s="2"/>
      <c r="J258" s="13"/>
      <c r="K258" s="2"/>
      <c r="L258" s="2"/>
    </row>
    <row r="259" spans="5:12" x14ac:dyDescent="0.3">
      <c r="E259" s="2"/>
      <c r="F259" s="2"/>
      <c r="G259" s="2"/>
      <c r="H259" s="2"/>
      <c r="I259" s="2"/>
      <c r="J259" s="13"/>
      <c r="K259" s="2"/>
      <c r="L259" s="2"/>
    </row>
    <row r="260" spans="5:12" x14ac:dyDescent="0.3">
      <c r="E260" s="2"/>
      <c r="F260" s="2"/>
      <c r="G260" s="2"/>
      <c r="H260" s="2"/>
      <c r="I260" s="2"/>
      <c r="J260" s="13"/>
      <c r="K260" s="2"/>
      <c r="L260" s="2"/>
    </row>
    <row r="261" spans="5:12" x14ac:dyDescent="0.3">
      <c r="E261" s="2"/>
      <c r="F261" s="2"/>
      <c r="G261" s="2"/>
      <c r="H261" s="2"/>
      <c r="I261" s="2"/>
      <c r="J261" s="13"/>
      <c r="K261" s="2"/>
      <c r="L261" s="2"/>
    </row>
    <row r="262" spans="5:12" x14ac:dyDescent="0.3">
      <c r="E262" s="2"/>
      <c r="F262" s="2"/>
      <c r="G262" s="2"/>
      <c r="H262" s="2"/>
      <c r="I262" s="2"/>
      <c r="J262" s="13"/>
      <c r="K262" s="2"/>
      <c r="L262" s="2"/>
    </row>
    <row r="263" spans="5:12" x14ac:dyDescent="0.3">
      <c r="E263" s="2"/>
      <c r="F263" s="2"/>
      <c r="G263" s="2"/>
      <c r="H263" s="2"/>
      <c r="I263" s="2"/>
      <c r="J263" s="13"/>
      <c r="K263" s="2"/>
      <c r="L263" s="2"/>
    </row>
    <row r="264" spans="5:12" x14ac:dyDescent="0.3">
      <c r="E264" s="2"/>
      <c r="F264" s="2"/>
      <c r="G264" s="2"/>
      <c r="H264" s="2"/>
      <c r="I264" s="2"/>
      <c r="J264" s="13"/>
      <c r="K264" s="2"/>
      <c r="L264" s="2"/>
    </row>
    <row r="265" spans="5:12" x14ac:dyDescent="0.3">
      <c r="E265" s="2"/>
      <c r="F265" s="2"/>
      <c r="G265" s="2"/>
      <c r="H265" s="2"/>
      <c r="I265" s="2"/>
      <c r="J265" s="13"/>
      <c r="K265" s="2"/>
      <c r="L265" s="2"/>
    </row>
    <row r="266" spans="5:12" x14ac:dyDescent="0.3">
      <c r="E266" s="2"/>
      <c r="F266" s="2"/>
      <c r="G266" s="2"/>
      <c r="H266" s="2"/>
      <c r="I266" s="2"/>
      <c r="J266" s="13"/>
      <c r="K266" s="2"/>
      <c r="L266" s="2"/>
    </row>
    <row r="267" spans="5:12" x14ac:dyDescent="0.3">
      <c r="E267" s="2"/>
      <c r="F267" s="2"/>
      <c r="G267" s="2"/>
      <c r="H267" s="2"/>
      <c r="I267" s="2"/>
      <c r="J267" s="13"/>
      <c r="K267" s="2"/>
      <c r="L267" s="2"/>
    </row>
    <row r="268" spans="5:12" x14ac:dyDescent="0.3">
      <c r="E268" s="2"/>
      <c r="F268" s="2"/>
      <c r="G268" s="2"/>
      <c r="H268" s="2"/>
      <c r="I268" s="2"/>
      <c r="J268" s="13"/>
      <c r="K268" s="2"/>
      <c r="L268" s="2"/>
    </row>
    <row r="269" spans="5:12" x14ac:dyDescent="0.3">
      <c r="E269" s="2"/>
      <c r="F269" s="2"/>
      <c r="G269" s="2"/>
      <c r="H269" s="2"/>
      <c r="I269" s="2"/>
      <c r="J269" s="13"/>
      <c r="K269" s="2"/>
      <c r="L269" s="2"/>
    </row>
    <row r="270" spans="5:12" x14ac:dyDescent="0.3">
      <c r="E270" s="2"/>
      <c r="F270" s="2"/>
      <c r="G270" s="2"/>
      <c r="H270" s="2"/>
      <c r="I270" s="2"/>
      <c r="J270" s="13"/>
      <c r="K270" s="2"/>
      <c r="L270" s="2"/>
    </row>
    <row r="271" spans="5:12" x14ac:dyDescent="0.3">
      <c r="E271" s="2"/>
      <c r="F271" s="2"/>
      <c r="G271" s="2"/>
      <c r="H271" s="2"/>
      <c r="I271" s="2"/>
      <c r="J271" s="13"/>
      <c r="K271" s="2"/>
      <c r="L271" s="2"/>
    </row>
    <row r="272" spans="5:12" x14ac:dyDescent="0.3">
      <c r="E272" s="2"/>
      <c r="F272" s="2"/>
      <c r="G272" s="2"/>
      <c r="H272" s="2"/>
      <c r="I272" s="2"/>
      <c r="J272" s="13"/>
      <c r="K272" s="2"/>
      <c r="L272" s="2"/>
    </row>
    <row r="273" spans="5:12" x14ac:dyDescent="0.3">
      <c r="E273" s="2"/>
      <c r="F273" s="2"/>
      <c r="G273" s="2"/>
      <c r="H273" s="2"/>
      <c r="I273" s="2"/>
      <c r="J273" s="13"/>
      <c r="K273" s="2"/>
      <c r="L273" s="2"/>
    </row>
    <row r="274" spans="5:12" x14ac:dyDescent="0.3">
      <c r="E274" s="2"/>
      <c r="F274" s="2"/>
      <c r="G274" s="2"/>
      <c r="H274" s="2"/>
      <c r="I274" s="2"/>
      <c r="J274" s="13"/>
      <c r="K274" s="2"/>
      <c r="L274" s="2"/>
    </row>
    <row r="275" spans="5:12" x14ac:dyDescent="0.3">
      <c r="E275" s="2"/>
      <c r="F275" s="2"/>
      <c r="G275" s="2"/>
      <c r="H275" s="2"/>
      <c r="I275" s="2"/>
      <c r="J275" s="13"/>
      <c r="K275" s="2"/>
      <c r="L275" s="2"/>
    </row>
    <row r="276" spans="5:12" x14ac:dyDescent="0.3">
      <c r="E276" s="2"/>
      <c r="F276" s="2"/>
      <c r="G276" s="2"/>
      <c r="H276" s="2"/>
      <c r="I276" s="2"/>
      <c r="J276" s="13"/>
      <c r="K276" s="2"/>
      <c r="L276" s="2"/>
    </row>
    <row r="277" spans="5:12" x14ac:dyDescent="0.3">
      <c r="E277" s="2"/>
      <c r="F277" s="2"/>
      <c r="G277" s="2"/>
      <c r="H277" s="2"/>
      <c r="I277" s="2"/>
      <c r="J277" s="13"/>
      <c r="K277" s="2"/>
      <c r="L277" s="2"/>
    </row>
    <row r="278" spans="5:12" x14ac:dyDescent="0.3">
      <c r="E278" s="2"/>
      <c r="F278" s="2"/>
      <c r="G278" s="2"/>
      <c r="H278" s="2"/>
      <c r="I278" s="2"/>
      <c r="J278" s="13"/>
      <c r="K278" s="2"/>
      <c r="L278" s="2"/>
    </row>
    <row r="279" spans="5:12" x14ac:dyDescent="0.3">
      <c r="E279" s="2"/>
      <c r="F279" s="2"/>
      <c r="G279" s="2"/>
      <c r="H279" s="2"/>
      <c r="I279" s="2"/>
      <c r="J279" s="13"/>
      <c r="K279" s="2"/>
      <c r="L279" s="2"/>
    </row>
    <row r="280" spans="5:12" x14ac:dyDescent="0.3">
      <c r="E280" s="2"/>
      <c r="F280" s="2"/>
      <c r="G280" s="2"/>
      <c r="H280" s="2"/>
      <c r="I280" s="2"/>
      <c r="J280" s="13"/>
      <c r="K280" s="2"/>
      <c r="L280" s="2"/>
    </row>
    <row r="281" spans="5:12" x14ac:dyDescent="0.3">
      <c r="E281" s="2"/>
      <c r="F281" s="2"/>
      <c r="G281" s="2"/>
      <c r="H281" s="2"/>
      <c r="I281" s="2"/>
      <c r="J281" s="13"/>
      <c r="K281" s="2"/>
      <c r="L281" s="2"/>
    </row>
    <row r="282" spans="5:12" x14ac:dyDescent="0.3">
      <c r="E282" s="2"/>
      <c r="F282" s="2"/>
      <c r="G282" s="2"/>
      <c r="H282" s="2"/>
      <c r="I282" s="2"/>
      <c r="J282" s="13"/>
      <c r="K282" s="2"/>
      <c r="L282" s="2"/>
    </row>
    <row r="283" spans="5:12" x14ac:dyDescent="0.3">
      <c r="E283" s="2"/>
      <c r="F283" s="2"/>
      <c r="G283" s="2"/>
      <c r="H283" s="2"/>
      <c r="I283" s="2"/>
      <c r="J283" s="13"/>
      <c r="K283" s="2"/>
      <c r="L283" s="2"/>
    </row>
    <row r="284" spans="5:12" x14ac:dyDescent="0.3">
      <c r="E284" s="2"/>
      <c r="F284" s="2"/>
      <c r="G284" s="2"/>
      <c r="H284" s="2"/>
      <c r="I284" s="2"/>
      <c r="J284" s="13"/>
      <c r="K284" s="2"/>
      <c r="L284" s="2"/>
    </row>
    <row r="285" spans="5:12" x14ac:dyDescent="0.3">
      <c r="E285" s="2"/>
      <c r="F285" s="2"/>
      <c r="G285" s="2"/>
      <c r="H285" s="2"/>
      <c r="I285" s="2"/>
      <c r="J285" s="13"/>
      <c r="K285" s="2"/>
      <c r="L285" s="2"/>
    </row>
    <row r="286" spans="5:12" x14ac:dyDescent="0.3">
      <c r="E286" s="2"/>
      <c r="F286" s="2"/>
      <c r="G286" s="2"/>
      <c r="H286" s="2"/>
      <c r="I286" s="2"/>
      <c r="J286" s="13"/>
      <c r="K286" s="2"/>
      <c r="L286" s="2"/>
    </row>
    <row r="287" spans="5:12" x14ac:dyDescent="0.3">
      <c r="E287" s="2"/>
      <c r="F287" s="2"/>
      <c r="G287" s="2"/>
      <c r="H287" s="2"/>
      <c r="I287" s="2"/>
      <c r="J287" s="13"/>
      <c r="K287" s="2"/>
      <c r="L287" s="2"/>
    </row>
    <row r="288" spans="5:12" x14ac:dyDescent="0.3">
      <c r="E288" s="2"/>
      <c r="F288" s="2"/>
      <c r="G288" s="2"/>
      <c r="H288" s="2"/>
      <c r="I288" s="2"/>
      <c r="J288" s="13"/>
      <c r="K288" s="2"/>
      <c r="L288" s="2"/>
    </row>
    <row r="289" spans="5:12" x14ac:dyDescent="0.3">
      <c r="E289" s="2"/>
      <c r="F289" s="2"/>
      <c r="G289" s="2"/>
      <c r="H289" s="2"/>
      <c r="I289" s="2"/>
      <c r="J289" s="13"/>
      <c r="K289" s="2"/>
      <c r="L289" s="2"/>
    </row>
    <row r="290" spans="5:12" x14ac:dyDescent="0.3">
      <c r="E290" s="2"/>
      <c r="F290" s="2"/>
      <c r="G290" s="2"/>
      <c r="H290" s="2"/>
      <c r="I290" s="2"/>
      <c r="J290" s="13"/>
      <c r="K290" s="2"/>
      <c r="L290" s="2"/>
    </row>
    <row r="291" spans="5:12" x14ac:dyDescent="0.3">
      <c r="E291" s="2"/>
      <c r="F291" s="2"/>
      <c r="G291" s="2"/>
      <c r="H291" s="2"/>
      <c r="I291" s="2"/>
      <c r="J291" s="13"/>
      <c r="K291" s="2"/>
      <c r="L291" s="2"/>
    </row>
    <row r="292" spans="5:12" x14ac:dyDescent="0.3">
      <c r="E292" s="2"/>
      <c r="F292" s="2"/>
      <c r="G292" s="2"/>
      <c r="H292" s="2"/>
      <c r="I292" s="2"/>
      <c r="J292" s="13"/>
      <c r="K292" s="2"/>
      <c r="L292" s="2"/>
    </row>
    <row r="293" spans="5:12" x14ac:dyDescent="0.3">
      <c r="E293" s="2"/>
      <c r="F293" s="2"/>
      <c r="G293" s="2"/>
      <c r="H293" s="2"/>
      <c r="I293" s="2"/>
      <c r="J293" s="13"/>
      <c r="K293" s="2"/>
      <c r="L293" s="2"/>
    </row>
    <row r="294" spans="5:12" x14ac:dyDescent="0.3">
      <c r="E294" s="2"/>
      <c r="F294" s="2"/>
      <c r="G294" s="2"/>
      <c r="H294" s="2"/>
      <c r="I294" s="2"/>
      <c r="J294" s="13"/>
      <c r="K294" s="2"/>
      <c r="L294" s="2"/>
    </row>
    <row r="295" spans="5:12" x14ac:dyDescent="0.3">
      <c r="E295" s="2"/>
      <c r="F295" s="2"/>
      <c r="G295" s="2"/>
      <c r="H295" s="2"/>
      <c r="I295" s="2"/>
      <c r="J295" s="13"/>
      <c r="K295" s="2"/>
      <c r="L295" s="2"/>
    </row>
    <row r="296" spans="5:12" x14ac:dyDescent="0.3">
      <c r="E296" s="2"/>
      <c r="F296" s="2"/>
      <c r="G296" s="2"/>
      <c r="H296" s="2"/>
      <c r="I296" s="2"/>
      <c r="J296" s="13"/>
      <c r="K296" s="2"/>
      <c r="L296" s="2"/>
    </row>
    <row r="297" spans="5:12" x14ac:dyDescent="0.3">
      <c r="E297" s="2"/>
      <c r="F297" s="2"/>
      <c r="G297" s="2"/>
      <c r="H297" s="2"/>
      <c r="I297" s="2"/>
      <c r="J297" s="13"/>
      <c r="K297" s="2"/>
      <c r="L297" s="2"/>
    </row>
    <row r="298" spans="5:12" x14ac:dyDescent="0.3">
      <c r="E298" s="2"/>
      <c r="F298" s="2"/>
      <c r="G298" s="2"/>
      <c r="H298" s="2"/>
      <c r="I298" s="2"/>
      <c r="J298" s="13"/>
      <c r="K298" s="2"/>
      <c r="L298" s="2"/>
    </row>
    <row r="299" spans="5:12" x14ac:dyDescent="0.3">
      <c r="E299" s="2"/>
      <c r="F299" s="2"/>
      <c r="G299" s="2"/>
      <c r="H299" s="2"/>
      <c r="I299" s="2"/>
      <c r="J299" s="13"/>
      <c r="K299" s="2"/>
      <c r="L299" s="2"/>
    </row>
    <row r="300" spans="5:12" x14ac:dyDescent="0.3">
      <c r="E300" s="2"/>
      <c r="F300" s="2"/>
      <c r="G300" s="2"/>
      <c r="H300" s="2"/>
      <c r="I300" s="2"/>
      <c r="J300" s="13"/>
      <c r="K300" s="2"/>
      <c r="L300" s="2"/>
    </row>
    <row r="301" spans="5:12" x14ac:dyDescent="0.3">
      <c r="E301" s="2"/>
      <c r="F301" s="2"/>
      <c r="G301" s="2"/>
      <c r="H301" s="2"/>
      <c r="I301" s="2"/>
      <c r="J301" s="13"/>
      <c r="K301" s="2"/>
      <c r="L301" s="2"/>
    </row>
    <row r="302" spans="5:12" x14ac:dyDescent="0.3">
      <c r="E302" s="2"/>
      <c r="F302" s="2"/>
      <c r="G302" s="2"/>
      <c r="H302" s="2"/>
      <c r="I302" s="2"/>
      <c r="J302" s="13"/>
      <c r="K302" s="2"/>
      <c r="L302" s="2"/>
    </row>
    <row r="303" spans="5:12" x14ac:dyDescent="0.3">
      <c r="E303" s="2"/>
      <c r="F303" s="2"/>
      <c r="G303" s="2"/>
      <c r="H303" s="2"/>
      <c r="I303" s="2"/>
      <c r="J303" s="13"/>
      <c r="K303" s="2"/>
      <c r="L303" s="2"/>
    </row>
    <row r="304" spans="5:12" x14ac:dyDescent="0.3">
      <c r="E304" s="2"/>
      <c r="F304" s="2"/>
      <c r="G304" s="2"/>
      <c r="H304" s="2"/>
      <c r="I304" s="2"/>
      <c r="J304" s="13"/>
      <c r="K304" s="2"/>
      <c r="L304" s="2"/>
    </row>
    <row r="305" spans="5:12" x14ac:dyDescent="0.3">
      <c r="E305" s="2"/>
      <c r="F305" s="2"/>
      <c r="G305" s="2"/>
      <c r="H305" s="2"/>
      <c r="I305" s="2"/>
      <c r="J305" s="13"/>
      <c r="K305" s="2"/>
      <c r="L305" s="2"/>
    </row>
    <row r="306" spans="5:12" x14ac:dyDescent="0.3">
      <c r="E306" s="2"/>
      <c r="F306" s="2"/>
      <c r="G306" s="2"/>
      <c r="H306" s="2"/>
      <c r="I306" s="2"/>
      <c r="J306" s="13"/>
      <c r="K306" s="2"/>
      <c r="L306" s="2"/>
    </row>
    <row r="307" spans="5:12" x14ac:dyDescent="0.3">
      <c r="E307" s="2"/>
      <c r="F307" s="2"/>
      <c r="G307" s="2"/>
      <c r="H307" s="2"/>
      <c r="I307" s="2"/>
      <c r="J307" s="13"/>
      <c r="K307" s="2"/>
      <c r="L307" s="2"/>
    </row>
    <row r="308" spans="5:12" x14ac:dyDescent="0.3">
      <c r="E308" s="2"/>
      <c r="F308" s="2"/>
      <c r="G308" s="2"/>
      <c r="H308" s="2"/>
      <c r="I308" s="2"/>
      <c r="J308" s="13"/>
      <c r="K308" s="2"/>
      <c r="L308" s="2"/>
    </row>
    <row r="309" spans="5:12" x14ac:dyDescent="0.3">
      <c r="E309" s="2"/>
      <c r="F309" s="2"/>
      <c r="G309" s="2"/>
      <c r="H309" s="2"/>
      <c r="I309" s="2"/>
      <c r="J309" s="13"/>
      <c r="K309" s="2"/>
      <c r="L309" s="2"/>
    </row>
    <row r="310" spans="5:12" x14ac:dyDescent="0.3">
      <c r="E310" s="2"/>
      <c r="F310" s="2"/>
      <c r="G310" s="2"/>
      <c r="H310" s="2"/>
      <c r="I310" s="2"/>
      <c r="J310" s="13"/>
      <c r="K310" s="2"/>
      <c r="L310" s="2"/>
    </row>
    <row r="311" spans="5:12" x14ac:dyDescent="0.3">
      <c r="E311" s="2"/>
      <c r="F311" s="2"/>
      <c r="G311" s="2"/>
      <c r="H311" s="2"/>
      <c r="I311" s="2"/>
      <c r="J311" s="13"/>
      <c r="K311" s="2"/>
      <c r="L311" s="2"/>
    </row>
    <row r="312" spans="5:12" x14ac:dyDescent="0.3">
      <c r="E312" s="2"/>
      <c r="F312" s="2"/>
      <c r="G312" s="2"/>
      <c r="H312" s="2"/>
      <c r="I312" s="2"/>
      <c r="J312" s="13"/>
      <c r="K312" s="2"/>
      <c r="L312" s="2"/>
    </row>
    <row r="313" spans="5:12" x14ac:dyDescent="0.3">
      <c r="E313" s="2"/>
      <c r="F313" s="2"/>
      <c r="G313" s="2"/>
      <c r="H313" s="2"/>
      <c r="I313" s="2"/>
      <c r="J313" s="13"/>
      <c r="K313" s="2"/>
      <c r="L313" s="2"/>
    </row>
    <row r="314" spans="5:12" x14ac:dyDescent="0.3">
      <c r="E314" s="2"/>
      <c r="F314" s="2"/>
      <c r="G314" s="2"/>
      <c r="H314" s="2"/>
      <c r="I314" s="2"/>
      <c r="J314" s="13"/>
      <c r="K314" s="2"/>
      <c r="L314" s="2"/>
    </row>
    <row r="315" spans="5:12" x14ac:dyDescent="0.3">
      <c r="E315" s="2"/>
      <c r="F315" s="2"/>
      <c r="G315" s="2"/>
      <c r="H315" s="2"/>
      <c r="I315" s="2"/>
      <c r="J315" s="13"/>
      <c r="K315" s="2"/>
      <c r="L315" s="2"/>
    </row>
    <row r="316" spans="5:12" x14ac:dyDescent="0.3">
      <c r="E316" s="2"/>
      <c r="F316" s="2"/>
      <c r="G316" s="2"/>
      <c r="H316" s="2"/>
      <c r="I316" s="2"/>
      <c r="J316" s="13"/>
      <c r="K316" s="2"/>
      <c r="L316" s="2"/>
    </row>
    <row r="317" spans="5:12" x14ac:dyDescent="0.3">
      <c r="E317" s="2"/>
      <c r="F317" s="2"/>
      <c r="G317" s="2"/>
      <c r="H317" s="2"/>
      <c r="I317" s="2"/>
      <c r="J317" s="13"/>
      <c r="K317" s="2"/>
      <c r="L317" s="2"/>
    </row>
    <row r="318" spans="5:12" x14ac:dyDescent="0.3">
      <c r="E318" s="2"/>
      <c r="F318" s="2"/>
      <c r="G318" s="2"/>
      <c r="H318" s="2"/>
      <c r="I318" s="2"/>
      <c r="J318" s="13"/>
      <c r="K318" s="2"/>
      <c r="L318" s="2"/>
    </row>
    <row r="319" spans="5:12" x14ac:dyDescent="0.3">
      <c r="E319" s="2"/>
      <c r="F319" s="2"/>
      <c r="G319" s="2"/>
      <c r="H319" s="2"/>
      <c r="I319" s="2"/>
      <c r="J319" s="13"/>
      <c r="K319" s="2"/>
      <c r="L319" s="2"/>
    </row>
    <row r="320" spans="5:12" x14ac:dyDescent="0.3">
      <c r="E320" s="2"/>
      <c r="F320" s="2"/>
      <c r="G320" s="2"/>
      <c r="H320" s="2"/>
      <c r="I320" s="2"/>
      <c r="J320" s="13"/>
      <c r="K320" s="2"/>
      <c r="L320" s="2"/>
    </row>
    <row r="321" spans="5:12" x14ac:dyDescent="0.3">
      <c r="E321" s="2"/>
      <c r="F321" s="2"/>
      <c r="G321" s="2"/>
      <c r="H321" s="2"/>
      <c r="I321" s="2"/>
      <c r="J321" s="13"/>
      <c r="K321" s="2"/>
      <c r="L321" s="2"/>
    </row>
    <row r="322" spans="5:12" x14ac:dyDescent="0.3">
      <c r="E322" s="2"/>
      <c r="F322" s="2"/>
      <c r="G322" s="2"/>
      <c r="H322" s="2"/>
      <c r="I322" s="2"/>
      <c r="J322" s="13"/>
      <c r="K322" s="2"/>
      <c r="L322" s="2"/>
    </row>
    <row r="323" spans="5:12" x14ac:dyDescent="0.3">
      <c r="E323" s="2"/>
      <c r="F323" s="2"/>
      <c r="G323" s="2"/>
      <c r="H323" s="2"/>
      <c r="I323" s="2"/>
      <c r="J323" s="13"/>
      <c r="K323" s="2"/>
      <c r="L323" s="2"/>
    </row>
    <row r="324" spans="5:12" x14ac:dyDescent="0.3">
      <c r="E324" s="2"/>
      <c r="F324" s="2"/>
      <c r="G324" s="2"/>
      <c r="H324" s="2"/>
      <c r="I324" s="2"/>
      <c r="J324" s="13"/>
      <c r="K324" s="2"/>
      <c r="L324" s="2"/>
    </row>
    <row r="325" spans="5:12" x14ac:dyDescent="0.3">
      <c r="E325" s="2"/>
      <c r="F325" s="2"/>
      <c r="G325" s="2"/>
      <c r="H325" s="2"/>
      <c r="I325" s="2"/>
      <c r="J325" s="13"/>
      <c r="K325" s="2"/>
      <c r="L325" s="2"/>
    </row>
    <row r="326" spans="5:12" x14ac:dyDescent="0.3">
      <c r="E326" s="2"/>
      <c r="F326" s="2"/>
      <c r="G326" s="2"/>
      <c r="H326" s="2"/>
      <c r="I326" s="2"/>
      <c r="J326" s="13"/>
      <c r="K326" s="2"/>
      <c r="L326" s="2"/>
    </row>
    <row r="327" spans="5:12" x14ac:dyDescent="0.3">
      <c r="E327" s="2"/>
      <c r="F327" s="2"/>
      <c r="G327" s="2"/>
      <c r="H327" s="2"/>
      <c r="I327" s="2"/>
      <c r="J327" s="13"/>
      <c r="K327" s="2"/>
      <c r="L327" s="2"/>
    </row>
    <row r="328" spans="5:12" x14ac:dyDescent="0.3">
      <c r="E328" s="2"/>
      <c r="F328" s="2"/>
      <c r="G328" s="2"/>
      <c r="H328" s="2"/>
      <c r="I328" s="2"/>
      <c r="J328" s="13"/>
      <c r="K328" s="2"/>
      <c r="L328" s="2"/>
    </row>
    <row r="329" spans="5:12" x14ac:dyDescent="0.3">
      <c r="E329" s="2"/>
      <c r="F329" s="2"/>
      <c r="G329" s="2"/>
      <c r="H329" s="2"/>
      <c r="I329" s="2"/>
      <c r="J329" s="13"/>
      <c r="K329" s="2"/>
      <c r="L329" s="2"/>
    </row>
    <row r="330" spans="5:12" x14ac:dyDescent="0.3">
      <c r="E330" s="2"/>
      <c r="F330" s="2"/>
      <c r="G330" s="2"/>
      <c r="H330" s="2"/>
      <c r="I330" s="2"/>
      <c r="J330" s="13"/>
      <c r="K330" s="2"/>
      <c r="L330" s="2"/>
    </row>
    <row r="331" spans="5:12" x14ac:dyDescent="0.3">
      <c r="E331" s="2"/>
      <c r="F331" s="2"/>
      <c r="G331" s="2"/>
      <c r="H331" s="2"/>
      <c r="I331" s="2"/>
      <c r="J331" s="13"/>
      <c r="K331" s="2"/>
      <c r="L331" s="2"/>
    </row>
    <row r="332" spans="5:12" x14ac:dyDescent="0.3">
      <c r="E332" s="2"/>
      <c r="F332" s="2"/>
      <c r="G332" s="2"/>
      <c r="H332" s="2"/>
      <c r="I332" s="2"/>
      <c r="J332" s="13"/>
      <c r="K332" s="2"/>
      <c r="L332" s="2"/>
    </row>
    <row r="333" spans="5:12" x14ac:dyDescent="0.3">
      <c r="E333" s="2"/>
      <c r="F333" s="2"/>
      <c r="G333" s="2"/>
      <c r="H333" s="2"/>
      <c r="I333" s="2"/>
      <c r="J333" s="13"/>
      <c r="K333" s="2"/>
      <c r="L333" s="2"/>
    </row>
    <row r="334" spans="5:12" x14ac:dyDescent="0.3">
      <c r="E334" s="2"/>
      <c r="F334" s="2"/>
      <c r="G334" s="2"/>
      <c r="H334" s="2"/>
      <c r="I334" s="2"/>
      <c r="J334" s="13"/>
      <c r="K334" s="2"/>
      <c r="L334" s="2"/>
    </row>
    <row r="335" spans="5:12" x14ac:dyDescent="0.3">
      <c r="E335" s="2"/>
      <c r="F335" s="2"/>
      <c r="G335" s="2"/>
      <c r="H335" s="2"/>
      <c r="I335" s="2"/>
      <c r="J335" s="13"/>
      <c r="K335" s="2"/>
      <c r="L335" s="2"/>
    </row>
    <row r="336" spans="5:12" x14ac:dyDescent="0.3">
      <c r="E336" s="2"/>
      <c r="F336" s="2"/>
      <c r="G336" s="2"/>
      <c r="H336" s="2"/>
      <c r="I336" s="2"/>
      <c r="J336" s="13"/>
      <c r="K336" s="2"/>
      <c r="L336" s="2"/>
    </row>
    <row r="337" spans="5:12" x14ac:dyDescent="0.3">
      <c r="E337" s="2"/>
      <c r="F337" s="2"/>
      <c r="G337" s="2"/>
      <c r="H337" s="2"/>
      <c r="I337" s="2"/>
      <c r="J337" s="13"/>
      <c r="K337" s="2"/>
      <c r="L337" s="2"/>
    </row>
    <row r="338" spans="5:12" x14ac:dyDescent="0.3">
      <c r="E338" s="2"/>
      <c r="F338" s="2"/>
      <c r="G338" s="2"/>
      <c r="H338" s="2"/>
      <c r="I338" s="2"/>
      <c r="J338" s="13"/>
      <c r="K338" s="2"/>
      <c r="L338" s="2"/>
    </row>
    <row r="339" spans="5:12" x14ac:dyDescent="0.3">
      <c r="E339" s="2"/>
      <c r="F339" s="2"/>
      <c r="G339" s="2"/>
      <c r="H339" s="2"/>
      <c r="I339" s="2"/>
      <c r="J339" s="13"/>
      <c r="K339" s="2"/>
      <c r="L339" s="2"/>
    </row>
    <row r="340" spans="5:12" x14ac:dyDescent="0.3">
      <c r="E340" s="2"/>
      <c r="F340" s="2"/>
      <c r="G340" s="2"/>
      <c r="H340" s="2"/>
      <c r="I340" s="2"/>
      <c r="J340" s="13"/>
      <c r="K340" s="2"/>
      <c r="L340" s="2"/>
    </row>
    <row r="341" spans="5:12" x14ac:dyDescent="0.3">
      <c r="E341" s="2"/>
      <c r="F341" s="2"/>
      <c r="G341" s="2"/>
      <c r="H341" s="2"/>
      <c r="I341" s="2"/>
      <c r="J341" s="13"/>
      <c r="K341" s="2"/>
      <c r="L341" s="2"/>
    </row>
    <row r="342" spans="5:12" x14ac:dyDescent="0.3">
      <c r="E342" s="2"/>
      <c r="F342" s="2"/>
      <c r="G342" s="2"/>
      <c r="H342" s="2"/>
      <c r="I342" s="2"/>
      <c r="J342" s="13"/>
      <c r="K342" s="2"/>
      <c r="L342" s="2"/>
    </row>
    <row r="343" spans="5:12" x14ac:dyDescent="0.3">
      <c r="E343" s="2"/>
      <c r="F343" s="2"/>
      <c r="G343" s="2"/>
      <c r="H343" s="2"/>
      <c r="I343" s="2"/>
      <c r="J343" s="13"/>
      <c r="K343" s="2"/>
      <c r="L343" s="2"/>
    </row>
    <row r="344" spans="5:12" x14ac:dyDescent="0.3">
      <c r="E344" s="2"/>
      <c r="F344" s="2"/>
      <c r="G344" s="2"/>
      <c r="H344" s="2"/>
      <c r="I344" s="2"/>
      <c r="J344" s="13"/>
      <c r="K344" s="2"/>
      <c r="L344" s="2"/>
    </row>
    <row r="345" spans="5:12" x14ac:dyDescent="0.3">
      <c r="E345" s="2"/>
      <c r="F345" s="2"/>
      <c r="G345" s="2"/>
      <c r="H345" s="2"/>
      <c r="I345" s="2"/>
      <c r="J345" s="13"/>
      <c r="K345" s="2"/>
      <c r="L345" s="2"/>
    </row>
    <row r="346" spans="5:12" x14ac:dyDescent="0.3">
      <c r="E346" s="2"/>
      <c r="F346" s="2"/>
      <c r="G346" s="2"/>
      <c r="H346" s="2"/>
      <c r="I346" s="2"/>
      <c r="J346" s="13"/>
      <c r="K346" s="2"/>
      <c r="L346" s="2"/>
    </row>
    <row r="347" spans="5:12" x14ac:dyDescent="0.3">
      <c r="E347" s="2"/>
      <c r="F347" s="2"/>
      <c r="G347" s="2"/>
      <c r="H347" s="2"/>
      <c r="I347" s="2"/>
      <c r="J347" s="13"/>
      <c r="K347" s="2"/>
      <c r="L347" s="2"/>
    </row>
    <row r="348" spans="5:12" x14ac:dyDescent="0.3">
      <c r="E348" s="2"/>
      <c r="F348" s="2"/>
      <c r="G348" s="2"/>
      <c r="H348" s="2"/>
      <c r="I348" s="2"/>
      <c r="J348" s="13"/>
      <c r="K348" s="2"/>
      <c r="L348" s="2"/>
    </row>
    <row r="349" spans="5:12" x14ac:dyDescent="0.3">
      <c r="E349" s="2"/>
      <c r="F349" s="2"/>
      <c r="G349" s="2"/>
      <c r="H349" s="2"/>
      <c r="I349" s="2"/>
      <c r="J349" s="13"/>
      <c r="K349" s="2"/>
      <c r="L349" s="2"/>
    </row>
    <row r="350" spans="5:12" x14ac:dyDescent="0.3">
      <c r="E350" s="2"/>
      <c r="F350" s="2"/>
      <c r="G350" s="2"/>
      <c r="H350" s="2"/>
      <c r="I350" s="2"/>
      <c r="J350" s="13"/>
      <c r="K350" s="2"/>
      <c r="L350" s="2"/>
    </row>
    <row r="351" spans="5:12" x14ac:dyDescent="0.3">
      <c r="E351" s="2"/>
      <c r="F351" s="2"/>
      <c r="G351" s="2"/>
      <c r="H351" s="2"/>
      <c r="I351" s="2"/>
      <c r="J351" s="13"/>
      <c r="K351" s="2"/>
      <c r="L351" s="2"/>
    </row>
    <row r="352" spans="5:12" x14ac:dyDescent="0.3">
      <c r="E352" s="2"/>
      <c r="F352" s="2"/>
      <c r="G352" s="2"/>
      <c r="H352" s="2"/>
      <c r="I352" s="2"/>
      <c r="J352" s="13"/>
      <c r="K352" s="2"/>
      <c r="L352" s="2"/>
    </row>
    <row r="353" spans="5:12" x14ac:dyDescent="0.3">
      <c r="E353" s="2"/>
      <c r="F353" s="2"/>
      <c r="G353" s="2"/>
      <c r="H353" s="2"/>
      <c r="I353" s="2"/>
      <c r="J353" s="13"/>
      <c r="K353" s="2"/>
      <c r="L353" s="2"/>
    </row>
    <row r="354" spans="5:12" x14ac:dyDescent="0.3">
      <c r="E354" s="2"/>
      <c r="F354" s="2"/>
      <c r="G354" s="2"/>
      <c r="H354" s="2"/>
      <c r="I354" s="2"/>
      <c r="J354" s="13"/>
      <c r="K354" s="2"/>
      <c r="L354" s="2"/>
    </row>
    <row r="355" spans="5:12" x14ac:dyDescent="0.3">
      <c r="E355" s="2"/>
      <c r="F355" s="2"/>
      <c r="G355" s="2"/>
      <c r="H355" s="2"/>
      <c r="I355" s="2"/>
      <c r="J355" s="13"/>
      <c r="K355" s="2"/>
      <c r="L355" s="2"/>
    </row>
    <row r="356" spans="5:12" x14ac:dyDescent="0.3">
      <c r="E356" s="2"/>
      <c r="F356" s="2"/>
      <c r="G356" s="2"/>
      <c r="H356" s="2"/>
      <c r="I356" s="2"/>
      <c r="J356" s="13"/>
      <c r="K356" s="2"/>
      <c r="L356" s="2"/>
    </row>
    <row r="357" spans="5:12" x14ac:dyDescent="0.3">
      <c r="E357" s="2"/>
      <c r="F357" s="2"/>
      <c r="G357" s="2"/>
      <c r="H357" s="2"/>
      <c r="I357" s="2"/>
      <c r="J357" s="13"/>
      <c r="K357" s="2"/>
      <c r="L357" s="2"/>
    </row>
    <row r="358" spans="5:12" x14ac:dyDescent="0.3">
      <c r="E358" s="2"/>
      <c r="F358" s="2"/>
      <c r="G358" s="2"/>
      <c r="H358" s="2"/>
      <c r="I358" s="2"/>
      <c r="J358" s="13"/>
      <c r="K358" s="2"/>
      <c r="L358" s="2"/>
    </row>
    <row r="359" spans="5:12" x14ac:dyDescent="0.3">
      <c r="E359" s="2"/>
      <c r="F359" s="2"/>
      <c r="G359" s="2"/>
      <c r="H359" s="2"/>
      <c r="I359" s="2"/>
      <c r="J359" s="13"/>
      <c r="K359" s="2"/>
      <c r="L359" s="2"/>
    </row>
    <row r="360" spans="5:12" x14ac:dyDescent="0.3">
      <c r="E360" s="2"/>
      <c r="F360" s="2"/>
      <c r="G360" s="2"/>
      <c r="H360" s="2"/>
      <c r="I360" s="2"/>
      <c r="J360" s="13"/>
      <c r="K360" s="2"/>
      <c r="L360" s="2"/>
    </row>
    <row r="361" spans="5:12" x14ac:dyDescent="0.3">
      <c r="E361" s="2"/>
      <c r="F361" s="2"/>
      <c r="G361" s="2"/>
      <c r="H361" s="2"/>
      <c r="I361" s="2"/>
      <c r="J361" s="13"/>
      <c r="K361" s="2"/>
      <c r="L361" s="2"/>
    </row>
    <row r="362" spans="5:12" x14ac:dyDescent="0.3">
      <c r="E362" s="2"/>
      <c r="F362" s="2"/>
      <c r="G362" s="2"/>
      <c r="H362" s="2"/>
      <c r="I362" s="2"/>
      <c r="J362" s="13"/>
      <c r="K362" s="2"/>
      <c r="L362" s="2"/>
    </row>
    <row r="363" spans="5:12" x14ac:dyDescent="0.3">
      <c r="E363" s="2"/>
      <c r="F363" s="2"/>
      <c r="G363" s="2"/>
      <c r="H363" s="2"/>
      <c r="I363" s="2"/>
      <c r="J363" s="13"/>
      <c r="K363" s="2"/>
      <c r="L363" s="2"/>
    </row>
    <row r="364" spans="5:12" x14ac:dyDescent="0.3">
      <c r="E364" s="2"/>
      <c r="F364" s="2"/>
      <c r="G364" s="2"/>
      <c r="H364" s="2"/>
      <c r="I364" s="2"/>
      <c r="J364" s="13"/>
      <c r="K364" s="2"/>
      <c r="L364" s="2"/>
    </row>
    <row r="365" spans="5:12" x14ac:dyDescent="0.3">
      <c r="E365" s="2"/>
      <c r="F365" s="2"/>
      <c r="G365" s="2"/>
      <c r="H365" s="2"/>
      <c r="I365" s="2"/>
      <c r="J365" s="13"/>
      <c r="K365" s="2"/>
      <c r="L365" s="2"/>
    </row>
    <row r="366" spans="5:12" x14ac:dyDescent="0.3">
      <c r="E366" s="2"/>
      <c r="F366" s="2"/>
      <c r="G366" s="2"/>
      <c r="H366" s="2"/>
      <c r="I366" s="2"/>
      <c r="J366" s="13"/>
      <c r="K366" s="2"/>
      <c r="L366" s="2"/>
    </row>
    <row r="367" spans="5:12" x14ac:dyDescent="0.3">
      <c r="E367" s="2"/>
      <c r="F367" s="2"/>
      <c r="G367" s="2"/>
      <c r="H367" s="2"/>
      <c r="I367" s="2"/>
      <c r="J367" s="13"/>
      <c r="K367" s="2"/>
      <c r="L367" s="2"/>
    </row>
    <row r="368" spans="5:12" x14ac:dyDescent="0.3">
      <c r="E368" s="2"/>
      <c r="F368" s="2"/>
      <c r="G368" s="2"/>
      <c r="H368" s="2"/>
      <c r="I368" s="2"/>
      <c r="J368" s="13"/>
      <c r="K368" s="2"/>
      <c r="L368" s="2"/>
    </row>
    <row r="369" spans="5:12" x14ac:dyDescent="0.3">
      <c r="E369" s="2"/>
      <c r="F369" s="2"/>
      <c r="G369" s="2"/>
      <c r="H369" s="2"/>
      <c r="I369" s="2"/>
      <c r="J369" s="13"/>
      <c r="K369" s="2"/>
      <c r="L369" s="2"/>
    </row>
    <row r="370" spans="5:12" x14ac:dyDescent="0.3">
      <c r="E370" s="2"/>
      <c r="F370" s="2"/>
      <c r="G370" s="2"/>
      <c r="H370" s="2"/>
      <c r="I370" s="2"/>
      <c r="J370" s="13"/>
      <c r="K370" s="2"/>
      <c r="L370" s="2"/>
    </row>
    <row r="371" spans="5:12" x14ac:dyDescent="0.3">
      <c r="E371" s="2"/>
      <c r="F371" s="2"/>
      <c r="G371" s="2"/>
      <c r="H371" s="2"/>
      <c r="I371" s="2"/>
      <c r="J371" s="13"/>
      <c r="K371" s="2"/>
      <c r="L371" s="2"/>
    </row>
    <row r="372" spans="5:12" x14ac:dyDescent="0.3">
      <c r="E372" s="2"/>
      <c r="F372" s="2"/>
      <c r="G372" s="2"/>
      <c r="H372" s="2"/>
      <c r="I372" s="2"/>
      <c r="J372" s="13"/>
      <c r="K372" s="2"/>
      <c r="L372" s="2"/>
    </row>
    <row r="373" spans="5:12" x14ac:dyDescent="0.3">
      <c r="E373" s="2"/>
      <c r="F373" s="2"/>
      <c r="G373" s="2"/>
      <c r="H373" s="2"/>
      <c r="I373" s="2"/>
      <c r="J373" s="13"/>
      <c r="K373" s="2"/>
      <c r="L373" s="2"/>
    </row>
    <row r="374" spans="5:12" x14ac:dyDescent="0.3">
      <c r="E374" s="2"/>
      <c r="F374" s="2"/>
      <c r="G374" s="2"/>
      <c r="H374" s="2"/>
      <c r="I374" s="2"/>
      <c r="J374" s="13"/>
      <c r="K374" s="2"/>
      <c r="L374" s="2"/>
    </row>
    <row r="375" spans="5:12" x14ac:dyDescent="0.3">
      <c r="E375" s="2"/>
      <c r="F375" s="2"/>
      <c r="G375" s="2"/>
      <c r="H375" s="2"/>
      <c r="I375" s="2"/>
      <c r="J375" s="13"/>
      <c r="K375" s="2"/>
      <c r="L375" s="2"/>
    </row>
    <row r="376" spans="5:12" x14ac:dyDescent="0.3">
      <c r="E376" s="2"/>
      <c r="F376" s="2"/>
      <c r="G376" s="2"/>
      <c r="H376" s="2"/>
      <c r="I376" s="2"/>
      <c r="J376" s="13"/>
      <c r="K376" s="2"/>
      <c r="L376" s="2"/>
    </row>
    <row r="377" spans="5:12" x14ac:dyDescent="0.3">
      <c r="E377" s="2"/>
      <c r="F377" s="2"/>
      <c r="G377" s="2"/>
      <c r="H377" s="2"/>
      <c r="I377" s="2"/>
      <c r="J377" s="13"/>
      <c r="K377" s="2"/>
      <c r="L377" s="2"/>
    </row>
    <row r="378" spans="5:12" x14ac:dyDescent="0.3">
      <c r="E378" s="2"/>
      <c r="F378" s="2"/>
      <c r="G378" s="2"/>
      <c r="H378" s="2"/>
      <c r="I378" s="2"/>
      <c r="J378" s="13"/>
      <c r="K378" s="2"/>
      <c r="L378" s="2"/>
    </row>
    <row r="379" spans="5:12" x14ac:dyDescent="0.3">
      <c r="E379" s="2"/>
      <c r="F379" s="2"/>
      <c r="G379" s="2"/>
      <c r="H379" s="2"/>
      <c r="I379" s="2"/>
      <c r="J379" s="13"/>
      <c r="K379" s="2"/>
      <c r="L379" s="2"/>
    </row>
    <row r="380" spans="5:12" x14ac:dyDescent="0.3">
      <c r="E380" s="2"/>
      <c r="F380" s="2"/>
      <c r="G380" s="2"/>
      <c r="H380" s="2"/>
      <c r="I380" s="2"/>
      <c r="J380" s="13"/>
      <c r="K380" s="2"/>
      <c r="L380" s="2"/>
    </row>
    <row r="381" spans="5:12" x14ac:dyDescent="0.3">
      <c r="E381" s="2"/>
      <c r="F381" s="2"/>
      <c r="G381" s="2"/>
      <c r="H381" s="2"/>
      <c r="I381" s="2"/>
      <c r="J381" s="13"/>
      <c r="K381" s="2"/>
      <c r="L381" s="2"/>
    </row>
    <row r="382" spans="5:12" x14ac:dyDescent="0.3">
      <c r="E382" s="2"/>
      <c r="F382" s="2"/>
      <c r="G382" s="2"/>
      <c r="H382" s="2"/>
      <c r="I382" s="2"/>
      <c r="J382" s="13"/>
      <c r="K382" s="2"/>
      <c r="L382" s="2"/>
    </row>
    <row r="383" spans="5:12" x14ac:dyDescent="0.3">
      <c r="E383" s="2"/>
      <c r="F383" s="2"/>
      <c r="G383" s="2"/>
      <c r="H383" s="2"/>
      <c r="I383" s="2"/>
      <c r="J383" s="13"/>
      <c r="K383" s="2"/>
      <c r="L383" s="2"/>
    </row>
    <row r="384" spans="5:12" x14ac:dyDescent="0.3">
      <c r="E384" s="2"/>
      <c r="F384" s="2"/>
      <c r="G384" s="2"/>
      <c r="H384" s="2"/>
      <c r="I384" s="2"/>
      <c r="J384" s="13"/>
      <c r="K384" s="2"/>
      <c r="L384" s="2"/>
    </row>
    <row r="385" spans="5:12" x14ac:dyDescent="0.3">
      <c r="E385" s="2"/>
      <c r="F385" s="2"/>
      <c r="G385" s="2"/>
      <c r="H385" s="2"/>
      <c r="I385" s="2"/>
      <c r="J385" s="13"/>
      <c r="K385" s="2"/>
      <c r="L385" s="2"/>
    </row>
    <row r="386" spans="5:12" x14ac:dyDescent="0.3">
      <c r="E386" s="2"/>
      <c r="F386" s="2"/>
      <c r="G386" s="2"/>
      <c r="H386" s="2"/>
      <c r="I386" s="2"/>
      <c r="J386" s="13"/>
      <c r="K386" s="2"/>
      <c r="L386" s="2"/>
    </row>
    <row r="387" spans="5:12" x14ac:dyDescent="0.3">
      <c r="E387" s="2"/>
      <c r="F387" s="2"/>
      <c r="G387" s="2"/>
      <c r="H387" s="2"/>
      <c r="I387" s="2"/>
      <c r="J387" s="13"/>
      <c r="K387" s="2"/>
      <c r="L387" s="2"/>
    </row>
    <row r="388" spans="5:12" x14ac:dyDescent="0.3">
      <c r="E388" s="2"/>
      <c r="F388" s="2"/>
      <c r="G388" s="2"/>
      <c r="H388" s="2"/>
      <c r="I388" s="2"/>
      <c r="J388" s="13"/>
      <c r="K388" s="2"/>
      <c r="L388" s="2"/>
    </row>
    <row r="389" spans="5:12" x14ac:dyDescent="0.3">
      <c r="E389" s="2"/>
      <c r="F389" s="2"/>
      <c r="G389" s="2"/>
      <c r="H389" s="2"/>
      <c r="I389" s="2"/>
      <c r="J389" s="13"/>
      <c r="K389" s="2"/>
      <c r="L389" s="2"/>
    </row>
    <row r="390" spans="5:12" x14ac:dyDescent="0.3">
      <c r="E390" s="2"/>
      <c r="F390" s="2"/>
      <c r="G390" s="2"/>
      <c r="H390" s="2"/>
      <c r="I390" s="2"/>
      <c r="J390" s="13"/>
      <c r="K390" s="2"/>
      <c r="L390" s="2"/>
    </row>
    <row r="391" spans="5:12" x14ac:dyDescent="0.3">
      <c r="E391" s="2"/>
      <c r="F391" s="2"/>
      <c r="G391" s="2"/>
      <c r="H391" s="2"/>
      <c r="I391" s="2"/>
      <c r="J391" s="13"/>
      <c r="K391" s="2"/>
      <c r="L391" s="2"/>
    </row>
    <row r="392" spans="5:12" x14ac:dyDescent="0.3">
      <c r="E392" s="2"/>
      <c r="F392" s="2"/>
      <c r="G392" s="2"/>
      <c r="H392" s="2"/>
      <c r="I392" s="2"/>
      <c r="J392" s="13"/>
      <c r="K392" s="2"/>
      <c r="L392" s="2"/>
    </row>
    <row r="393" spans="5:12" x14ac:dyDescent="0.3">
      <c r="E393" s="2"/>
      <c r="F393" s="2"/>
      <c r="G393" s="2"/>
      <c r="H393" s="2"/>
      <c r="I393" s="2"/>
      <c r="J393" s="13"/>
      <c r="K393" s="2"/>
      <c r="L393" s="2"/>
    </row>
    <row r="394" spans="5:12" x14ac:dyDescent="0.3">
      <c r="E394" s="2"/>
      <c r="F394" s="2"/>
      <c r="G394" s="2"/>
      <c r="H394" s="2"/>
      <c r="I394" s="2"/>
      <c r="J394" s="13"/>
      <c r="K394" s="2"/>
      <c r="L394" s="2"/>
    </row>
    <row r="395" spans="5:12" x14ac:dyDescent="0.3">
      <c r="E395" s="2"/>
      <c r="F395" s="2"/>
      <c r="G395" s="2"/>
      <c r="H395" s="2"/>
      <c r="I395" s="2"/>
      <c r="J395" s="13"/>
      <c r="K395" s="2"/>
      <c r="L395" s="2"/>
    </row>
    <row r="396" spans="5:12" x14ac:dyDescent="0.3">
      <c r="E396" s="2"/>
      <c r="F396" s="2"/>
      <c r="G396" s="2"/>
      <c r="H396" s="2"/>
      <c r="I396" s="2"/>
      <c r="J396" s="13"/>
      <c r="K396" s="2"/>
      <c r="L396" s="2"/>
    </row>
    <row r="397" spans="5:12" x14ac:dyDescent="0.3">
      <c r="E397" s="2"/>
      <c r="F397" s="2"/>
      <c r="G397" s="2"/>
      <c r="H397" s="2"/>
      <c r="I397" s="2"/>
      <c r="J397" s="13"/>
      <c r="K397" s="2"/>
      <c r="L397" s="2"/>
    </row>
    <row r="398" spans="5:12" x14ac:dyDescent="0.3">
      <c r="E398" s="2"/>
      <c r="F398" s="2"/>
      <c r="G398" s="2"/>
      <c r="H398" s="2"/>
      <c r="I398" s="2"/>
      <c r="J398" s="13"/>
      <c r="K398" s="2"/>
      <c r="L398" s="2"/>
    </row>
    <row r="399" spans="5:12" x14ac:dyDescent="0.3">
      <c r="E399" s="2"/>
      <c r="F399" s="2"/>
      <c r="G399" s="2"/>
      <c r="H399" s="2"/>
      <c r="I399" s="2"/>
      <c r="J399" s="13"/>
      <c r="K399" s="2"/>
      <c r="L399" s="2"/>
    </row>
    <row r="400" spans="5:12" x14ac:dyDescent="0.3">
      <c r="E400" s="2"/>
      <c r="F400" s="2"/>
      <c r="G400" s="2"/>
      <c r="H400" s="2"/>
      <c r="I400" s="2"/>
      <c r="J400" s="13"/>
      <c r="K400" s="2"/>
      <c r="L400" s="2"/>
    </row>
    <row r="401" spans="5:12" x14ac:dyDescent="0.3">
      <c r="E401" s="2"/>
      <c r="F401" s="2"/>
      <c r="G401" s="2"/>
      <c r="H401" s="2"/>
      <c r="I401" s="2"/>
      <c r="J401" s="13"/>
      <c r="K401" s="2"/>
      <c r="L401" s="2"/>
    </row>
    <row r="402" spans="5:12" x14ac:dyDescent="0.3">
      <c r="E402" s="2"/>
      <c r="F402" s="2"/>
      <c r="G402" s="2"/>
      <c r="H402" s="2"/>
      <c r="I402" s="2"/>
      <c r="J402" s="13"/>
      <c r="K402" s="2"/>
      <c r="L402" s="2"/>
    </row>
    <row r="403" spans="5:12" x14ac:dyDescent="0.3">
      <c r="E403" s="2"/>
      <c r="F403" s="2"/>
      <c r="G403" s="2"/>
      <c r="H403" s="2"/>
      <c r="I403" s="2"/>
      <c r="J403" s="13"/>
      <c r="K403" s="2"/>
      <c r="L403" s="2"/>
    </row>
    <row r="404" spans="5:12" x14ac:dyDescent="0.3">
      <c r="E404" s="2"/>
      <c r="F404" s="2"/>
      <c r="G404" s="2"/>
      <c r="H404" s="2"/>
      <c r="I404" s="2"/>
      <c r="J404" s="13"/>
      <c r="K404" s="2"/>
      <c r="L404" s="2"/>
    </row>
    <row r="405" spans="5:12" x14ac:dyDescent="0.3">
      <c r="E405" s="2"/>
      <c r="F405" s="2"/>
      <c r="G405" s="2"/>
      <c r="H405" s="2"/>
      <c r="I405" s="2"/>
      <c r="J405" s="13"/>
      <c r="K405" s="2"/>
      <c r="L405" s="2"/>
    </row>
    <row r="406" spans="5:12" x14ac:dyDescent="0.3">
      <c r="E406" s="2"/>
      <c r="F406" s="2"/>
      <c r="G406" s="2"/>
      <c r="H406" s="2"/>
      <c r="I406" s="2"/>
      <c r="J406" s="13"/>
      <c r="K406" s="2"/>
      <c r="L406" s="2"/>
    </row>
    <row r="407" spans="5:12" x14ac:dyDescent="0.3">
      <c r="E407" s="2"/>
      <c r="F407" s="2"/>
      <c r="G407" s="2"/>
      <c r="H407" s="2"/>
      <c r="I407" s="2"/>
      <c r="J407" s="13"/>
      <c r="K407" s="2"/>
      <c r="L407" s="2"/>
    </row>
    <row r="408" spans="5:12" x14ac:dyDescent="0.3">
      <c r="E408" s="2"/>
      <c r="F408" s="2"/>
      <c r="G408" s="2"/>
      <c r="H408" s="2"/>
      <c r="I408" s="2"/>
      <c r="J408" s="13"/>
      <c r="K408" s="2"/>
      <c r="L408" s="2"/>
    </row>
    <row r="409" spans="5:12" x14ac:dyDescent="0.3">
      <c r="E409" s="2"/>
      <c r="F409" s="2"/>
      <c r="G409" s="2"/>
      <c r="H409" s="2"/>
      <c r="I409" s="2"/>
      <c r="J409" s="13"/>
      <c r="K409" s="2"/>
      <c r="L409" s="2"/>
    </row>
    <row r="410" spans="5:12" x14ac:dyDescent="0.3">
      <c r="E410" s="2"/>
      <c r="F410" s="2"/>
      <c r="G410" s="2"/>
      <c r="H410" s="2"/>
      <c r="I410" s="2"/>
      <c r="J410" s="13"/>
      <c r="K410" s="2"/>
      <c r="L410" s="2"/>
    </row>
    <row r="411" spans="5:12" x14ac:dyDescent="0.3">
      <c r="E411" s="2"/>
      <c r="F411" s="2"/>
      <c r="G411" s="2"/>
      <c r="H411" s="2"/>
      <c r="I411" s="2"/>
      <c r="J411" s="13"/>
      <c r="K411" s="2"/>
      <c r="L411" s="2"/>
    </row>
    <row r="412" spans="5:12" x14ac:dyDescent="0.3">
      <c r="E412" s="2"/>
      <c r="F412" s="2"/>
      <c r="G412" s="2"/>
      <c r="H412" s="2"/>
      <c r="I412" s="2"/>
      <c r="J412" s="13"/>
      <c r="K412" s="2"/>
      <c r="L412" s="2"/>
    </row>
    <row r="413" spans="5:12" x14ac:dyDescent="0.3">
      <c r="E413" s="2"/>
      <c r="F413" s="2"/>
      <c r="G413" s="2"/>
      <c r="H413" s="2"/>
      <c r="I413" s="2"/>
      <c r="J413" s="13"/>
      <c r="K413" s="2"/>
      <c r="L413" s="2"/>
    </row>
    <row r="414" spans="5:12" x14ac:dyDescent="0.3">
      <c r="E414" s="2"/>
      <c r="F414" s="2"/>
      <c r="G414" s="2"/>
      <c r="H414" s="2"/>
      <c r="I414" s="2"/>
      <c r="J414" s="13"/>
      <c r="K414" s="2"/>
      <c r="L414" s="2"/>
    </row>
    <row r="415" spans="5:12" x14ac:dyDescent="0.3">
      <c r="E415" s="2"/>
      <c r="F415" s="2"/>
      <c r="G415" s="2"/>
      <c r="H415" s="2"/>
      <c r="I415" s="2"/>
      <c r="J415" s="13"/>
      <c r="K415" s="2"/>
      <c r="L415" s="2"/>
    </row>
    <row r="416" spans="5:12" x14ac:dyDescent="0.3">
      <c r="E416" s="2"/>
      <c r="F416" s="2"/>
      <c r="G416" s="2"/>
      <c r="H416" s="2"/>
      <c r="I416" s="2"/>
      <c r="J416" s="13"/>
      <c r="K416" s="2"/>
      <c r="L416" s="2"/>
    </row>
    <row r="417" spans="5:12" x14ac:dyDescent="0.3">
      <c r="E417" s="2"/>
      <c r="F417" s="2"/>
      <c r="G417" s="2"/>
      <c r="H417" s="2"/>
      <c r="I417" s="2"/>
      <c r="J417" s="13"/>
      <c r="K417" s="2"/>
      <c r="L417" s="2"/>
    </row>
    <row r="418" spans="5:12" x14ac:dyDescent="0.3">
      <c r="E418" s="2"/>
      <c r="F418" s="2"/>
      <c r="G418" s="2"/>
      <c r="H418" s="2"/>
      <c r="I418" s="2"/>
      <c r="J418" s="13"/>
      <c r="K418" s="2"/>
      <c r="L418" s="2"/>
    </row>
    <row r="419" spans="5:12" x14ac:dyDescent="0.3">
      <c r="E419" s="2"/>
      <c r="F419" s="2"/>
      <c r="G419" s="2"/>
      <c r="H419" s="2"/>
      <c r="I419" s="2"/>
      <c r="J419" s="13"/>
      <c r="K419" s="2"/>
      <c r="L419" s="2"/>
    </row>
    <row r="420" spans="5:12" x14ac:dyDescent="0.3">
      <c r="E420" s="2"/>
      <c r="F420" s="2"/>
      <c r="G420" s="2"/>
      <c r="H420" s="2"/>
      <c r="I420" s="2"/>
      <c r="J420" s="13"/>
      <c r="K420" s="2"/>
      <c r="L420" s="2"/>
    </row>
    <row r="421" spans="5:12" x14ac:dyDescent="0.3">
      <c r="E421" s="2"/>
      <c r="F421" s="2"/>
      <c r="G421" s="2"/>
      <c r="H421" s="2"/>
      <c r="I421" s="2"/>
      <c r="J421" s="13"/>
      <c r="K421" s="2"/>
      <c r="L421" s="2"/>
    </row>
    <row r="422" spans="5:12" x14ac:dyDescent="0.3">
      <c r="E422" s="2"/>
      <c r="F422" s="2"/>
      <c r="G422" s="2"/>
      <c r="H422" s="2"/>
      <c r="I422" s="2"/>
      <c r="J422" s="13"/>
      <c r="K422" s="2"/>
      <c r="L422" s="2"/>
    </row>
    <row r="423" spans="5:12" x14ac:dyDescent="0.3">
      <c r="E423" s="2"/>
      <c r="F423" s="2"/>
      <c r="G423" s="2"/>
      <c r="H423" s="2"/>
      <c r="I423" s="2"/>
      <c r="J423" s="13"/>
      <c r="K423" s="2"/>
      <c r="L423" s="2"/>
    </row>
    <row r="424" spans="5:12" x14ac:dyDescent="0.3">
      <c r="E424" s="2"/>
      <c r="F424" s="2"/>
      <c r="G424" s="2"/>
      <c r="H424" s="2"/>
      <c r="I424" s="2"/>
      <c r="J424" s="13"/>
      <c r="K424" s="2"/>
      <c r="L424" s="2"/>
    </row>
    <row r="425" spans="5:12" x14ac:dyDescent="0.3">
      <c r="E425" s="2"/>
      <c r="F425" s="2"/>
      <c r="G425" s="2"/>
      <c r="H425" s="2"/>
      <c r="I425" s="2"/>
      <c r="J425" s="13"/>
      <c r="K425" s="2"/>
      <c r="L425" s="2"/>
    </row>
    <row r="426" spans="5:12" x14ac:dyDescent="0.3">
      <c r="E426" s="2"/>
      <c r="F426" s="2"/>
      <c r="G426" s="2"/>
      <c r="H426" s="2"/>
      <c r="I426" s="2"/>
      <c r="J426" s="13"/>
      <c r="K426" s="2"/>
      <c r="L426" s="2"/>
    </row>
    <row r="427" spans="5:12" x14ac:dyDescent="0.3">
      <c r="E427" s="2"/>
      <c r="F427" s="2"/>
      <c r="G427" s="2"/>
      <c r="H427" s="2"/>
      <c r="I427" s="2"/>
      <c r="J427" s="13"/>
      <c r="K427" s="2"/>
      <c r="L427" s="2"/>
    </row>
    <row r="428" spans="5:12" x14ac:dyDescent="0.3">
      <c r="E428" s="2"/>
      <c r="F428" s="2"/>
      <c r="G428" s="2"/>
      <c r="H428" s="2"/>
      <c r="I428" s="2"/>
      <c r="J428" s="13"/>
      <c r="K428" s="2"/>
      <c r="L428" s="2"/>
    </row>
    <row r="429" spans="5:12" x14ac:dyDescent="0.3">
      <c r="E429" s="2"/>
      <c r="F429" s="2"/>
      <c r="G429" s="2"/>
      <c r="H429" s="2"/>
      <c r="I429" s="2"/>
      <c r="J429" s="13"/>
      <c r="K429" s="2"/>
      <c r="L429" s="2"/>
    </row>
    <row r="430" spans="5:12" x14ac:dyDescent="0.3">
      <c r="E430" s="2"/>
      <c r="F430" s="2"/>
      <c r="G430" s="2"/>
      <c r="H430" s="2"/>
      <c r="I430" s="2"/>
      <c r="J430" s="13"/>
      <c r="K430" s="2"/>
      <c r="L430" s="2"/>
    </row>
    <row r="431" spans="5:12" x14ac:dyDescent="0.3">
      <c r="E431" s="2"/>
      <c r="F431" s="2"/>
      <c r="G431" s="2"/>
      <c r="H431" s="2"/>
      <c r="I431" s="2"/>
      <c r="J431" s="13"/>
      <c r="K431" s="2"/>
      <c r="L431" s="2"/>
    </row>
    <row r="432" spans="5:12" x14ac:dyDescent="0.3">
      <c r="E432" s="2"/>
      <c r="F432" s="2"/>
      <c r="G432" s="2"/>
      <c r="H432" s="2"/>
      <c r="I432" s="2"/>
      <c r="J432" s="13"/>
      <c r="K432" s="2"/>
      <c r="L432" s="2"/>
    </row>
    <row r="433" spans="5:12" x14ac:dyDescent="0.3">
      <c r="E433" s="2"/>
      <c r="F433" s="2"/>
      <c r="G433" s="2"/>
      <c r="H433" s="2"/>
      <c r="I433" s="2"/>
      <c r="J433" s="13"/>
      <c r="K433" s="2"/>
      <c r="L433" s="2"/>
    </row>
    <row r="434" spans="5:12" x14ac:dyDescent="0.3">
      <c r="E434" s="2"/>
      <c r="F434" s="2"/>
      <c r="G434" s="2"/>
      <c r="H434" s="2"/>
      <c r="I434" s="2"/>
      <c r="J434" s="13"/>
      <c r="K434" s="2"/>
      <c r="L434" s="2"/>
    </row>
    <row r="435" spans="5:12" x14ac:dyDescent="0.3">
      <c r="E435" s="2"/>
      <c r="F435" s="2"/>
      <c r="G435" s="2"/>
      <c r="H435" s="2"/>
      <c r="I435" s="2"/>
      <c r="J435" s="13"/>
      <c r="K435" s="2"/>
      <c r="L435" s="2"/>
    </row>
    <row r="436" spans="5:12" x14ac:dyDescent="0.3">
      <c r="E436" s="2"/>
      <c r="F436" s="2"/>
      <c r="G436" s="2"/>
      <c r="H436" s="2"/>
      <c r="I436" s="2"/>
      <c r="J436" s="13"/>
      <c r="K436" s="2"/>
      <c r="L436" s="2"/>
    </row>
    <row r="437" spans="5:12" x14ac:dyDescent="0.3">
      <c r="E437" s="2"/>
      <c r="F437" s="2"/>
      <c r="G437" s="2"/>
      <c r="H437" s="2"/>
      <c r="I437" s="2"/>
      <c r="J437" s="13"/>
      <c r="K437" s="2"/>
      <c r="L437" s="2"/>
    </row>
    <row r="438" spans="5:12" x14ac:dyDescent="0.3">
      <c r="E438" s="2"/>
      <c r="F438" s="2"/>
      <c r="G438" s="2"/>
      <c r="H438" s="2"/>
      <c r="I438" s="2"/>
      <c r="J438" s="13"/>
      <c r="K438" s="2"/>
      <c r="L438" s="2"/>
    </row>
    <row r="439" spans="5:12" x14ac:dyDescent="0.3">
      <c r="E439" s="2"/>
      <c r="F439" s="2"/>
      <c r="G439" s="2"/>
      <c r="H439" s="2"/>
      <c r="I439" s="2"/>
      <c r="J439" s="13"/>
      <c r="K439" s="2"/>
      <c r="L439" s="2"/>
    </row>
    <row r="440" spans="5:12" x14ac:dyDescent="0.3">
      <c r="E440" s="2"/>
      <c r="F440" s="2"/>
      <c r="G440" s="2"/>
      <c r="H440" s="2"/>
      <c r="I440" s="2"/>
      <c r="J440" s="13"/>
      <c r="K440" s="2"/>
      <c r="L440" s="2"/>
    </row>
    <row r="441" spans="5:12" x14ac:dyDescent="0.3">
      <c r="E441" s="2"/>
      <c r="F441" s="2"/>
      <c r="G441" s="2"/>
      <c r="H441" s="2"/>
      <c r="I441" s="2"/>
      <c r="J441" s="13"/>
      <c r="K441" s="2"/>
      <c r="L441" s="2"/>
    </row>
    <row r="442" spans="5:12" x14ac:dyDescent="0.3">
      <c r="E442" s="2"/>
      <c r="F442" s="2"/>
      <c r="G442" s="2"/>
      <c r="H442" s="2"/>
      <c r="I442" s="2"/>
      <c r="J442" s="13"/>
      <c r="K442" s="2"/>
      <c r="L442" s="2"/>
    </row>
    <row r="443" spans="5:12" x14ac:dyDescent="0.3">
      <c r="E443" s="2"/>
      <c r="F443" s="2"/>
      <c r="G443" s="2"/>
      <c r="H443" s="2"/>
      <c r="I443" s="2"/>
      <c r="J443" s="13"/>
      <c r="K443" s="2"/>
      <c r="L443" s="2"/>
    </row>
    <row r="444" spans="5:12" x14ac:dyDescent="0.3">
      <c r="E444" s="2"/>
      <c r="F444" s="2"/>
      <c r="G444" s="2"/>
      <c r="H444" s="2"/>
      <c r="I444" s="2"/>
      <c r="J444" s="13"/>
      <c r="K444" s="2"/>
      <c r="L444" s="2"/>
    </row>
    <row r="445" spans="5:12" x14ac:dyDescent="0.3">
      <c r="E445" s="2"/>
      <c r="F445" s="2"/>
      <c r="G445" s="2"/>
      <c r="H445" s="2"/>
      <c r="I445" s="2"/>
      <c r="J445" s="13"/>
      <c r="K445" s="2"/>
      <c r="L445" s="2"/>
    </row>
    <row r="446" spans="5:12" x14ac:dyDescent="0.3">
      <c r="E446" s="2"/>
      <c r="F446" s="2"/>
      <c r="G446" s="2"/>
      <c r="H446" s="2"/>
      <c r="I446" s="2"/>
      <c r="J446" s="13"/>
      <c r="K446" s="2"/>
      <c r="L446" s="2"/>
    </row>
    <row r="447" spans="5:12" x14ac:dyDescent="0.3">
      <c r="E447" s="2"/>
      <c r="F447" s="2"/>
      <c r="G447" s="2"/>
      <c r="H447" s="2"/>
      <c r="I447" s="2"/>
      <c r="J447" s="13"/>
      <c r="K447" s="2"/>
      <c r="L447" s="2"/>
    </row>
    <row r="448" spans="5:12" x14ac:dyDescent="0.3">
      <c r="E448" s="2"/>
      <c r="F448" s="2"/>
      <c r="G448" s="2"/>
      <c r="H448" s="2"/>
      <c r="I448" s="2"/>
      <c r="J448" s="13"/>
      <c r="K448" s="2"/>
      <c r="L448" s="2"/>
    </row>
    <row r="449" spans="5:12" x14ac:dyDescent="0.3">
      <c r="E449" s="2"/>
      <c r="F449" s="2"/>
      <c r="G449" s="2"/>
      <c r="H449" s="2"/>
      <c r="I449" s="2"/>
      <c r="J449" s="13"/>
      <c r="K449" s="2"/>
      <c r="L449" s="2"/>
    </row>
    <row r="450" spans="5:12" x14ac:dyDescent="0.3">
      <c r="E450" s="2"/>
      <c r="F450" s="2"/>
      <c r="G450" s="2"/>
      <c r="H450" s="2"/>
      <c r="I450" s="2"/>
      <c r="J450" s="13"/>
      <c r="K450" s="2"/>
      <c r="L450" s="2"/>
    </row>
    <row r="451" spans="5:12" x14ac:dyDescent="0.3">
      <c r="E451" s="2"/>
      <c r="F451" s="2"/>
      <c r="G451" s="2"/>
      <c r="H451" s="2"/>
      <c r="I451" s="2"/>
      <c r="J451" s="13"/>
      <c r="K451" s="2"/>
      <c r="L451" s="2"/>
    </row>
    <row r="452" spans="5:12" x14ac:dyDescent="0.3">
      <c r="E452" s="2"/>
      <c r="F452" s="2"/>
      <c r="G452" s="2"/>
      <c r="H452" s="2"/>
      <c r="I452" s="2"/>
      <c r="J452" s="13"/>
      <c r="K452" s="2"/>
      <c r="L452" s="2"/>
    </row>
    <row r="453" spans="5:12" x14ac:dyDescent="0.3">
      <c r="E453" s="2"/>
      <c r="F453" s="2"/>
      <c r="G453" s="2"/>
      <c r="H453" s="2"/>
      <c r="I453" s="2"/>
      <c r="J453" s="13"/>
      <c r="K453" s="2"/>
      <c r="L453" s="2"/>
    </row>
    <row r="454" spans="5:12" x14ac:dyDescent="0.3">
      <c r="E454" s="2"/>
      <c r="F454" s="2"/>
      <c r="G454" s="2"/>
      <c r="H454" s="2"/>
      <c r="I454" s="2"/>
      <c r="J454" s="13"/>
      <c r="K454" s="2"/>
      <c r="L454" s="2"/>
    </row>
    <row r="455" spans="5:12" x14ac:dyDescent="0.3">
      <c r="E455" s="2"/>
      <c r="F455" s="2"/>
      <c r="G455" s="2"/>
      <c r="H455" s="2"/>
      <c r="I455" s="2"/>
      <c r="J455" s="13"/>
      <c r="K455" s="2"/>
      <c r="L455" s="2"/>
    </row>
    <row r="456" spans="5:12" x14ac:dyDescent="0.3">
      <c r="E456" s="2"/>
      <c r="F456" s="2"/>
      <c r="G456" s="2"/>
      <c r="H456" s="2"/>
      <c r="I456" s="2"/>
      <c r="J456" s="13"/>
      <c r="K456" s="2"/>
      <c r="L456" s="2"/>
    </row>
    <row r="457" spans="5:12" x14ac:dyDescent="0.3">
      <c r="E457" s="2"/>
      <c r="F457" s="2"/>
      <c r="G457" s="2"/>
      <c r="H457" s="2"/>
      <c r="I457" s="2"/>
      <c r="J457" s="13"/>
      <c r="K457" s="2"/>
      <c r="L457" s="2"/>
    </row>
    <row r="458" spans="5:12" x14ac:dyDescent="0.3">
      <c r="E458" s="2"/>
      <c r="F458" s="2"/>
      <c r="G458" s="2"/>
      <c r="H458" s="2"/>
      <c r="I458" s="2"/>
      <c r="J458" s="13"/>
      <c r="K458" s="2"/>
      <c r="L458" s="2"/>
    </row>
    <row r="459" spans="5:12" x14ac:dyDescent="0.3">
      <c r="E459" s="2"/>
      <c r="F459" s="2"/>
      <c r="G459" s="2"/>
      <c r="H459" s="2"/>
      <c r="I459" s="2"/>
      <c r="J459" s="13"/>
      <c r="K459" s="2"/>
      <c r="L459" s="2"/>
    </row>
    <row r="460" spans="5:12" x14ac:dyDescent="0.3">
      <c r="E460" s="2"/>
      <c r="F460" s="2"/>
      <c r="G460" s="2"/>
      <c r="H460" s="2"/>
      <c r="I460" s="2"/>
      <c r="J460" s="13"/>
      <c r="K460" s="2"/>
      <c r="L460" s="2"/>
    </row>
    <row r="461" spans="5:12" x14ac:dyDescent="0.3">
      <c r="E461" s="2"/>
      <c r="F461" s="2"/>
      <c r="G461" s="2"/>
      <c r="H461" s="2"/>
      <c r="I461" s="2"/>
      <c r="J461" s="13"/>
      <c r="K461" s="2"/>
      <c r="L461" s="2"/>
    </row>
    <row r="462" spans="5:12" x14ac:dyDescent="0.3">
      <c r="E462" s="2"/>
      <c r="F462" s="2"/>
      <c r="G462" s="2"/>
      <c r="H462" s="2"/>
      <c r="I462" s="2"/>
      <c r="J462" s="13"/>
      <c r="K462" s="2"/>
      <c r="L462" s="2"/>
    </row>
    <row r="463" spans="5:12" x14ac:dyDescent="0.3">
      <c r="E463" s="2"/>
      <c r="F463" s="2"/>
      <c r="G463" s="2"/>
      <c r="H463" s="2"/>
      <c r="I463" s="2"/>
      <c r="J463" s="13"/>
      <c r="K463" s="2"/>
      <c r="L463" s="2"/>
    </row>
    <row r="464" spans="5:12" x14ac:dyDescent="0.3">
      <c r="E464" s="2"/>
      <c r="F464" s="2"/>
      <c r="G464" s="2"/>
      <c r="H464" s="2"/>
      <c r="I464" s="2"/>
      <c r="J464" s="13"/>
      <c r="K464" s="2"/>
      <c r="L464" s="2"/>
    </row>
    <row r="465" spans="5:12" x14ac:dyDescent="0.3">
      <c r="E465" s="2"/>
      <c r="F465" s="2"/>
      <c r="G465" s="2"/>
      <c r="H465" s="2"/>
      <c r="I465" s="2"/>
      <c r="J465" s="13"/>
      <c r="K465" s="2"/>
      <c r="L465" s="2"/>
    </row>
    <row r="466" spans="5:12" x14ac:dyDescent="0.3">
      <c r="E466" s="2"/>
      <c r="F466" s="2"/>
      <c r="G466" s="2"/>
      <c r="H466" s="2"/>
      <c r="I466" s="2"/>
      <c r="J466" s="13"/>
      <c r="K466" s="2"/>
      <c r="L466" s="2"/>
    </row>
    <row r="467" spans="5:12" x14ac:dyDescent="0.3">
      <c r="E467" s="2"/>
      <c r="F467" s="2"/>
      <c r="G467" s="2"/>
      <c r="H467" s="2"/>
      <c r="I467" s="2"/>
      <c r="J467" s="13"/>
      <c r="K467" s="2"/>
      <c r="L467" s="2"/>
    </row>
    <row r="468" spans="5:12" x14ac:dyDescent="0.3">
      <c r="E468" s="2"/>
      <c r="F468" s="2"/>
      <c r="G468" s="2"/>
      <c r="H468" s="2"/>
      <c r="I468" s="2"/>
      <c r="J468" s="13"/>
      <c r="K468" s="2"/>
      <c r="L468" s="2"/>
    </row>
    <row r="469" spans="5:12" x14ac:dyDescent="0.3">
      <c r="E469" s="2"/>
      <c r="F469" s="2"/>
      <c r="G469" s="2"/>
      <c r="H469" s="2"/>
      <c r="I469" s="2"/>
      <c r="J469" s="13"/>
      <c r="K469" s="2"/>
      <c r="L469" s="2"/>
    </row>
    <row r="470" spans="5:12" x14ac:dyDescent="0.3">
      <c r="E470" s="2"/>
      <c r="F470" s="2"/>
      <c r="G470" s="2"/>
      <c r="H470" s="2"/>
      <c r="I470" s="2"/>
      <c r="J470" s="13"/>
      <c r="K470" s="2"/>
      <c r="L470" s="2"/>
    </row>
    <row r="471" spans="5:12" x14ac:dyDescent="0.3">
      <c r="E471" s="2"/>
      <c r="F471" s="2"/>
      <c r="G471" s="2"/>
      <c r="H471" s="2"/>
      <c r="I471" s="2"/>
      <c r="J471" s="13"/>
      <c r="K471" s="2"/>
      <c r="L471" s="2"/>
    </row>
    <row r="472" spans="5:12" x14ac:dyDescent="0.3">
      <c r="E472" s="2"/>
      <c r="F472" s="2"/>
      <c r="G472" s="2"/>
      <c r="H472" s="2"/>
      <c r="I472" s="2"/>
      <c r="J472" s="13"/>
      <c r="K472" s="2"/>
      <c r="L472" s="2"/>
    </row>
    <row r="473" spans="5:12" x14ac:dyDescent="0.3">
      <c r="E473" s="2"/>
      <c r="F473" s="2"/>
      <c r="G473" s="2"/>
      <c r="H473" s="2"/>
      <c r="I473" s="2"/>
      <c r="J473" s="13"/>
      <c r="K473" s="2"/>
      <c r="L473" s="2"/>
    </row>
    <row r="474" spans="5:12" x14ac:dyDescent="0.3">
      <c r="E474" s="2"/>
      <c r="F474" s="2"/>
      <c r="G474" s="2"/>
      <c r="H474" s="2"/>
      <c r="I474" s="2"/>
      <c r="J474" s="13"/>
      <c r="K474" s="2"/>
      <c r="L474" s="2"/>
    </row>
    <row r="475" spans="5:12" x14ac:dyDescent="0.3">
      <c r="E475" s="2"/>
      <c r="F475" s="2"/>
      <c r="G475" s="2"/>
      <c r="H475" s="2"/>
      <c r="I475" s="2"/>
      <c r="J475" s="13"/>
      <c r="K475" s="2"/>
      <c r="L475" s="2"/>
    </row>
    <row r="476" spans="5:12" x14ac:dyDescent="0.3">
      <c r="E476" s="2"/>
      <c r="F476" s="2"/>
      <c r="G476" s="2"/>
      <c r="H476" s="2"/>
      <c r="I476" s="2"/>
      <c r="J476" s="13"/>
      <c r="K476" s="2"/>
      <c r="L476" s="2"/>
    </row>
    <row r="477" spans="5:12" x14ac:dyDescent="0.3">
      <c r="E477" s="2"/>
      <c r="F477" s="2"/>
      <c r="G477" s="2"/>
      <c r="H477" s="2"/>
      <c r="I477" s="2"/>
      <c r="J477" s="13"/>
      <c r="K477" s="2"/>
      <c r="L477" s="2"/>
    </row>
    <row r="478" spans="5:12" x14ac:dyDescent="0.3">
      <c r="E478" s="2"/>
      <c r="F478" s="2"/>
      <c r="G478" s="2"/>
      <c r="H478" s="2"/>
      <c r="I478" s="2"/>
      <c r="J478" s="13"/>
      <c r="K478" s="2"/>
      <c r="L478" s="2"/>
    </row>
    <row r="479" spans="5:12" x14ac:dyDescent="0.3">
      <c r="E479" s="2"/>
      <c r="F479" s="2"/>
      <c r="G479" s="2"/>
      <c r="H479" s="2"/>
      <c r="I479" s="2"/>
      <c r="J479" s="13"/>
      <c r="K479" s="2"/>
      <c r="L479" s="2"/>
    </row>
    <row r="480" spans="5:12" x14ac:dyDescent="0.3">
      <c r="E480" s="2"/>
      <c r="F480" s="2"/>
      <c r="G480" s="2"/>
      <c r="H480" s="2"/>
      <c r="I480" s="2"/>
      <c r="J480" s="13"/>
      <c r="K480" s="2"/>
      <c r="L480" s="2"/>
    </row>
    <row r="481" spans="5:12" x14ac:dyDescent="0.3">
      <c r="E481" s="2"/>
      <c r="F481" s="2"/>
      <c r="G481" s="2"/>
      <c r="H481" s="2"/>
      <c r="I481" s="2"/>
      <c r="J481" s="13"/>
      <c r="K481" s="2"/>
      <c r="L481" s="2"/>
    </row>
    <row r="482" spans="5:12" x14ac:dyDescent="0.3">
      <c r="E482" s="2"/>
      <c r="F482" s="2"/>
      <c r="G482" s="2"/>
      <c r="H482" s="2"/>
      <c r="I482" s="2"/>
      <c r="J482" s="13"/>
      <c r="K482" s="2"/>
      <c r="L482" s="2"/>
    </row>
    <row r="483" spans="5:12" x14ac:dyDescent="0.3">
      <c r="E483" s="2"/>
      <c r="F483" s="2"/>
      <c r="G483" s="2"/>
      <c r="H483" s="2"/>
      <c r="I483" s="2"/>
      <c r="J483" s="13"/>
      <c r="K483" s="2"/>
      <c r="L483" s="2"/>
    </row>
    <row r="484" spans="5:12" x14ac:dyDescent="0.3">
      <c r="E484" s="2"/>
      <c r="F484" s="2"/>
      <c r="G484" s="2"/>
      <c r="H484" s="2"/>
      <c r="I484" s="2"/>
      <c r="J484" s="13"/>
      <c r="K484" s="2"/>
      <c r="L484" s="2"/>
    </row>
    <row r="485" spans="5:12" x14ac:dyDescent="0.3">
      <c r="E485" s="2"/>
      <c r="F485" s="2"/>
      <c r="G485" s="2"/>
      <c r="H485" s="2"/>
      <c r="I485" s="2"/>
      <c r="J485" s="13"/>
      <c r="K485" s="2"/>
      <c r="L485" s="2"/>
    </row>
    <row r="486" spans="5:12" x14ac:dyDescent="0.3">
      <c r="E486" s="2"/>
      <c r="F486" s="2"/>
      <c r="G486" s="2"/>
      <c r="H486" s="2"/>
      <c r="I486" s="2"/>
      <c r="J486" s="13"/>
      <c r="K486" s="2"/>
      <c r="L486" s="2"/>
    </row>
    <row r="487" spans="5:12" x14ac:dyDescent="0.3">
      <c r="E487" s="2"/>
      <c r="F487" s="2"/>
      <c r="G487" s="2"/>
      <c r="H487" s="2"/>
      <c r="I487" s="2"/>
      <c r="J487" s="13"/>
      <c r="K487" s="2"/>
      <c r="L487" s="2"/>
    </row>
    <row r="488" spans="5:12" x14ac:dyDescent="0.3">
      <c r="E488" s="2"/>
      <c r="F488" s="2"/>
      <c r="G488" s="2"/>
      <c r="H488" s="2"/>
      <c r="I488" s="2"/>
      <c r="J488" s="13"/>
      <c r="K488" s="2"/>
      <c r="L488" s="2"/>
    </row>
    <row r="489" spans="5:12" x14ac:dyDescent="0.3">
      <c r="E489" s="2"/>
      <c r="F489" s="2"/>
      <c r="G489" s="2"/>
      <c r="H489" s="2"/>
      <c r="I489" s="2"/>
      <c r="J489" s="13"/>
      <c r="K489" s="2"/>
      <c r="L489" s="2"/>
    </row>
    <row r="490" spans="5:12" x14ac:dyDescent="0.3">
      <c r="E490" s="2"/>
      <c r="F490" s="2"/>
      <c r="G490" s="2"/>
      <c r="H490" s="2"/>
      <c r="I490" s="2"/>
      <c r="J490" s="13"/>
      <c r="K490" s="2"/>
      <c r="L490" s="2"/>
    </row>
    <row r="491" spans="5:12" x14ac:dyDescent="0.3">
      <c r="E491" s="2"/>
      <c r="F491" s="2"/>
      <c r="G491" s="2"/>
      <c r="H491" s="2"/>
      <c r="I491" s="2"/>
      <c r="J491" s="13"/>
      <c r="K491" s="2"/>
      <c r="L491" s="2"/>
    </row>
    <row r="492" spans="5:12" x14ac:dyDescent="0.3">
      <c r="E492" s="2"/>
      <c r="F492" s="2"/>
      <c r="G492" s="2"/>
      <c r="H492" s="2"/>
      <c r="I492" s="2"/>
      <c r="J492" s="13"/>
      <c r="K492" s="2"/>
      <c r="L492" s="2"/>
    </row>
    <row r="493" spans="5:12" x14ac:dyDescent="0.3">
      <c r="E493" s="2"/>
      <c r="F493" s="2"/>
      <c r="G493" s="2"/>
      <c r="H493" s="2"/>
      <c r="I493" s="2"/>
      <c r="J493" s="13"/>
      <c r="K493" s="2"/>
      <c r="L493" s="2"/>
    </row>
    <row r="494" spans="5:12" x14ac:dyDescent="0.3">
      <c r="E494" s="2"/>
      <c r="F494" s="2"/>
      <c r="G494" s="2"/>
      <c r="H494" s="2"/>
      <c r="I494" s="2"/>
      <c r="J494" s="13"/>
      <c r="K494" s="2"/>
      <c r="L494" s="2"/>
    </row>
    <row r="495" spans="5:12" x14ac:dyDescent="0.3">
      <c r="E495" s="2"/>
      <c r="F495" s="2"/>
      <c r="G495" s="2"/>
      <c r="H495" s="2"/>
      <c r="I495" s="2"/>
      <c r="J495" s="13"/>
      <c r="K495" s="2"/>
      <c r="L495" s="2"/>
    </row>
    <row r="496" spans="5:12" x14ac:dyDescent="0.3">
      <c r="E496" s="2"/>
      <c r="F496" s="2"/>
      <c r="G496" s="2"/>
      <c r="H496" s="2"/>
      <c r="I496" s="2"/>
      <c r="J496" s="13"/>
      <c r="K496" s="2"/>
      <c r="L496" s="2"/>
    </row>
    <row r="497" spans="5:12" x14ac:dyDescent="0.3">
      <c r="E497" s="2"/>
      <c r="F497" s="2"/>
      <c r="G497" s="2"/>
      <c r="H497" s="2"/>
      <c r="I497" s="2"/>
      <c r="J497" s="13"/>
      <c r="K497" s="2"/>
      <c r="L497" s="2"/>
    </row>
    <row r="498" spans="5:12" x14ac:dyDescent="0.3">
      <c r="E498" s="2"/>
      <c r="F498" s="2"/>
      <c r="G498" s="2"/>
      <c r="H498" s="2"/>
      <c r="I498" s="2"/>
      <c r="J498" s="13"/>
      <c r="K498" s="2"/>
      <c r="L498" s="2"/>
    </row>
    <row r="499" spans="5:12" x14ac:dyDescent="0.3">
      <c r="E499" s="2"/>
      <c r="F499" s="2"/>
      <c r="G499" s="2"/>
      <c r="H499" s="2"/>
      <c r="I499" s="2"/>
      <c r="J499" s="13"/>
      <c r="K499" s="2"/>
      <c r="L499" s="2"/>
    </row>
    <row r="500" spans="5:12" x14ac:dyDescent="0.3">
      <c r="E500" s="2"/>
      <c r="F500" s="2"/>
      <c r="G500" s="2"/>
      <c r="H500" s="2"/>
      <c r="I500" s="2"/>
      <c r="J500" s="13"/>
      <c r="K500" s="2"/>
      <c r="L500" s="2"/>
    </row>
    <row r="501" spans="5:12" x14ac:dyDescent="0.3">
      <c r="E501" s="2"/>
      <c r="F501" s="2"/>
      <c r="G501" s="2"/>
      <c r="H501" s="2"/>
      <c r="I501" s="2"/>
      <c r="J501" s="13"/>
      <c r="K501" s="2"/>
      <c r="L501" s="2"/>
    </row>
    <row r="502" spans="5:12" x14ac:dyDescent="0.3">
      <c r="E502" s="2"/>
      <c r="F502" s="2"/>
      <c r="G502" s="2"/>
      <c r="H502" s="2"/>
      <c r="I502" s="2"/>
      <c r="J502" s="13"/>
      <c r="K502" s="2"/>
      <c r="L502" s="2"/>
    </row>
    <row r="503" spans="5:12" x14ac:dyDescent="0.3">
      <c r="E503" s="2"/>
      <c r="F503" s="2"/>
      <c r="G503" s="2"/>
      <c r="H503" s="2"/>
      <c r="I503" s="2"/>
      <c r="J503" s="13"/>
      <c r="K503" s="2"/>
      <c r="L503" s="2"/>
    </row>
    <row r="504" spans="5:12" x14ac:dyDescent="0.3">
      <c r="E504" s="2"/>
      <c r="F504" s="2"/>
      <c r="G504" s="2"/>
      <c r="H504" s="2"/>
      <c r="I504" s="2"/>
      <c r="J504" s="13"/>
      <c r="K504" s="2"/>
      <c r="L504" s="2"/>
    </row>
    <row r="505" spans="5:12" x14ac:dyDescent="0.3">
      <c r="E505" s="2"/>
      <c r="F505" s="2"/>
      <c r="G505" s="2"/>
      <c r="H505" s="2"/>
      <c r="I505" s="2"/>
      <c r="J505" s="13"/>
      <c r="K505" s="2"/>
      <c r="L505" s="2"/>
    </row>
    <row r="506" spans="5:12" x14ac:dyDescent="0.3">
      <c r="E506" s="2"/>
      <c r="F506" s="2"/>
      <c r="G506" s="2"/>
      <c r="H506" s="2"/>
      <c r="I506" s="2"/>
      <c r="J506" s="13"/>
      <c r="K506" s="2"/>
      <c r="L506" s="2"/>
    </row>
    <row r="507" spans="5:12" x14ac:dyDescent="0.3">
      <c r="E507" s="2"/>
      <c r="F507" s="2"/>
      <c r="G507" s="2"/>
      <c r="H507" s="2"/>
      <c r="I507" s="2"/>
      <c r="J507" s="13"/>
      <c r="K507" s="2"/>
      <c r="L507" s="2"/>
    </row>
    <row r="508" spans="5:12" x14ac:dyDescent="0.3">
      <c r="E508" s="2"/>
      <c r="F508" s="2"/>
      <c r="G508" s="2"/>
      <c r="H508" s="2"/>
      <c r="I508" s="2"/>
      <c r="J508" s="13"/>
      <c r="K508" s="2"/>
      <c r="L508" s="2"/>
    </row>
    <row r="509" spans="5:12" x14ac:dyDescent="0.3">
      <c r="E509" s="2"/>
      <c r="F509" s="2"/>
      <c r="G509" s="2"/>
      <c r="H509" s="2"/>
      <c r="I509" s="2"/>
      <c r="J509" s="13"/>
      <c r="K509" s="2"/>
      <c r="L509" s="2"/>
    </row>
    <row r="510" spans="5:12" x14ac:dyDescent="0.3">
      <c r="E510" s="2"/>
      <c r="F510" s="2"/>
      <c r="G510" s="2"/>
      <c r="H510" s="2"/>
      <c r="I510" s="2"/>
      <c r="J510" s="13"/>
      <c r="K510" s="2"/>
      <c r="L510" s="2"/>
    </row>
    <row r="511" spans="5:12" x14ac:dyDescent="0.3">
      <c r="E511" s="2"/>
      <c r="F511" s="2"/>
      <c r="G511" s="2"/>
      <c r="H511" s="2"/>
      <c r="I511" s="2"/>
      <c r="J511" s="13"/>
      <c r="K511" s="2"/>
      <c r="L511" s="2"/>
    </row>
    <row r="512" spans="5:12" x14ac:dyDescent="0.3">
      <c r="E512" s="2"/>
      <c r="F512" s="2"/>
      <c r="G512" s="2"/>
      <c r="H512" s="2"/>
      <c r="I512" s="2"/>
      <c r="J512" s="13"/>
      <c r="K512" s="2"/>
      <c r="L512" s="2"/>
    </row>
    <row r="513" spans="5:12" x14ac:dyDescent="0.3">
      <c r="E513" s="2"/>
      <c r="F513" s="2"/>
      <c r="G513" s="2"/>
      <c r="H513" s="2"/>
      <c r="I513" s="2"/>
      <c r="J513" s="13"/>
      <c r="K513" s="2"/>
      <c r="L513" s="2"/>
    </row>
    <row r="514" spans="5:12" x14ac:dyDescent="0.3">
      <c r="E514" s="2"/>
      <c r="F514" s="2"/>
      <c r="G514" s="2"/>
      <c r="H514" s="2"/>
      <c r="I514" s="2"/>
      <c r="J514" s="13"/>
      <c r="K514" s="2"/>
      <c r="L514" s="2"/>
    </row>
    <row r="515" spans="5:12" x14ac:dyDescent="0.3">
      <c r="E515" s="2"/>
      <c r="F515" s="2"/>
      <c r="G515" s="2"/>
      <c r="H515" s="2"/>
      <c r="I515" s="2"/>
      <c r="J515" s="13"/>
      <c r="K515" s="2"/>
      <c r="L515" s="2"/>
    </row>
    <row r="516" spans="5:12" x14ac:dyDescent="0.3">
      <c r="E516" s="2"/>
      <c r="F516" s="2"/>
      <c r="G516" s="2"/>
      <c r="H516" s="2"/>
      <c r="I516" s="2"/>
      <c r="J516" s="13"/>
      <c r="K516" s="2"/>
      <c r="L516" s="2"/>
    </row>
    <row r="517" spans="5:12" x14ac:dyDescent="0.3">
      <c r="E517" s="2"/>
      <c r="F517" s="2"/>
      <c r="G517" s="2"/>
      <c r="H517" s="2"/>
      <c r="I517" s="2"/>
      <c r="J517" s="13"/>
      <c r="K517" s="2"/>
      <c r="L517" s="2"/>
    </row>
    <row r="518" spans="5:12" x14ac:dyDescent="0.3">
      <c r="E518" s="2"/>
      <c r="F518" s="2"/>
      <c r="G518" s="2"/>
      <c r="H518" s="2"/>
      <c r="I518" s="2"/>
      <c r="J518" s="13"/>
      <c r="K518" s="2"/>
      <c r="L518" s="2"/>
    </row>
    <row r="519" spans="5:12" x14ac:dyDescent="0.3">
      <c r="E519" s="2"/>
      <c r="F519" s="2"/>
      <c r="G519" s="2"/>
      <c r="H519" s="2"/>
      <c r="I519" s="2"/>
      <c r="J519" s="13"/>
      <c r="K519" s="2"/>
      <c r="L519" s="2"/>
    </row>
    <row r="520" spans="5:12" x14ac:dyDescent="0.3">
      <c r="E520" s="2"/>
      <c r="F520" s="2"/>
      <c r="G520" s="2"/>
      <c r="H520" s="2"/>
      <c r="I520" s="2"/>
      <c r="J520" s="13"/>
      <c r="K520" s="2"/>
      <c r="L520" s="2"/>
    </row>
    <row r="521" spans="5:12" x14ac:dyDescent="0.3">
      <c r="E521" s="2"/>
      <c r="F521" s="2"/>
      <c r="G521" s="2"/>
      <c r="H521" s="2"/>
      <c r="I521" s="2"/>
      <c r="J521" s="13"/>
      <c r="K521" s="2"/>
      <c r="L521" s="2"/>
    </row>
    <row r="522" spans="5:12" x14ac:dyDescent="0.3">
      <c r="E522" s="2"/>
      <c r="F522" s="2"/>
      <c r="G522" s="2"/>
      <c r="H522" s="2"/>
      <c r="I522" s="2"/>
      <c r="J522" s="13"/>
      <c r="K522" s="2"/>
      <c r="L522" s="2"/>
    </row>
    <row r="523" spans="5:12" x14ac:dyDescent="0.3">
      <c r="E523" s="2"/>
      <c r="F523" s="2"/>
      <c r="G523" s="2"/>
      <c r="H523" s="2"/>
      <c r="I523" s="2"/>
      <c r="J523" s="13"/>
      <c r="K523" s="2"/>
      <c r="L523" s="2"/>
    </row>
    <row r="524" spans="5:12" x14ac:dyDescent="0.3">
      <c r="E524" s="2"/>
      <c r="F524" s="2"/>
      <c r="G524" s="2"/>
      <c r="H524" s="2"/>
      <c r="I524" s="2"/>
      <c r="J524" s="13"/>
      <c r="K524" s="2"/>
      <c r="L524" s="2"/>
    </row>
    <row r="525" spans="5:12" x14ac:dyDescent="0.3">
      <c r="E525" s="2"/>
      <c r="F525" s="2"/>
      <c r="G525" s="2"/>
      <c r="H525" s="2"/>
      <c r="I525" s="2"/>
      <c r="J525" s="13"/>
      <c r="K525" s="2"/>
      <c r="L525" s="2"/>
    </row>
    <row r="526" spans="5:12" x14ac:dyDescent="0.3">
      <c r="E526" s="2"/>
      <c r="F526" s="2"/>
      <c r="G526" s="2"/>
      <c r="H526" s="2"/>
      <c r="I526" s="2"/>
      <c r="J526" s="13"/>
      <c r="K526" s="2"/>
      <c r="L526" s="2"/>
    </row>
    <row r="527" spans="5:12" x14ac:dyDescent="0.3">
      <c r="E527" s="2"/>
      <c r="F527" s="2"/>
      <c r="G527" s="2"/>
      <c r="H527" s="2"/>
      <c r="I527" s="2"/>
      <c r="J527" s="13"/>
      <c r="K527" s="2"/>
      <c r="L527" s="2"/>
    </row>
    <row r="528" spans="5:12" x14ac:dyDescent="0.3">
      <c r="E528" s="2"/>
      <c r="F528" s="2"/>
      <c r="G528" s="2"/>
      <c r="H528" s="2"/>
      <c r="I528" s="2"/>
      <c r="J528" s="13"/>
      <c r="K528" s="2"/>
      <c r="L528" s="2"/>
    </row>
    <row r="529" spans="5:12" x14ac:dyDescent="0.3">
      <c r="E529" s="2"/>
      <c r="F529" s="2"/>
      <c r="G529" s="2"/>
      <c r="H529" s="2"/>
      <c r="I529" s="2"/>
      <c r="J529" s="13"/>
      <c r="K529" s="2"/>
      <c r="L529" s="2"/>
    </row>
    <row r="530" spans="5:12" x14ac:dyDescent="0.3">
      <c r="E530" s="2"/>
      <c r="F530" s="2"/>
      <c r="G530" s="2"/>
      <c r="H530" s="2"/>
      <c r="I530" s="2"/>
      <c r="J530" s="13"/>
      <c r="K530" s="2"/>
      <c r="L530" s="2"/>
    </row>
    <row r="531" spans="5:12" x14ac:dyDescent="0.3">
      <c r="E531" s="2"/>
      <c r="F531" s="2"/>
      <c r="G531" s="2"/>
      <c r="H531" s="2"/>
      <c r="I531" s="2"/>
      <c r="J531" s="13"/>
      <c r="K531" s="2"/>
      <c r="L531" s="2"/>
    </row>
    <row r="532" spans="5:12" x14ac:dyDescent="0.3">
      <c r="E532" s="2"/>
      <c r="F532" s="2"/>
      <c r="G532" s="2"/>
      <c r="H532" s="2"/>
      <c r="I532" s="2"/>
      <c r="J532" s="13"/>
      <c r="K532" s="2"/>
      <c r="L532" s="2"/>
    </row>
    <row r="533" spans="5:12" x14ac:dyDescent="0.3">
      <c r="E533" s="2"/>
      <c r="F533" s="2"/>
      <c r="G533" s="2"/>
      <c r="H533" s="2"/>
      <c r="I533" s="2"/>
      <c r="J533" s="13"/>
      <c r="K533" s="2"/>
      <c r="L533" s="2"/>
    </row>
    <row r="534" spans="5:12" x14ac:dyDescent="0.3">
      <c r="E534" s="2"/>
      <c r="F534" s="2"/>
      <c r="G534" s="2"/>
      <c r="H534" s="2"/>
      <c r="I534" s="2"/>
      <c r="J534" s="13"/>
      <c r="K534" s="2"/>
      <c r="L534" s="2"/>
    </row>
    <row r="535" spans="5:12" x14ac:dyDescent="0.3">
      <c r="E535" s="2"/>
      <c r="F535" s="2"/>
      <c r="G535" s="2"/>
      <c r="H535" s="2"/>
      <c r="I535" s="2"/>
      <c r="J535" s="13"/>
      <c r="K535" s="2"/>
      <c r="L535" s="2"/>
    </row>
    <row r="536" spans="5:12" x14ac:dyDescent="0.3">
      <c r="E536" s="2"/>
      <c r="F536" s="2"/>
      <c r="G536" s="2"/>
      <c r="H536" s="2"/>
      <c r="I536" s="2"/>
      <c r="J536" s="13"/>
      <c r="K536" s="2"/>
      <c r="L536" s="2"/>
    </row>
    <row r="537" spans="5:12" x14ac:dyDescent="0.3">
      <c r="E537" s="2"/>
      <c r="F537" s="2"/>
      <c r="G537" s="2"/>
      <c r="H537" s="2"/>
      <c r="I537" s="2"/>
      <c r="J537" s="13"/>
      <c r="K537" s="2"/>
      <c r="L537" s="2"/>
    </row>
    <row r="538" spans="5:12" x14ac:dyDescent="0.3">
      <c r="E538" s="2"/>
      <c r="F538" s="2"/>
      <c r="G538" s="2"/>
      <c r="H538" s="2"/>
      <c r="I538" s="2"/>
      <c r="J538" s="13"/>
      <c r="K538" s="2"/>
      <c r="L538" s="2"/>
    </row>
    <row r="539" spans="5:12" x14ac:dyDescent="0.3">
      <c r="E539" s="2"/>
      <c r="F539" s="2"/>
      <c r="G539" s="2"/>
      <c r="H539" s="2"/>
      <c r="I539" s="2"/>
      <c r="J539" s="13"/>
      <c r="K539" s="2"/>
      <c r="L539" s="2"/>
    </row>
    <row r="540" spans="5:12" x14ac:dyDescent="0.3">
      <c r="E540" s="2"/>
      <c r="F540" s="2"/>
      <c r="G540" s="2"/>
      <c r="H540" s="2"/>
      <c r="I540" s="2"/>
      <c r="J540" s="13"/>
      <c r="K540" s="2"/>
      <c r="L540" s="2"/>
    </row>
    <row r="541" spans="5:12" x14ac:dyDescent="0.3">
      <c r="E541" s="2"/>
      <c r="F541" s="2"/>
      <c r="G541" s="2"/>
      <c r="H541" s="2"/>
      <c r="I541" s="2"/>
      <c r="J541" s="13"/>
      <c r="K541" s="2"/>
      <c r="L541" s="2"/>
    </row>
    <row r="542" spans="5:12" x14ac:dyDescent="0.3">
      <c r="E542" s="2"/>
      <c r="F542" s="2"/>
      <c r="G542" s="2"/>
      <c r="H542" s="2"/>
      <c r="I542" s="2"/>
      <c r="J542" s="13"/>
      <c r="K542" s="2"/>
      <c r="L542" s="2"/>
    </row>
    <row r="543" spans="5:12" x14ac:dyDescent="0.3">
      <c r="E543" s="2"/>
      <c r="F543" s="2"/>
      <c r="G543" s="2"/>
      <c r="H543" s="2"/>
      <c r="I543" s="2"/>
      <c r="J543" s="13"/>
      <c r="K543" s="2"/>
      <c r="L543" s="2"/>
    </row>
    <row r="544" spans="5:12" x14ac:dyDescent="0.3">
      <c r="E544" s="2"/>
      <c r="F544" s="2"/>
      <c r="G544" s="2"/>
      <c r="H544" s="2"/>
      <c r="I544" s="2"/>
      <c r="J544" s="13"/>
      <c r="K544" s="2"/>
      <c r="L544" s="2"/>
    </row>
    <row r="545" spans="5:12" x14ac:dyDescent="0.3">
      <c r="E545" s="2"/>
      <c r="F545" s="2"/>
      <c r="G545" s="2"/>
      <c r="H545" s="2"/>
      <c r="I545" s="2"/>
      <c r="J545" s="13"/>
      <c r="K545" s="2"/>
      <c r="L545" s="2"/>
    </row>
    <row r="546" spans="5:12" x14ac:dyDescent="0.3">
      <c r="E546" s="2"/>
      <c r="F546" s="2"/>
      <c r="G546" s="2"/>
      <c r="H546" s="2"/>
      <c r="I546" s="2"/>
      <c r="J546" s="13"/>
      <c r="K546" s="2"/>
      <c r="L546" s="2"/>
    </row>
    <row r="547" spans="5:12" x14ac:dyDescent="0.3">
      <c r="E547" s="2"/>
      <c r="F547" s="2"/>
      <c r="G547" s="2"/>
      <c r="H547" s="2"/>
      <c r="I547" s="2"/>
      <c r="J547" s="13"/>
      <c r="K547" s="2"/>
      <c r="L547" s="2"/>
    </row>
    <row r="548" spans="5:12" x14ac:dyDescent="0.3">
      <c r="E548" s="2"/>
      <c r="F548" s="2"/>
      <c r="G548" s="2"/>
      <c r="H548" s="2"/>
      <c r="I548" s="2"/>
      <c r="J548" s="13"/>
      <c r="K548" s="2"/>
      <c r="L548" s="2"/>
    </row>
    <row r="549" spans="5:12" x14ac:dyDescent="0.3">
      <c r="E549" s="2"/>
      <c r="F549" s="2"/>
      <c r="G549" s="2"/>
      <c r="H549" s="2"/>
      <c r="I549" s="2"/>
      <c r="J549" s="13"/>
      <c r="K549" s="2"/>
      <c r="L549" s="2"/>
    </row>
    <row r="550" spans="5:12" x14ac:dyDescent="0.3">
      <c r="E550" s="2"/>
      <c r="F550" s="2"/>
      <c r="G550" s="2"/>
      <c r="H550" s="2"/>
      <c r="I550" s="2"/>
      <c r="J550" s="13"/>
      <c r="K550" s="2"/>
      <c r="L550" s="2"/>
    </row>
    <row r="551" spans="5:12" x14ac:dyDescent="0.3">
      <c r="E551" s="2"/>
      <c r="F551" s="2"/>
      <c r="G551" s="2"/>
      <c r="H551" s="2"/>
      <c r="I551" s="2"/>
      <c r="J551" s="13"/>
      <c r="K551" s="2"/>
      <c r="L551" s="2"/>
    </row>
    <row r="552" spans="5:12" x14ac:dyDescent="0.3">
      <c r="E552" s="2"/>
      <c r="F552" s="2"/>
      <c r="G552" s="2"/>
      <c r="H552" s="2"/>
      <c r="I552" s="2"/>
      <c r="J552" s="13"/>
      <c r="K552" s="2"/>
      <c r="L552" s="2"/>
    </row>
    <row r="553" spans="5:12" x14ac:dyDescent="0.3">
      <c r="E553" s="2"/>
      <c r="F553" s="2"/>
      <c r="G553" s="2"/>
      <c r="H553" s="2"/>
      <c r="I553" s="2"/>
      <c r="J553" s="13"/>
      <c r="K553" s="2"/>
      <c r="L553" s="2"/>
    </row>
    <row r="554" spans="5:12" x14ac:dyDescent="0.3">
      <c r="E554" s="2"/>
      <c r="F554" s="2"/>
      <c r="G554" s="2"/>
      <c r="H554" s="2"/>
      <c r="I554" s="2"/>
      <c r="J554" s="13"/>
      <c r="K554" s="2"/>
      <c r="L554" s="2"/>
    </row>
    <row r="555" spans="5:12" x14ac:dyDescent="0.3">
      <c r="E555" s="2"/>
      <c r="F555" s="2"/>
      <c r="G555" s="2"/>
      <c r="H555" s="2"/>
      <c r="I555" s="2"/>
      <c r="J555" s="13"/>
      <c r="K555" s="2"/>
      <c r="L555" s="2"/>
    </row>
    <row r="556" spans="5:12" x14ac:dyDescent="0.3">
      <c r="E556" s="2"/>
      <c r="F556" s="2"/>
      <c r="G556" s="2"/>
      <c r="H556" s="2"/>
      <c r="I556" s="2"/>
      <c r="J556" s="13"/>
      <c r="K556" s="2"/>
      <c r="L556" s="2"/>
    </row>
    <row r="557" spans="5:12" x14ac:dyDescent="0.3">
      <c r="E557" s="2"/>
      <c r="F557" s="2"/>
      <c r="G557" s="2"/>
      <c r="H557" s="2"/>
      <c r="I557" s="2"/>
      <c r="J557" s="13"/>
      <c r="K557" s="2"/>
      <c r="L557" s="2"/>
    </row>
    <row r="558" spans="5:12" x14ac:dyDescent="0.3">
      <c r="E558" s="2"/>
      <c r="F558" s="2"/>
      <c r="G558" s="2"/>
      <c r="H558" s="2"/>
      <c r="I558" s="2"/>
      <c r="J558" s="13"/>
      <c r="K558" s="2"/>
      <c r="L558" s="2"/>
    </row>
    <row r="559" spans="5:12" x14ac:dyDescent="0.3">
      <c r="E559" s="2"/>
      <c r="F559" s="2"/>
      <c r="G559" s="2"/>
      <c r="H559" s="2"/>
      <c r="I559" s="2"/>
      <c r="J559" s="13"/>
      <c r="K559" s="2"/>
      <c r="L559" s="2"/>
    </row>
    <row r="560" spans="5:12" x14ac:dyDescent="0.3">
      <c r="E560" s="2"/>
      <c r="F560" s="2"/>
      <c r="G560" s="2"/>
      <c r="H560" s="2"/>
      <c r="I560" s="2"/>
      <c r="J560" s="13"/>
      <c r="K560" s="2"/>
      <c r="L560" s="2"/>
    </row>
    <row r="561" spans="5:12" x14ac:dyDescent="0.3">
      <c r="E561" s="2"/>
      <c r="F561" s="2"/>
      <c r="G561" s="2"/>
      <c r="H561" s="2"/>
      <c r="I561" s="2"/>
      <c r="J561" s="13"/>
      <c r="K561" s="2"/>
      <c r="L561" s="2"/>
    </row>
    <row r="562" spans="5:12" x14ac:dyDescent="0.3">
      <c r="E562" s="2"/>
      <c r="F562" s="2"/>
      <c r="G562" s="2"/>
      <c r="H562" s="2"/>
      <c r="I562" s="2"/>
      <c r="J562" s="13"/>
      <c r="K562" s="2"/>
      <c r="L562" s="2"/>
    </row>
    <row r="563" spans="5:12" x14ac:dyDescent="0.3">
      <c r="E563" s="2"/>
      <c r="F563" s="2"/>
      <c r="G563" s="2"/>
      <c r="H563" s="2"/>
      <c r="I563" s="2"/>
      <c r="J563" s="13"/>
      <c r="K563" s="2"/>
      <c r="L563" s="2"/>
    </row>
    <row r="564" spans="5:12" x14ac:dyDescent="0.3">
      <c r="E564" s="2"/>
      <c r="F564" s="2"/>
      <c r="G564" s="2"/>
      <c r="H564" s="2"/>
      <c r="I564" s="2"/>
      <c r="J564" s="13"/>
      <c r="K564" s="2"/>
      <c r="L564" s="2"/>
    </row>
    <row r="565" spans="5:12" x14ac:dyDescent="0.3">
      <c r="E565" s="2"/>
      <c r="F565" s="2"/>
      <c r="G565" s="2"/>
      <c r="H565" s="2"/>
      <c r="I565" s="2"/>
      <c r="J565" s="13"/>
      <c r="K565" s="2"/>
      <c r="L565" s="2"/>
    </row>
    <row r="566" spans="5:12" x14ac:dyDescent="0.3">
      <c r="E566" s="2"/>
      <c r="F566" s="2"/>
      <c r="G566" s="2"/>
      <c r="H566" s="2"/>
      <c r="I566" s="2"/>
      <c r="J566" s="13"/>
      <c r="K566" s="2"/>
      <c r="L566" s="2"/>
    </row>
    <row r="567" spans="5:12" x14ac:dyDescent="0.3">
      <c r="E567" s="2"/>
      <c r="F567" s="2"/>
      <c r="G567" s="2"/>
      <c r="H567" s="2"/>
      <c r="I567" s="2"/>
      <c r="J567" s="13"/>
      <c r="K567" s="2"/>
      <c r="L567" s="2"/>
    </row>
    <row r="568" spans="5:12" x14ac:dyDescent="0.3">
      <c r="E568" s="2"/>
      <c r="F568" s="2"/>
      <c r="G568" s="2"/>
      <c r="H568" s="2"/>
      <c r="I568" s="2"/>
      <c r="J568" s="13"/>
      <c r="K568" s="2"/>
      <c r="L568" s="2"/>
    </row>
    <row r="569" spans="5:12" x14ac:dyDescent="0.3">
      <c r="E569" s="2"/>
      <c r="F569" s="2"/>
      <c r="G569" s="2"/>
      <c r="H569" s="2"/>
      <c r="I569" s="2"/>
      <c r="J569" s="13"/>
      <c r="K569" s="2"/>
      <c r="L569" s="2"/>
    </row>
    <row r="570" spans="5:12" x14ac:dyDescent="0.3">
      <c r="E570" s="2"/>
      <c r="F570" s="2"/>
      <c r="G570" s="2"/>
      <c r="H570" s="2"/>
      <c r="I570" s="2"/>
      <c r="J570" s="13"/>
      <c r="K570" s="2"/>
      <c r="L570" s="2"/>
    </row>
    <row r="571" spans="5:12" x14ac:dyDescent="0.3">
      <c r="E571" s="2"/>
      <c r="F571" s="2"/>
      <c r="G571" s="2"/>
      <c r="H571" s="2"/>
      <c r="I571" s="2"/>
      <c r="J571" s="13"/>
      <c r="K571" s="2"/>
      <c r="L571" s="2"/>
    </row>
    <row r="572" spans="5:12" x14ac:dyDescent="0.3">
      <c r="E572" s="2"/>
      <c r="F572" s="2"/>
      <c r="G572" s="2"/>
      <c r="H572" s="2"/>
      <c r="I572" s="2"/>
      <c r="J572" s="13"/>
      <c r="K572" s="2"/>
      <c r="L572" s="2"/>
    </row>
    <row r="573" spans="5:12" x14ac:dyDescent="0.3">
      <c r="E573" s="2"/>
      <c r="F573" s="2"/>
      <c r="G573" s="2"/>
      <c r="H573" s="2"/>
      <c r="I573" s="2"/>
      <c r="J573" s="13"/>
      <c r="K573" s="2"/>
      <c r="L573" s="2"/>
    </row>
    <row r="574" spans="5:12" x14ac:dyDescent="0.3">
      <c r="E574" s="2"/>
      <c r="F574" s="2"/>
      <c r="G574" s="2"/>
      <c r="H574" s="2"/>
      <c r="I574" s="2"/>
      <c r="J574" s="13"/>
      <c r="K574" s="2"/>
      <c r="L574" s="2"/>
    </row>
    <row r="575" spans="5:12" x14ac:dyDescent="0.3">
      <c r="E575" s="2"/>
      <c r="F575" s="2"/>
      <c r="G575" s="2"/>
      <c r="H575" s="2"/>
      <c r="I575" s="2"/>
      <c r="J575" s="13"/>
      <c r="K575" s="2"/>
      <c r="L575" s="2"/>
    </row>
    <row r="576" spans="5:12" x14ac:dyDescent="0.3">
      <c r="E576" s="2"/>
      <c r="F576" s="2"/>
      <c r="G576" s="2"/>
      <c r="H576" s="2"/>
      <c r="I576" s="2"/>
      <c r="J576" s="13"/>
      <c r="K576" s="2"/>
      <c r="L576" s="2"/>
    </row>
    <row r="577" spans="5:12" x14ac:dyDescent="0.3">
      <c r="E577" s="2"/>
      <c r="F577" s="2"/>
      <c r="G577" s="2"/>
      <c r="H577" s="2"/>
      <c r="I577" s="2"/>
      <c r="J577" s="13"/>
      <c r="K577" s="2"/>
      <c r="L577" s="2"/>
    </row>
    <row r="578" spans="5:12" x14ac:dyDescent="0.3">
      <c r="E578" s="2"/>
      <c r="F578" s="2"/>
      <c r="G578" s="2"/>
      <c r="H578" s="2"/>
      <c r="I578" s="2"/>
      <c r="J578" s="13"/>
      <c r="K578" s="2"/>
      <c r="L578" s="2"/>
    </row>
    <row r="579" spans="5:12" x14ac:dyDescent="0.3">
      <c r="E579" s="2"/>
      <c r="F579" s="2"/>
      <c r="G579" s="2"/>
      <c r="H579" s="2"/>
      <c r="I579" s="2"/>
      <c r="J579" s="13"/>
      <c r="K579" s="2"/>
      <c r="L579" s="2"/>
    </row>
    <row r="580" spans="5:12" x14ac:dyDescent="0.3">
      <c r="E580" s="2"/>
      <c r="F580" s="2"/>
      <c r="G580" s="2"/>
      <c r="H580" s="2"/>
      <c r="I580" s="2"/>
      <c r="J580" s="13"/>
      <c r="K580" s="2"/>
      <c r="L580" s="2"/>
    </row>
    <row r="581" spans="5:12" x14ac:dyDescent="0.3">
      <c r="E581" s="2"/>
      <c r="F581" s="2"/>
      <c r="G581" s="2"/>
      <c r="H581" s="2"/>
      <c r="I581" s="2"/>
      <c r="J581" s="13"/>
      <c r="K581" s="2"/>
      <c r="L581" s="2"/>
    </row>
    <row r="582" spans="5:12" x14ac:dyDescent="0.3">
      <c r="E582" s="2"/>
      <c r="F582" s="2"/>
      <c r="G582" s="2"/>
      <c r="H582" s="2"/>
      <c r="I582" s="2"/>
      <c r="J582" s="13"/>
      <c r="K582" s="2"/>
      <c r="L582" s="2"/>
    </row>
    <row r="583" spans="5:12" x14ac:dyDescent="0.3">
      <c r="E583" s="2"/>
      <c r="F583" s="2"/>
      <c r="G583" s="2"/>
      <c r="H583" s="2"/>
      <c r="I583" s="2"/>
      <c r="J583" s="13"/>
      <c r="K583" s="2"/>
      <c r="L583" s="2"/>
    </row>
    <row r="584" spans="5:12" x14ac:dyDescent="0.3">
      <c r="E584" s="2"/>
      <c r="F584" s="2"/>
      <c r="G584" s="2"/>
      <c r="H584" s="2"/>
      <c r="I584" s="2"/>
      <c r="J584" s="13"/>
      <c r="K584" s="2"/>
      <c r="L584" s="2"/>
    </row>
    <row r="585" spans="5:12" x14ac:dyDescent="0.3">
      <c r="E585" s="2"/>
      <c r="F585" s="2"/>
      <c r="G585" s="2"/>
      <c r="H585" s="2"/>
      <c r="I585" s="2"/>
      <c r="J585" s="13"/>
      <c r="K585" s="2"/>
      <c r="L585" s="2"/>
    </row>
    <row r="586" spans="5:12" x14ac:dyDescent="0.3">
      <c r="E586" s="2"/>
      <c r="F586" s="2"/>
      <c r="G586" s="2"/>
      <c r="H586" s="2"/>
      <c r="I586" s="2"/>
      <c r="J586" s="13"/>
      <c r="K586" s="2"/>
      <c r="L586" s="2"/>
    </row>
    <row r="587" spans="5:12" x14ac:dyDescent="0.3">
      <c r="E587" s="2"/>
      <c r="F587" s="2"/>
      <c r="G587" s="2"/>
      <c r="H587" s="2"/>
      <c r="I587" s="2"/>
      <c r="J587" s="13"/>
      <c r="K587" s="2"/>
      <c r="L587" s="2"/>
    </row>
    <row r="588" spans="5:12" x14ac:dyDescent="0.3">
      <c r="E588" s="2"/>
      <c r="F588" s="2"/>
      <c r="G588" s="2"/>
      <c r="H588" s="2"/>
      <c r="I588" s="2"/>
      <c r="J588" s="13"/>
      <c r="K588" s="2"/>
      <c r="L588" s="2"/>
    </row>
    <row r="589" spans="5:12" x14ac:dyDescent="0.3">
      <c r="E589" s="2"/>
      <c r="F589" s="2"/>
      <c r="G589" s="2"/>
      <c r="H589" s="2"/>
      <c r="I589" s="2"/>
      <c r="J589" s="13"/>
      <c r="K589" s="2"/>
      <c r="L589" s="2"/>
    </row>
    <row r="590" spans="5:12" x14ac:dyDescent="0.3">
      <c r="E590" s="2"/>
      <c r="F590" s="2"/>
      <c r="G590" s="2"/>
      <c r="H590" s="2"/>
      <c r="I590" s="2"/>
      <c r="J590" s="13"/>
      <c r="K590" s="2"/>
      <c r="L590" s="2"/>
    </row>
    <row r="591" spans="5:12" x14ac:dyDescent="0.3">
      <c r="E591" s="2"/>
      <c r="F591" s="2"/>
      <c r="G591" s="2"/>
      <c r="H591" s="2"/>
      <c r="I591" s="2"/>
      <c r="J591" s="13"/>
      <c r="K591" s="2"/>
      <c r="L591" s="2"/>
    </row>
    <row r="592" spans="5:12" x14ac:dyDescent="0.3">
      <c r="E592" s="2"/>
      <c r="F592" s="2"/>
      <c r="G592" s="2"/>
      <c r="H592" s="2"/>
      <c r="I592" s="2"/>
      <c r="J592" s="13"/>
      <c r="K592" s="2"/>
      <c r="L592" s="2"/>
    </row>
    <row r="593" spans="5:12" x14ac:dyDescent="0.3">
      <c r="E593" s="2"/>
      <c r="F593" s="2"/>
      <c r="G593" s="2"/>
      <c r="H593" s="2"/>
      <c r="I593" s="2"/>
      <c r="J593" s="13"/>
      <c r="K593" s="2"/>
      <c r="L593" s="2"/>
    </row>
    <row r="594" spans="5:12" x14ac:dyDescent="0.3">
      <c r="E594" s="2"/>
      <c r="F594" s="2"/>
      <c r="G594" s="2"/>
      <c r="H594" s="2"/>
      <c r="I594" s="2"/>
      <c r="J594" s="13"/>
      <c r="K594" s="2"/>
      <c r="L594" s="2"/>
    </row>
    <row r="595" spans="5:12" x14ac:dyDescent="0.3">
      <c r="E595" s="2"/>
      <c r="F595" s="2"/>
      <c r="G595" s="2"/>
      <c r="H595" s="2"/>
      <c r="I595" s="2"/>
      <c r="J595" s="13"/>
      <c r="K595" s="2"/>
      <c r="L595" s="2"/>
    </row>
    <row r="596" spans="5:12" x14ac:dyDescent="0.3">
      <c r="E596" s="2"/>
      <c r="F596" s="2"/>
      <c r="G596" s="2"/>
      <c r="H596" s="2"/>
      <c r="I596" s="2"/>
      <c r="J596" s="13"/>
      <c r="K596" s="2"/>
      <c r="L596" s="2"/>
    </row>
    <row r="597" spans="5:12" x14ac:dyDescent="0.3">
      <c r="E597" s="2"/>
      <c r="F597" s="2"/>
      <c r="G597" s="2"/>
      <c r="H597" s="2"/>
      <c r="I597" s="2"/>
      <c r="J597" s="13"/>
      <c r="K597" s="2"/>
      <c r="L597" s="2"/>
    </row>
    <row r="598" spans="5:12" x14ac:dyDescent="0.3">
      <c r="E598" s="2"/>
      <c r="F598" s="2"/>
      <c r="G598" s="2"/>
      <c r="H598" s="2"/>
      <c r="I598" s="2"/>
      <c r="J598" s="13"/>
      <c r="K598" s="2"/>
      <c r="L598" s="2"/>
    </row>
    <row r="599" spans="5:12" x14ac:dyDescent="0.3">
      <c r="E599" s="2"/>
      <c r="F599" s="2"/>
      <c r="G599" s="2"/>
      <c r="H599" s="2"/>
      <c r="I599" s="2"/>
      <c r="J599" s="13"/>
      <c r="K599" s="2"/>
      <c r="L599" s="2"/>
    </row>
    <row r="600" spans="5:12" x14ac:dyDescent="0.3">
      <c r="E600" s="2"/>
      <c r="F600" s="2"/>
      <c r="G600" s="2"/>
      <c r="H600" s="2"/>
      <c r="I600" s="2"/>
      <c r="J600" s="13"/>
      <c r="K600" s="2"/>
      <c r="L600" s="2"/>
    </row>
    <row r="601" spans="5:12" x14ac:dyDescent="0.3">
      <c r="E601" s="2"/>
      <c r="F601" s="2"/>
      <c r="G601" s="2"/>
      <c r="H601" s="2"/>
      <c r="I601" s="2"/>
      <c r="J601" s="13"/>
      <c r="K601" s="2"/>
      <c r="L601" s="2"/>
    </row>
    <row r="602" spans="5:12" x14ac:dyDescent="0.3">
      <c r="E602" s="2"/>
      <c r="F602" s="2"/>
      <c r="G602" s="2"/>
      <c r="H602" s="2"/>
      <c r="I602" s="2"/>
      <c r="J602" s="13"/>
      <c r="K602" s="2"/>
      <c r="L602" s="2"/>
    </row>
    <row r="603" spans="5:12" x14ac:dyDescent="0.3">
      <c r="E603" s="2"/>
      <c r="F603" s="2"/>
      <c r="G603" s="2"/>
      <c r="H603" s="2"/>
      <c r="I603" s="2"/>
      <c r="J603" s="13"/>
      <c r="K603" s="2"/>
      <c r="L603" s="2"/>
    </row>
    <row r="604" spans="5:12" x14ac:dyDescent="0.3">
      <c r="E604" s="2"/>
      <c r="F604" s="2"/>
      <c r="G604" s="2"/>
      <c r="H604" s="2"/>
      <c r="I604" s="2"/>
      <c r="J604" s="13"/>
      <c r="K604" s="2"/>
      <c r="L604" s="2"/>
    </row>
    <row r="605" spans="5:12" x14ac:dyDescent="0.3">
      <c r="E605" s="2"/>
      <c r="F605" s="2"/>
      <c r="G605" s="2"/>
      <c r="H605" s="2"/>
      <c r="I605" s="2"/>
      <c r="J605" s="13"/>
      <c r="K605" s="2"/>
      <c r="L605" s="2"/>
    </row>
    <row r="606" spans="5:12" x14ac:dyDescent="0.3">
      <c r="E606" s="2"/>
      <c r="F606" s="2"/>
      <c r="G606" s="2"/>
      <c r="H606" s="2"/>
      <c r="I606" s="2"/>
      <c r="J606" s="13"/>
      <c r="K606" s="2"/>
      <c r="L606" s="2"/>
    </row>
    <row r="607" spans="5:12" x14ac:dyDescent="0.3">
      <c r="E607" s="2"/>
      <c r="F607" s="2"/>
      <c r="G607" s="2"/>
      <c r="H607" s="2"/>
      <c r="I607" s="2"/>
      <c r="J607" s="13"/>
      <c r="K607" s="2"/>
      <c r="L607" s="2"/>
    </row>
    <row r="608" spans="5:12" x14ac:dyDescent="0.3">
      <c r="E608" s="2"/>
      <c r="F608" s="2"/>
      <c r="G608" s="2"/>
      <c r="H608" s="2"/>
      <c r="I608" s="2"/>
      <c r="J608" s="13"/>
      <c r="K608" s="2"/>
      <c r="L608" s="2"/>
    </row>
    <row r="609" spans="5:12" x14ac:dyDescent="0.3">
      <c r="E609" s="2"/>
      <c r="F609" s="2"/>
      <c r="G609" s="2"/>
      <c r="H609" s="2"/>
      <c r="I609" s="2"/>
      <c r="J609" s="13"/>
      <c r="K609" s="2"/>
      <c r="L609" s="2"/>
    </row>
    <row r="610" spans="5:12" x14ac:dyDescent="0.3">
      <c r="E610" s="2"/>
      <c r="F610" s="2"/>
      <c r="G610" s="2"/>
      <c r="H610" s="2"/>
      <c r="I610" s="2"/>
      <c r="J610" s="13"/>
      <c r="K610" s="2"/>
      <c r="L610" s="2"/>
    </row>
    <row r="611" spans="5:12" x14ac:dyDescent="0.3">
      <c r="E611" s="2"/>
      <c r="F611" s="2"/>
      <c r="G611" s="2"/>
      <c r="H611" s="2"/>
      <c r="I611" s="2"/>
      <c r="J611" s="13"/>
      <c r="K611" s="2"/>
      <c r="L611" s="2"/>
    </row>
    <row r="612" spans="5:12" x14ac:dyDescent="0.3">
      <c r="E612" s="2"/>
      <c r="F612" s="2"/>
      <c r="G612" s="2"/>
      <c r="H612" s="2"/>
      <c r="I612" s="2"/>
      <c r="J612" s="13"/>
      <c r="K612" s="2"/>
      <c r="L612" s="2"/>
    </row>
    <row r="613" spans="5:12" x14ac:dyDescent="0.3">
      <c r="E613" s="2"/>
      <c r="F613" s="2"/>
      <c r="G613" s="2"/>
      <c r="H613" s="2"/>
      <c r="I613" s="2"/>
      <c r="J613" s="13"/>
      <c r="K613" s="2"/>
      <c r="L6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91"/>
  <sheetViews>
    <sheetView showGridLines="0" workbookViewId="0">
      <selection activeCell="D41" sqref="D41"/>
    </sheetView>
  </sheetViews>
  <sheetFormatPr defaultColWidth="8.77734375" defaultRowHeight="14.4" x14ac:dyDescent="0.3"/>
  <cols>
    <col min="4" max="4" width="24.33203125" customWidth="1"/>
    <col min="5" max="5" width="9.6640625" customWidth="1"/>
    <col min="6" max="6" width="11.44140625" customWidth="1"/>
    <col min="7" max="7" width="9.6640625" customWidth="1"/>
    <col min="8" max="8" width="18.33203125" customWidth="1"/>
    <col min="9" max="9" width="9.6640625" customWidth="1"/>
    <col min="10" max="10" width="11.109375" bestFit="1" customWidth="1"/>
    <col min="11" max="11" width="9.21875" bestFit="1" customWidth="1"/>
    <col min="12" max="12" width="19.109375" bestFit="1" customWidth="1"/>
    <col min="13" max="13" width="9.6640625" customWidth="1"/>
    <col min="14" max="14" width="11.109375" hidden="1" customWidth="1"/>
    <col min="15" max="15" width="12.6640625" hidden="1" customWidth="1"/>
    <col min="16" max="16" width="19.109375" hidden="1" customWidth="1"/>
    <col min="17" max="17" width="9.6640625" customWidth="1"/>
    <col min="18" max="18" width="13.5546875" hidden="1" customWidth="1"/>
    <col min="19" max="19" width="13.44140625" hidden="1" customWidth="1"/>
    <col min="20" max="20" width="19.109375" hidden="1" customWidth="1"/>
    <col min="21" max="21" width="5.21875" customWidth="1"/>
    <col min="22" max="22" width="11.109375" hidden="1" customWidth="1"/>
    <col min="23" max="23" width="13.44140625" hidden="1" customWidth="1"/>
    <col min="24" max="24" width="17.77734375" hidden="1" customWidth="1"/>
    <col min="25" max="25" width="9.6640625" customWidth="1"/>
    <col min="26" max="26" width="11.109375" hidden="1" customWidth="1"/>
    <col min="27" max="27" width="14.109375" hidden="1" customWidth="1"/>
    <col min="28" max="28" width="19.109375" hidden="1" customWidth="1"/>
    <col min="29" max="29" width="9.6640625" hidden="1" customWidth="1"/>
    <col min="30" max="30" width="14.44140625" hidden="1" customWidth="1"/>
    <col min="31" max="31" width="13.6640625" hidden="1" customWidth="1"/>
    <col min="32" max="32" width="18.77734375" hidden="1" customWidth="1"/>
    <col min="33" max="33" width="0" hidden="1" customWidth="1"/>
    <col min="34" max="34" width="12.44140625" hidden="1" customWidth="1"/>
    <col min="35" max="35" width="13.33203125" hidden="1" customWidth="1"/>
    <col min="36" max="36" width="18.6640625" hidden="1" customWidth="1"/>
    <col min="37" max="37" width="0" hidden="1" customWidth="1"/>
    <col min="38" max="38" width="14" hidden="1" customWidth="1"/>
    <col min="39" max="39" width="12.33203125" hidden="1" customWidth="1"/>
    <col min="40" max="40" width="19.109375" hidden="1" customWidth="1"/>
    <col min="41" max="41" width="0" hidden="1" customWidth="1"/>
    <col min="42" max="42" width="12.44140625" hidden="1" customWidth="1"/>
    <col min="43" max="43" width="13.77734375" hidden="1" customWidth="1"/>
    <col min="44" max="44" width="18.77734375" hidden="1" customWidth="1"/>
    <col min="45" max="45" width="0" hidden="1" customWidth="1"/>
    <col min="46" max="46" width="18.44140625" hidden="1" customWidth="1"/>
    <col min="48" max="48" width="18.44140625" hidden="1" customWidth="1"/>
    <col min="49" max="49" width="0" hidden="1" customWidth="1"/>
    <col min="50" max="50" width="18.6640625" hidden="1" customWidth="1"/>
  </cols>
  <sheetData>
    <row r="1" spans="1:59" x14ac:dyDescent="0.3">
      <c r="A1" s="6" t="s">
        <v>0</v>
      </c>
    </row>
    <row r="2" spans="1:59" x14ac:dyDescent="0.3">
      <c r="A2" s="6" t="s">
        <v>1447</v>
      </c>
    </row>
    <row r="4" spans="1:59" x14ac:dyDescent="0.3">
      <c r="F4" s="1" t="s">
        <v>219</v>
      </c>
      <c r="G4" s="1" t="s">
        <v>221</v>
      </c>
      <c r="H4" s="29" t="s">
        <v>4</v>
      </c>
      <c r="J4" s="1" t="s">
        <v>219</v>
      </c>
      <c r="K4" s="1" t="s">
        <v>221</v>
      </c>
      <c r="L4" s="29" t="s">
        <v>4</v>
      </c>
      <c r="N4" s="1" t="s">
        <v>219</v>
      </c>
      <c r="O4" s="1" t="s">
        <v>221</v>
      </c>
      <c r="P4" s="29" t="s">
        <v>4</v>
      </c>
      <c r="R4" s="1" t="s">
        <v>219</v>
      </c>
      <c r="S4" s="1" t="s">
        <v>221</v>
      </c>
      <c r="T4" s="29" t="s">
        <v>4</v>
      </c>
      <c r="V4" s="1" t="s">
        <v>219</v>
      </c>
      <c r="W4" s="1" t="s">
        <v>221</v>
      </c>
      <c r="X4" s="29" t="s">
        <v>4</v>
      </c>
      <c r="Z4" s="1" t="s">
        <v>219</v>
      </c>
      <c r="AA4" s="1" t="s">
        <v>221</v>
      </c>
      <c r="AB4" s="29" t="s">
        <v>4</v>
      </c>
      <c r="AD4" s="1" t="s">
        <v>219</v>
      </c>
      <c r="AE4" s="1" t="s">
        <v>221</v>
      </c>
      <c r="AF4" s="29" t="s">
        <v>4</v>
      </c>
      <c r="AH4" s="1" t="s">
        <v>219</v>
      </c>
      <c r="AI4" s="1" t="s">
        <v>221</v>
      </c>
      <c r="AJ4" s="29" t="s">
        <v>4</v>
      </c>
      <c r="AL4" s="1" t="s">
        <v>219</v>
      </c>
      <c r="AM4" s="1" t="s">
        <v>221</v>
      </c>
      <c r="AN4" s="29" t="s">
        <v>4</v>
      </c>
      <c r="AP4" s="1" t="s">
        <v>219</v>
      </c>
      <c r="AQ4" s="1" t="s">
        <v>221</v>
      </c>
      <c r="AR4" s="29" t="s">
        <v>4</v>
      </c>
      <c r="AT4" s="1" t="s">
        <v>4</v>
      </c>
      <c r="AV4" s="1" t="s">
        <v>4</v>
      </c>
      <c r="AX4" s="1" t="s">
        <v>4</v>
      </c>
    </row>
    <row r="5" spans="1:59" x14ac:dyDescent="0.3">
      <c r="F5" s="1" t="s">
        <v>220</v>
      </c>
      <c r="G5" s="1" t="s">
        <v>220</v>
      </c>
      <c r="H5" s="29" t="s">
        <v>1284</v>
      </c>
      <c r="J5" s="1" t="s">
        <v>220</v>
      </c>
      <c r="K5" s="1" t="s">
        <v>220</v>
      </c>
      <c r="L5" s="29" t="s">
        <v>1123</v>
      </c>
      <c r="N5" s="1" t="s">
        <v>220</v>
      </c>
      <c r="O5" s="1" t="s">
        <v>220</v>
      </c>
      <c r="P5" s="29" t="s">
        <v>1117</v>
      </c>
      <c r="R5" s="1" t="s">
        <v>220</v>
      </c>
      <c r="S5" s="1" t="s">
        <v>220</v>
      </c>
      <c r="T5" s="29" t="s">
        <v>774</v>
      </c>
      <c r="V5" s="1" t="s">
        <v>220</v>
      </c>
      <c r="W5" s="1" t="s">
        <v>220</v>
      </c>
      <c r="X5" s="29" t="s">
        <v>621</v>
      </c>
      <c r="Z5" s="1" t="s">
        <v>220</v>
      </c>
      <c r="AA5" s="1" t="s">
        <v>220</v>
      </c>
      <c r="AB5" s="29" t="s">
        <v>531</v>
      </c>
      <c r="AD5" s="1" t="s">
        <v>220</v>
      </c>
      <c r="AE5" s="1" t="s">
        <v>220</v>
      </c>
      <c r="AF5" s="29" t="s">
        <v>430</v>
      </c>
      <c r="AH5" s="1" t="s">
        <v>220</v>
      </c>
      <c r="AI5" s="1" t="s">
        <v>220</v>
      </c>
      <c r="AJ5" s="29" t="s">
        <v>409</v>
      </c>
      <c r="AL5" s="1" t="s">
        <v>220</v>
      </c>
      <c r="AM5" s="1" t="s">
        <v>220</v>
      </c>
      <c r="AN5" s="29" t="s">
        <v>233</v>
      </c>
      <c r="AP5" s="1" t="s">
        <v>220</v>
      </c>
      <c r="AQ5" s="1" t="s">
        <v>220</v>
      </c>
      <c r="AR5" s="29" t="s">
        <v>155</v>
      </c>
      <c r="AT5" s="1" t="s">
        <v>102</v>
      </c>
      <c r="AV5" s="1" t="s">
        <v>5</v>
      </c>
      <c r="AX5" s="1" t="s">
        <v>6</v>
      </c>
    </row>
    <row r="6" spans="1:59" x14ac:dyDescent="0.3">
      <c r="F6" s="1" t="s">
        <v>9</v>
      </c>
      <c r="G6" s="1" t="s">
        <v>9</v>
      </c>
      <c r="H6" s="29" t="s">
        <v>9</v>
      </c>
      <c r="J6" s="1" t="s">
        <v>9</v>
      </c>
      <c r="K6" s="1" t="s">
        <v>9</v>
      </c>
      <c r="L6" s="29" t="s">
        <v>9</v>
      </c>
      <c r="N6" s="1" t="s">
        <v>9</v>
      </c>
      <c r="O6" s="1" t="s">
        <v>9</v>
      </c>
      <c r="P6" s="29" t="s">
        <v>9</v>
      </c>
      <c r="R6" s="1" t="s">
        <v>9</v>
      </c>
      <c r="S6" s="1" t="s">
        <v>9</v>
      </c>
      <c r="T6" s="29" t="s">
        <v>9</v>
      </c>
      <c r="V6" s="1" t="s">
        <v>9</v>
      </c>
      <c r="W6" s="1" t="s">
        <v>9</v>
      </c>
      <c r="X6" s="29" t="s">
        <v>9</v>
      </c>
      <c r="Z6" s="1" t="s">
        <v>9</v>
      </c>
      <c r="AA6" s="1" t="s">
        <v>9</v>
      </c>
      <c r="AB6" s="29" t="s">
        <v>9</v>
      </c>
      <c r="AD6" s="1" t="s">
        <v>9</v>
      </c>
      <c r="AE6" s="1" t="s">
        <v>9</v>
      </c>
      <c r="AF6" s="29" t="s">
        <v>9</v>
      </c>
      <c r="AH6" s="1" t="s">
        <v>9</v>
      </c>
      <c r="AI6" s="1" t="s">
        <v>9</v>
      </c>
      <c r="AJ6" s="29" t="s">
        <v>9</v>
      </c>
      <c r="AL6" s="1" t="s">
        <v>9</v>
      </c>
      <c r="AM6" s="1" t="s">
        <v>9</v>
      </c>
      <c r="AN6" s="29" t="s">
        <v>9</v>
      </c>
      <c r="AP6" s="1" t="s">
        <v>9</v>
      </c>
      <c r="AQ6" s="1" t="s">
        <v>9</v>
      </c>
      <c r="AR6" s="29" t="s">
        <v>9</v>
      </c>
      <c r="AT6" s="1" t="s">
        <v>9</v>
      </c>
      <c r="AV6" s="1" t="s">
        <v>9</v>
      </c>
      <c r="AX6" s="1" t="s">
        <v>9</v>
      </c>
    </row>
    <row r="7" spans="1:59" x14ac:dyDescent="0.3">
      <c r="A7" t="s">
        <v>1</v>
      </c>
      <c r="G7" s="1" t="s">
        <v>225</v>
      </c>
      <c r="H7" s="6"/>
      <c r="K7" s="1" t="s">
        <v>225</v>
      </c>
      <c r="L7" s="6"/>
      <c r="O7" s="1" t="s">
        <v>225</v>
      </c>
      <c r="P7" s="6"/>
      <c r="S7" s="1" t="s">
        <v>225</v>
      </c>
      <c r="T7" s="6"/>
      <c r="W7" s="1" t="s">
        <v>225</v>
      </c>
      <c r="X7" s="6"/>
      <c r="AA7" s="1" t="s">
        <v>225</v>
      </c>
      <c r="AB7" s="6"/>
      <c r="AE7" s="1" t="s">
        <v>321</v>
      </c>
      <c r="AF7" s="6"/>
      <c r="AI7" s="1" t="s">
        <v>321</v>
      </c>
      <c r="AJ7" s="6"/>
      <c r="AM7" s="1" t="s">
        <v>321</v>
      </c>
      <c r="AN7" s="6"/>
      <c r="AQ7" s="1" t="s">
        <v>321</v>
      </c>
      <c r="AR7" s="6"/>
    </row>
    <row r="8" spans="1:59" x14ac:dyDescent="0.3">
      <c r="B8" t="s">
        <v>2</v>
      </c>
      <c r="D8" t="s">
        <v>3</v>
      </c>
      <c r="F8" s="34">
        <f>+J11</f>
        <v>76334.740000000005</v>
      </c>
      <c r="G8" s="39">
        <f t="shared" ref="G8" si="0">+K11</f>
        <v>0</v>
      </c>
      <c r="H8" s="36">
        <f t="shared" ref="H8" si="1">+L11</f>
        <v>76334.740000000005</v>
      </c>
      <c r="J8" s="34">
        <f>+N11</f>
        <v>63559.7</v>
      </c>
      <c r="K8" s="39">
        <f t="shared" ref="K8" si="2">+O11</f>
        <v>0</v>
      </c>
      <c r="L8" s="36">
        <f t="shared" ref="L8" si="3">+P11</f>
        <v>63559.7</v>
      </c>
      <c r="N8" s="34">
        <f>+R11</f>
        <v>62751.11</v>
      </c>
      <c r="O8" s="39">
        <f t="shared" ref="O8" si="4">+S11</f>
        <v>0</v>
      </c>
      <c r="P8" s="36">
        <f t="shared" ref="P8" si="5">+T11</f>
        <v>62751.11</v>
      </c>
      <c r="R8" s="34">
        <f>+V11</f>
        <v>71221.399999999994</v>
      </c>
      <c r="S8" s="39">
        <f t="shared" ref="S8" si="6">+W11</f>
        <v>0</v>
      </c>
      <c r="T8" s="36">
        <f t="shared" ref="T8" si="7">+X11</f>
        <v>71221.399999999994</v>
      </c>
      <c r="V8" s="34">
        <f>+Z11</f>
        <v>52180.85</v>
      </c>
      <c r="W8" s="39">
        <f t="shared" ref="W8" si="8">+AA11</f>
        <v>0</v>
      </c>
      <c r="X8" s="36">
        <f t="shared" ref="X8" si="9">+AB11</f>
        <v>52180.85</v>
      </c>
      <c r="Z8" s="34">
        <f>+AD11</f>
        <v>55885.15</v>
      </c>
      <c r="AA8" s="39">
        <f t="shared" ref="AA8" si="10">+AE11</f>
        <v>0</v>
      </c>
      <c r="AB8" s="36">
        <f t="shared" ref="AB8" si="11">+AF11</f>
        <v>55885.15</v>
      </c>
      <c r="AD8" s="34">
        <f>+AH11</f>
        <v>51362.2</v>
      </c>
      <c r="AE8" s="39">
        <f t="shared" ref="AE8" si="12">+AI11</f>
        <v>0</v>
      </c>
      <c r="AF8" s="36">
        <f t="shared" ref="AF8" si="13">+AJ11</f>
        <v>51362.2</v>
      </c>
      <c r="AH8" s="34">
        <f>+AL11</f>
        <v>50892.11</v>
      </c>
      <c r="AI8" s="39">
        <f t="shared" ref="AI8:AJ8" si="14">+AM11</f>
        <v>0</v>
      </c>
      <c r="AJ8" s="36">
        <f t="shared" si="14"/>
        <v>50892.11</v>
      </c>
      <c r="AL8" s="34">
        <f>+AN8-AM8</f>
        <v>49040.57</v>
      </c>
      <c r="AM8" s="39">
        <v>0</v>
      </c>
      <c r="AN8" s="36">
        <f>+AP11</f>
        <v>49040.57</v>
      </c>
      <c r="AP8" s="34">
        <f>+AR8-AQ8</f>
        <v>43916.86</v>
      </c>
      <c r="AQ8" s="39">
        <v>0</v>
      </c>
      <c r="AR8" s="36">
        <f>+AT11</f>
        <v>43916.86</v>
      </c>
      <c r="AT8" s="4">
        <f>+AV11</f>
        <v>40583.230000000003</v>
      </c>
      <c r="AV8" s="4">
        <v>37678.01</v>
      </c>
      <c r="AW8" s="2"/>
      <c r="AX8" s="4">
        <v>32032</v>
      </c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3">
      <c r="D9" t="s">
        <v>1118</v>
      </c>
      <c r="F9" s="69">
        <f>-DetailYE25!F351</f>
        <v>-15000</v>
      </c>
      <c r="G9" s="70">
        <v>0</v>
      </c>
      <c r="H9" s="71">
        <f>+F9+G9</f>
        <v>-15000</v>
      </c>
      <c r="J9" s="69">
        <f>-DetailYE23!B353</f>
        <v>0</v>
      </c>
      <c r="K9" s="70">
        <v>0</v>
      </c>
      <c r="L9" s="71">
        <f>+J9+K9</f>
        <v>0</v>
      </c>
      <c r="N9" s="69">
        <f>-DetailYE23!F353</f>
        <v>-5000</v>
      </c>
      <c r="O9" s="70">
        <v>0</v>
      </c>
      <c r="P9" s="71">
        <f>+N9+O9</f>
        <v>-5000</v>
      </c>
      <c r="R9" s="69">
        <v>0</v>
      </c>
      <c r="S9" s="70">
        <v>0</v>
      </c>
      <c r="T9" s="71">
        <f>+R9+S9</f>
        <v>0</v>
      </c>
      <c r="V9" s="69">
        <v>4000</v>
      </c>
      <c r="W9" s="70">
        <v>0</v>
      </c>
      <c r="X9" s="71">
        <f>+V9+W9</f>
        <v>4000</v>
      </c>
      <c r="Z9" s="69">
        <v>0</v>
      </c>
      <c r="AA9" s="70">
        <v>0</v>
      </c>
      <c r="AB9" s="71">
        <f>+Z9+AA9</f>
        <v>0</v>
      </c>
      <c r="AD9" s="69"/>
      <c r="AE9" s="70"/>
      <c r="AF9" s="71"/>
      <c r="AH9" s="69"/>
      <c r="AI9" s="70"/>
      <c r="AJ9" s="71"/>
      <c r="AL9" s="69"/>
      <c r="AM9" s="70"/>
      <c r="AN9" s="71"/>
      <c r="AP9" s="69"/>
      <c r="AQ9" s="70"/>
      <c r="AR9" s="71"/>
      <c r="AT9" s="72"/>
      <c r="AV9" s="72"/>
      <c r="AW9" s="2"/>
      <c r="AX9" s="72"/>
      <c r="AY9" s="2"/>
      <c r="AZ9" s="2"/>
      <c r="BA9" s="2"/>
      <c r="BB9" s="2"/>
      <c r="BC9" s="2"/>
      <c r="BD9" s="2"/>
      <c r="BE9" s="2"/>
      <c r="BF9" s="2"/>
      <c r="BG9" s="2"/>
    </row>
    <row r="10" spans="1:59" x14ac:dyDescent="0.3">
      <c r="D10" t="s">
        <v>7</v>
      </c>
      <c r="F10" s="35">
        <f>+Investments!$H13-F8-F9</f>
        <v>5094.9099999999889</v>
      </c>
      <c r="G10" s="40">
        <v>0</v>
      </c>
      <c r="H10" s="37">
        <f>+F10+G10</f>
        <v>5094.9099999999889</v>
      </c>
      <c r="J10" s="35">
        <f>+Investments!$H12-J8-J9</f>
        <v>12775.040000000008</v>
      </c>
      <c r="K10" s="40">
        <v>0</v>
      </c>
      <c r="L10" s="37">
        <f>+J10+K10</f>
        <v>12775.040000000008</v>
      </c>
      <c r="N10" s="35">
        <f>+Investments!H11-N8-N9</f>
        <v>5808.5899999999965</v>
      </c>
      <c r="O10" s="40">
        <v>0</v>
      </c>
      <c r="P10" s="37">
        <f>+N10+O10</f>
        <v>5808.5899999999965</v>
      </c>
      <c r="R10" s="35">
        <f>+Investments!H10-R8-R9</f>
        <v>-8470.2899999999936</v>
      </c>
      <c r="S10" s="40">
        <v>0</v>
      </c>
      <c r="T10" s="37">
        <f>+R10+S10</f>
        <v>-8470.2899999999936</v>
      </c>
      <c r="V10" s="35">
        <f>71221.4-V8-V9</f>
        <v>15040.549999999996</v>
      </c>
      <c r="W10" s="40">
        <v>0</v>
      </c>
      <c r="X10" s="37">
        <f>+V10+W10</f>
        <v>15040.549999999996</v>
      </c>
      <c r="Z10" s="35">
        <f>52180.85-Z8</f>
        <v>-3704.3000000000029</v>
      </c>
      <c r="AA10" s="40">
        <v>0</v>
      </c>
      <c r="AB10" s="37">
        <f>+Z10+AA10</f>
        <v>-3704.3000000000029</v>
      </c>
      <c r="AD10" s="35">
        <f>55885.15-AD8</f>
        <v>4522.9500000000044</v>
      </c>
      <c r="AE10" s="40"/>
      <c r="AF10" s="37">
        <f>+AD10+AE10</f>
        <v>4522.9500000000044</v>
      </c>
      <c r="AH10" s="35">
        <f>51362.2-AH8</f>
        <v>470.08999999999651</v>
      </c>
      <c r="AI10" s="40">
        <v>0</v>
      </c>
      <c r="AJ10" s="37">
        <f>+AH10+AI10</f>
        <v>470.08999999999651</v>
      </c>
      <c r="AL10" s="35">
        <f>+AN10-AM10</f>
        <v>1851.5400000000009</v>
      </c>
      <c r="AM10" s="40">
        <v>0</v>
      </c>
      <c r="AN10" s="37">
        <f>50892.11-AN8</f>
        <v>1851.5400000000009</v>
      </c>
      <c r="AP10" s="35">
        <f>+AR10-AQ10</f>
        <v>5123.7099999999991</v>
      </c>
      <c r="AQ10" s="40">
        <v>0</v>
      </c>
      <c r="AR10" s="37">
        <f>49040.57-AR8</f>
        <v>5123.7099999999991</v>
      </c>
      <c r="AT10" s="5">
        <f>43916.86-AT8</f>
        <v>3333.6299999999974</v>
      </c>
      <c r="AV10" s="5">
        <v>2905.2200000000012</v>
      </c>
      <c r="AW10" s="2"/>
      <c r="AX10" s="5">
        <v>5646.01</v>
      </c>
      <c r="AY10" s="2"/>
      <c r="AZ10" s="2"/>
      <c r="BA10" s="2"/>
      <c r="BB10" s="2"/>
      <c r="BC10" s="2"/>
      <c r="BD10" s="2"/>
      <c r="BE10" s="2"/>
      <c r="BF10" s="2"/>
      <c r="BG10" s="2"/>
    </row>
    <row r="11" spans="1:59" x14ac:dyDescent="0.3">
      <c r="D11" t="s">
        <v>8</v>
      </c>
      <c r="F11" s="2">
        <f t="shared" ref="F11:G11" si="15">+F8+F10+F9</f>
        <v>66429.649999999994</v>
      </c>
      <c r="G11" s="2">
        <f t="shared" si="15"/>
        <v>0</v>
      </c>
      <c r="H11" s="31">
        <f>+H8+H10+H9</f>
        <v>66429.649999999994</v>
      </c>
      <c r="J11" s="2">
        <f t="shared" ref="J11:K11" si="16">+J8+J10+J9</f>
        <v>76334.740000000005</v>
      </c>
      <c r="K11" s="2">
        <f t="shared" si="16"/>
        <v>0</v>
      </c>
      <c r="L11" s="31">
        <f>+L8+L10+L9</f>
        <v>76334.740000000005</v>
      </c>
      <c r="N11" s="2">
        <f t="shared" ref="N11:O11" si="17">+N8+N10+N9</f>
        <v>63559.7</v>
      </c>
      <c r="O11" s="2">
        <f t="shared" si="17"/>
        <v>0</v>
      </c>
      <c r="P11" s="31">
        <f>+P8+P10+P9</f>
        <v>63559.7</v>
      </c>
      <c r="R11" s="2">
        <f t="shared" ref="R11:S11" si="18">+R8+R10+R9</f>
        <v>62751.11</v>
      </c>
      <c r="S11" s="2">
        <f t="shared" si="18"/>
        <v>0</v>
      </c>
      <c r="T11" s="31">
        <f>+T8+T10+T9</f>
        <v>62751.11</v>
      </c>
      <c r="V11" s="2">
        <f t="shared" ref="V11:W11" si="19">+V8+V10+V9</f>
        <v>71221.399999999994</v>
      </c>
      <c r="W11" s="2">
        <f t="shared" si="19"/>
        <v>0</v>
      </c>
      <c r="X11" s="31">
        <f>+X8+X10+X9</f>
        <v>71221.399999999994</v>
      </c>
      <c r="Z11" s="2">
        <f t="shared" ref="Z11" si="20">+Z8+Z10+Z9</f>
        <v>52180.85</v>
      </c>
      <c r="AA11" s="2">
        <f t="shared" ref="AA11" si="21">+AA8+AA10+AA9</f>
        <v>0</v>
      </c>
      <c r="AB11" s="31">
        <f>+AB8+AB10+AB9</f>
        <v>52180.85</v>
      </c>
      <c r="AD11" s="2">
        <f t="shared" ref="AD11:AE11" si="22">+AD8+AD10</f>
        <v>55885.15</v>
      </c>
      <c r="AE11" s="2">
        <f t="shared" si="22"/>
        <v>0</v>
      </c>
      <c r="AF11" s="31">
        <f>+AF8+AF10</f>
        <v>55885.15</v>
      </c>
      <c r="AH11" s="2">
        <f t="shared" ref="AH11:AI11" si="23">+AH8+AH10</f>
        <v>51362.2</v>
      </c>
      <c r="AI11" s="2">
        <f t="shared" si="23"/>
        <v>0</v>
      </c>
      <c r="AJ11" s="31">
        <f>+AJ8+AJ10</f>
        <v>51362.2</v>
      </c>
      <c r="AL11" s="2">
        <f t="shared" ref="AL11:AM11" si="24">+AL8+AL10</f>
        <v>50892.11</v>
      </c>
      <c r="AM11" s="2">
        <f t="shared" si="24"/>
        <v>0</v>
      </c>
      <c r="AN11" s="31">
        <f>+AN8+AN10</f>
        <v>50892.11</v>
      </c>
      <c r="AP11" s="2">
        <f t="shared" ref="AP11:AQ11" si="25">+AP8+AP10</f>
        <v>49040.57</v>
      </c>
      <c r="AQ11" s="2">
        <f t="shared" si="25"/>
        <v>0</v>
      </c>
      <c r="AR11" s="31">
        <f>+AR8+AR10</f>
        <v>49040.57</v>
      </c>
      <c r="AT11" s="2">
        <f>+AT8+AT10</f>
        <v>43916.86</v>
      </c>
      <c r="AV11" s="2">
        <v>40583.230000000003</v>
      </c>
      <c r="AW11" s="2"/>
      <c r="AX11" s="2">
        <f>+AX8+AX10</f>
        <v>37678.01</v>
      </c>
      <c r="AY11" s="2"/>
      <c r="AZ11" s="2"/>
      <c r="BA11" s="2"/>
      <c r="BB11" s="2"/>
      <c r="BC11" s="2"/>
      <c r="BD11" s="2"/>
      <c r="BE11" s="2"/>
      <c r="BF11" s="2"/>
      <c r="BG11" s="2"/>
    </row>
    <row r="12" spans="1:59" x14ac:dyDescent="0.3">
      <c r="H12" s="31"/>
      <c r="L12" s="31"/>
      <c r="P12" s="31"/>
      <c r="T12" s="31"/>
      <c r="X12" s="31"/>
      <c r="AB12" s="31"/>
      <c r="AF12" s="31"/>
      <c r="AJ12" s="31"/>
      <c r="AN12" s="31"/>
      <c r="AR12" s="31"/>
      <c r="AT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hidden="1" x14ac:dyDescent="0.3">
      <c r="B13" t="s">
        <v>99</v>
      </c>
      <c r="D13" t="s">
        <v>100</v>
      </c>
      <c r="H13" s="31"/>
      <c r="L13" s="31"/>
      <c r="P13" s="31"/>
      <c r="T13" s="31"/>
      <c r="X13" s="31"/>
      <c r="AB13" s="31"/>
      <c r="AF13" s="31"/>
      <c r="AJ13" s="31"/>
      <c r="AN13" s="31"/>
      <c r="AR13" s="31"/>
      <c r="AT13" s="2">
        <v>0</v>
      </c>
      <c r="AV13" s="2">
        <v>1709.75</v>
      </c>
      <c r="AW13" s="2"/>
      <c r="AX13" s="2">
        <v>0</v>
      </c>
      <c r="AY13" s="2"/>
      <c r="AZ13" s="2"/>
      <c r="BA13" s="2"/>
      <c r="BB13" s="2"/>
      <c r="BC13" s="2"/>
      <c r="BD13" s="2"/>
      <c r="BE13" s="2"/>
      <c r="BF13" s="2"/>
      <c r="BG13" s="2"/>
    </row>
    <row r="14" spans="1:59" hidden="1" x14ac:dyDescent="0.3">
      <c r="H14" s="31"/>
      <c r="L14" s="31"/>
      <c r="P14" s="31"/>
      <c r="T14" s="31"/>
      <c r="X14" s="31"/>
      <c r="AB14" s="31"/>
      <c r="AF14" s="31"/>
      <c r="AJ14" s="31"/>
      <c r="AN14" s="31"/>
      <c r="AR14" s="31"/>
      <c r="AT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3">
      <c r="B15" t="s">
        <v>10</v>
      </c>
      <c r="D15" t="s">
        <v>3</v>
      </c>
      <c r="F15" s="34">
        <f>+H15-G15</f>
        <v>1942.8699999999953</v>
      </c>
      <c r="G15" s="4">
        <f>+K18</f>
        <v>0</v>
      </c>
      <c r="H15" s="36">
        <f>+L18</f>
        <v>1942.8699999999953</v>
      </c>
      <c r="J15" s="34">
        <f>+L15-K15</f>
        <v>13995.809999999983</v>
      </c>
      <c r="K15" s="4">
        <f>+O18</f>
        <v>0</v>
      </c>
      <c r="L15" s="36">
        <f>+P18</f>
        <v>13995.809999999983</v>
      </c>
      <c r="N15" s="34">
        <f>+P15-O15</f>
        <v>7344.2699999999968</v>
      </c>
      <c r="O15" s="4">
        <f>+S18</f>
        <v>0</v>
      </c>
      <c r="P15" s="36">
        <f>+T18</f>
        <v>7344.2699999999968</v>
      </c>
      <c r="R15" s="34">
        <f>+T15-S15</f>
        <v>28249.040000000001</v>
      </c>
      <c r="S15" s="4">
        <f>+W18</f>
        <v>0</v>
      </c>
      <c r="T15" s="36">
        <f>+X18</f>
        <v>28249.040000000001</v>
      </c>
      <c r="V15" s="34">
        <f>+X15-W15</f>
        <v>26396.47</v>
      </c>
      <c r="W15" s="4">
        <f>+AA18</f>
        <v>0</v>
      </c>
      <c r="X15" s="36">
        <f>+AB18</f>
        <v>26396.47</v>
      </c>
      <c r="Z15" s="34">
        <f>+AB15-AA15</f>
        <v>34046.260000000009</v>
      </c>
      <c r="AA15" s="4">
        <f>+AE18</f>
        <v>0</v>
      </c>
      <c r="AB15" s="36">
        <f>+AF18</f>
        <v>34046.260000000009</v>
      </c>
      <c r="AD15" s="34">
        <f>+AF15-AE15</f>
        <v>31107.910000000003</v>
      </c>
      <c r="AE15" s="4">
        <f>+AI18</f>
        <v>8150</v>
      </c>
      <c r="AF15" s="36">
        <v>39257.910000000003</v>
      </c>
      <c r="AH15" s="34">
        <f>+AJ15-AI15</f>
        <v>20316.14</v>
      </c>
      <c r="AI15" s="4">
        <f>+AM18</f>
        <v>16689.669999999998</v>
      </c>
      <c r="AJ15" s="36">
        <f>+AN18</f>
        <v>37005.81</v>
      </c>
      <c r="AL15" s="34">
        <f>+AN15-AM15</f>
        <v>16073.94</v>
      </c>
      <c r="AM15" s="4">
        <f>+AQ18</f>
        <v>8594.17</v>
      </c>
      <c r="AN15" s="36">
        <f>+AR18</f>
        <v>24668.11</v>
      </c>
      <c r="AP15" s="34">
        <f t="shared" ref="AP15:AP17" si="26">+AR15-AQ15</f>
        <v>14236.769999999999</v>
      </c>
      <c r="AQ15" s="41">
        <v>0</v>
      </c>
      <c r="AR15" s="36">
        <f>+AT18</f>
        <v>14236.769999999999</v>
      </c>
      <c r="AT15" s="4">
        <f>+AV18</f>
        <v>10505.01</v>
      </c>
      <c r="AV15" s="4">
        <v>12035.8</v>
      </c>
      <c r="AW15" s="2"/>
      <c r="AX15" s="4">
        <v>16590.169999999998</v>
      </c>
      <c r="AY15" s="2"/>
      <c r="AZ15" s="2"/>
      <c r="BA15" s="2"/>
      <c r="BB15" s="2"/>
      <c r="BC15" s="2"/>
      <c r="BD15" s="2"/>
      <c r="BE15" s="2"/>
      <c r="BF15" s="2"/>
      <c r="BG15" s="2"/>
    </row>
    <row r="16" spans="1:59" x14ac:dyDescent="0.3">
      <c r="D16" t="s">
        <v>1119</v>
      </c>
      <c r="F16" s="69">
        <f>-F9</f>
        <v>15000</v>
      </c>
      <c r="G16" s="69">
        <f t="shared" ref="G16" si="27">-G9</f>
        <v>0</v>
      </c>
      <c r="H16" s="71">
        <f>-H9</f>
        <v>15000</v>
      </c>
      <c r="J16" s="69">
        <f>-J9</f>
        <v>0</v>
      </c>
      <c r="K16" s="69">
        <f t="shared" ref="K16" si="28">-K9</f>
        <v>0</v>
      </c>
      <c r="L16" s="71">
        <f>-L9</f>
        <v>0</v>
      </c>
      <c r="N16" s="69">
        <f>-N9</f>
        <v>5000</v>
      </c>
      <c r="O16" s="69">
        <f t="shared" ref="O16" si="29">-O9</f>
        <v>0</v>
      </c>
      <c r="P16" s="71">
        <f>-P9</f>
        <v>5000</v>
      </c>
      <c r="R16" s="69">
        <f>-R9</f>
        <v>0</v>
      </c>
      <c r="S16" s="69">
        <f t="shared" ref="S16:T16" si="30">-S9</f>
        <v>0</v>
      </c>
      <c r="T16" s="71">
        <f t="shared" si="30"/>
        <v>0</v>
      </c>
      <c r="V16" s="69">
        <f>-V9</f>
        <v>-4000</v>
      </c>
      <c r="W16" s="69">
        <f t="shared" ref="W16:X16" si="31">-W9</f>
        <v>0</v>
      </c>
      <c r="X16" s="71">
        <f t="shared" si="31"/>
        <v>-4000</v>
      </c>
      <c r="Z16" s="69">
        <f>-Z9</f>
        <v>0</v>
      </c>
      <c r="AA16" s="69">
        <f t="shared" ref="AA16:AB16" si="32">-AA9</f>
        <v>0</v>
      </c>
      <c r="AB16" s="71">
        <f t="shared" si="32"/>
        <v>0</v>
      </c>
      <c r="AD16" s="69"/>
      <c r="AE16" s="69"/>
      <c r="AF16" s="71"/>
      <c r="AH16" s="69"/>
      <c r="AI16" s="69"/>
      <c r="AJ16" s="71"/>
      <c r="AL16" s="69"/>
      <c r="AM16" s="69"/>
      <c r="AN16" s="71"/>
      <c r="AP16" s="69"/>
      <c r="AQ16" s="73"/>
      <c r="AR16" s="71"/>
      <c r="AT16" s="72"/>
      <c r="AV16" s="72"/>
      <c r="AW16" s="2"/>
      <c r="AX16" s="72"/>
      <c r="AY16" s="2"/>
      <c r="AZ16" s="2"/>
      <c r="BA16" s="2"/>
      <c r="BB16" s="2"/>
      <c r="BC16" s="2"/>
      <c r="BD16" s="2"/>
      <c r="BE16" s="2"/>
      <c r="BF16" s="2"/>
      <c r="BG16" s="2"/>
    </row>
    <row r="17" spans="1:59" x14ac:dyDescent="0.3">
      <c r="D17" t="s">
        <v>770</v>
      </c>
      <c r="F17" s="35">
        <f>+'Income &amp; Exp'!E42-F15-F16</f>
        <v>1666.5699999999997</v>
      </c>
      <c r="G17" s="35">
        <f>+'Income &amp; Exp'!F42-G15-G16</f>
        <v>0</v>
      </c>
      <c r="H17" s="37">
        <f>+'Income &amp; Exp'!G34</f>
        <v>1666.5699999999997</v>
      </c>
      <c r="J17" s="35">
        <f>+'Income &amp; Exp'!I42-J15-J16</f>
        <v>-12052.939999999988</v>
      </c>
      <c r="K17" s="35">
        <f>+'Income &amp; Exp'!J42-K15-K16</f>
        <v>0</v>
      </c>
      <c r="L17" s="37">
        <f>+'Income &amp; Exp'!K34</f>
        <v>-12052.939999999988</v>
      </c>
      <c r="N17" s="35">
        <f>+'Income &amp; Exp'!M42-N15-N16</f>
        <v>1651.5399999999863</v>
      </c>
      <c r="O17" s="35">
        <f>+'Income &amp; Exp'!N42-O15-O16</f>
        <v>0</v>
      </c>
      <c r="P17" s="37">
        <f>+'Income &amp; Exp'!O34</f>
        <v>1651.5399999999863</v>
      </c>
      <c r="R17" s="35">
        <f>+'Income &amp; Exp'!Q42-R15-R16</f>
        <v>-20904.770000000004</v>
      </c>
      <c r="S17" s="35">
        <f>+'Income &amp; Exp'!R42-S15-S16</f>
        <v>0</v>
      </c>
      <c r="T17" s="37">
        <f>+'Income &amp; Exp'!S42-T15-T16</f>
        <v>-20904.770000000004</v>
      </c>
      <c r="V17" s="35">
        <f>+'Income &amp; Exp'!U42-V15-V16</f>
        <v>5852.57</v>
      </c>
      <c r="W17" s="35">
        <f>+'Income &amp; Exp'!V42-W15-W16</f>
        <v>0</v>
      </c>
      <c r="X17" s="37">
        <f>+'Income &amp; Exp'!W42-X15-X16</f>
        <v>5852.57</v>
      </c>
      <c r="Z17" s="35">
        <f>+'Income &amp; Exp'!Y42-Z15-Z16</f>
        <v>-7649.7900000000081</v>
      </c>
      <c r="AA17" s="35">
        <f>+'Income &amp; Exp'!Z42-AA15-AA16</f>
        <v>0</v>
      </c>
      <c r="AB17" s="37">
        <f>+'Income &amp; Exp'!AA42-AB15-AB16</f>
        <v>-7649.7900000000081</v>
      </c>
      <c r="AD17" s="35">
        <f>+AD18-AD15</f>
        <v>2938.3500000000058</v>
      </c>
      <c r="AE17" s="35">
        <f>+AE18-AE15</f>
        <v>-8150</v>
      </c>
      <c r="AF17" s="37">
        <f>+'Income &amp; Exp'!AE42-AF15</f>
        <v>-5211.6499999999942</v>
      </c>
      <c r="AH17" s="35">
        <f t="shared" ref="AH17" si="33">+AJ17-AI17</f>
        <v>16518.080000000002</v>
      </c>
      <c r="AI17" s="35">
        <f>+'Income &amp; Exp'!AH38</f>
        <v>-8539.6699999999983</v>
      </c>
      <c r="AJ17" s="37">
        <f>+'Income &amp; Exp'!AI42-AJ15</f>
        <v>7978.4100000000035</v>
      </c>
      <c r="AL17" s="35">
        <f t="shared" ref="AL17" si="34">+AN17-AM17</f>
        <v>4242.1999999999971</v>
      </c>
      <c r="AM17" s="35">
        <f>+'Income &amp; Exp'!AL38</f>
        <v>8095.5</v>
      </c>
      <c r="AN17" s="37">
        <f>+'Income &amp; Exp'!AM42-AN15</f>
        <v>12337.699999999997</v>
      </c>
      <c r="AP17" s="35">
        <f t="shared" si="26"/>
        <v>1837.1700000000019</v>
      </c>
      <c r="AQ17" s="35">
        <f>+'Income &amp; Exp'!AP38</f>
        <v>8594.17</v>
      </c>
      <c r="AR17" s="37">
        <f>+'Income &amp; Exp'!AQ42-AR15</f>
        <v>10431.340000000002</v>
      </c>
      <c r="AT17" s="5">
        <f>+'Income &amp; Exp'!AS42-AT15</f>
        <v>3731.7599999999984</v>
      </c>
      <c r="AV17" s="5">
        <v>-1530.7899999999991</v>
      </c>
      <c r="AW17" s="2"/>
      <c r="AX17" s="5">
        <v>-4554.37</v>
      </c>
      <c r="AY17" s="2"/>
      <c r="AZ17" s="2"/>
      <c r="BA17" s="2"/>
      <c r="BB17" s="2"/>
      <c r="BC17" s="2"/>
      <c r="BD17" s="2"/>
      <c r="BE17" s="2"/>
      <c r="BF17" s="2"/>
      <c r="BG17" s="2"/>
    </row>
    <row r="18" spans="1:59" x14ac:dyDescent="0.3">
      <c r="D18" t="s">
        <v>8</v>
      </c>
      <c r="F18" s="2">
        <f>+'Income &amp; Exp'!E42</f>
        <v>18609.439999999995</v>
      </c>
      <c r="G18" s="2">
        <f>+'Income &amp; Exp'!F42</f>
        <v>0</v>
      </c>
      <c r="H18" s="31">
        <f>+H15+H17+H16</f>
        <v>18609.439999999995</v>
      </c>
      <c r="J18" s="2">
        <f>+'Income &amp; Exp'!I42</f>
        <v>1942.8699999999953</v>
      </c>
      <c r="K18" s="2">
        <f>+'Income &amp; Exp'!J42</f>
        <v>0</v>
      </c>
      <c r="L18" s="31">
        <f>+L15+L17+L16</f>
        <v>1942.8699999999953</v>
      </c>
      <c r="N18" s="2">
        <f>+'Income &amp; Exp'!M42</f>
        <v>13995.809999999983</v>
      </c>
      <c r="O18" s="2">
        <f>+'Income &amp; Exp'!N42</f>
        <v>0</v>
      </c>
      <c r="P18" s="31">
        <f>+P15+P17+P16</f>
        <v>13995.809999999983</v>
      </c>
      <c r="R18" s="2">
        <f>+'Income &amp; Exp'!Q42</f>
        <v>7344.2699999999968</v>
      </c>
      <c r="S18" s="2">
        <f>+'Income &amp; Exp'!R42</f>
        <v>0</v>
      </c>
      <c r="T18" s="31">
        <f>+T15+T17</f>
        <v>7344.2699999999968</v>
      </c>
      <c r="V18" s="2">
        <f>+'Income &amp; Exp'!U42</f>
        <v>28249.040000000001</v>
      </c>
      <c r="W18" s="2">
        <f>+'Income &amp; Exp'!V42</f>
        <v>0</v>
      </c>
      <c r="X18" s="31">
        <f>+X15+X17+X16</f>
        <v>28249.040000000001</v>
      </c>
      <c r="Z18" s="2">
        <f>+'Income &amp; Exp'!Y42</f>
        <v>26396.47</v>
      </c>
      <c r="AA18" s="2">
        <f>+'Income &amp; Exp'!Z42</f>
        <v>0</v>
      </c>
      <c r="AB18" s="31">
        <f>+AB15+AB17</f>
        <v>26396.47</v>
      </c>
      <c r="AD18" s="2">
        <f>+'Income &amp; Exp'!AC42</f>
        <v>34046.260000000009</v>
      </c>
      <c r="AE18" s="2">
        <f>+'Income &amp; Exp'!AD42</f>
        <v>0</v>
      </c>
      <c r="AF18" s="31">
        <f>+AF15+AF17</f>
        <v>34046.260000000009</v>
      </c>
      <c r="AH18" s="2">
        <f>+AH15+AH17</f>
        <v>36834.22</v>
      </c>
      <c r="AI18" s="2">
        <f>+AI15+AI17</f>
        <v>8150</v>
      </c>
      <c r="AJ18" s="31">
        <f>+AJ15+AJ17</f>
        <v>44984.22</v>
      </c>
      <c r="AL18" s="2">
        <f>+AL15+AL17</f>
        <v>20316.14</v>
      </c>
      <c r="AM18" s="2">
        <f>+AM15+AM17</f>
        <v>16689.669999999998</v>
      </c>
      <c r="AN18" s="31">
        <f>+AN15+AN17</f>
        <v>37005.81</v>
      </c>
      <c r="AP18" s="2">
        <f>+AP15+AP17</f>
        <v>16073.94</v>
      </c>
      <c r="AQ18" s="2">
        <f>+AQ15+AQ17</f>
        <v>8594.17</v>
      </c>
      <c r="AR18" s="31">
        <f>+AR15+AR17</f>
        <v>24668.11</v>
      </c>
      <c r="AT18" s="2">
        <f>+AT15+AT17</f>
        <v>14236.769999999999</v>
      </c>
      <c r="AV18" s="2">
        <v>10505.01</v>
      </c>
      <c r="AW18" s="2"/>
      <c r="AX18" s="2">
        <f>+AX15+AX17</f>
        <v>12035.8</v>
      </c>
      <c r="AY18" s="2"/>
      <c r="AZ18" s="2"/>
      <c r="BA18" s="2"/>
      <c r="BB18" s="2"/>
      <c r="BC18" s="2"/>
      <c r="BD18" s="2"/>
      <c r="BE18" s="2"/>
      <c r="BF18" s="2"/>
      <c r="BG18" s="2"/>
    </row>
    <row r="19" spans="1:59" x14ac:dyDescent="0.3">
      <c r="H19" s="31"/>
      <c r="L19" s="31"/>
      <c r="P19" s="31"/>
      <c r="T19" s="31"/>
      <c r="X19" s="31"/>
      <c r="AB19" s="31"/>
      <c r="AF19" s="31"/>
      <c r="AJ19" s="31"/>
      <c r="AN19" s="31"/>
      <c r="AR19" s="31"/>
      <c r="AT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x14ac:dyDescent="0.3">
      <c r="A20" t="s">
        <v>11</v>
      </c>
      <c r="F20" s="3">
        <f>+F11+F18+F13</f>
        <v>85039.09</v>
      </c>
      <c r="G20" s="3">
        <f>+G11+G18+G13</f>
        <v>0</v>
      </c>
      <c r="H20" s="38">
        <f>+H11+H18+H13</f>
        <v>85039.09</v>
      </c>
      <c r="J20" s="3">
        <f>+J11+J18+J13</f>
        <v>78277.61</v>
      </c>
      <c r="K20" s="3">
        <f>+K11+K18+K13</f>
        <v>0</v>
      </c>
      <c r="L20" s="38">
        <f>+L11+L18+L13</f>
        <v>78277.61</v>
      </c>
      <c r="N20" s="3">
        <f>+N11+N18+N13</f>
        <v>77555.50999999998</v>
      </c>
      <c r="O20" s="3">
        <f>+O11+O18+O13</f>
        <v>0</v>
      </c>
      <c r="P20" s="38">
        <f>+P11+P18+P13</f>
        <v>77555.50999999998</v>
      </c>
      <c r="R20" s="3">
        <f>+R11+R18+R13</f>
        <v>70095.38</v>
      </c>
      <c r="S20" s="3">
        <f>+S11+S18+S13</f>
        <v>0</v>
      </c>
      <c r="T20" s="38">
        <f>+T11+T18+T13</f>
        <v>70095.38</v>
      </c>
      <c r="V20" s="3">
        <f>+V11+V18+V13</f>
        <v>99470.44</v>
      </c>
      <c r="W20" s="3">
        <f>+W11+W18+W13</f>
        <v>0</v>
      </c>
      <c r="X20" s="38">
        <f>+X11+X18+X13</f>
        <v>99470.44</v>
      </c>
      <c r="Z20" s="3">
        <f>+Z11+Z18+Z13</f>
        <v>78577.320000000007</v>
      </c>
      <c r="AA20" s="3">
        <f>+AA11+AA18+AA13</f>
        <v>0</v>
      </c>
      <c r="AB20" s="38">
        <f>+AB11+AB18+AB13</f>
        <v>78577.320000000007</v>
      </c>
      <c r="AD20" s="3">
        <f>+AD11+AD18+AD13</f>
        <v>89931.41</v>
      </c>
      <c r="AE20" s="3">
        <f>+AE11+AE18+AE13</f>
        <v>0</v>
      </c>
      <c r="AF20" s="38">
        <f>+AF11+AF18+AF13</f>
        <v>89931.41</v>
      </c>
      <c r="AH20" s="3">
        <f>+AH11+AH18+AH13</f>
        <v>88196.42</v>
      </c>
      <c r="AI20" s="3">
        <f>+AI11+AI18+AI13</f>
        <v>8150</v>
      </c>
      <c r="AJ20" s="38">
        <f>+AJ11+AJ18+AJ13</f>
        <v>96346.42</v>
      </c>
      <c r="AL20" s="3">
        <f>+AL11+AL18+AL13</f>
        <v>71208.25</v>
      </c>
      <c r="AM20" s="3">
        <f>+AM11+AM18+AM13</f>
        <v>16689.669999999998</v>
      </c>
      <c r="AN20" s="38">
        <f>+AN11+AN18+AN13</f>
        <v>87897.919999999998</v>
      </c>
      <c r="AP20" s="3">
        <f>+AP11+AP18+AP13</f>
        <v>65114.51</v>
      </c>
      <c r="AQ20" s="3">
        <f>+AQ11+AQ18+AQ13</f>
        <v>8594.17</v>
      </c>
      <c r="AR20" s="38">
        <f>+AR11+AR18+AR13</f>
        <v>73708.679999999993</v>
      </c>
      <c r="AT20" s="3">
        <f>+AT11+AT18+AT13</f>
        <v>58153.63</v>
      </c>
      <c r="AV20" s="3">
        <v>52797.990000000005</v>
      </c>
      <c r="AW20" s="2"/>
      <c r="AX20" s="3">
        <f>+AX11+AX18+AX13</f>
        <v>49713.81</v>
      </c>
      <c r="AY20" s="2"/>
      <c r="AZ20" s="2"/>
      <c r="BA20" s="2"/>
      <c r="BB20" s="2"/>
      <c r="BC20" s="2"/>
      <c r="BD20" s="2"/>
      <c r="BE20" s="2"/>
      <c r="BF20" s="2"/>
      <c r="BG20" s="2"/>
    </row>
    <row r="21" spans="1:59" x14ac:dyDescent="0.3">
      <c r="AR21" s="31"/>
      <c r="AT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x14ac:dyDescent="0.3">
      <c r="A22" t="s">
        <v>12</v>
      </c>
      <c r="AR22" s="31"/>
      <c r="AT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</row>
    <row r="23" spans="1:59" x14ac:dyDescent="0.3">
      <c r="B23" t="s">
        <v>13</v>
      </c>
      <c r="F23" s="2">
        <f>+J29</f>
        <v>78277.61</v>
      </c>
      <c r="G23" s="2">
        <f t="shared" ref="G23" si="35">+K29</f>
        <v>0</v>
      </c>
      <c r="H23" s="31">
        <f t="shared" ref="H23" si="36">+L29</f>
        <v>78277.61</v>
      </c>
      <c r="J23" s="2">
        <f>+N29</f>
        <v>77555.50999999998</v>
      </c>
      <c r="K23" s="2">
        <f t="shared" ref="K23" si="37">+O29</f>
        <v>0</v>
      </c>
      <c r="L23" s="31">
        <f t="shared" ref="L23" si="38">+P29</f>
        <v>77555.50999999998</v>
      </c>
      <c r="N23" s="2">
        <f>+R29</f>
        <v>70095.38</v>
      </c>
      <c r="O23" s="2">
        <f t="shared" ref="O23" si="39">+S29</f>
        <v>0</v>
      </c>
      <c r="P23" s="31">
        <f t="shared" ref="P23" si="40">+T29</f>
        <v>70095.38</v>
      </c>
      <c r="R23" s="2">
        <f>+V29</f>
        <v>99470.44</v>
      </c>
      <c r="S23" s="2">
        <f t="shared" ref="S23" si="41">+W29</f>
        <v>0</v>
      </c>
      <c r="T23" s="31">
        <f t="shared" ref="T23" si="42">+X29</f>
        <v>99470.44</v>
      </c>
      <c r="V23" s="2">
        <f>+Z29</f>
        <v>78577.319999999992</v>
      </c>
      <c r="W23" s="2">
        <f t="shared" ref="W23" si="43">+AA29</f>
        <v>0</v>
      </c>
      <c r="X23" s="31">
        <f t="shared" ref="X23" si="44">+AB29</f>
        <v>78577.319999999992</v>
      </c>
      <c r="Z23" s="2">
        <f>+AD29</f>
        <v>89931.41</v>
      </c>
      <c r="AA23" s="2">
        <f t="shared" ref="AA23" si="45">+AE29</f>
        <v>0</v>
      </c>
      <c r="AB23" s="31">
        <f t="shared" ref="AB23" si="46">+AF29</f>
        <v>89931.41</v>
      </c>
      <c r="AD23" s="2">
        <v>82470.109999999986</v>
      </c>
      <c r="AE23" s="2">
        <v>8150</v>
      </c>
      <c r="AF23" s="31">
        <v>90620.11</v>
      </c>
      <c r="AH23" s="2">
        <f>+AL29</f>
        <v>71208.249999999985</v>
      </c>
      <c r="AI23" s="2">
        <f t="shared" ref="AI23:AJ23" si="47">+AM29</f>
        <v>16689.669999999998</v>
      </c>
      <c r="AJ23" s="31">
        <f t="shared" si="47"/>
        <v>87897.919999999998</v>
      </c>
      <c r="AL23" s="2">
        <f>AP29</f>
        <v>65114.509999999995</v>
      </c>
      <c r="AM23" s="2">
        <f>+AQ29</f>
        <v>8594.17</v>
      </c>
      <c r="AN23" s="31">
        <f>+AR29</f>
        <v>73708.679999999993</v>
      </c>
      <c r="AP23" s="2">
        <f>AT29</f>
        <v>58153.62999999999</v>
      </c>
      <c r="AQ23" s="2">
        <f t="shared" ref="AQ23" si="48">+AS29</f>
        <v>0</v>
      </c>
      <c r="AR23" s="31">
        <f>+AT29</f>
        <v>58153.62999999999</v>
      </c>
      <c r="AT23" s="2">
        <f>+AV29</f>
        <v>52797.99</v>
      </c>
      <c r="AV23" s="2">
        <v>49713.81</v>
      </c>
      <c r="AW23" s="2"/>
      <c r="AX23" s="2">
        <v>48622.17</v>
      </c>
      <c r="AY23" s="2"/>
      <c r="AZ23" s="2"/>
      <c r="BA23" s="2"/>
      <c r="BB23" s="2"/>
      <c r="BC23" s="2"/>
      <c r="BD23" s="2"/>
      <c r="BE23" s="2"/>
      <c r="BF23" s="2"/>
      <c r="BG23" s="2"/>
    </row>
    <row r="24" spans="1:59" x14ac:dyDescent="0.3">
      <c r="AR24" s="31"/>
      <c r="AT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1:59" x14ac:dyDescent="0.3">
      <c r="B25" t="s">
        <v>7</v>
      </c>
      <c r="F25" s="2">
        <f>+F10</f>
        <v>5094.9099999999889</v>
      </c>
      <c r="G25" s="2">
        <f>+G10</f>
        <v>0</v>
      </c>
      <c r="H25" s="31">
        <f>+H10</f>
        <v>5094.9099999999889</v>
      </c>
      <c r="J25" s="2">
        <f>+J10</f>
        <v>12775.040000000008</v>
      </c>
      <c r="K25" s="2">
        <f>+K10</f>
        <v>0</v>
      </c>
      <c r="L25" s="31">
        <f>+L10</f>
        <v>12775.040000000008</v>
      </c>
      <c r="N25" s="2">
        <f>+N10</f>
        <v>5808.5899999999965</v>
      </c>
      <c r="O25" s="2">
        <f>+O10</f>
        <v>0</v>
      </c>
      <c r="P25" s="31">
        <f>+P10</f>
        <v>5808.5899999999965</v>
      </c>
      <c r="R25" s="2">
        <f>+R10</f>
        <v>-8470.2899999999936</v>
      </c>
      <c r="S25" s="2">
        <f>+S10</f>
        <v>0</v>
      </c>
      <c r="T25" s="31">
        <f>+T10</f>
        <v>-8470.2899999999936</v>
      </c>
      <c r="V25" s="2">
        <f>+V10</f>
        <v>15040.549999999996</v>
      </c>
      <c r="W25" s="2">
        <f>+W10</f>
        <v>0</v>
      </c>
      <c r="X25" s="31">
        <f>+X10</f>
        <v>15040.549999999996</v>
      </c>
      <c r="Z25" s="2">
        <f>+Z10</f>
        <v>-3704.3000000000029</v>
      </c>
      <c r="AA25" s="2">
        <f>+AA10</f>
        <v>0</v>
      </c>
      <c r="AB25" s="31">
        <f>+AB10</f>
        <v>-3704.3000000000029</v>
      </c>
      <c r="AD25" s="2">
        <f>+AD10</f>
        <v>4522.9500000000044</v>
      </c>
      <c r="AE25" s="2">
        <f>+AE10</f>
        <v>0</v>
      </c>
      <c r="AF25" s="31">
        <f>+AF10</f>
        <v>4522.9500000000044</v>
      </c>
      <c r="AH25" s="2">
        <f>+AH10</f>
        <v>470.08999999999651</v>
      </c>
      <c r="AI25" s="2">
        <f>+AI10</f>
        <v>0</v>
      </c>
      <c r="AJ25" s="31">
        <f>+AJ10</f>
        <v>470.08999999999651</v>
      </c>
      <c r="AL25" s="2">
        <f>+AL10</f>
        <v>1851.5400000000009</v>
      </c>
      <c r="AM25" s="2">
        <f>+AM10</f>
        <v>0</v>
      </c>
      <c r="AN25" s="31">
        <f>+AN10</f>
        <v>1851.5400000000009</v>
      </c>
      <c r="AP25" s="2">
        <f>+AP10</f>
        <v>5123.7099999999991</v>
      </c>
      <c r="AQ25" s="2">
        <f>+AQ10</f>
        <v>0</v>
      </c>
      <c r="AR25" s="31">
        <f>+AR10</f>
        <v>5123.7099999999991</v>
      </c>
      <c r="AT25" s="2">
        <f>+AT10</f>
        <v>3333.6299999999974</v>
      </c>
      <c r="AV25" s="2">
        <v>2905.2200000000012</v>
      </c>
      <c r="AW25" s="2"/>
      <c r="AX25" s="2">
        <f>+AX10</f>
        <v>5646.01</v>
      </c>
      <c r="AY25" s="2"/>
      <c r="AZ25" s="2"/>
      <c r="BA25" s="2"/>
      <c r="BB25" s="2"/>
      <c r="BC25" s="2"/>
      <c r="BD25" s="2"/>
      <c r="BE25" s="2"/>
      <c r="BF25" s="2"/>
      <c r="BG25" s="2"/>
    </row>
    <row r="26" spans="1:59" x14ac:dyDescent="0.3">
      <c r="B26" t="s">
        <v>101</v>
      </c>
      <c r="F26" s="2">
        <v>0</v>
      </c>
      <c r="G26" s="2">
        <v>0</v>
      </c>
      <c r="H26" s="31">
        <f>H13-J13</f>
        <v>0</v>
      </c>
      <c r="J26" s="2">
        <v>0</v>
      </c>
      <c r="K26" s="2">
        <v>0</v>
      </c>
      <c r="L26" s="31">
        <f>L13-N13</f>
        <v>0</v>
      </c>
      <c r="N26" s="2">
        <v>0</v>
      </c>
      <c r="O26" s="2">
        <v>0</v>
      </c>
      <c r="P26" s="31">
        <f>P13-R13</f>
        <v>0</v>
      </c>
      <c r="R26" s="2">
        <v>0</v>
      </c>
      <c r="S26" s="2">
        <v>0</v>
      </c>
      <c r="T26" s="31">
        <f>T13-V13</f>
        <v>0</v>
      </c>
      <c r="V26" s="2">
        <v>0</v>
      </c>
      <c r="W26" s="2">
        <v>0</v>
      </c>
      <c r="X26" s="31">
        <f>X13-Z13</f>
        <v>0</v>
      </c>
      <c r="Z26" s="2">
        <v>0</v>
      </c>
      <c r="AA26" s="2">
        <v>0</v>
      </c>
      <c r="AB26" s="31">
        <f>AB13-AD13</f>
        <v>0</v>
      </c>
      <c r="AD26" s="2">
        <v>0</v>
      </c>
      <c r="AE26" s="2">
        <v>0</v>
      </c>
      <c r="AF26" s="31">
        <f>AF13-AH13</f>
        <v>0</v>
      </c>
      <c r="AH26" s="2">
        <v>0</v>
      </c>
      <c r="AI26" s="2">
        <v>0</v>
      </c>
      <c r="AJ26" s="31">
        <f>AJ13-AL13</f>
        <v>0</v>
      </c>
      <c r="AL26" s="2">
        <f>AL13-AN13</f>
        <v>0</v>
      </c>
      <c r="AM26" s="2">
        <f>AM13-AO13</f>
        <v>0</v>
      </c>
      <c r="AN26" s="31">
        <f>AN13-AP13</f>
        <v>0</v>
      </c>
      <c r="AP26" s="2">
        <f>AP13-AR13</f>
        <v>0</v>
      </c>
      <c r="AQ26" s="2">
        <f>AQ13-AS13</f>
        <v>0</v>
      </c>
      <c r="AR26" s="31">
        <f>AR13-AT13</f>
        <v>0</v>
      </c>
      <c r="AT26" s="2">
        <f>AT13-AV13</f>
        <v>-1709.75</v>
      </c>
      <c r="AV26" s="2">
        <v>1709.75</v>
      </c>
      <c r="AW26" s="2"/>
      <c r="AX26" s="2">
        <v>0</v>
      </c>
      <c r="AY26" s="2"/>
      <c r="AZ26" s="2"/>
      <c r="BA26" s="2"/>
      <c r="BB26" s="2"/>
      <c r="BC26" s="2"/>
      <c r="BD26" s="2"/>
      <c r="BE26" s="2"/>
      <c r="BF26" s="2"/>
      <c r="BG26" s="2"/>
    </row>
    <row r="27" spans="1:59" x14ac:dyDescent="0.3">
      <c r="B27" t="s">
        <v>770</v>
      </c>
      <c r="F27" s="2">
        <f>+F17</f>
        <v>1666.5699999999997</v>
      </c>
      <c r="G27" s="2">
        <f t="shared" ref="G27:H27" si="49">+G17</f>
        <v>0</v>
      </c>
      <c r="H27" s="31">
        <f t="shared" si="49"/>
        <v>1666.5699999999997</v>
      </c>
      <c r="J27" s="2">
        <f>+J17</f>
        <v>-12052.939999999988</v>
      </c>
      <c r="K27" s="2">
        <f t="shared" ref="K27:L27" si="50">+K17</f>
        <v>0</v>
      </c>
      <c r="L27" s="31">
        <f t="shared" si="50"/>
        <v>-12052.939999999988</v>
      </c>
      <c r="N27" s="2">
        <f>+N17</f>
        <v>1651.5399999999863</v>
      </c>
      <c r="O27" s="2">
        <f t="shared" ref="O27:P27" si="51">+O17</f>
        <v>0</v>
      </c>
      <c r="P27" s="31">
        <f t="shared" si="51"/>
        <v>1651.5399999999863</v>
      </c>
      <c r="R27" s="2">
        <f>+R17</f>
        <v>-20904.770000000004</v>
      </c>
      <c r="S27" s="2">
        <f t="shared" ref="S27:T27" si="52">+S17</f>
        <v>0</v>
      </c>
      <c r="T27" s="31">
        <f t="shared" si="52"/>
        <v>-20904.770000000004</v>
      </c>
      <c r="V27" s="2">
        <f>+V17</f>
        <v>5852.57</v>
      </c>
      <c r="W27" s="2">
        <f t="shared" ref="W27:X27" si="53">+W17</f>
        <v>0</v>
      </c>
      <c r="X27" s="31">
        <f t="shared" si="53"/>
        <v>5852.57</v>
      </c>
      <c r="Z27" s="2">
        <f t="shared" ref="Z27:AB27" si="54">+Z17</f>
        <v>-7649.7900000000081</v>
      </c>
      <c r="AA27" s="2">
        <f t="shared" si="54"/>
        <v>0</v>
      </c>
      <c r="AB27" s="31">
        <f t="shared" si="54"/>
        <v>-7649.7900000000081</v>
      </c>
      <c r="AD27" s="2">
        <f t="shared" ref="AD27:AE27" si="55">+AD17</f>
        <v>2938.3500000000058</v>
      </c>
      <c r="AE27" s="2">
        <f t="shared" si="55"/>
        <v>-8150</v>
      </c>
      <c r="AF27" s="31">
        <f>+AF17</f>
        <v>-5211.6499999999942</v>
      </c>
      <c r="AH27" s="2">
        <f t="shared" ref="AH27:AI27" si="56">+AH17</f>
        <v>16518.080000000002</v>
      </c>
      <c r="AI27" s="2">
        <f t="shared" si="56"/>
        <v>-8539.6699999999983</v>
      </c>
      <c r="AJ27" s="31">
        <f>+AJ17</f>
        <v>7978.4100000000035</v>
      </c>
      <c r="AL27" s="2">
        <f t="shared" ref="AL27:AM27" si="57">+AL17</f>
        <v>4242.1999999999971</v>
      </c>
      <c r="AM27" s="2">
        <f t="shared" si="57"/>
        <v>8095.5</v>
      </c>
      <c r="AN27" s="31">
        <f>+AN17</f>
        <v>12337.699999999997</v>
      </c>
      <c r="AP27" s="2">
        <f t="shared" ref="AP27:AQ27" si="58">+AP17</f>
        <v>1837.1700000000019</v>
      </c>
      <c r="AQ27" s="2">
        <f t="shared" si="58"/>
        <v>8594.17</v>
      </c>
      <c r="AR27" s="31">
        <f>+AR17</f>
        <v>10431.340000000002</v>
      </c>
      <c r="AT27" s="2">
        <f>+AT17</f>
        <v>3731.7599999999984</v>
      </c>
      <c r="AV27" s="2">
        <v>-1530.7899999999991</v>
      </c>
      <c r="AW27" s="2"/>
      <c r="AX27" s="2">
        <f>+AX17</f>
        <v>-4554.37</v>
      </c>
      <c r="AY27" s="2"/>
      <c r="AZ27" s="2"/>
      <c r="BA27" s="2"/>
      <c r="BB27" s="2"/>
      <c r="BC27" s="2"/>
      <c r="BD27" s="2"/>
      <c r="BE27" s="2"/>
      <c r="BF27" s="2"/>
      <c r="BG27" s="2"/>
    </row>
    <row r="28" spans="1:59" x14ac:dyDescent="0.3">
      <c r="H28" s="31"/>
      <c r="L28" s="31"/>
      <c r="P28" s="31"/>
      <c r="T28" s="31"/>
      <c r="X28" s="31"/>
      <c r="AB28" s="31"/>
      <c r="AF28" s="31"/>
      <c r="AJ28" s="31"/>
      <c r="AN28" s="31"/>
      <c r="AR28" s="31"/>
      <c r="AT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1:59" x14ac:dyDescent="0.3">
      <c r="B29" t="s">
        <v>14</v>
      </c>
      <c r="F29" s="3">
        <f t="shared" ref="F29:G29" si="59">SUM(F23:F28)</f>
        <v>85039.09</v>
      </c>
      <c r="G29" s="3">
        <f t="shared" si="59"/>
        <v>0</v>
      </c>
      <c r="H29" s="38">
        <f>SUM(H23:H28)</f>
        <v>85039.09</v>
      </c>
      <c r="J29" s="3">
        <f t="shared" ref="J29:K29" si="60">SUM(J23:J28)</f>
        <v>78277.61</v>
      </c>
      <c r="K29" s="3">
        <f t="shared" si="60"/>
        <v>0</v>
      </c>
      <c r="L29" s="38">
        <f>SUM(L23:L28)</f>
        <v>78277.61</v>
      </c>
      <c r="N29" s="3">
        <f t="shared" ref="N29:O29" si="61">SUM(N23:N28)</f>
        <v>77555.50999999998</v>
      </c>
      <c r="O29" s="3">
        <f t="shared" si="61"/>
        <v>0</v>
      </c>
      <c r="P29" s="38">
        <f>SUM(P23:P28)</f>
        <v>77555.50999999998</v>
      </c>
      <c r="R29" s="3">
        <f t="shared" ref="R29:S29" si="62">SUM(R23:R28)</f>
        <v>70095.38</v>
      </c>
      <c r="S29" s="3">
        <f t="shared" si="62"/>
        <v>0</v>
      </c>
      <c r="T29" s="38">
        <f>SUM(T23:T28)</f>
        <v>70095.38</v>
      </c>
      <c r="V29" s="3">
        <f t="shared" ref="V29:W29" si="63">SUM(V23:V28)</f>
        <v>99470.44</v>
      </c>
      <c r="W29" s="3">
        <f t="shared" si="63"/>
        <v>0</v>
      </c>
      <c r="X29" s="38">
        <f>SUM(X23:X28)</f>
        <v>99470.44</v>
      </c>
      <c r="Z29" s="3">
        <f t="shared" ref="Z29:AA29" si="64">SUM(Z23:Z28)</f>
        <v>78577.319999999992</v>
      </c>
      <c r="AA29" s="3">
        <f t="shared" si="64"/>
        <v>0</v>
      </c>
      <c r="AB29" s="38">
        <f>SUM(AB23:AB28)</f>
        <v>78577.319999999992</v>
      </c>
      <c r="AD29" s="3">
        <f t="shared" ref="AD29:AE29" si="65">SUM(AD23:AD28)</f>
        <v>89931.41</v>
      </c>
      <c r="AE29" s="3">
        <f t="shared" si="65"/>
        <v>0</v>
      </c>
      <c r="AF29" s="38">
        <f>SUM(AF23:AF28)</f>
        <v>89931.41</v>
      </c>
      <c r="AH29" s="3">
        <f t="shared" ref="AH29:AI29" si="66">SUM(AH23:AH28)</f>
        <v>88196.419999999984</v>
      </c>
      <c r="AI29" s="3">
        <f t="shared" si="66"/>
        <v>8150</v>
      </c>
      <c r="AJ29" s="38">
        <f>SUM(AJ23:AJ28)</f>
        <v>96346.42</v>
      </c>
      <c r="AL29" s="3">
        <f t="shared" ref="AL29:AM29" si="67">SUM(AL23:AL28)</f>
        <v>71208.249999999985</v>
      </c>
      <c r="AM29" s="3">
        <f t="shared" si="67"/>
        <v>16689.669999999998</v>
      </c>
      <c r="AN29" s="38">
        <f>SUM(AN23:AN28)</f>
        <v>87897.919999999998</v>
      </c>
      <c r="AP29" s="3">
        <f t="shared" ref="AP29:AQ29" si="68">SUM(AP23:AP28)</f>
        <v>65114.509999999995</v>
      </c>
      <c r="AQ29" s="3">
        <f t="shared" si="68"/>
        <v>8594.17</v>
      </c>
      <c r="AR29" s="38">
        <f>SUM(AR23:AR28)</f>
        <v>73708.679999999993</v>
      </c>
      <c r="AT29" s="3">
        <f>SUM(AT23:AT28)</f>
        <v>58153.62999999999</v>
      </c>
      <c r="AV29" s="3">
        <v>52797.99</v>
      </c>
      <c r="AW29" s="2"/>
      <c r="AX29" s="3">
        <f>SUM(AX23:AX28)</f>
        <v>49713.81</v>
      </c>
      <c r="AY29" s="2"/>
      <c r="AZ29" s="2"/>
      <c r="BA29" s="2"/>
      <c r="BB29" s="2"/>
      <c r="BC29" s="2"/>
      <c r="BD29" s="2"/>
      <c r="BE29" s="2"/>
      <c r="BF29" s="2"/>
      <c r="BG29" s="2"/>
    </row>
    <row r="30" spans="1:59" x14ac:dyDescent="0.3"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</row>
    <row r="31" spans="1:59" x14ac:dyDescent="0.3"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</row>
    <row r="32" spans="1:59" x14ac:dyDescent="0.3"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</row>
    <row r="33" spans="1:59" x14ac:dyDescent="0.3">
      <c r="A33" t="s">
        <v>15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</row>
    <row r="34" spans="1:59" x14ac:dyDescent="0.3"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</row>
    <row r="35" spans="1:59" x14ac:dyDescent="0.3"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</row>
    <row r="36" spans="1:59" x14ac:dyDescent="0.3"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</row>
    <row r="37" spans="1:59" x14ac:dyDescent="0.3">
      <c r="D37" t="s">
        <v>16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</row>
    <row r="38" spans="1:59" x14ac:dyDescent="0.3"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</row>
    <row r="39" spans="1:59" x14ac:dyDescent="0.3"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</row>
    <row r="40" spans="1:59" x14ac:dyDescent="0.3">
      <c r="A40" t="s">
        <v>17</v>
      </c>
      <c r="D40" s="93">
        <v>46195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</row>
    <row r="41" spans="1:59" x14ac:dyDescent="0.3"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</row>
    <row r="42" spans="1:59" x14ac:dyDescent="0.3"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</row>
    <row r="43" spans="1:59" x14ac:dyDescent="0.3"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</row>
    <row r="44" spans="1:59" x14ac:dyDescent="0.3"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</row>
    <row r="45" spans="1:59" x14ac:dyDescent="0.3"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</row>
    <row r="46" spans="1:59" x14ac:dyDescent="0.3"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</row>
    <row r="47" spans="1:59" x14ac:dyDescent="0.3"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</row>
    <row r="48" spans="1:59" x14ac:dyDescent="0.3"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48:59" x14ac:dyDescent="0.3"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48:59" x14ac:dyDescent="0.3"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48:59" x14ac:dyDescent="0.3"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48:59" x14ac:dyDescent="0.3"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</row>
    <row r="53" spans="48:59" x14ac:dyDescent="0.3"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  <row r="54" spans="48:59" x14ac:dyDescent="0.3"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</row>
    <row r="55" spans="48:59" x14ac:dyDescent="0.3"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</row>
    <row r="56" spans="48:59" x14ac:dyDescent="0.3"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</row>
    <row r="57" spans="48:59" x14ac:dyDescent="0.3"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</row>
    <row r="58" spans="48:59" x14ac:dyDescent="0.3"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48:59" x14ac:dyDescent="0.3"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</row>
    <row r="60" spans="48:59" x14ac:dyDescent="0.3"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</row>
    <row r="61" spans="48:59" x14ac:dyDescent="0.3"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</row>
    <row r="62" spans="48:59" x14ac:dyDescent="0.3"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</row>
    <row r="63" spans="48:59" x14ac:dyDescent="0.3"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</row>
    <row r="64" spans="48:59" x14ac:dyDescent="0.3"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</row>
    <row r="65" spans="48:59" x14ac:dyDescent="0.3"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</row>
    <row r="66" spans="48:59" x14ac:dyDescent="0.3"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</row>
    <row r="67" spans="48:59" x14ac:dyDescent="0.3"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48:59" x14ac:dyDescent="0.3"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48:59" x14ac:dyDescent="0.3"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</row>
    <row r="70" spans="48:59" x14ac:dyDescent="0.3"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</row>
    <row r="71" spans="48:59" x14ac:dyDescent="0.3"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</row>
    <row r="72" spans="48:59" x14ac:dyDescent="0.3"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48:59" x14ac:dyDescent="0.3"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</row>
    <row r="74" spans="48:59" x14ac:dyDescent="0.3"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</row>
    <row r="75" spans="48:59" x14ac:dyDescent="0.3"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</row>
    <row r="76" spans="48:59" x14ac:dyDescent="0.3"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</row>
    <row r="77" spans="48:59" x14ac:dyDescent="0.3"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</row>
    <row r="78" spans="48:59" x14ac:dyDescent="0.3"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</row>
    <row r="79" spans="48:59" x14ac:dyDescent="0.3"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</row>
    <row r="80" spans="48:59" x14ac:dyDescent="0.3"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</row>
    <row r="81" spans="48:59" x14ac:dyDescent="0.3"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</row>
    <row r="82" spans="48:59" x14ac:dyDescent="0.3"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</row>
    <row r="83" spans="48:59" x14ac:dyDescent="0.3"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</row>
    <row r="84" spans="48:59" x14ac:dyDescent="0.3"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</row>
    <row r="85" spans="48:59" x14ac:dyDescent="0.3"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</row>
    <row r="86" spans="48:59" x14ac:dyDescent="0.3"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</row>
    <row r="87" spans="48:59" x14ac:dyDescent="0.3"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</row>
    <row r="88" spans="48:59" x14ac:dyDescent="0.3"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</row>
    <row r="89" spans="48:59" x14ac:dyDescent="0.3"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</row>
    <row r="90" spans="48:59" x14ac:dyDescent="0.3"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</row>
    <row r="91" spans="48:59" x14ac:dyDescent="0.3"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</row>
  </sheetData>
  <pageMargins left="0.7" right="0.7" top="0.75" bottom="0.75" header="0.3" footer="0.3"/>
  <pageSetup paperSize="9" scale="88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EE0-5F2E-4391-8940-4C9F1E4DF8A6}">
  <sheetPr>
    <pageSetUpPr fitToPage="1"/>
  </sheetPr>
  <dimension ref="A1:B30"/>
  <sheetViews>
    <sheetView showGridLines="0" workbookViewId="0">
      <selection sqref="A1:XFD1048576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530</v>
      </c>
    </row>
    <row r="5" spans="1:2" x14ac:dyDescent="0.3">
      <c r="A5" s="6" t="s">
        <v>225</v>
      </c>
      <c r="B5" t="s">
        <v>323</v>
      </c>
    </row>
    <row r="6" spans="1:2" x14ac:dyDescent="0.3">
      <c r="A6" s="6"/>
      <c r="B6" t="s">
        <v>324</v>
      </c>
    </row>
    <row r="7" spans="1:2" x14ac:dyDescent="0.3">
      <c r="A7" s="6"/>
      <c r="B7" t="s">
        <v>325</v>
      </c>
    </row>
    <row r="8" spans="1:2" x14ac:dyDescent="0.3">
      <c r="B8" t="s">
        <v>424</v>
      </c>
    </row>
    <row r="10" spans="1:2" x14ac:dyDescent="0.3">
      <c r="A10" s="6" t="s">
        <v>321</v>
      </c>
      <c r="B10" s="6" t="s">
        <v>227</v>
      </c>
    </row>
    <row r="12" spans="1:2" x14ac:dyDescent="0.3">
      <c r="B12" t="s">
        <v>229</v>
      </c>
    </row>
    <row r="14" spans="1:2" x14ac:dyDescent="0.3">
      <c r="B14" t="s">
        <v>230</v>
      </c>
    </row>
    <row r="16" spans="1:2" hidden="1" x14ac:dyDescent="0.3">
      <c r="B16" s="46" t="s">
        <v>313</v>
      </c>
    </row>
    <row r="17" spans="2:2" hidden="1" x14ac:dyDescent="0.3">
      <c r="B17" t="s">
        <v>316</v>
      </c>
    </row>
    <row r="18" spans="2:2" hidden="1" x14ac:dyDescent="0.3">
      <c r="B18" t="s">
        <v>231</v>
      </c>
    </row>
    <row r="19" spans="2:2" hidden="1" x14ac:dyDescent="0.3">
      <c r="B19" t="s">
        <v>320</v>
      </c>
    </row>
    <row r="20" spans="2:2" hidden="1" x14ac:dyDescent="0.3">
      <c r="B20" t="s">
        <v>317</v>
      </c>
    </row>
    <row r="21" spans="2:2" hidden="1" x14ac:dyDescent="0.3">
      <c r="B21" t="s">
        <v>318</v>
      </c>
    </row>
    <row r="22" spans="2:2" hidden="1" x14ac:dyDescent="0.3">
      <c r="B22" t="s">
        <v>322</v>
      </c>
    </row>
    <row r="23" spans="2:2" x14ac:dyDescent="0.3">
      <c r="B23" s="46" t="s">
        <v>421</v>
      </c>
    </row>
    <row r="24" spans="2:2" x14ac:dyDescent="0.3">
      <c r="B24" t="s">
        <v>617</v>
      </c>
    </row>
    <row r="25" spans="2:2" x14ac:dyDescent="0.3">
      <c r="B25" t="s">
        <v>528</v>
      </c>
    </row>
    <row r="26" spans="2:2" x14ac:dyDescent="0.3">
      <c r="B26" t="s">
        <v>524</v>
      </c>
    </row>
    <row r="27" spans="2:2" x14ac:dyDescent="0.3">
      <c r="B27" t="s">
        <v>618</v>
      </c>
    </row>
    <row r="28" spans="2:2" x14ac:dyDescent="0.3">
      <c r="B28" t="s">
        <v>527</v>
      </c>
    </row>
    <row r="30" spans="2:2" x14ac:dyDescent="0.3">
      <c r="B30" s="46"/>
    </row>
  </sheetData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9420-FED5-40D6-B6E8-CDF6776555C8}">
  <sheetPr>
    <pageSetUpPr fitToPage="1"/>
  </sheetPr>
  <dimension ref="A1:B26"/>
  <sheetViews>
    <sheetView workbookViewId="0">
      <selection sqref="A1:XFD1048576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619</v>
      </c>
    </row>
    <row r="6" spans="1:2" x14ac:dyDescent="0.3">
      <c r="A6" s="6" t="s">
        <v>225</v>
      </c>
      <c r="B6" s="6" t="s">
        <v>227</v>
      </c>
    </row>
    <row r="8" spans="1:2" x14ac:dyDescent="0.3">
      <c r="B8" t="s">
        <v>229</v>
      </c>
    </row>
    <row r="10" spans="1:2" x14ac:dyDescent="0.3">
      <c r="B10" t="s">
        <v>230</v>
      </c>
    </row>
    <row r="12" spans="1:2" hidden="1" x14ac:dyDescent="0.3">
      <c r="B12" s="46" t="s">
        <v>313</v>
      </c>
    </row>
    <row r="13" spans="1:2" hidden="1" x14ac:dyDescent="0.3">
      <c r="B13" t="s">
        <v>316</v>
      </c>
    </row>
    <row r="14" spans="1:2" hidden="1" x14ac:dyDescent="0.3">
      <c r="B14" t="s">
        <v>231</v>
      </c>
    </row>
    <row r="15" spans="1:2" hidden="1" x14ac:dyDescent="0.3">
      <c r="B15" t="s">
        <v>320</v>
      </c>
    </row>
    <row r="16" spans="1:2" hidden="1" x14ac:dyDescent="0.3">
      <c r="B16" t="s">
        <v>317</v>
      </c>
    </row>
    <row r="17" spans="2:2" hidden="1" x14ac:dyDescent="0.3">
      <c r="B17" t="s">
        <v>318</v>
      </c>
    </row>
    <row r="18" spans="2:2" hidden="1" x14ac:dyDescent="0.3">
      <c r="B18" t="s">
        <v>322</v>
      </c>
    </row>
    <row r="19" spans="2:2" x14ac:dyDescent="0.3">
      <c r="B19" t="s">
        <v>769</v>
      </c>
    </row>
    <row r="26" spans="2:2" x14ac:dyDescent="0.3">
      <c r="B26" s="46"/>
    </row>
  </sheetData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7CEF-DE70-46D1-8B8B-E60243E0F7C9}">
  <sheetPr>
    <pageSetUpPr fitToPage="1"/>
  </sheetPr>
  <dimension ref="A1:B26"/>
  <sheetViews>
    <sheetView showGridLines="0" workbookViewId="0">
      <selection sqref="A1:XFD1048576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773</v>
      </c>
    </row>
    <row r="6" spans="1:2" x14ac:dyDescent="0.3">
      <c r="A6" s="6" t="s">
        <v>225</v>
      </c>
      <c r="B6" s="6" t="s">
        <v>227</v>
      </c>
    </row>
    <row r="8" spans="1:2" x14ac:dyDescent="0.3">
      <c r="B8" t="s">
        <v>229</v>
      </c>
    </row>
    <row r="10" spans="1:2" x14ac:dyDescent="0.3">
      <c r="B10" t="s">
        <v>230</v>
      </c>
    </row>
    <row r="12" spans="1:2" hidden="1" x14ac:dyDescent="0.3">
      <c r="B12" s="46" t="s">
        <v>313</v>
      </c>
    </row>
    <row r="13" spans="1:2" hidden="1" x14ac:dyDescent="0.3">
      <c r="B13" t="s">
        <v>316</v>
      </c>
    </row>
    <row r="14" spans="1:2" hidden="1" x14ac:dyDescent="0.3">
      <c r="B14" t="s">
        <v>231</v>
      </c>
    </row>
    <row r="15" spans="1:2" hidden="1" x14ac:dyDescent="0.3">
      <c r="B15" t="s">
        <v>320</v>
      </c>
    </row>
    <row r="16" spans="1:2" hidden="1" x14ac:dyDescent="0.3">
      <c r="B16" t="s">
        <v>317</v>
      </c>
    </row>
    <row r="17" spans="2:2" hidden="1" x14ac:dyDescent="0.3">
      <c r="B17" t="s">
        <v>318</v>
      </c>
    </row>
    <row r="18" spans="2:2" hidden="1" x14ac:dyDescent="0.3">
      <c r="B18" t="s">
        <v>322</v>
      </c>
    </row>
    <row r="19" spans="2:2" x14ac:dyDescent="0.3">
      <c r="B19" t="s">
        <v>942</v>
      </c>
    </row>
    <row r="26" spans="2:2" x14ac:dyDescent="0.3">
      <c r="B26" s="46"/>
    </row>
  </sheetData>
  <pageMargins left="0.7" right="0.7" top="0.75" bottom="0.75" header="0.3" footer="0.3"/>
  <pageSetup scale="6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1602-0365-4082-A87F-C9D5AB045BFA}">
  <sheetPr>
    <pageSetUpPr fitToPage="1"/>
  </sheetPr>
  <dimension ref="A1:B26"/>
  <sheetViews>
    <sheetView showGridLines="0" workbookViewId="0">
      <selection activeCell="E24" sqref="E24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1445</v>
      </c>
    </row>
    <row r="6" spans="1:2" x14ac:dyDescent="0.3">
      <c r="A6" s="6" t="s">
        <v>225</v>
      </c>
      <c r="B6" s="6" t="s">
        <v>227</v>
      </c>
    </row>
    <row r="8" spans="1:2" x14ac:dyDescent="0.3">
      <c r="B8" t="s">
        <v>229</v>
      </c>
    </row>
    <row r="10" spans="1:2" x14ac:dyDescent="0.3">
      <c r="B10" t="s">
        <v>230</v>
      </c>
    </row>
    <row r="12" spans="1:2" hidden="1" x14ac:dyDescent="0.3">
      <c r="B12" s="46" t="s">
        <v>313</v>
      </c>
    </row>
    <row r="13" spans="1:2" hidden="1" x14ac:dyDescent="0.3">
      <c r="B13" t="s">
        <v>316</v>
      </c>
    </row>
    <row r="14" spans="1:2" hidden="1" x14ac:dyDescent="0.3">
      <c r="B14" t="s">
        <v>231</v>
      </c>
    </row>
    <row r="15" spans="1:2" hidden="1" x14ac:dyDescent="0.3">
      <c r="B15" t="s">
        <v>320</v>
      </c>
    </row>
    <row r="16" spans="1:2" hidden="1" x14ac:dyDescent="0.3">
      <c r="B16" t="s">
        <v>317</v>
      </c>
    </row>
    <row r="17" spans="2:2" hidden="1" x14ac:dyDescent="0.3">
      <c r="B17" t="s">
        <v>318</v>
      </c>
    </row>
    <row r="18" spans="2:2" hidden="1" x14ac:dyDescent="0.3">
      <c r="B18" t="s">
        <v>322</v>
      </c>
    </row>
    <row r="19" spans="2:2" x14ac:dyDescent="0.3">
      <c r="B19" t="s">
        <v>1446</v>
      </c>
    </row>
    <row r="26" spans="2:2" x14ac:dyDescent="0.3">
      <c r="B26" s="46"/>
    </row>
  </sheetData>
  <pageMargins left="0.7" right="0.7" top="0.75" bottom="0.75" header="0.3" footer="0.3"/>
  <pageSetup scale="6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3AA0-4F4B-44B6-A7A4-7B22BC30857D}">
  <sheetPr>
    <pageSetUpPr fitToPage="1"/>
  </sheetPr>
  <dimension ref="A1:B33"/>
  <sheetViews>
    <sheetView topLeftCell="A7" workbookViewId="0">
      <selection activeCell="G28" sqref="G28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420</v>
      </c>
    </row>
    <row r="5" spans="1:2" x14ac:dyDescent="0.3">
      <c r="A5" s="6" t="s">
        <v>225</v>
      </c>
      <c r="B5" t="s">
        <v>323</v>
      </c>
    </row>
    <row r="6" spans="1:2" x14ac:dyDescent="0.3">
      <c r="A6" s="6"/>
      <c r="B6" t="s">
        <v>324</v>
      </c>
    </row>
    <row r="7" spans="1:2" x14ac:dyDescent="0.3">
      <c r="A7" s="6"/>
      <c r="B7" t="s">
        <v>325</v>
      </c>
    </row>
    <row r="8" spans="1:2" x14ac:dyDescent="0.3">
      <c r="B8" t="s">
        <v>424</v>
      </c>
    </row>
    <row r="10" spans="1:2" x14ac:dyDescent="0.3">
      <c r="A10" s="6" t="s">
        <v>321</v>
      </c>
      <c r="B10" s="6" t="s">
        <v>227</v>
      </c>
    </row>
    <row r="12" spans="1:2" x14ac:dyDescent="0.3">
      <c r="B12" t="s">
        <v>229</v>
      </c>
    </row>
    <row r="14" spans="1:2" x14ac:dyDescent="0.3">
      <c r="B14" t="s">
        <v>230</v>
      </c>
    </row>
    <row r="16" spans="1:2" hidden="1" x14ac:dyDescent="0.3">
      <c r="B16" s="46" t="s">
        <v>313</v>
      </c>
    </row>
    <row r="17" spans="2:2" hidden="1" x14ac:dyDescent="0.3">
      <c r="B17" t="s">
        <v>316</v>
      </c>
    </row>
    <row r="18" spans="2:2" hidden="1" x14ac:dyDescent="0.3">
      <c r="B18" t="s">
        <v>231</v>
      </c>
    </row>
    <row r="19" spans="2:2" hidden="1" x14ac:dyDescent="0.3">
      <c r="B19" t="s">
        <v>320</v>
      </c>
    </row>
    <row r="20" spans="2:2" hidden="1" x14ac:dyDescent="0.3">
      <c r="B20" t="s">
        <v>317</v>
      </c>
    </row>
    <row r="21" spans="2:2" hidden="1" x14ac:dyDescent="0.3">
      <c r="B21" t="s">
        <v>318</v>
      </c>
    </row>
    <row r="22" spans="2:2" hidden="1" x14ac:dyDescent="0.3">
      <c r="B22" t="s">
        <v>322</v>
      </c>
    </row>
    <row r="24" spans="2:2" x14ac:dyDescent="0.3">
      <c r="B24" s="46" t="s">
        <v>306</v>
      </c>
    </row>
    <row r="25" spans="2:2" x14ac:dyDescent="0.3">
      <c r="B25" t="s">
        <v>422</v>
      </c>
    </row>
    <row r="26" spans="2:2" x14ac:dyDescent="0.3">
      <c r="B26" t="s">
        <v>319</v>
      </c>
    </row>
    <row r="27" spans="2:2" x14ac:dyDescent="0.3">
      <c r="B27" t="s">
        <v>423</v>
      </c>
    </row>
    <row r="28" spans="2:2" x14ac:dyDescent="0.3">
      <c r="B28" t="s">
        <v>425</v>
      </c>
    </row>
    <row r="30" spans="2:2" x14ac:dyDescent="0.3">
      <c r="B30" s="46" t="s">
        <v>421</v>
      </c>
    </row>
    <row r="31" spans="2:2" x14ac:dyDescent="0.3">
      <c r="B31" t="s">
        <v>427</v>
      </c>
    </row>
    <row r="32" spans="2:2" x14ac:dyDescent="0.3">
      <c r="B32" t="s">
        <v>428</v>
      </c>
    </row>
    <row r="33" spans="2:2" x14ac:dyDescent="0.3">
      <c r="B33" t="s">
        <v>426</v>
      </c>
    </row>
  </sheetData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2262-9CF9-462E-AF22-15CCFC02CD47}">
  <dimension ref="A1:B34"/>
  <sheetViews>
    <sheetView topLeftCell="A4" workbookViewId="0">
      <selection sqref="A1:XFD1048576"/>
    </sheetView>
  </sheetViews>
  <sheetFormatPr defaultColWidth="8.77734375" defaultRowHeight="14.4" x14ac:dyDescent="0.3"/>
  <sheetData>
    <row r="1" spans="1:2" x14ac:dyDescent="0.3">
      <c r="A1" s="6" t="s">
        <v>0</v>
      </c>
    </row>
    <row r="2" spans="1:2" x14ac:dyDescent="0.3">
      <c r="A2" s="6" t="s">
        <v>226</v>
      </c>
    </row>
    <row r="3" spans="1:2" x14ac:dyDescent="0.3">
      <c r="A3" s="6" t="s">
        <v>429</v>
      </c>
    </row>
    <row r="5" spans="1:2" x14ac:dyDescent="0.3">
      <c r="A5" s="6" t="s">
        <v>225</v>
      </c>
      <c r="B5" t="s">
        <v>323</v>
      </c>
    </row>
    <row r="6" spans="1:2" x14ac:dyDescent="0.3">
      <c r="A6" s="6"/>
      <c r="B6" t="s">
        <v>324</v>
      </c>
    </row>
    <row r="7" spans="1:2" x14ac:dyDescent="0.3">
      <c r="A7" s="6"/>
      <c r="B7" t="s">
        <v>325</v>
      </c>
    </row>
    <row r="8" spans="1:2" x14ac:dyDescent="0.3">
      <c r="B8" t="s">
        <v>424</v>
      </c>
    </row>
    <row r="10" spans="1:2" x14ac:dyDescent="0.3">
      <c r="A10" s="6" t="s">
        <v>321</v>
      </c>
      <c r="B10" s="6" t="s">
        <v>227</v>
      </c>
    </row>
    <row r="12" spans="1:2" x14ac:dyDescent="0.3">
      <c r="B12" t="s">
        <v>229</v>
      </c>
    </row>
    <row r="14" spans="1:2" x14ac:dyDescent="0.3">
      <c r="B14" t="s">
        <v>230</v>
      </c>
    </row>
    <row r="16" spans="1:2" hidden="1" x14ac:dyDescent="0.3">
      <c r="B16" s="46" t="s">
        <v>313</v>
      </c>
    </row>
    <row r="17" spans="2:2" hidden="1" x14ac:dyDescent="0.3">
      <c r="B17" t="s">
        <v>316</v>
      </c>
    </row>
    <row r="18" spans="2:2" hidden="1" x14ac:dyDescent="0.3">
      <c r="B18" t="s">
        <v>231</v>
      </c>
    </row>
    <row r="19" spans="2:2" hidden="1" x14ac:dyDescent="0.3">
      <c r="B19" t="s">
        <v>320</v>
      </c>
    </row>
    <row r="20" spans="2:2" hidden="1" x14ac:dyDescent="0.3">
      <c r="B20" t="s">
        <v>317</v>
      </c>
    </row>
    <row r="21" spans="2:2" hidden="1" x14ac:dyDescent="0.3">
      <c r="B21" t="s">
        <v>318</v>
      </c>
    </row>
    <row r="22" spans="2:2" hidden="1" x14ac:dyDescent="0.3">
      <c r="B22" t="s">
        <v>322</v>
      </c>
    </row>
    <row r="23" spans="2:2" x14ac:dyDescent="0.3">
      <c r="B23" s="46" t="s">
        <v>421</v>
      </c>
    </row>
    <row r="24" spans="2:2" x14ac:dyDescent="0.3">
      <c r="B24" t="s">
        <v>523</v>
      </c>
    </row>
    <row r="25" spans="2:2" x14ac:dyDescent="0.3">
      <c r="B25" t="s">
        <v>528</v>
      </c>
    </row>
    <row r="26" spans="2:2" x14ac:dyDescent="0.3">
      <c r="B26" t="s">
        <v>524</v>
      </c>
    </row>
    <row r="27" spans="2:2" x14ac:dyDescent="0.3">
      <c r="B27" t="s">
        <v>526</v>
      </c>
    </row>
    <row r="28" spans="2:2" x14ac:dyDescent="0.3">
      <c r="B28" t="s">
        <v>527</v>
      </c>
    </row>
    <row r="30" spans="2:2" x14ac:dyDescent="0.3">
      <c r="B30" s="46" t="s">
        <v>306</v>
      </c>
    </row>
    <row r="31" spans="2:2" x14ac:dyDescent="0.3">
      <c r="B31" t="s">
        <v>521</v>
      </c>
    </row>
    <row r="32" spans="2:2" x14ac:dyDescent="0.3">
      <c r="B32" t="s">
        <v>319</v>
      </c>
    </row>
    <row r="33" spans="2:2" x14ac:dyDescent="0.3">
      <c r="B33" t="s">
        <v>522</v>
      </c>
    </row>
    <row r="34" spans="2:2" x14ac:dyDescent="0.3">
      <c r="B34" t="s">
        <v>425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740FEBB-4CE0-423D-9EFD-77023C7B164E}"/>
</file>

<file path=customXml/itemProps2.xml><?xml version="1.0" encoding="utf-8"?>
<ds:datastoreItem xmlns:ds="http://schemas.openxmlformats.org/officeDocument/2006/customXml" ds:itemID="{3518023C-E729-47FB-82D6-757CE5FA792C}"/>
</file>

<file path=customXml/itemProps3.xml><?xml version="1.0" encoding="utf-8"?>
<ds:datastoreItem xmlns:ds="http://schemas.openxmlformats.org/officeDocument/2006/customXml" ds:itemID="{1F00CE06-D572-46DC-8B3F-2CFD44D343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Income &amp; Exp</vt:lpstr>
      <vt:lpstr>DetailYE17</vt:lpstr>
      <vt:lpstr>Assets  Liabs</vt:lpstr>
      <vt:lpstr>Notes to the 2020 Accounts</vt:lpstr>
      <vt:lpstr>Notes to the 2021 Accounts</vt:lpstr>
      <vt:lpstr>Notes to the 2022 Accounts</vt:lpstr>
      <vt:lpstr>Notes to the 2025 Accounts</vt:lpstr>
      <vt:lpstr>Notes to the 2018 Accounts</vt:lpstr>
      <vt:lpstr>Notes to the 2019 Accounts</vt:lpstr>
      <vt:lpstr>DetailYE18</vt:lpstr>
      <vt:lpstr>Investments</vt:lpstr>
      <vt:lpstr>DetailYE25</vt:lpstr>
      <vt:lpstr>DetailYE23</vt:lpstr>
      <vt:lpstr>DetailYE24</vt:lpstr>
      <vt:lpstr>nfd payments 22</vt:lpstr>
      <vt:lpstr>DetailYE22</vt:lpstr>
      <vt:lpstr>DetailYE21</vt:lpstr>
      <vt:lpstr>DetailYE20</vt:lpstr>
      <vt:lpstr>DetailYE19</vt:lpstr>
      <vt:lpstr>Notes to the 2016 Accounts</vt:lpstr>
      <vt:lpstr>DetailYE16</vt:lpstr>
      <vt:lpstr>DetailYE15</vt:lpstr>
      <vt:lpstr>DetailYE14</vt:lpstr>
      <vt:lpstr>DetailYE15!Print_Titles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Jones</dc:creator>
  <cp:lastModifiedBy>Steve Jones</cp:lastModifiedBy>
  <cp:lastPrinted>2026-06-22T19:37:19Z</cp:lastPrinted>
  <dcterms:created xsi:type="dcterms:W3CDTF">2015-05-29T12:35:56Z</dcterms:created>
  <dcterms:modified xsi:type="dcterms:W3CDTF">2026-06-22T19:38:28Z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