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Lorim\Desktop\PHD\Accounts\"/>
    </mc:Choice>
  </mc:AlternateContent>
  <xr:revisionPtr revIDLastSave="0" documentId="8_{CCEF9883-1920-4398-9927-93F245F9BBDE}" xr6:coauthVersionLast="47" xr6:coauthVersionMax="47" xr10:uidLastSave="{00000000-0000-0000-0000-000000000000}"/>
  <bookViews>
    <workbookView xWindow="-110" yWindow="-110" windowWidth="19420" windowHeight="10300" tabRatio="840" activeTab="1"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'!$A$1:$M$68</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workbook>
</file>

<file path=xl/calcChain.xml><?xml version="1.0" encoding="utf-8"?>
<calcChain xmlns="http://schemas.openxmlformats.org/spreadsheetml/2006/main">
  <c r="J57" i="2" l="1"/>
  <c r="B57" i="2"/>
  <c r="B17" i="2" l="1"/>
  <c r="B34" i="2"/>
  <c r="B19" i="2"/>
  <c r="C55" i="5"/>
  <c r="C56" i="5" s="1"/>
  <c r="B32" i="2"/>
  <c r="C54" i="5"/>
  <c r="C41" i="5"/>
  <c r="B16" i="2"/>
  <c r="B15" i="2"/>
  <c r="C40" i="5"/>
  <c r="K21" i="5"/>
  <c r="C10" i="5"/>
  <c r="N29" i="3"/>
  <c r="N28" i="3"/>
  <c r="N27" i="3"/>
  <c r="N26" i="3"/>
  <c r="N25" i="3"/>
  <c r="N24" i="3"/>
  <c r="B12" i="2"/>
  <c r="J32" i="2"/>
  <c r="J33" i="2"/>
  <c r="L28" i="3" l="1"/>
  <c r="J34" i="2" l="1"/>
  <c r="N23" i="3" l="1"/>
  <c r="C14" i="7" l="1"/>
  <c r="C9" i="7"/>
  <c r="C11" i="7"/>
  <c r="L26" i="3"/>
  <c r="C20" i="7" l="1"/>
  <c r="C12" i="7"/>
  <c r="K27" i="5" l="1"/>
  <c r="K28" i="5"/>
  <c r="K29" i="5"/>
  <c r="K30" i="5"/>
  <c r="K22" i="5"/>
  <c r="K23" i="5"/>
  <c r="L24" i="3" l="1"/>
  <c r="L23" i="3" l="1"/>
  <c r="C31" i="7" l="1"/>
  <c r="C16" i="7" l="1"/>
  <c r="C13" i="7"/>
  <c r="C29" i="7"/>
  <c r="C42" i="7"/>
  <c r="B47" i="2" l="1"/>
  <c r="K25" i="5"/>
  <c r="K24" i="5"/>
  <c r="K42" i="7"/>
  <c r="K43" i="7"/>
  <c r="K50" i="6"/>
  <c r="K50" i="7"/>
  <c r="K11" i="5"/>
  <c r="J12" i="2"/>
  <c r="K10" i="5"/>
  <c r="K12" i="5"/>
  <c r="K13" i="5"/>
  <c r="I14" i="5"/>
  <c r="I16" i="5" s="1"/>
  <c r="G14" i="5"/>
  <c r="G16" i="5" s="1"/>
  <c r="E14" i="5"/>
  <c r="E16" i="5" s="1"/>
  <c r="M14" i="5"/>
  <c r="M16" i="5" s="1"/>
  <c r="L16" i="5"/>
  <c r="J16" i="5"/>
  <c r="H16" i="5"/>
  <c r="F16" i="5"/>
  <c r="C14" i="5"/>
  <c r="C16" i="5" s="1"/>
  <c r="M32" i="5"/>
  <c r="M34" i="5" s="1"/>
  <c r="L34" i="5"/>
  <c r="J14" i="2"/>
  <c r="K26" i="5"/>
  <c r="J34" i="5"/>
  <c r="F34" i="5"/>
  <c r="E32" i="5"/>
  <c r="E34" i="5" s="1"/>
  <c r="C32" i="5"/>
  <c r="C34" i="5" s="1"/>
  <c r="C47" i="5"/>
  <c r="K64" i="5"/>
  <c r="K63" i="5"/>
  <c r="K62" i="5"/>
  <c r="K61" i="5"/>
  <c r="K60" i="5"/>
  <c r="K59" i="5"/>
  <c r="K58" i="5"/>
  <c r="K57" i="5"/>
  <c r="K56" i="5"/>
  <c r="K55" i="5"/>
  <c r="K54" i="5"/>
  <c r="K46" i="5"/>
  <c r="K45" i="5"/>
  <c r="K44" i="5"/>
  <c r="K43" i="5"/>
  <c r="K42" i="5"/>
  <c r="K41" i="5"/>
  <c r="K40" i="5"/>
  <c r="K39" i="5"/>
  <c r="L26" i="2"/>
  <c r="L21" i="2"/>
  <c r="L47" i="2"/>
  <c r="L42" i="2"/>
  <c r="B21" i="2"/>
  <c r="B26" i="2"/>
  <c r="J39" i="2"/>
  <c r="J37" i="2"/>
  <c r="J31" i="2"/>
  <c r="J35" i="2"/>
  <c r="J36" i="2"/>
  <c r="J38" i="2"/>
  <c r="J40" i="2"/>
  <c r="J41" i="2"/>
  <c r="J46" i="2"/>
  <c r="H21" i="2"/>
  <c r="D21" i="2"/>
  <c r="F21" i="2"/>
  <c r="J24" i="2"/>
  <c r="J25" i="2"/>
  <c r="J26" i="2" s="1"/>
  <c r="D26" i="2"/>
  <c r="D47" i="2"/>
  <c r="D42" i="2"/>
  <c r="F26" i="2"/>
  <c r="F47" i="2"/>
  <c r="F49" i="2" s="1"/>
  <c r="F42" i="2"/>
  <c r="H26" i="2"/>
  <c r="H28" i="2" s="1"/>
  <c r="H47" i="2"/>
  <c r="H42" i="2"/>
  <c r="J53" i="2"/>
  <c r="K17" i="4"/>
  <c r="K9" i="7"/>
  <c r="K10" i="7"/>
  <c r="K11" i="7"/>
  <c r="K12" i="7"/>
  <c r="K13" i="7"/>
  <c r="K14" i="7"/>
  <c r="K15" i="7"/>
  <c r="K16" i="7"/>
  <c r="K20" i="7"/>
  <c r="K21" i="7"/>
  <c r="K28" i="7"/>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4" i="6" s="1"/>
  <c r="M22" i="6"/>
  <c r="M44" i="6"/>
  <c r="M39" i="6"/>
  <c r="I17" i="6"/>
  <c r="I22" i="6"/>
  <c r="I44" i="6"/>
  <c r="I39" i="6"/>
  <c r="G17" i="6"/>
  <c r="G24" i="6" s="1"/>
  <c r="G22" i="6"/>
  <c r="G44" i="6"/>
  <c r="G39" i="6"/>
  <c r="E17" i="6"/>
  <c r="E22" i="6"/>
  <c r="E44" i="6"/>
  <c r="E39" i="6"/>
  <c r="C17" i="6"/>
  <c r="C24" i="6" s="1"/>
  <c r="C22" i="6"/>
  <c r="C44" i="6"/>
  <c r="C39" i="6"/>
  <c r="M1" i="6"/>
  <c r="C1" i="6"/>
  <c r="M65" i="5"/>
  <c r="M67" i="5" s="1"/>
  <c r="I65" i="5"/>
  <c r="I67" i="5" s="1"/>
  <c r="G65" i="5"/>
  <c r="G67" i="5" s="1"/>
  <c r="E65" i="5"/>
  <c r="E67" i="5" s="1"/>
  <c r="C65" i="5"/>
  <c r="M47" i="5"/>
  <c r="M49" i="5" s="1"/>
  <c r="J19" i="2"/>
  <c r="I47" i="5"/>
  <c r="I49" i="5" s="1"/>
  <c r="G47" i="5"/>
  <c r="G49" i="5" s="1"/>
  <c r="E47" i="5"/>
  <c r="E49" i="5" s="1"/>
  <c r="M1" i="5"/>
  <c r="J9" i="3"/>
  <c r="L9" i="3"/>
  <c r="N48" i="3"/>
  <c r="P48" i="3"/>
  <c r="P41" i="3"/>
  <c r="N41" i="3"/>
  <c r="P32" i="3"/>
  <c r="N32" i="3"/>
  <c r="L32" i="3"/>
  <c r="P19" i="3"/>
  <c r="N19" i="3"/>
  <c r="C1" i="5"/>
  <c r="N7" i="3"/>
  <c r="J20" i="2"/>
  <c r="J18" i="2"/>
  <c r="J17" i="2"/>
  <c r="J16" i="2"/>
  <c r="J15" i="2"/>
  <c r="J13" i="2"/>
  <c r="N8" i="3"/>
  <c r="K1" i="4"/>
  <c r="B1" i="4"/>
  <c r="B1" i="3"/>
  <c r="N1" i="3"/>
  <c r="P9" i="3"/>
  <c r="C49" i="5" l="1"/>
  <c r="F5" i="3"/>
  <c r="N5" i="3" s="1"/>
  <c r="C67" i="5"/>
  <c r="M24" i="7"/>
  <c r="D28" i="2"/>
  <c r="C24" i="7"/>
  <c r="L28" i="2"/>
  <c r="C46" i="7"/>
  <c r="J45" i="2"/>
  <c r="J47" i="2" s="1"/>
  <c r="J48" i="2" s="1"/>
  <c r="B42" i="2"/>
  <c r="K44" i="7"/>
  <c r="K45" i="7" s="1"/>
  <c r="E24" i="7"/>
  <c r="K22" i="7"/>
  <c r="E24" i="6"/>
  <c r="K17" i="7"/>
  <c r="K18" i="7" s="1"/>
  <c r="H49" i="2"/>
  <c r="F28" i="2"/>
  <c r="C46" i="6"/>
  <c r="C48" i="6" s="1"/>
  <c r="C52" i="6" s="1"/>
  <c r="I24" i="6"/>
  <c r="E46" i="7"/>
  <c r="G46" i="7"/>
  <c r="G48" i="7" s="1"/>
  <c r="G52" i="7" s="1"/>
  <c r="I46" i="7"/>
  <c r="I48" i="7" s="1"/>
  <c r="I52" i="7" s="1"/>
  <c r="M46" i="7"/>
  <c r="K14" i="5"/>
  <c r="K16" i="5" s="1"/>
  <c r="K17" i="6"/>
  <c r="K18" i="6" s="1"/>
  <c r="G46" i="6"/>
  <c r="G48" i="6" s="1"/>
  <c r="G52" i="6" s="1"/>
  <c r="M46" i="6"/>
  <c r="M48" i="6" s="1"/>
  <c r="M52" i="6" s="1"/>
  <c r="K39" i="7"/>
  <c r="L49" i="2"/>
  <c r="K47" i="5"/>
  <c r="K49" i="5" s="1"/>
  <c r="J21" i="2"/>
  <c r="K65" i="5"/>
  <c r="I46" i="6"/>
  <c r="K39" i="6"/>
  <c r="K40" i="6" s="1"/>
  <c r="K22" i="6"/>
  <c r="D49" i="2"/>
  <c r="K32" i="5"/>
  <c r="K34" i="5" s="1"/>
  <c r="E46" i="6"/>
  <c r="K44" i="6"/>
  <c r="K45" i="6" s="1"/>
  <c r="B28" i="2"/>
  <c r="F51" i="2"/>
  <c r="F55" i="2" s="1"/>
  <c r="J10" i="3" s="1"/>
  <c r="H51" i="2"/>
  <c r="H55" i="2" s="1"/>
  <c r="L10" i="3" s="1"/>
  <c r="J27" i="2"/>
  <c r="O42" i="2" l="1"/>
  <c r="M48" i="7"/>
  <c r="M52" i="7" s="1"/>
  <c r="B49" i="2"/>
  <c r="B51" i="2" s="1"/>
  <c r="B55" i="2" s="1"/>
  <c r="K40" i="7"/>
  <c r="C48" i="7"/>
  <c r="C52" i="7" s="1"/>
  <c r="L51" i="2"/>
  <c r="L55" i="2" s="1"/>
  <c r="P10" i="3" s="1"/>
  <c r="J22" i="2"/>
  <c r="I48" i="6"/>
  <c r="I52" i="6" s="1"/>
  <c r="E48" i="6"/>
  <c r="E52" i="6" s="1"/>
  <c r="K24" i="6"/>
  <c r="K25" i="6" s="1"/>
  <c r="J42" i="2"/>
  <c r="J43" i="2" s="1"/>
  <c r="K67" i="5"/>
  <c r="E48" i="7"/>
  <c r="E52" i="7" s="1"/>
  <c r="K46" i="7"/>
  <c r="K24" i="7"/>
  <c r="K25" i="7" s="1"/>
  <c r="K46" i="6"/>
  <c r="K47" i="6" s="1"/>
  <c r="D51" i="2"/>
  <c r="D55" i="2" s="1"/>
  <c r="J28" i="2"/>
  <c r="K47" i="7" l="1"/>
  <c r="F6" i="3"/>
  <c r="F9" i="3" s="1"/>
  <c r="J29" i="2"/>
  <c r="K48" i="6"/>
  <c r="K52" i="6" s="1"/>
  <c r="J49" i="2"/>
  <c r="J50" i="2" s="1"/>
  <c r="H6" i="3"/>
  <c r="H9" i="3" s="1"/>
  <c r="K48" i="7"/>
  <c r="K52" i="7" s="1"/>
  <c r="K53" i="7" s="1"/>
  <c r="K53" i="6" l="1"/>
  <c r="F10" i="3"/>
  <c r="J51" i="2"/>
  <c r="J55" i="2" s="1"/>
  <c r="N6" i="3"/>
  <c r="N9" i="3"/>
  <c r="H10" i="3"/>
  <c r="N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ttacccd</author>
  </authors>
  <commentList>
    <comment ref="B32" authorId="0" shapeId="0" xr:uid="{619A93EA-E27D-4C54-96B7-4B7763A7AF56}">
      <text>
        <r>
          <rPr>
            <b/>
            <sz val="9"/>
            <color indexed="81"/>
            <rFont val="Tahoma"/>
            <family val="2"/>
          </rPr>
          <t>ttacccd:</t>
        </r>
        <r>
          <rPr>
            <sz val="9"/>
            <color indexed="81"/>
            <rFont val="Tahoma"/>
            <family val="2"/>
          </rPr>
          <t xml:space="preserve">
Salaries
Hall Hire
</t>
        </r>
      </text>
    </comment>
    <comment ref="D34" authorId="0" shapeId="0" xr:uid="{7E647F94-D1C3-451A-8A35-EDCEC0E5AA2B}">
      <text>
        <r>
          <rPr>
            <b/>
            <sz val="9"/>
            <color indexed="81"/>
            <rFont val="Tahoma"/>
            <family val="2"/>
          </rPr>
          <t>ttacccd:</t>
        </r>
        <r>
          <rPr>
            <sz val="9"/>
            <color indexed="81"/>
            <rFont val="Tahoma"/>
            <family val="2"/>
          </rPr>
          <t xml:space="preserve">
balance of £1 k coaching qualification
total grant Arnold Clark (£192.20 21/22)</t>
        </r>
      </text>
    </comment>
  </commentList>
</comments>
</file>

<file path=xl/sharedStrings.xml><?xml version="1.0" encoding="utf-8"?>
<sst xmlns="http://schemas.openxmlformats.org/spreadsheetml/2006/main" count="325" uniqueCount="175">
  <si>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</si>
  <si>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</si>
  <si>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</si>
  <si>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</si>
  <si>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</si>
  <si>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</si>
  <si>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</si>
  <si>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</si>
  <si>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</si>
  <si>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</si>
  <si>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</si>
  <si>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</si>
  <si>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</si>
  <si>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</si>
  <si>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</si>
  <si>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</si>
  <si>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</si>
  <si>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</si>
  <si>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</si>
  <si>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</si>
  <si>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</si>
  <si>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</si>
  <si>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</si>
  <si>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</si>
  <si>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</si>
  <si>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</si>
  <si>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</si>
  <si>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</si>
  <si>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</si>
  <si>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</si>
  <si>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</si>
  <si>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</si>
  <si>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</si>
  <si>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</si>
  <si>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</si>
  <si>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</si>
  <si>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</si>
  <si>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</si>
  <si>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</si>
  <si>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</si>
  <si>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</si>
  <si>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</si>
  <si>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</si>
  <si>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</si>
  <si>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</si>
  <si>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</si>
  <si>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</si>
  <si>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</si>
  <si>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</si>
  <si>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</si>
  <si>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</si>
  <si>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</si>
  <si>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</si>
  <si>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</si>
  <si>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</si>
  <si>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</si>
  <si>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</si>
  <si>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</si>
  <si>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</si>
  <si>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</si>
  <si>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</si>
  <si>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</si>
  <si>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</si>
  <si>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</si>
  <si>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</si>
  <si>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</si>
  <si>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</si>
  <si>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</si>
  <si>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</si>
  <si>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</si>
  <si>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</si>
  <si>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</si>
  <si>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</si>
  <si>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</si>
  <si>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</si>
  <si>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</si>
  <si>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</si>
  <si>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</si>
  <si>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</si>
  <si>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</si>
  <si>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</si>
  <si>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</si>
  <si>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</si>
  <si>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</si>
  <si>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</si>
  <si>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</si>
  <si>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</si>
  <si>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</si>
  <si>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</si>
  <si>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</si>
  <si>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</si>
  <si>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</si>
  <si>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</si>
  <si>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</si>
  <si>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</si>
  <si>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</si>
  <si>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</si>
  <si>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</si>
  <si>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</si>
  <si>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</si>
  <si>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</si>
  <si>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</si>
  <si>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</si>
  <si>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</si>
  <si>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</si>
  <si>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</si>
  <si>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</si>
  <si>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</si>
  <si>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</si>
  <si>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</si>
  <si>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</si>
  <si>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</si>
  <si>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</si>
  <si>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</si>
  <si>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</si>
  <si>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</si>
  <si>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</si>
  <si>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</si>
  <si>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</si>
  <si>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</si>
  <si>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</si>
  <si>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</si>
  <si>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</si>
  <si>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</si>
  <si>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</si>
  <si>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</si>
  <si>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</si>
  <si>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</si>
  <si>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</si>
  <si>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</si>
  <si>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</si>
  <si>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</si>
  <si>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</si>
  <si>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</si>
  <si>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SC050447</t>
  </si>
  <si>
    <t>P.H.D FUNdamentals</t>
  </si>
  <si>
    <t>Peebles Round Table</t>
  </si>
  <si>
    <t>Donation</t>
  </si>
  <si>
    <t>Fees for Independent Financial Review</t>
  </si>
  <si>
    <t>Unresticted</t>
  </si>
  <si>
    <t>Gymanastics Equipment</t>
  </si>
  <si>
    <t>Trampolining Equipment</t>
  </si>
  <si>
    <t>unrestricted</t>
  </si>
  <si>
    <t>Club Membership Fees</t>
  </si>
  <si>
    <t>Sales Club merchandise</t>
  </si>
  <si>
    <t>Other</t>
  </si>
  <si>
    <t>Scottish &amp; British Gymnastics</t>
  </si>
  <si>
    <t>Coach Education</t>
  </si>
  <si>
    <t>Cash and bank balances transferred from non incorporated entity</t>
  </si>
  <si>
    <t>none</t>
  </si>
  <si>
    <t>no grants made by the charity</t>
  </si>
  <si>
    <t>Club merchandise - stock purchased</t>
  </si>
  <si>
    <t>Unrestricted Fund</t>
  </si>
  <si>
    <t>Continental - Trampoline competion model 101 complete (incl. end decks and roller stands)</t>
  </si>
  <si>
    <t xml:space="preserve">Club Sport Etrick &amp; Lauderdale </t>
  </si>
  <si>
    <t xml:space="preserve">Build Back a Better Borders </t>
  </si>
  <si>
    <t xml:space="preserve">Tesco Community Grant </t>
  </si>
  <si>
    <t>Gymanastics Equipment (21/22)</t>
  </si>
  <si>
    <t>Gymanastics Equipment (22/23)</t>
  </si>
  <si>
    <t xml:space="preserve">Unrestricted funds are those that may be used at the discretion of the trustees in furtherance of the
objects of the charity. The trustees maintain a single unrestricted fund for the day-to-day running
of the charity.
Restricted funds may only be used for specific purposes. Restrictions arise when specified by the
donor or when funds are raised for specific purposes. During the year the charity received
grants of £250
</t>
  </si>
  <si>
    <t>HMRC - PAYE &amp; NICs</t>
  </si>
  <si>
    <t xml:space="preserve">Charity's classes remain very popular and subscription income continues to be strong.
</t>
  </si>
  <si>
    <t>Gymanastics Equipment (23/24)</t>
  </si>
  <si>
    <t>Hall Rent - July 2024</t>
  </si>
  <si>
    <t xml:space="preserve">
No restricted funds
</t>
  </si>
  <si>
    <t>YES</t>
  </si>
  <si>
    <t>Contribtions Paris Trip</t>
  </si>
  <si>
    <t>Paris Trip Costs</t>
  </si>
  <si>
    <t>Gymanastics Equipment (24/25)</t>
  </si>
  <si>
    <t>Hall Rent - July 2025</t>
  </si>
  <si>
    <t>check Team Evolution</t>
  </si>
  <si>
    <t xml:space="preserve">
All economic activity (provision of weekly gymnastics &amp; trampolining lessons), is in support of the primary purpose of the charity, namely "the advancement of public participation in sport"
</t>
  </si>
  <si>
    <t>management &amp; coachig time reimbursed</t>
  </si>
  <si>
    <t>Lori Lee</t>
  </si>
  <si>
    <t>Gwen Bradley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</si>
</sst>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 numFmtId="169" formatCode="* #,##0.00_-;\(* #,##0.00\)_-;_-* &quot;-&quot;??_-;_-@_-"/>
    <numFmt numFmtId="170" formatCode="_-* #,##0.00_-;\-* #,##0.00_-;_-* &quot;-&quot;_-;_-@_-"/>
    <numFmt numFmtId="171" formatCode="_-* #,##0.0_-;\-* #,##0.0_-;_-* &quot;-&quot;?_-;_-@_-"/>
  </numFmts>
  <fonts count="35"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b/>
      <sz val="9"/>
      <color indexed="22"/>
      <name val="Arial"/>
      <family val="2"/>
    </font>
    <font>
      <i/>
      <sz val="12"/>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rgb="FF92D050"/>
        <bgColor indexed="64"/>
      </patternFill>
    </fill>
  </fills>
  <borders count="31">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
    <xf numFmtId="0" fontId="0" fillId="0" borderId="0"/>
    <xf numFmtId="43" fontId="1" fillId="0" borderId="0" applyFont="0" applyFill="0" applyBorder="0" applyAlignment="0" applyProtection="0"/>
  </cellStyleXfs>
  <cellXfs count="376">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0" fontId="12" fillId="0" borderId="0" xfId="0" applyFont="1" applyAlignment="1" applyProtection="1">
      <alignment vertical="top"/>
      <protection locked="0"/>
    </xf>
    <xf numFmtId="43" fontId="12" fillId="4" borderId="0" xfId="0" applyNumberFormat="1" applyFont="1" applyFill="1" applyProtection="1">
      <protection locked="0"/>
    </xf>
    <xf numFmtId="170" fontId="3" fillId="0" borderId="0" xfId="1" applyNumberFormat="1" applyFont="1" applyBorder="1" applyAlignment="1" applyProtection="1">
      <alignment wrapText="1"/>
      <protection locked="0"/>
    </xf>
    <xf numFmtId="43" fontId="5" fillId="0" borderId="0" xfId="1" applyFont="1" applyBorder="1" applyAlignment="1" applyProtection="1">
      <alignment vertical="top" wrapText="1"/>
      <protection locked="0"/>
    </xf>
    <xf numFmtId="41" fontId="3" fillId="0" borderId="5" xfId="0" applyNumberFormat="1" applyFont="1" applyBorder="1" applyAlignment="1" applyProtection="1">
      <alignment horizontal="left" vertical="top" wrapText="1"/>
      <protection locked="0"/>
    </xf>
    <xf numFmtId="169" fontId="12" fillId="0" borderId="0" xfId="0" applyNumberFormat="1" applyFont="1" applyProtection="1">
      <protection locked="0"/>
    </xf>
    <xf numFmtId="171" fontId="12" fillId="0" borderId="0" xfId="0" applyNumberFormat="1" applyFont="1" applyProtection="1">
      <protection locked="0"/>
    </xf>
    <xf numFmtId="43" fontId="3" fillId="0" borderId="5" xfId="1" applyFont="1" applyBorder="1" applyAlignment="1" applyProtection="1">
      <alignment horizontal="right" vertical="top" wrapText="1"/>
      <protection locked="0"/>
    </xf>
    <xf numFmtId="170" fontId="6" fillId="0" borderId="0" xfId="1" applyNumberFormat="1" applyFont="1" applyBorder="1" applyAlignment="1" applyProtection="1">
      <alignment vertical="top" wrapText="1"/>
      <protection locked="0"/>
    </xf>
    <xf numFmtId="43" fontId="0" fillId="0" borderId="0" xfId="0" applyNumberFormat="1"/>
    <xf numFmtId="170" fontId="12" fillId="0" borderId="0" xfId="1" applyNumberFormat="1" applyFont="1" applyProtection="1">
      <protection locked="0"/>
    </xf>
    <xf numFmtId="164" fontId="3" fillId="0" borderId="5" xfId="1" applyNumberFormat="1" applyFont="1" applyFill="1" applyBorder="1" applyAlignment="1" applyProtection="1">
      <alignment horizontal="right" vertical="top" wrapText="1"/>
      <protection locked="0"/>
    </xf>
    <xf numFmtId="170" fontId="12" fillId="0" borderId="0" xfId="0" applyNumberFormat="1" applyFont="1" applyProtection="1">
      <protection locked="0"/>
    </xf>
    <xf numFmtId="169" fontId="3" fillId="3" borderId="11" xfId="1" applyNumberFormat="1" applyFont="1" applyFill="1" applyBorder="1" applyAlignment="1" applyProtection="1">
      <alignment horizontal="right" shrinkToFit="1"/>
    </xf>
    <xf numFmtId="170" fontId="6" fillId="0" borderId="0" xfId="0" applyNumberFormat="1" applyFont="1" applyAlignment="1" applyProtection="1">
      <alignment vertical="top" wrapText="1"/>
      <protection locked="0"/>
    </xf>
    <xf numFmtId="0" fontId="1" fillId="0" borderId="0" xfId="0" applyFont="1" applyProtection="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center"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3"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0" fontId="6" fillId="0" borderId="0" xfId="0" applyFont="1" applyAlignment="1" applyProtection="1">
      <alignment wrapText="1"/>
      <protection locked="0"/>
    </xf>
    <xf numFmtId="41" fontId="25"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2" fillId="0" borderId="19" xfId="0"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20" xfId="0" applyFont="1" applyBorder="1" applyAlignment="1" applyProtection="1">
      <alignment horizontal="center" vertical="top"/>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3" fillId="0" borderId="4" xfId="0" applyFont="1" applyBorder="1" applyAlignment="1" applyProtection="1">
      <alignment horizontal="center" vertical="center"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1" fontId="3" fillId="0" borderId="29" xfId="1" applyNumberFormat="1" applyFont="1" applyBorder="1" applyAlignment="1" applyProtection="1">
      <alignment horizontal="center" vertical="center" wrapText="1"/>
      <protection locked="0"/>
    </xf>
    <xf numFmtId="11" fontId="3" fillId="0" borderId="30" xfId="1" applyNumberFormat="1" applyFont="1" applyBorder="1" applyAlignment="1" applyProtection="1">
      <alignment horizontal="center" vertic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left" wrapText="1"/>
      <protection locked="0"/>
    </xf>
    <xf numFmtId="0" fontId="2" fillId="0" borderId="26" xfId="1" applyNumberFormat="1" applyFont="1" applyBorder="1" applyAlignment="1" applyProtection="1">
      <alignment horizontal="left"/>
      <protection locked="0"/>
    </xf>
    <xf numFmtId="0" fontId="2" fillId="0" borderId="28" xfId="1" applyNumberFormat="1" applyFont="1" applyBorder="1" applyAlignment="1" applyProtection="1">
      <alignment horizontal="left"/>
      <protection locked="0"/>
    </xf>
    <xf numFmtId="0" fontId="2" fillId="0" borderId="22" xfId="1" applyNumberFormat="1" applyFont="1" applyBorder="1" applyAlignment="1" applyProtection="1">
      <alignment horizontal="left"/>
      <protection locked="0"/>
    </xf>
    <xf numFmtId="0" fontId="2" fillId="0" borderId="0" xfId="1" applyNumberFormat="1" applyFont="1" applyBorder="1" applyAlignment="1" applyProtection="1">
      <alignment horizontal="left"/>
      <protection locked="0"/>
    </xf>
    <xf numFmtId="0" fontId="2" fillId="0" borderId="25" xfId="1" applyNumberFormat="1" applyFont="1" applyBorder="1" applyAlignment="1" applyProtection="1">
      <alignment horizontal="left"/>
      <protection locked="0"/>
    </xf>
    <xf numFmtId="0" fontId="2" fillId="0" borderId="23" xfId="1" applyNumberFormat="1" applyFont="1" applyBorder="1" applyAlignment="1" applyProtection="1">
      <alignment horizontal="left"/>
      <protection locked="0"/>
    </xf>
    <xf numFmtId="0" fontId="2" fillId="0" borderId="4" xfId="1" applyNumberFormat="1" applyFont="1" applyBorder="1" applyAlignment="1" applyProtection="1">
      <alignment horizontal="left"/>
      <protection locked="0"/>
    </xf>
    <xf numFmtId="0" fontId="2" fillId="0" borderId="24" xfId="1" applyNumberFormat="1" applyFont="1" applyBorder="1" applyAlignment="1" applyProtection="1">
      <alignment horizontal="left"/>
      <protection locked="0"/>
    </xf>
    <xf numFmtId="0" fontId="12" fillId="0" borderId="4" xfId="0" applyFont="1" applyBorder="1" applyAlignment="1" applyProtection="1">
      <alignment horizontal="center"/>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3" fillId="0" borderId="4" xfId="0" applyFont="1" applyBorder="1" applyAlignment="1" applyProtection="1">
      <alignment horizontal="center"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2" fillId="0" borderId="27" xfId="0" applyFont="1" applyBorder="1" applyAlignment="1">
      <alignment horizontal="left" wrapText="1"/>
    </xf>
    <xf numFmtId="0" fontId="30" fillId="0" borderId="26" xfId="0" applyFont="1" applyBorder="1" applyAlignment="1">
      <alignment horizontal="left"/>
    </xf>
    <xf numFmtId="0" fontId="30" fillId="0" borderId="28" xfId="0" applyFont="1" applyBorder="1" applyAlignment="1">
      <alignment horizontal="left"/>
    </xf>
    <xf numFmtId="0" fontId="30" fillId="0" borderId="22" xfId="0" applyFont="1" applyBorder="1" applyAlignment="1">
      <alignment horizontal="left"/>
    </xf>
    <xf numFmtId="0" fontId="30" fillId="0" borderId="0" xfId="0" applyFont="1" applyAlignment="1">
      <alignment horizontal="left"/>
    </xf>
    <xf numFmtId="0" fontId="30" fillId="0" borderId="25" xfId="0" applyFont="1" applyBorder="1" applyAlignment="1">
      <alignment horizontal="left"/>
    </xf>
    <xf numFmtId="0" fontId="30" fillId="0" borderId="23" xfId="0" applyFont="1" applyBorder="1" applyAlignment="1">
      <alignment horizontal="left"/>
    </xf>
    <xf numFmtId="0" fontId="30" fillId="0" borderId="4" xfId="0" applyFont="1" applyBorder="1" applyAlignment="1">
      <alignment horizontal="left"/>
    </xf>
    <xf numFmtId="0" fontId="30" fillId="0" borderId="24" xfId="0" applyFont="1" applyBorder="1" applyAlignment="1">
      <alignment horizontal="left"/>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left" wrapText="1"/>
      <protection locked="0"/>
    </xf>
    <xf numFmtId="0" fontId="2" fillId="0" borderId="26"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22"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25" xfId="0" applyFont="1" applyBorder="1" applyAlignment="1" applyProtection="1">
      <alignment horizontal="left"/>
      <protection locked="0"/>
    </xf>
    <xf numFmtId="0" fontId="2" fillId="0" borderId="2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0" borderId="19" xfId="0" applyFont="1" applyBorder="1" applyAlignment="1">
      <alignment horizontal="center"/>
    </xf>
    <xf numFmtId="166" fontId="1" fillId="0" borderId="5" xfId="0" applyNumberFormat="1" applyFont="1" applyBorder="1" applyAlignment="1">
      <alignment horizontal="center"/>
    </xf>
    <xf numFmtId="166" fontId="0" fillId="0" borderId="5" xfId="0" applyNumberForma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August</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July</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000000"/>
              </a:solidFill>
              <a:latin typeface="Arial"/>
              <a:cs typeface="Arial"/>
            </a:rPr>
            <a:t>2025</a:t>
          </a:r>
        </a:p>
        <a:p>
          <a:pPr algn="ctr" rtl="0">
            <a:defRPr sz="1000"/>
          </a:pPr>
          <a:endParaRPr lang="en-GB" sz="1000" b="0"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1884681</xdr:colOff>
      <xdr:row>5</xdr:row>
      <xdr:rowOff>170181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twoCellAnchor editAs="oneCell">
    <xdr:from>
      <xdr:col>2</xdr:col>
      <xdr:colOff>84667</xdr:colOff>
      <xdr:row>50</xdr:row>
      <xdr:rowOff>0</xdr:rowOff>
    </xdr:from>
    <xdr:to>
      <xdr:col>3</xdr:col>
      <xdr:colOff>814481</xdr:colOff>
      <xdr:row>51</xdr:row>
      <xdr:rowOff>0</xdr:rowOff>
    </xdr:to>
    <xdr:pic>
      <xdr:nvPicPr>
        <xdr:cNvPr id="3" name="Picture 2">
          <a:extLst>
            <a:ext uri="{FF2B5EF4-FFF2-40B4-BE49-F238E27FC236}">
              <a16:creationId xmlns:a16="http://schemas.microsoft.com/office/drawing/2014/main" id="{701DB3E7-55F8-7F33-781E-931D007F9E0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6013" t="18395" r="13943" b="5792"/>
        <a:stretch>
          <a:fillRect/>
        </a:stretch>
      </xdr:blipFill>
      <xdr:spPr>
        <a:xfrm>
          <a:off x="3437467" y="13843000"/>
          <a:ext cx="1000747" cy="423333"/>
        </a:xfrm>
        <a:prstGeom prst="rect">
          <a:avLst/>
        </a:prstGeom>
      </xdr:spPr>
    </xdr:pic>
    <xdr:clientData/>
  </xdr:twoCellAnchor>
  <xdr:twoCellAnchor editAs="oneCell">
    <xdr:from>
      <xdr:col>1</xdr:col>
      <xdr:colOff>1193800</xdr:colOff>
      <xdr:row>50</xdr:row>
      <xdr:rowOff>406400</xdr:rowOff>
    </xdr:from>
    <xdr:to>
      <xdr:col>3</xdr:col>
      <xdr:colOff>1075267</xdr:colOff>
      <xdr:row>51</xdr:row>
      <xdr:rowOff>418034</xdr:rowOff>
    </xdr:to>
    <xdr:pic>
      <xdr:nvPicPr>
        <xdr:cNvPr id="5" name="Picture 4">
          <a:extLst>
            <a:ext uri="{FF2B5EF4-FFF2-40B4-BE49-F238E27FC236}">
              <a16:creationId xmlns:a16="http://schemas.microsoft.com/office/drawing/2014/main" id="{210EE15A-4E63-7B99-DC8A-B1A2F1B53D9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736" b="14823"/>
        <a:stretch>
          <a:fillRect/>
        </a:stretch>
      </xdr:blipFill>
      <xdr:spPr>
        <a:xfrm>
          <a:off x="3217333" y="14249400"/>
          <a:ext cx="1481667" cy="434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36</xdr:row>
      <xdr:rowOff>190500</xdr:rowOff>
    </xdr:from>
    <xdr:to>
      <xdr:col>5</xdr:col>
      <xdr:colOff>104775</xdr:colOff>
      <xdr:row>36</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36</xdr:row>
      <xdr:rowOff>190500</xdr:rowOff>
    </xdr:from>
    <xdr:to>
      <xdr:col>11</xdr:col>
      <xdr:colOff>104775</xdr:colOff>
      <xdr:row>36</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36</xdr:row>
      <xdr:rowOff>190500</xdr:rowOff>
    </xdr:from>
    <xdr:to>
      <xdr:col>9</xdr:col>
      <xdr:colOff>104775</xdr:colOff>
      <xdr:row>36</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51</xdr:row>
      <xdr:rowOff>190500</xdr:rowOff>
    </xdr:from>
    <xdr:to>
      <xdr:col>5</xdr:col>
      <xdr:colOff>104775</xdr:colOff>
      <xdr:row>51</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51</xdr:row>
      <xdr:rowOff>190500</xdr:rowOff>
    </xdr:from>
    <xdr:to>
      <xdr:col>11</xdr:col>
      <xdr:colOff>104775</xdr:colOff>
      <xdr:row>51</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51</xdr:row>
      <xdr:rowOff>190500</xdr:rowOff>
    </xdr:from>
    <xdr:to>
      <xdr:col>9</xdr:col>
      <xdr:colOff>104775</xdr:colOff>
      <xdr:row>51</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opLeftCell="A37" zoomScale="75" zoomScaleNormal="85" zoomScaleSheetLayoutView="80" workbookViewId="0">
      <selection sqref="A1:A6"/>
    </sheetView>
  </sheetViews>
  <sheetFormatPr defaultColWidth="9.08984375" defaultRowHeight="12.5" x14ac:dyDescent="0.25"/>
  <cols>
    <col min="1" max="1" width="35.36328125" style="1" customWidth="1"/>
    <col min="2" max="2" width="16.08984375" style="30" customWidth="1"/>
    <col min="3" max="3" width="1.6328125" style="1" customWidth="1"/>
    <col min="4" max="4" width="16.36328125" style="1" customWidth="1"/>
    <col min="5" max="5" width="1.54296875" style="1" customWidth="1"/>
    <col min="6" max="6" width="13.90625" style="1" customWidth="1"/>
    <col min="7" max="7" width="3.54296875" style="1" customWidth="1"/>
    <col min="8" max="8" width="15.453125" style="1" customWidth="1"/>
    <col min="9" max="9" width="1.54296875" style="1" customWidth="1"/>
    <col min="10" max="10" width="16" style="1" customWidth="1"/>
    <col min="11" max="11" width="1.54296875" style="1" customWidth="1"/>
    <col min="12" max="12" width="16.90625" style="1" customWidth="1"/>
    <col min="13" max="14" width="9.08984375" style="1"/>
    <col min="15" max="15" width="11.90625" style="1" bestFit="1" customWidth="1"/>
    <col min="16" max="16384" width="9.08984375" style="1"/>
  </cols>
  <sheetData>
    <row r="1" spans="1:13" ht="18" customHeight="1" x14ac:dyDescent="0.25">
      <c r="A1" s="244"/>
      <c r="B1" s="248" t="s">
        <v>71</v>
      </c>
      <c r="C1" s="248"/>
      <c r="D1" s="248"/>
      <c r="E1" s="248"/>
      <c r="F1" s="248"/>
      <c r="G1" s="248"/>
      <c r="H1" s="248"/>
      <c r="I1" s="248"/>
      <c r="J1" s="248"/>
      <c r="L1" s="184" t="s">
        <v>73</v>
      </c>
      <c r="M1" s="183"/>
    </row>
    <row r="2" spans="1:13" ht="30.75" customHeight="1" x14ac:dyDescent="0.25">
      <c r="A2" s="244"/>
      <c r="B2" s="249" t="s">
        <v>135</v>
      </c>
      <c r="C2" s="249"/>
      <c r="D2" s="249"/>
      <c r="E2" s="249"/>
      <c r="F2" s="249"/>
      <c r="G2" s="249"/>
      <c r="H2" s="249"/>
      <c r="I2" s="249"/>
      <c r="J2" s="249"/>
      <c r="L2" s="185" t="s">
        <v>134</v>
      </c>
      <c r="M2" s="69"/>
    </row>
    <row r="3" spans="1:13" ht="24" customHeight="1" x14ac:dyDescent="0.25">
      <c r="A3" s="244"/>
      <c r="B3" s="245" t="s">
        <v>13</v>
      </c>
      <c r="C3" s="246"/>
      <c r="D3" s="246"/>
      <c r="E3" s="246"/>
      <c r="F3" s="246"/>
      <c r="G3" s="246"/>
      <c r="H3" s="246"/>
      <c r="I3" s="246"/>
      <c r="J3" s="247"/>
      <c r="L3" s="182"/>
    </row>
    <row r="4" spans="1:13" ht="14.25" customHeight="1" x14ac:dyDescent="0.25">
      <c r="A4" s="244"/>
      <c r="B4" s="250" t="s">
        <v>19</v>
      </c>
      <c r="C4" s="252"/>
      <c r="D4" s="253" t="s">
        <v>129</v>
      </c>
      <c r="E4" s="254"/>
      <c r="F4" s="255"/>
      <c r="G4" s="256" t="s">
        <v>72</v>
      </c>
      <c r="H4" s="253" t="s">
        <v>130</v>
      </c>
      <c r="I4" s="254"/>
      <c r="J4" s="255"/>
      <c r="L4" s="182"/>
    </row>
    <row r="5" spans="1:13" ht="16.5" customHeight="1" x14ac:dyDescent="0.25">
      <c r="A5" s="244"/>
      <c r="B5" s="250"/>
      <c r="C5" s="252"/>
      <c r="D5" s="259"/>
      <c r="E5" s="259"/>
      <c r="F5" s="259"/>
      <c r="G5" s="256"/>
      <c r="H5" s="260"/>
      <c r="I5" s="260"/>
      <c r="J5" s="260"/>
      <c r="L5" s="182"/>
    </row>
    <row r="6" spans="1:13" ht="21" customHeight="1" x14ac:dyDescent="0.25">
      <c r="A6" s="244"/>
      <c r="B6" s="251"/>
      <c r="C6" s="252"/>
      <c r="D6" s="257"/>
      <c r="E6" s="257"/>
      <c r="F6" s="257"/>
      <c r="G6" s="256"/>
      <c r="H6" s="258"/>
      <c r="I6" s="258"/>
      <c r="J6" s="258"/>
      <c r="L6" s="182"/>
    </row>
    <row r="8" spans="1:13" ht="20" x14ac:dyDescent="0.4">
      <c r="A8" s="47" t="s">
        <v>128</v>
      </c>
      <c r="B8" s="49"/>
      <c r="C8" s="47"/>
      <c r="D8" s="47"/>
      <c r="E8" s="47"/>
      <c r="F8" s="47"/>
      <c r="G8" s="47"/>
      <c r="H8" s="47"/>
      <c r="I8" s="47"/>
      <c r="J8" s="47"/>
      <c r="K8" s="28"/>
      <c r="L8" s="29"/>
    </row>
    <row r="9" spans="1:13" ht="42" x14ac:dyDescent="0.3">
      <c r="A9" s="48"/>
      <c r="B9" s="31" t="s">
        <v>0</v>
      </c>
      <c r="C9" s="2"/>
      <c r="D9" s="2" t="s">
        <v>1</v>
      </c>
      <c r="E9" s="2"/>
      <c r="F9" s="2" t="s">
        <v>80</v>
      </c>
      <c r="G9" s="2"/>
      <c r="H9" s="2" t="s">
        <v>81</v>
      </c>
      <c r="I9" s="2"/>
      <c r="J9" s="2" t="s">
        <v>74</v>
      </c>
      <c r="K9" s="3"/>
      <c r="L9" s="2" t="s">
        <v>75</v>
      </c>
    </row>
    <row r="10" spans="1:13" ht="24" customHeight="1" x14ac:dyDescent="0.3">
      <c r="A10" s="4"/>
      <c r="B10" s="32" t="s">
        <v>4</v>
      </c>
      <c r="C10" s="6"/>
      <c r="D10" s="32" t="s">
        <v>4</v>
      </c>
      <c r="E10" s="32"/>
      <c r="F10" s="32" t="s">
        <v>4</v>
      </c>
      <c r="G10" s="32"/>
      <c r="H10" s="32" t="s">
        <v>4</v>
      </c>
      <c r="I10" s="32"/>
      <c r="J10" s="32" t="s">
        <v>4</v>
      </c>
      <c r="K10" s="32"/>
      <c r="L10" s="32" t="s">
        <v>4</v>
      </c>
    </row>
    <row r="11" spans="1:13" ht="20.149999999999999" customHeight="1" x14ac:dyDescent="0.3">
      <c r="A11" s="26" t="s">
        <v>7</v>
      </c>
      <c r="B11" s="33"/>
      <c r="C11" s="7"/>
      <c r="D11" s="7"/>
      <c r="E11" s="7"/>
      <c r="F11" s="7"/>
      <c r="G11" s="7"/>
      <c r="H11" s="7"/>
      <c r="I11" s="7"/>
      <c r="J11" s="7"/>
      <c r="K11" s="8"/>
    </row>
    <row r="12" spans="1:13" ht="20.149999999999999" customHeight="1" x14ac:dyDescent="0.3">
      <c r="A12" s="83" t="s">
        <v>21</v>
      </c>
      <c r="B12" s="191">
        <f>0.98+25</f>
        <v>25.98</v>
      </c>
      <c r="C12" s="192"/>
      <c r="D12" s="191"/>
      <c r="E12" s="192"/>
      <c r="F12" s="191"/>
      <c r="G12" s="192"/>
      <c r="H12" s="191"/>
      <c r="I12" s="192"/>
      <c r="J12" s="193">
        <f>H12+D12+B12+F12</f>
        <v>25.98</v>
      </c>
      <c r="K12" s="194"/>
      <c r="L12" s="191">
        <v>13.3</v>
      </c>
    </row>
    <row r="13" spans="1:13" ht="20.149999999999999" customHeight="1" x14ac:dyDescent="0.3">
      <c r="A13" s="83" t="s">
        <v>22</v>
      </c>
      <c r="B13" s="191"/>
      <c r="C13" s="192"/>
      <c r="D13" s="191"/>
      <c r="E13" s="192"/>
      <c r="F13" s="191"/>
      <c r="G13" s="192"/>
      <c r="H13" s="191"/>
      <c r="I13" s="192"/>
      <c r="J13" s="193">
        <f t="shared" ref="J13:J21" si="0">H13+D13+B13+F13</f>
        <v>0</v>
      </c>
      <c r="K13" s="194"/>
      <c r="L13" s="191">
        <v>0</v>
      </c>
    </row>
    <row r="14" spans="1:13" ht="20.149999999999999" customHeight="1" x14ac:dyDescent="0.3">
      <c r="A14" s="83" t="s">
        <v>23</v>
      </c>
      <c r="B14" s="191">
        <v>250</v>
      </c>
      <c r="C14" s="192"/>
      <c r="D14" s="191"/>
      <c r="E14" s="192"/>
      <c r="F14" s="191"/>
      <c r="G14" s="192"/>
      <c r="H14" s="191"/>
      <c r="I14" s="192"/>
      <c r="J14" s="193">
        <f t="shared" si="0"/>
        <v>250</v>
      </c>
      <c r="K14" s="194"/>
      <c r="L14" s="191">
        <v>350</v>
      </c>
    </row>
    <row r="15" spans="1:13" ht="20.149999999999999" customHeight="1" x14ac:dyDescent="0.3">
      <c r="A15" s="83" t="s">
        <v>24</v>
      </c>
      <c r="B15" s="191">
        <f>6024.4+26.44</f>
        <v>6050.8399999999992</v>
      </c>
      <c r="C15" s="192"/>
      <c r="D15" s="191"/>
      <c r="E15" s="192"/>
      <c r="F15" s="191"/>
      <c r="G15" s="192"/>
      <c r="H15" s="191"/>
      <c r="I15" s="192"/>
      <c r="J15" s="193">
        <f t="shared" si="0"/>
        <v>6050.8399999999992</v>
      </c>
      <c r="K15" s="194"/>
      <c r="L15" s="191">
        <v>9827.48</v>
      </c>
    </row>
    <row r="16" spans="1:13" ht="20.149999999999999" customHeight="1" x14ac:dyDescent="0.3">
      <c r="A16" s="83" t="s">
        <v>25</v>
      </c>
      <c r="B16" s="191">
        <f>(107205.9)+420.2</f>
        <v>107626.09999999999</v>
      </c>
      <c r="C16" s="192"/>
      <c r="D16" s="191"/>
      <c r="E16" s="192"/>
      <c r="F16" s="191"/>
      <c r="G16" s="192"/>
      <c r="H16" s="191"/>
      <c r="I16" s="192"/>
      <c r="J16" s="193">
        <f t="shared" si="0"/>
        <v>107626.09999999999</v>
      </c>
      <c r="K16" s="194"/>
      <c r="L16" s="191">
        <v>94424.18</v>
      </c>
    </row>
    <row r="17" spans="1:12" ht="28" x14ac:dyDescent="0.3">
      <c r="A17" s="83" t="s">
        <v>26</v>
      </c>
      <c r="B17" s="191">
        <f>942.72+237.75</f>
        <v>1180.47</v>
      </c>
      <c r="C17" s="192"/>
      <c r="D17" s="191"/>
      <c r="E17" s="192"/>
      <c r="F17" s="191"/>
      <c r="G17" s="192"/>
      <c r="H17" s="191"/>
      <c r="I17" s="192"/>
      <c r="J17" s="193">
        <f t="shared" si="0"/>
        <v>1180.47</v>
      </c>
      <c r="K17" s="194"/>
      <c r="L17" s="191">
        <v>1264.46</v>
      </c>
    </row>
    <row r="18" spans="1:12" ht="20.149999999999999" customHeight="1" x14ac:dyDescent="0.3">
      <c r="A18" s="83" t="s">
        <v>68</v>
      </c>
      <c r="B18" s="191"/>
      <c r="C18" s="192"/>
      <c r="D18" s="191"/>
      <c r="E18" s="192"/>
      <c r="F18" s="191"/>
      <c r="G18" s="192"/>
      <c r="H18" s="191"/>
      <c r="I18" s="192"/>
      <c r="J18" s="193">
        <f t="shared" si="0"/>
        <v>0</v>
      </c>
      <c r="K18" s="194"/>
      <c r="L18" s="191">
        <v>0</v>
      </c>
    </row>
    <row r="19" spans="1:12" ht="28" x14ac:dyDescent="0.3">
      <c r="A19" s="83" t="s">
        <v>69</v>
      </c>
      <c r="B19" s="191">
        <f>(1505.32+767+2470.35+934.23+2010.18)+13079.38</f>
        <v>20766.46</v>
      </c>
      <c r="C19" s="192"/>
      <c r="D19" s="191"/>
      <c r="E19" s="192"/>
      <c r="F19" s="191"/>
      <c r="G19" s="192"/>
      <c r="H19" s="191"/>
      <c r="I19" s="192"/>
      <c r="J19" s="193">
        <f t="shared" si="0"/>
        <v>20766.46</v>
      </c>
      <c r="K19" s="194"/>
      <c r="L19" s="191">
        <v>43337.159999999996</v>
      </c>
    </row>
    <row r="20" spans="1:12" ht="20.149999999999999" customHeight="1" x14ac:dyDescent="0.3">
      <c r="A20" s="83"/>
      <c r="B20" s="191"/>
      <c r="C20" s="192"/>
      <c r="D20" s="191"/>
      <c r="E20" s="192"/>
      <c r="F20" s="191"/>
      <c r="G20" s="192"/>
      <c r="H20" s="191"/>
      <c r="I20" s="192"/>
      <c r="J20" s="193">
        <f t="shared" si="0"/>
        <v>0</v>
      </c>
      <c r="K20" s="194"/>
      <c r="L20" s="191">
        <v>0</v>
      </c>
    </row>
    <row r="21" spans="1:12" ht="17.25" customHeight="1" thickBot="1" x14ac:dyDescent="0.4">
      <c r="A21" s="9" t="s">
        <v>86</v>
      </c>
      <c r="B21" s="195">
        <f>SUM(B12:B20)</f>
        <v>135899.84999999998</v>
      </c>
      <c r="C21" s="196"/>
      <c r="D21" s="195">
        <f>SUM(D12:D20)</f>
        <v>0</v>
      </c>
      <c r="E21" s="192"/>
      <c r="F21" s="195">
        <f>SUM(F12:F20)</f>
        <v>0</v>
      </c>
      <c r="G21" s="192"/>
      <c r="H21" s="195">
        <f>SUM(H12:H20)</f>
        <v>0</v>
      </c>
      <c r="I21" s="192"/>
      <c r="J21" s="197">
        <f t="shared" si="0"/>
        <v>135899.84999999998</v>
      </c>
      <c r="K21" s="194"/>
      <c r="L21" s="195">
        <f>SUM(L12:L20)</f>
        <v>149216.57999999999</v>
      </c>
    </row>
    <row r="22" spans="1:12" ht="16.5" customHeight="1" thickTop="1" x14ac:dyDescent="0.25">
      <c r="A22" s="10"/>
      <c r="B22" s="34"/>
      <c r="C22" s="53"/>
      <c r="D22" s="53"/>
      <c r="E22" s="53"/>
      <c r="F22" s="53"/>
      <c r="G22" s="53"/>
      <c r="H22" s="53"/>
      <c r="I22" s="53"/>
      <c r="J22" s="55" t="str">
        <f>IF(B21+D21+F21+H21-J21=0," ","error")</f>
        <v xml:space="preserve"> </v>
      </c>
      <c r="K22" s="53"/>
      <c r="L22" s="54"/>
    </row>
    <row r="23" spans="1:12" ht="28" x14ac:dyDescent="0.3">
      <c r="A23" s="67" t="s">
        <v>66</v>
      </c>
      <c r="B23" s="198"/>
      <c r="C23" s="8"/>
      <c r="D23" s="8"/>
      <c r="E23" s="8"/>
      <c r="F23" s="8"/>
      <c r="G23" s="8"/>
      <c r="H23" s="8"/>
      <c r="I23" s="8"/>
      <c r="J23" s="8"/>
      <c r="K23" s="8"/>
    </row>
    <row r="24" spans="1:12" ht="20.149999999999999" customHeight="1" x14ac:dyDescent="0.3">
      <c r="A24" s="83" t="s">
        <v>27</v>
      </c>
      <c r="B24" s="191"/>
      <c r="C24" s="192"/>
      <c r="D24" s="191"/>
      <c r="E24" s="192"/>
      <c r="F24" s="191"/>
      <c r="G24" s="192"/>
      <c r="H24" s="191"/>
      <c r="I24" s="192"/>
      <c r="J24" s="193">
        <f>H24+D24+B24+F24</f>
        <v>0</v>
      </c>
      <c r="K24" s="194"/>
      <c r="L24" s="191"/>
    </row>
    <row r="25" spans="1:12" ht="20.149999999999999" customHeight="1" x14ac:dyDescent="0.3">
      <c r="A25" s="83" t="s">
        <v>28</v>
      </c>
      <c r="B25" s="191"/>
      <c r="C25" s="192"/>
      <c r="D25" s="191"/>
      <c r="E25" s="192"/>
      <c r="F25" s="191"/>
      <c r="G25" s="192"/>
      <c r="H25" s="191"/>
      <c r="I25" s="192"/>
      <c r="J25" s="193">
        <f>H25+D25+B25+F25</f>
        <v>0</v>
      </c>
      <c r="K25" s="194"/>
      <c r="L25" s="191"/>
    </row>
    <row r="26" spans="1:12" ht="17.25" customHeight="1" thickBot="1" x14ac:dyDescent="0.4">
      <c r="A26" s="9" t="s">
        <v>87</v>
      </c>
      <c r="B26" s="195">
        <f>SUM(B24:B25)</f>
        <v>0</v>
      </c>
      <c r="C26" s="196"/>
      <c r="D26" s="195">
        <f>SUM(D24:D25)</f>
        <v>0</v>
      </c>
      <c r="E26" s="192"/>
      <c r="F26" s="195">
        <f>SUM(F24:F25)</f>
        <v>0</v>
      </c>
      <c r="G26" s="192"/>
      <c r="H26" s="195">
        <f>SUM(H24:H25)</f>
        <v>0</v>
      </c>
      <c r="I26" s="192"/>
      <c r="J26" s="195">
        <f>SUM(J24:J25)</f>
        <v>0</v>
      </c>
      <c r="K26" s="194"/>
      <c r="L26" s="195">
        <f>SUM(L24:L25)</f>
        <v>0</v>
      </c>
    </row>
    <row r="27" spans="1:12" ht="8.25" customHeight="1" thickTop="1" x14ac:dyDescent="0.3">
      <c r="A27" s="25"/>
      <c r="B27" s="199"/>
      <c r="C27" s="200"/>
      <c r="D27" s="199"/>
      <c r="E27" s="200"/>
      <c r="F27" s="199"/>
      <c r="G27" s="200"/>
      <c r="H27" s="199"/>
      <c r="I27" s="201"/>
      <c r="J27" s="176" t="str">
        <f>IF(B26+D26+F26+H26-J26=0," ","error")</f>
        <v xml:space="preserve"> </v>
      </c>
      <c r="K27" s="194"/>
      <c r="L27" s="176"/>
    </row>
    <row r="28" spans="1:12" ht="20.149999999999999" customHeight="1" thickBot="1" x14ac:dyDescent="0.4">
      <c r="A28" s="9" t="s">
        <v>11</v>
      </c>
      <c r="B28" s="202">
        <f>B26+B21</f>
        <v>135899.84999999998</v>
      </c>
      <c r="C28" s="201"/>
      <c r="D28" s="202">
        <f>D26+D21</f>
        <v>0</v>
      </c>
      <c r="E28" s="201"/>
      <c r="F28" s="202">
        <f>F26+F21</f>
        <v>0</v>
      </c>
      <c r="G28" s="201"/>
      <c r="H28" s="202">
        <f>H26+H21</f>
        <v>0</v>
      </c>
      <c r="I28" s="201"/>
      <c r="J28" s="202">
        <f>J26+J21</f>
        <v>135899.84999999998</v>
      </c>
      <c r="K28" s="194"/>
      <c r="L28" s="202">
        <f>L26+L21</f>
        <v>149216.57999999999</v>
      </c>
    </row>
    <row r="29" spans="1:12" ht="16.5" customHeight="1" thickTop="1" x14ac:dyDescent="0.25">
      <c r="B29" s="203"/>
      <c r="C29" s="54"/>
      <c r="D29" s="54"/>
      <c r="E29" s="54"/>
      <c r="F29" s="54"/>
      <c r="G29" s="54"/>
      <c r="H29" s="54"/>
      <c r="I29" s="54"/>
      <c r="J29" s="55" t="str">
        <f>IF(B28+D28+H28-J28=0," ","error")</f>
        <v xml:space="preserve"> </v>
      </c>
      <c r="K29" s="54"/>
      <c r="L29" s="54"/>
    </row>
    <row r="30" spans="1:12" ht="18" customHeight="1" x14ac:dyDescent="0.25">
      <c r="A30" s="27" t="s">
        <v>8</v>
      </c>
      <c r="B30" s="204"/>
      <c r="C30" s="205"/>
      <c r="D30" s="205"/>
      <c r="E30" s="205"/>
      <c r="F30" s="205"/>
      <c r="G30" s="205"/>
      <c r="H30" s="205"/>
      <c r="I30" s="205"/>
      <c r="J30" s="205"/>
      <c r="K30" s="205"/>
      <c r="L30" s="205"/>
    </row>
    <row r="31" spans="1:12" ht="20.149999999999999" customHeight="1" x14ac:dyDescent="0.3">
      <c r="A31" s="84" t="s">
        <v>29</v>
      </c>
      <c r="B31" s="191"/>
      <c r="C31" s="199"/>
      <c r="D31" s="191"/>
      <c r="E31" s="192"/>
      <c r="F31" s="191"/>
      <c r="G31" s="192"/>
      <c r="H31" s="191"/>
      <c r="I31" s="192"/>
      <c r="J31" s="193">
        <f>H31+D31+B31+F31</f>
        <v>0</v>
      </c>
      <c r="K31" s="176"/>
      <c r="L31" s="191"/>
    </row>
    <row r="32" spans="1:12" ht="20.149999999999999" customHeight="1" x14ac:dyDescent="0.3">
      <c r="A32" s="84" t="s">
        <v>119</v>
      </c>
      <c r="B32" s="191">
        <f>48858.8+3276.3+19233.49</f>
        <v>71368.590000000011</v>
      </c>
      <c r="C32" s="199"/>
      <c r="D32" s="191"/>
      <c r="E32" s="192"/>
      <c r="F32" s="191"/>
      <c r="G32" s="192"/>
      <c r="H32" s="191"/>
      <c r="I32" s="192"/>
      <c r="J32" s="193">
        <f t="shared" ref="J32:J41" si="1">H32+D32+B32+F32</f>
        <v>71368.590000000011</v>
      </c>
      <c r="K32" s="176"/>
      <c r="L32" s="191">
        <v>66100.930000000008</v>
      </c>
    </row>
    <row r="33" spans="1:15" ht="20.149999999999999" customHeight="1" x14ac:dyDescent="0.3">
      <c r="A33" s="84" t="s">
        <v>30</v>
      </c>
      <c r="B33" s="191"/>
      <c r="C33" s="199"/>
      <c r="D33" s="191"/>
      <c r="E33" s="192"/>
      <c r="F33" s="191"/>
      <c r="G33" s="192"/>
      <c r="H33" s="191"/>
      <c r="I33" s="192"/>
      <c r="J33" s="193">
        <f t="shared" si="1"/>
        <v>0</v>
      </c>
      <c r="K33" s="176"/>
      <c r="L33" s="191">
        <v>0</v>
      </c>
    </row>
    <row r="34" spans="1:15" ht="28" x14ac:dyDescent="0.3">
      <c r="A34" s="84" t="s">
        <v>31</v>
      </c>
      <c r="B34" s="191">
        <f>16692.25+3623.45+13079.38</f>
        <v>33395.08</v>
      </c>
      <c r="C34" s="230"/>
      <c r="D34" s="191"/>
      <c r="E34" s="192"/>
      <c r="F34" s="191"/>
      <c r="G34" s="192"/>
      <c r="H34" s="191"/>
      <c r="I34" s="192"/>
      <c r="J34" s="193">
        <f t="shared" si="1"/>
        <v>33395.08</v>
      </c>
      <c r="K34" s="176"/>
      <c r="L34" s="191">
        <v>59573.05999999999</v>
      </c>
    </row>
    <row r="35" spans="1:15" ht="20.149999999999999" customHeight="1" x14ac:dyDescent="0.3">
      <c r="A35" s="84" t="s">
        <v>32</v>
      </c>
      <c r="B35" s="191"/>
      <c r="C35" s="199"/>
      <c r="D35" s="191"/>
      <c r="E35" s="192"/>
      <c r="F35" s="191"/>
      <c r="G35" s="192"/>
      <c r="H35" s="191"/>
      <c r="I35" s="192"/>
      <c r="J35" s="193">
        <f t="shared" si="1"/>
        <v>0</v>
      </c>
      <c r="K35" s="176"/>
      <c r="L35" s="191"/>
    </row>
    <row r="36" spans="1:15" ht="20.149999999999999" customHeight="1" x14ac:dyDescent="0.3">
      <c r="A36" s="84" t="s">
        <v>33</v>
      </c>
      <c r="B36" s="191"/>
      <c r="C36" s="199"/>
      <c r="D36" s="191"/>
      <c r="E36" s="192"/>
      <c r="F36" s="191"/>
      <c r="G36" s="192"/>
      <c r="H36" s="191"/>
      <c r="I36" s="192"/>
      <c r="J36" s="193">
        <f t="shared" si="1"/>
        <v>0</v>
      </c>
      <c r="K36" s="176"/>
      <c r="L36" s="191"/>
    </row>
    <row r="37" spans="1:15" ht="20.149999999999999" customHeight="1" x14ac:dyDescent="0.3">
      <c r="A37" s="85" t="s">
        <v>34</v>
      </c>
      <c r="B37" s="191"/>
      <c r="C37" s="199"/>
      <c r="D37" s="191"/>
      <c r="E37" s="192"/>
      <c r="F37" s="191"/>
      <c r="G37" s="192"/>
      <c r="H37" s="191"/>
      <c r="I37" s="192"/>
      <c r="J37" s="193">
        <f t="shared" si="1"/>
        <v>0</v>
      </c>
      <c r="K37" s="176"/>
      <c r="L37" s="191"/>
    </row>
    <row r="38" spans="1:15" ht="20.149999999999999" customHeight="1" x14ac:dyDescent="0.3">
      <c r="A38" s="85" t="s">
        <v>35</v>
      </c>
      <c r="B38" s="191"/>
      <c r="C38" s="199"/>
      <c r="D38" s="191"/>
      <c r="E38" s="192"/>
      <c r="F38" s="191"/>
      <c r="G38" s="192"/>
      <c r="H38" s="191"/>
      <c r="I38" s="192"/>
      <c r="J38" s="193">
        <f t="shared" si="1"/>
        <v>0</v>
      </c>
      <c r="K38" s="176"/>
      <c r="L38" s="191"/>
    </row>
    <row r="39" spans="1:15" ht="20.149999999999999" customHeight="1" x14ac:dyDescent="0.3">
      <c r="A39" s="85" t="s">
        <v>36</v>
      </c>
      <c r="B39" s="191"/>
      <c r="C39" s="199"/>
      <c r="D39" s="191"/>
      <c r="E39" s="192"/>
      <c r="F39" s="191"/>
      <c r="G39" s="192"/>
      <c r="H39" s="191"/>
      <c r="I39" s="192"/>
      <c r="J39" s="193">
        <f t="shared" si="1"/>
        <v>0</v>
      </c>
      <c r="K39" s="176"/>
      <c r="L39" s="191"/>
    </row>
    <row r="40" spans="1:15" ht="20.149999999999999" customHeight="1" x14ac:dyDescent="0.3">
      <c r="A40" s="85" t="s">
        <v>127</v>
      </c>
      <c r="B40" s="191"/>
      <c r="C40" s="199"/>
      <c r="D40" s="191"/>
      <c r="E40" s="192"/>
      <c r="F40" s="191"/>
      <c r="G40" s="192"/>
      <c r="H40" s="191"/>
      <c r="I40" s="192"/>
      <c r="J40" s="193">
        <f t="shared" si="1"/>
        <v>0</v>
      </c>
      <c r="K40" s="176"/>
      <c r="L40" s="191"/>
    </row>
    <row r="41" spans="1:15" ht="20.149999999999999" customHeight="1" thickBot="1" x14ac:dyDescent="0.35">
      <c r="A41" s="84"/>
      <c r="B41" s="206"/>
      <c r="C41" s="199"/>
      <c r="D41" s="206"/>
      <c r="E41" s="192"/>
      <c r="F41" s="206"/>
      <c r="G41" s="192"/>
      <c r="H41" s="206"/>
      <c r="I41" s="192"/>
      <c r="J41" s="193">
        <f t="shared" si="1"/>
        <v>0</v>
      </c>
      <c r="K41" s="176"/>
      <c r="L41" s="206"/>
    </row>
    <row r="42" spans="1:15" ht="20.149999999999999" customHeight="1" thickTop="1" thickBot="1" x14ac:dyDescent="0.35">
      <c r="A42" s="13" t="s">
        <v>88</v>
      </c>
      <c r="B42" s="195">
        <f>SUM(B31:B41)</f>
        <v>104763.67000000001</v>
      </c>
      <c r="C42" s="207"/>
      <c r="D42" s="195">
        <f>SUM(D31:D41)</f>
        <v>0</v>
      </c>
      <c r="E42" s="192"/>
      <c r="F42" s="195">
        <f>SUM(F31:F41)</f>
        <v>0</v>
      </c>
      <c r="G42" s="192"/>
      <c r="H42" s="195">
        <f>SUM(H31:H41)</f>
        <v>0</v>
      </c>
      <c r="I42" s="192"/>
      <c r="J42" s="195">
        <f>SUM(J31:J41)</f>
        <v>104763.67000000001</v>
      </c>
      <c r="K42" s="176"/>
      <c r="L42" s="195">
        <f>SUM(L31:L41)</f>
        <v>125673.98999999999</v>
      </c>
      <c r="O42" s="240">
        <f>B28-B42</f>
        <v>31136.179999999964</v>
      </c>
    </row>
    <row r="43" spans="1:15" s="14" customFormat="1" ht="17.25" customHeight="1" thickTop="1" x14ac:dyDescent="0.2">
      <c r="B43" s="35"/>
      <c r="C43" s="55"/>
      <c r="D43" s="56"/>
      <c r="E43" s="55"/>
      <c r="F43" s="55"/>
      <c r="G43" s="55"/>
      <c r="H43" s="55"/>
      <c r="I43" s="55"/>
      <c r="J43" s="55" t="str">
        <f>IF(B42+D42+F42+H42=J42," ","error")</f>
        <v xml:space="preserve"> </v>
      </c>
      <c r="K43" s="55"/>
      <c r="L43" s="55"/>
    </row>
    <row r="44" spans="1:15" ht="28" x14ac:dyDescent="0.3">
      <c r="A44" s="67" t="s">
        <v>67</v>
      </c>
      <c r="B44" s="198"/>
      <c r="C44" s="8"/>
      <c r="D44" s="8"/>
      <c r="E44" s="8"/>
      <c r="F44" s="8"/>
      <c r="G44" s="8"/>
      <c r="H44" s="8"/>
      <c r="I44" s="8"/>
      <c r="J44" s="8"/>
      <c r="K44" s="8"/>
    </row>
    <row r="45" spans="1:15" ht="20.149999999999999" customHeight="1" x14ac:dyDescent="0.3">
      <c r="A45" s="84" t="s">
        <v>37</v>
      </c>
      <c r="B45" s="191">
        <v>5820</v>
      </c>
      <c r="C45" s="199"/>
      <c r="D45" s="191"/>
      <c r="E45" s="192"/>
      <c r="F45" s="191"/>
      <c r="G45" s="192"/>
      <c r="H45" s="191"/>
      <c r="I45" s="192"/>
      <c r="J45" s="193">
        <f>H45+D45+F45+B45</f>
        <v>5820</v>
      </c>
      <c r="K45" s="176"/>
      <c r="L45" s="191">
        <v>4147.8900000000003</v>
      </c>
    </row>
    <row r="46" spans="1:15" ht="20.149999999999999" customHeight="1" thickBot="1" x14ac:dyDescent="0.35">
      <c r="A46" s="84" t="s">
        <v>38</v>
      </c>
      <c r="B46" s="206"/>
      <c r="C46" s="199"/>
      <c r="D46" s="206"/>
      <c r="E46" s="192"/>
      <c r="F46" s="206"/>
      <c r="G46" s="192"/>
      <c r="H46" s="206"/>
      <c r="I46" s="192"/>
      <c r="J46" s="193">
        <f>H46+D46+F46+B46</f>
        <v>0</v>
      </c>
      <c r="K46" s="176"/>
      <c r="L46" s="206"/>
    </row>
    <row r="47" spans="1:15" ht="20.149999999999999" customHeight="1" thickTop="1" thickBot="1" x14ac:dyDescent="0.35">
      <c r="A47" s="13" t="s">
        <v>89</v>
      </c>
      <c r="B47" s="195">
        <f>SUM(B45:B46)</f>
        <v>5820</v>
      </c>
      <c r="C47" s="207"/>
      <c r="D47" s="195">
        <f>SUM(D45:D46)</f>
        <v>0</v>
      </c>
      <c r="E47" s="192"/>
      <c r="F47" s="195">
        <f>SUM(F45:F46)</f>
        <v>0</v>
      </c>
      <c r="G47" s="192"/>
      <c r="H47" s="195">
        <f>SUM(H45:H46)</f>
        <v>0</v>
      </c>
      <c r="I47" s="192"/>
      <c r="J47" s="195">
        <f>SUM(J45:J46)</f>
        <v>5820</v>
      </c>
      <c r="K47" s="176"/>
      <c r="L47" s="195">
        <f>SUM(L45:L46)</f>
        <v>4147.8900000000003</v>
      </c>
    </row>
    <row r="48" spans="1:15" ht="13.5" customHeight="1" thickTop="1" thickBot="1" x14ac:dyDescent="0.35">
      <c r="B48" s="36"/>
      <c r="C48" s="54"/>
      <c r="D48" s="36"/>
      <c r="E48" s="54"/>
      <c r="F48" s="54"/>
      <c r="G48" s="54"/>
      <c r="H48" s="36"/>
      <c r="I48" s="54"/>
      <c r="J48" s="55" t="str">
        <f>IF(B47+D47+F47+H47-J47=0," ","error")</f>
        <v xml:space="preserve"> </v>
      </c>
      <c r="K48" s="54"/>
      <c r="L48" s="54"/>
    </row>
    <row r="49" spans="1:13" s="15" customFormat="1" ht="20.149999999999999" customHeight="1" thickTop="1" thickBot="1" x14ac:dyDescent="0.35">
      <c r="A49" s="39" t="s">
        <v>12</v>
      </c>
      <c r="B49" s="208">
        <f>+B47+B42</f>
        <v>110583.67000000001</v>
      </c>
      <c r="C49" s="194"/>
      <c r="D49" s="208">
        <f>+D47+D42</f>
        <v>0</v>
      </c>
      <c r="E49" s="194"/>
      <c r="F49" s="208">
        <f>+F47+F42</f>
        <v>0</v>
      </c>
      <c r="G49" s="194"/>
      <c r="H49" s="208">
        <f>+H47+H42</f>
        <v>0</v>
      </c>
      <c r="I49" s="194"/>
      <c r="J49" s="208">
        <f>+J47+J42</f>
        <v>110583.67000000001</v>
      </c>
      <c r="K49" s="194"/>
      <c r="L49" s="208">
        <f>+L47+L42</f>
        <v>129821.87999999999</v>
      </c>
    </row>
    <row r="50" spans="1:13" ht="13.5" thickTop="1" thickBot="1" x14ac:dyDescent="0.3">
      <c r="B50" s="37"/>
      <c r="C50" s="57"/>
      <c r="D50" s="57"/>
      <c r="E50" s="57"/>
      <c r="F50" s="57"/>
      <c r="G50" s="57"/>
      <c r="H50" s="57"/>
      <c r="I50" s="57"/>
      <c r="J50" s="55" t="str">
        <f>IF(B49+D49+F49+H49=J49," ","error")</f>
        <v xml:space="preserve"> </v>
      </c>
      <c r="K50" s="58"/>
      <c r="L50" s="54"/>
    </row>
    <row r="51" spans="1:13" ht="20.149999999999999" customHeight="1" thickTop="1" thickBot="1" x14ac:dyDescent="0.35">
      <c r="A51" s="40" t="s">
        <v>110</v>
      </c>
      <c r="B51" s="143">
        <f>+B28-B49</f>
        <v>25316.179999999964</v>
      </c>
      <c r="C51" s="86"/>
      <c r="D51" s="143">
        <f>+D28-D49</f>
        <v>0</v>
      </c>
      <c r="E51" s="86"/>
      <c r="F51" s="143">
        <f>+F28-F49</f>
        <v>0</v>
      </c>
      <c r="G51" s="86"/>
      <c r="H51" s="143">
        <f>+H28-H49</f>
        <v>0</v>
      </c>
      <c r="I51" s="86"/>
      <c r="J51" s="144">
        <f>IF((B51+D51+F51+H51)=(+J28-J49),H51+F51+D51+B51,"Cross Add Error")</f>
        <v>25316.179999999964</v>
      </c>
      <c r="K51" s="133"/>
      <c r="L51" s="143">
        <f>+L28-L49</f>
        <v>19394.699999999997</v>
      </c>
      <c r="M51" s="87"/>
    </row>
    <row r="52" spans="1:13" ht="14.25" customHeight="1" thickBot="1" x14ac:dyDescent="0.35">
      <c r="A52" s="40"/>
      <c r="B52" s="216"/>
      <c r="C52" s="86"/>
      <c r="D52" s="216"/>
      <c r="E52" s="86"/>
      <c r="F52" s="216"/>
      <c r="G52" s="86"/>
      <c r="H52" s="216"/>
      <c r="I52" s="86"/>
      <c r="J52" s="216"/>
      <c r="K52" s="133"/>
      <c r="L52" s="216"/>
      <c r="M52" s="87"/>
    </row>
    <row r="53" spans="1:13" ht="19.5" customHeight="1" thickTop="1" thickBot="1" x14ac:dyDescent="0.35">
      <c r="A53" s="95" t="s">
        <v>125</v>
      </c>
      <c r="B53" s="155"/>
      <c r="C53" s="86"/>
      <c r="D53" s="155"/>
      <c r="E53" s="86"/>
      <c r="F53" s="155"/>
      <c r="G53" s="86"/>
      <c r="H53" s="155"/>
      <c r="I53" s="86"/>
      <c r="J53" s="142">
        <f>IF(H53+F53+D53+B53=0,0,"Transfer error")</f>
        <v>0</v>
      </c>
      <c r="K53" s="133"/>
      <c r="L53" s="155"/>
    </row>
    <row r="54" spans="1:13" ht="14.25" customHeight="1" thickTop="1" thickBot="1" x14ac:dyDescent="0.35">
      <c r="A54" s="11"/>
      <c r="B54" s="215"/>
      <c r="C54" s="86"/>
      <c r="D54" s="215"/>
      <c r="E54" s="86"/>
      <c r="F54" s="141"/>
      <c r="G54" s="86"/>
      <c r="H54" s="215"/>
      <c r="I54" s="86"/>
      <c r="J54" s="217"/>
      <c r="K54" s="133"/>
      <c r="L54" s="215"/>
    </row>
    <row r="55" spans="1:13" ht="29.25" customHeight="1" thickTop="1" thickBot="1" x14ac:dyDescent="0.35">
      <c r="A55" s="13" t="s">
        <v>42</v>
      </c>
      <c r="B55" s="241">
        <f>+B51+B53</f>
        <v>25316.179999999964</v>
      </c>
      <c r="C55" s="86"/>
      <c r="D55" s="140">
        <f>+D51+D53</f>
        <v>0</v>
      </c>
      <c r="E55" s="86"/>
      <c r="F55" s="140">
        <f>+F51+F53</f>
        <v>0</v>
      </c>
      <c r="G55" s="86"/>
      <c r="H55" s="140">
        <f>+H51+H53</f>
        <v>0</v>
      </c>
      <c r="I55" s="86"/>
      <c r="J55" s="140">
        <f>+J51+J53</f>
        <v>25316.179999999964</v>
      </c>
      <c r="K55" s="133"/>
      <c r="L55" s="140">
        <f>+L51+L53</f>
        <v>19394.699999999997</v>
      </c>
    </row>
    <row r="56" spans="1:13" ht="13" thickTop="1" x14ac:dyDescent="0.25"/>
    <row r="57" spans="1:13" x14ac:dyDescent="0.25">
      <c r="B57" s="238" t="b">
        <f>25316.18=B55</f>
        <v>1</v>
      </c>
      <c r="J57" s="238" t="b">
        <f>25316.18=J55</f>
        <v>1</v>
      </c>
    </row>
    <row r="58" spans="1:13" x14ac:dyDescent="0.25">
      <c r="B58" s="238"/>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3"/>
  <sheetViews>
    <sheetView tabSelected="1" zoomScale="75" zoomScaleNormal="75" zoomScaleSheetLayoutView="80" workbookViewId="0">
      <pane ySplit="2" topLeftCell="A49" activePane="bottomLeft" state="frozen"/>
      <selection activeCell="P23" sqref="P23"/>
      <selection pane="bottomLeft" activeCell="F60" sqref="F60"/>
    </sheetView>
  </sheetViews>
  <sheetFormatPr defaultColWidth="9.08984375" defaultRowHeight="12.5" x14ac:dyDescent="0.25"/>
  <cols>
    <col min="1" max="1" width="28.90625" style="1" customWidth="1"/>
    <col min="2" max="2" width="19" style="30" customWidth="1"/>
    <col min="3" max="3" width="3.90625" style="1" customWidth="1"/>
    <col min="4" max="4" width="15.453125" style="1" customWidth="1"/>
    <col min="5" max="5" width="1.54296875" style="1" customWidth="1"/>
    <col min="6" max="6" width="15.453125" style="1" customWidth="1"/>
    <col min="7" max="7" width="1.453125" style="1" customWidth="1"/>
    <col min="8" max="8" width="15.453125" style="1" customWidth="1"/>
    <col min="9" max="9" width="1.54296875" style="1" customWidth="1"/>
    <col min="10" max="10" width="15.54296875" style="1" customWidth="1"/>
    <col min="11" max="11" width="1.54296875" style="1" customWidth="1"/>
    <col min="12" max="12" width="14.6328125" style="1" customWidth="1"/>
    <col min="13" max="13" width="1.54296875" style="1" customWidth="1"/>
    <col min="14" max="14" width="14.6328125" style="1" customWidth="1"/>
    <col min="15" max="15" width="1.54296875" style="1" customWidth="1"/>
    <col min="16" max="16" width="14.6328125" style="1" customWidth="1"/>
    <col min="17" max="18" width="9.08984375" style="1"/>
    <col min="19" max="19" width="9.54296875" style="1" bestFit="1" customWidth="1"/>
    <col min="20" max="21" width="10.6328125" style="1" bestFit="1" customWidth="1"/>
    <col min="22" max="16384" width="9.08984375" style="1"/>
  </cols>
  <sheetData>
    <row r="1" spans="1:21" ht="27" customHeight="1" x14ac:dyDescent="0.4">
      <c r="B1" s="299" t="str">
        <f>'R&amp;P Accounts'!B2</f>
        <v>P.H.D FUNdamentals</v>
      </c>
      <c r="C1" s="299"/>
      <c r="D1" s="299"/>
      <c r="E1" s="299"/>
      <c r="F1" s="299"/>
      <c r="G1" s="299"/>
      <c r="H1" s="299"/>
      <c r="I1" s="299"/>
      <c r="J1" s="299"/>
      <c r="K1" s="299"/>
      <c r="L1" s="299"/>
      <c r="N1" s="299" t="str">
        <f>'R&amp;P Accounts'!L2</f>
        <v>SC050447</v>
      </c>
      <c r="O1" s="299"/>
      <c r="P1" s="299"/>
    </row>
    <row r="2" spans="1:21" s="46" customFormat="1" ht="26.25" customHeight="1" x14ac:dyDescent="0.25">
      <c r="A2" s="78" t="s">
        <v>124</v>
      </c>
      <c r="B2" s="43"/>
      <c r="C2" s="42"/>
      <c r="D2" s="42"/>
      <c r="E2" s="42"/>
      <c r="F2" s="278"/>
      <c r="G2" s="278"/>
      <c r="H2" s="278"/>
      <c r="I2" s="44"/>
      <c r="J2" s="44"/>
      <c r="K2" s="44"/>
      <c r="L2" s="45"/>
      <c r="M2" s="44"/>
      <c r="N2" s="45"/>
      <c r="O2" s="44"/>
      <c r="P2" s="45"/>
    </row>
    <row r="3" spans="1:21" ht="40.5" customHeight="1" x14ac:dyDescent="0.3">
      <c r="A3" s="50" t="s">
        <v>6</v>
      </c>
      <c r="B3" s="301" t="s">
        <v>5</v>
      </c>
      <c r="C3" s="301"/>
      <c r="D3" s="301"/>
      <c r="E3" s="18"/>
      <c r="F3" s="72" t="s">
        <v>2</v>
      </c>
      <c r="G3" s="15"/>
      <c r="H3" s="72" t="s">
        <v>3</v>
      </c>
      <c r="I3" s="80"/>
      <c r="J3" s="72" t="s">
        <v>80</v>
      </c>
      <c r="K3" s="80"/>
      <c r="L3" s="72" t="s">
        <v>82</v>
      </c>
      <c r="M3" s="80"/>
      <c r="N3" s="72" t="s">
        <v>76</v>
      </c>
      <c r="O3" s="80"/>
      <c r="P3" s="72" t="s">
        <v>77</v>
      </c>
    </row>
    <row r="4" spans="1:21" x14ac:dyDescent="0.25">
      <c r="B4" s="302"/>
      <c r="C4" s="302"/>
      <c r="D4" s="302"/>
      <c r="E4" s="68"/>
      <c r="F4" s="17" t="s">
        <v>4</v>
      </c>
      <c r="H4" s="17" t="s">
        <v>4</v>
      </c>
      <c r="I4" s="12"/>
      <c r="J4" s="17" t="s">
        <v>4</v>
      </c>
      <c r="K4" s="12"/>
      <c r="L4" s="17" t="s">
        <v>4</v>
      </c>
      <c r="M4" s="12"/>
      <c r="N4" s="17" t="s">
        <v>4</v>
      </c>
      <c r="O4" s="12"/>
      <c r="P4" s="17" t="s">
        <v>4</v>
      </c>
    </row>
    <row r="5" spans="1:21" ht="30" customHeight="1" x14ac:dyDescent="0.25">
      <c r="A5" s="284" t="s">
        <v>9</v>
      </c>
      <c r="B5" s="289" t="s">
        <v>40</v>
      </c>
      <c r="C5" s="289"/>
      <c r="D5" s="289"/>
      <c r="E5" s="23"/>
      <c r="F5" s="145">
        <f>P9</f>
        <v>94831.5</v>
      </c>
      <c r="G5" s="146"/>
      <c r="H5" s="145">
        <v>0</v>
      </c>
      <c r="I5" s="146"/>
      <c r="J5" s="145"/>
      <c r="K5" s="146"/>
      <c r="L5" s="145"/>
      <c r="M5" s="146"/>
      <c r="N5" s="147">
        <f>F5+H5+J5+L5</f>
        <v>94831.5</v>
      </c>
      <c r="O5" s="146"/>
      <c r="P5" s="145">
        <v>75436.800000000003</v>
      </c>
    </row>
    <row r="6" spans="1:21" ht="30" customHeight="1" x14ac:dyDescent="0.25">
      <c r="A6" s="285"/>
      <c r="B6" s="289" t="s">
        <v>41</v>
      </c>
      <c r="C6" s="289"/>
      <c r="D6" s="289"/>
      <c r="E6" s="23"/>
      <c r="F6" s="145">
        <f>'R&amp;P Accounts'!B55</f>
        <v>25316.179999999964</v>
      </c>
      <c r="G6" s="146"/>
      <c r="H6" s="145">
        <f>'R&amp;P Accounts'!D55</f>
        <v>0</v>
      </c>
      <c r="I6" s="146"/>
      <c r="J6" s="145"/>
      <c r="K6" s="146"/>
      <c r="L6" s="145"/>
      <c r="M6" s="146"/>
      <c r="N6" s="147">
        <f>F6+H6+J6+L6</f>
        <v>25316.179999999964</v>
      </c>
      <c r="O6" s="146"/>
      <c r="P6" s="145">
        <v>19394.699999999997</v>
      </c>
    </row>
    <row r="7" spans="1:21" ht="31.75" customHeight="1" x14ac:dyDescent="0.25">
      <c r="A7" s="285"/>
      <c r="B7" s="279" t="s">
        <v>148</v>
      </c>
      <c r="C7" s="280"/>
      <c r="D7" s="281"/>
      <c r="E7" s="23"/>
      <c r="F7" s="148"/>
      <c r="G7" s="146"/>
      <c r="H7" s="148"/>
      <c r="I7" s="146"/>
      <c r="J7" s="148"/>
      <c r="K7" s="146"/>
      <c r="L7" s="148"/>
      <c r="M7" s="146"/>
      <c r="N7" s="147">
        <f>F7+H7+J7+L7</f>
        <v>0</v>
      </c>
      <c r="O7" s="146"/>
      <c r="P7" s="148"/>
    </row>
    <row r="8" spans="1:21" ht="26.25" customHeight="1" thickBot="1" x14ac:dyDescent="0.3">
      <c r="A8" s="285"/>
      <c r="B8" s="289"/>
      <c r="C8" s="289"/>
      <c r="D8" s="289"/>
      <c r="E8" s="23"/>
      <c r="F8" s="149"/>
      <c r="G8" s="146"/>
      <c r="H8" s="149"/>
      <c r="I8" s="146"/>
      <c r="J8" s="149"/>
      <c r="K8" s="146"/>
      <c r="L8" s="149"/>
      <c r="M8" s="146"/>
      <c r="N8" s="150">
        <f>F8+H8+J8+L8</f>
        <v>0</v>
      </c>
      <c r="O8" s="146"/>
      <c r="P8" s="149"/>
    </row>
    <row r="9" spans="1:21" ht="30" customHeight="1" thickTop="1" thickBot="1" x14ac:dyDescent="0.3">
      <c r="B9" s="287" t="s">
        <v>39</v>
      </c>
      <c r="C9" s="287"/>
      <c r="D9" s="287"/>
      <c r="E9" s="41"/>
      <c r="F9" s="151">
        <f>SUM(F5:F8)</f>
        <v>120147.67999999996</v>
      </c>
      <c r="G9" s="134"/>
      <c r="H9" s="151">
        <f>SUM(H5:H8)</f>
        <v>0</v>
      </c>
      <c r="I9" s="99"/>
      <c r="J9" s="151">
        <f>SUM(J5:J8)</f>
        <v>0</v>
      </c>
      <c r="K9" s="99"/>
      <c r="L9" s="151">
        <f>SUM(L5:L8)</f>
        <v>0</v>
      </c>
      <c r="M9" s="300"/>
      <c r="N9" s="152">
        <f>F9+H9+J9+L9</f>
        <v>120147.67999999996</v>
      </c>
      <c r="O9" s="300"/>
      <c r="P9" s="151">
        <f>SUM(P5:P8)</f>
        <v>94831.5</v>
      </c>
    </row>
    <row r="10" spans="1:21" ht="26.25" customHeight="1" thickTop="1" x14ac:dyDescent="0.3">
      <c r="B10" s="288" t="s">
        <v>78</v>
      </c>
      <c r="C10" s="288"/>
      <c r="D10" s="288"/>
      <c r="E10" s="22"/>
      <c r="F10" s="135">
        <f>F6-'R&amp;P Accounts'!B55</f>
        <v>0</v>
      </c>
      <c r="G10" s="99"/>
      <c r="H10" s="135">
        <f>H6-'R&amp;P Accounts'!D55</f>
        <v>0</v>
      </c>
      <c r="I10" s="99"/>
      <c r="J10" s="135">
        <f>J6-'R&amp;P Accounts'!F55</f>
        <v>0</v>
      </c>
      <c r="K10" s="99"/>
      <c r="L10" s="135">
        <f>L6-'R&amp;P Accounts'!H55</f>
        <v>0</v>
      </c>
      <c r="M10" s="300"/>
      <c r="N10" s="135">
        <f>N6-'R&amp;P Accounts'!J55</f>
        <v>0</v>
      </c>
      <c r="O10" s="300"/>
      <c r="P10" s="135">
        <f>P6-'R&amp;P Accounts'!L55</f>
        <v>0</v>
      </c>
      <c r="U10" s="229"/>
    </row>
    <row r="11" spans="1:21" x14ac:dyDescent="0.25">
      <c r="B11" s="290"/>
      <c r="C11" s="290"/>
      <c r="D11" s="290"/>
      <c r="E11" s="19"/>
      <c r="F11" s="234"/>
      <c r="G11" s="283"/>
      <c r="I11" s="283"/>
      <c r="J11" s="12"/>
      <c r="K11" s="12"/>
      <c r="M11" s="283"/>
      <c r="O11" s="283"/>
    </row>
    <row r="12" spans="1:21" ht="30.75" customHeight="1" x14ac:dyDescent="0.3">
      <c r="B12" s="277" t="s">
        <v>20</v>
      </c>
      <c r="C12" s="277"/>
      <c r="D12" s="277"/>
      <c r="E12" s="20"/>
      <c r="G12" s="283"/>
      <c r="H12" s="5"/>
      <c r="I12" s="283"/>
      <c r="J12" s="270" t="s">
        <v>14</v>
      </c>
      <c r="K12" s="270"/>
      <c r="L12" s="270"/>
      <c r="M12" s="283"/>
      <c r="N12" s="5" t="s">
        <v>46</v>
      </c>
      <c r="O12" s="283"/>
      <c r="P12" s="5" t="s">
        <v>10</v>
      </c>
    </row>
    <row r="13" spans="1:21" s="61" customFormat="1" ht="13" x14ac:dyDescent="0.3">
      <c r="B13" s="292"/>
      <c r="C13" s="292"/>
      <c r="D13" s="292"/>
      <c r="E13" s="62"/>
      <c r="F13" s="63"/>
      <c r="H13" s="63"/>
      <c r="I13" s="64"/>
      <c r="J13" s="64"/>
      <c r="K13" s="64"/>
      <c r="M13" s="64"/>
      <c r="N13" s="17" t="s">
        <v>4</v>
      </c>
      <c r="O13" s="12"/>
      <c r="P13" s="17" t="s">
        <v>4</v>
      </c>
    </row>
    <row r="14" spans="1:21" ht="20.149999999999999" customHeight="1" x14ac:dyDescent="0.3">
      <c r="A14" s="284" t="s">
        <v>43</v>
      </c>
      <c r="B14" s="282" t="s">
        <v>149</v>
      </c>
      <c r="C14" s="282"/>
      <c r="D14" s="282"/>
      <c r="E14" s="24"/>
      <c r="G14" s="283"/>
      <c r="I14" s="12"/>
      <c r="J14" s="261"/>
      <c r="K14" s="262"/>
      <c r="L14" s="263"/>
      <c r="M14" s="18"/>
      <c r="N14" s="136"/>
      <c r="O14" s="99"/>
      <c r="P14" s="136"/>
    </row>
    <row r="15" spans="1:21" ht="20.149999999999999" customHeight="1" x14ac:dyDescent="0.3">
      <c r="A15" s="285"/>
      <c r="B15" s="282"/>
      <c r="C15" s="282"/>
      <c r="D15" s="282"/>
      <c r="E15" s="24"/>
      <c r="G15" s="283"/>
      <c r="H15" s="5"/>
      <c r="I15" s="12"/>
      <c r="J15" s="261"/>
      <c r="K15" s="262"/>
      <c r="L15" s="263"/>
      <c r="M15" s="18"/>
      <c r="N15" s="136"/>
      <c r="O15" s="99"/>
      <c r="P15" s="136"/>
    </row>
    <row r="16" spans="1:21" ht="20.149999999999999" customHeight="1" x14ac:dyDescent="0.3">
      <c r="A16" s="285"/>
      <c r="B16" s="282"/>
      <c r="C16" s="282"/>
      <c r="D16" s="282"/>
      <c r="E16" s="24"/>
      <c r="F16" s="12"/>
      <c r="G16" s="12"/>
      <c r="H16" s="59"/>
      <c r="I16" s="12"/>
      <c r="J16" s="261"/>
      <c r="K16" s="262"/>
      <c r="L16" s="263"/>
      <c r="M16" s="18"/>
      <c r="N16" s="136"/>
      <c r="O16" s="99"/>
      <c r="P16" s="136"/>
    </row>
    <row r="17" spans="1:20" ht="20.149999999999999" customHeight="1" x14ac:dyDescent="0.3">
      <c r="A17" s="285"/>
      <c r="B17" s="282"/>
      <c r="C17" s="282"/>
      <c r="D17" s="282"/>
      <c r="E17" s="24"/>
      <c r="F17" s="12"/>
      <c r="G17" s="12"/>
      <c r="H17" s="59"/>
      <c r="I17" s="12"/>
      <c r="J17" s="261"/>
      <c r="K17" s="262"/>
      <c r="L17" s="263"/>
      <c r="M17" s="18"/>
      <c r="N17" s="136"/>
      <c r="O17" s="99"/>
      <c r="P17" s="136"/>
    </row>
    <row r="18" spans="1:20" ht="20.149999999999999" customHeight="1" thickBot="1" x14ac:dyDescent="0.35">
      <c r="A18" s="285"/>
      <c r="B18" s="282"/>
      <c r="C18" s="282"/>
      <c r="D18" s="282"/>
      <c r="E18" s="24"/>
      <c r="F18" s="12"/>
      <c r="G18" s="12"/>
      <c r="H18" s="59"/>
      <c r="I18" s="12"/>
      <c r="J18" s="261"/>
      <c r="K18" s="262"/>
      <c r="L18" s="263"/>
      <c r="M18" s="18"/>
      <c r="N18" s="137"/>
      <c r="O18" s="99"/>
      <c r="P18" s="137"/>
    </row>
    <row r="19" spans="1:20" ht="20.149999999999999" customHeight="1" thickBot="1" x14ac:dyDescent="0.3">
      <c r="A19" s="70"/>
      <c r="B19" s="71"/>
      <c r="C19" s="71"/>
      <c r="D19" s="71"/>
      <c r="E19" s="24"/>
      <c r="F19" s="12"/>
      <c r="G19" s="12"/>
      <c r="H19" s="59"/>
      <c r="I19" s="12"/>
      <c r="K19" s="12"/>
      <c r="L19" s="81" t="s">
        <v>84</v>
      </c>
      <c r="M19" s="18"/>
      <c r="N19" s="138">
        <f>SUM(N14:N18)</f>
        <v>0</v>
      </c>
      <c r="O19" s="99"/>
      <c r="P19" s="138">
        <f>SUM(P14:P18)</f>
        <v>0</v>
      </c>
    </row>
    <row r="20" spans="1:20" x14ac:dyDescent="0.25">
      <c r="B20" s="286"/>
      <c r="C20" s="286"/>
      <c r="D20" s="286"/>
      <c r="E20" s="12"/>
      <c r="G20" s="12"/>
      <c r="I20" s="12"/>
      <c r="J20" s="12"/>
      <c r="K20" s="12"/>
      <c r="L20" s="17"/>
      <c r="M20" s="12"/>
      <c r="N20" s="17"/>
      <c r="O20" s="12"/>
      <c r="P20" s="17"/>
    </row>
    <row r="21" spans="1:20" ht="27" customHeight="1" x14ac:dyDescent="0.3">
      <c r="B21" s="277" t="s">
        <v>20</v>
      </c>
      <c r="C21" s="277"/>
      <c r="D21" s="277"/>
      <c r="E21" s="21"/>
      <c r="G21" s="12"/>
      <c r="H21" s="270" t="s">
        <v>14</v>
      </c>
      <c r="I21" s="270"/>
      <c r="J21" s="270"/>
      <c r="K21" s="12"/>
      <c r="L21" s="5" t="s">
        <v>47</v>
      </c>
      <c r="M21" s="12"/>
      <c r="N21" s="5" t="s">
        <v>55</v>
      </c>
      <c r="O21" s="12"/>
      <c r="P21" s="5" t="s">
        <v>10</v>
      </c>
    </row>
    <row r="22" spans="1:20" s="61" customFormat="1" ht="13" x14ac:dyDescent="0.3">
      <c r="B22" s="292"/>
      <c r="C22" s="292"/>
      <c r="D22" s="292"/>
      <c r="E22" s="62"/>
      <c r="I22" s="64"/>
      <c r="J22" s="63"/>
      <c r="K22" s="64"/>
      <c r="L22" s="17" t="s">
        <v>4</v>
      </c>
      <c r="M22" s="12"/>
      <c r="N22" s="17" t="s">
        <v>4</v>
      </c>
      <c r="O22" s="12"/>
      <c r="P22" s="17" t="s">
        <v>4</v>
      </c>
    </row>
    <row r="23" spans="1:20" ht="20.149999999999999" customHeight="1" x14ac:dyDescent="0.3">
      <c r="A23" s="284" t="s">
        <v>44</v>
      </c>
      <c r="B23" s="282" t="s">
        <v>140</v>
      </c>
      <c r="C23" s="282"/>
      <c r="D23" s="282"/>
      <c r="E23" s="24"/>
      <c r="G23" s="12"/>
      <c r="H23" s="271" t="s">
        <v>142</v>
      </c>
      <c r="I23" s="272"/>
      <c r="J23" s="273"/>
      <c r="K23" s="18"/>
      <c r="L23" s="136">
        <f>912+4098+516+285</f>
        <v>5811</v>
      </c>
      <c r="M23" s="99"/>
      <c r="N23" s="136">
        <f>91*0.9*0.9*0.9</f>
        <v>66.339000000000013</v>
      </c>
      <c r="O23" s="99"/>
      <c r="P23" s="136">
        <v>66.339000000000013</v>
      </c>
    </row>
    <row r="24" spans="1:20" ht="19.75" customHeight="1" x14ac:dyDescent="0.3">
      <c r="A24" s="285"/>
      <c r="B24" s="282" t="s">
        <v>141</v>
      </c>
      <c r="C24" s="282"/>
      <c r="D24" s="282"/>
      <c r="E24" s="24"/>
      <c r="G24" s="12"/>
      <c r="H24" s="271" t="s">
        <v>142</v>
      </c>
      <c r="I24" s="272"/>
      <c r="J24" s="273"/>
      <c r="K24" s="18"/>
      <c r="L24" s="136">
        <f>46884-112-800</f>
        <v>45972</v>
      </c>
      <c r="M24" s="99"/>
      <c r="N24" s="136">
        <f>20355*0.9+(4098+516+285)*0.9*0.9*0.9*0.9</f>
        <v>21533.733899999999</v>
      </c>
      <c r="O24" s="99"/>
      <c r="P24" s="136">
        <v>21890.870999999999</v>
      </c>
      <c r="S24" s="219"/>
      <c r="T24" s="219"/>
    </row>
    <row r="25" spans="1:20" ht="46.75" customHeight="1" x14ac:dyDescent="0.3">
      <c r="A25" s="285"/>
      <c r="B25" s="282" t="s">
        <v>153</v>
      </c>
      <c r="C25" s="282"/>
      <c r="D25" s="282"/>
      <c r="E25" s="24"/>
      <c r="F25" s="228"/>
      <c r="G25" s="12"/>
      <c r="H25" s="294"/>
      <c r="I25" s="295"/>
      <c r="J25" s="296"/>
      <c r="K25" s="18"/>
      <c r="L25" s="136">
        <v>15093.96</v>
      </c>
      <c r="M25" s="99"/>
      <c r="N25" s="239">
        <f>12830*0.85*0.85</f>
        <v>9269.6749999999993</v>
      </c>
      <c r="O25" s="99"/>
      <c r="P25" s="136">
        <v>10905.5</v>
      </c>
    </row>
    <row r="26" spans="1:20" ht="28.75" customHeight="1" x14ac:dyDescent="0.3">
      <c r="A26" s="285"/>
      <c r="B26" s="282" t="s">
        <v>157</v>
      </c>
      <c r="C26" s="282"/>
      <c r="D26" s="282"/>
      <c r="E26" s="24"/>
      <c r="G26" s="12"/>
      <c r="H26" s="271"/>
      <c r="I26" s="272"/>
      <c r="J26" s="273"/>
      <c r="K26" s="18"/>
      <c r="L26" s="136">
        <f>P26</f>
        <v>1604.8</v>
      </c>
      <c r="M26" s="99"/>
      <c r="N26" s="239">
        <f>1888*0.85*0.85</f>
        <v>1364.08</v>
      </c>
      <c r="O26" s="99"/>
      <c r="P26" s="136">
        <v>1604.8</v>
      </c>
    </row>
    <row r="27" spans="1:20" ht="19.75" customHeight="1" x14ac:dyDescent="0.3">
      <c r="A27" s="285"/>
      <c r="B27" s="282" t="s">
        <v>158</v>
      </c>
      <c r="C27" s="282"/>
      <c r="D27" s="282"/>
      <c r="E27" s="24"/>
      <c r="G27" s="12"/>
      <c r="H27" s="271"/>
      <c r="I27" s="272"/>
      <c r="J27" s="273"/>
      <c r="K27" s="18"/>
      <c r="L27" s="136">
        <v>11884.54</v>
      </c>
      <c r="M27" s="99"/>
      <c r="N27" s="136">
        <f>11884.54*0.9*0.9</f>
        <v>9626.4774000000016</v>
      </c>
      <c r="O27" s="99"/>
      <c r="P27" s="235">
        <v>10696.086000000001</v>
      </c>
    </row>
    <row r="28" spans="1:20" ht="20.149999999999999" customHeight="1" x14ac:dyDescent="0.3">
      <c r="A28" s="285"/>
      <c r="B28" s="282" t="s">
        <v>162</v>
      </c>
      <c r="C28" s="282"/>
      <c r="D28" s="282"/>
      <c r="E28" s="24"/>
      <c r="G28" s="12"/>
      <c r="H28" s="271"/>
      <c r="I28" s="272"/>
      <c r="J28" s="273"/>
      <c r="K28" s="18"/>
      <c r="L28" s="136">
        <f>4147.89</f>
        <v>4147.8900000000003</v>
      </c>
      <c r="M28" s="99"/>
      <c r="N28" s="136">
        <f>4147.89*0.9*0.9</f>
        <v>3359.7909000000004</v>
      </c>
      <c r="O28" s="99"/>
      <c r="P28" s="235">
        <v>3733.1010000000006</v>
      </c>
    </row>
    <row r="29" spans="1:20" ht="20.149999999999999" customHeight="1" x14ac:dyDescent="0.3">
      <c r="A29" s="285"/>
      <c r="B29" s="282" t="s">
        <v>168</v>
      </c>
      <c r="C29" s="282"/>
      <c r="D29" s="282"/>
      <c r="E29" s="24"/>
      <c r="G29" s="12"/>
      <c r="H29" s="271"/>
      <c r="I29" s="272"/>
      <c r="J29" s="273"/>
      <c r="K29" s="18"/>
      <c r="L29" s="136">
        <v>5820</v>
      </c>
      <c r="M29" s="99"/>
      <c r="N29" s="136">
        <f>5820*0.9</f>
        <v>5238</v>
      </c>
      <c r="O29" s="99"/>
      <c r="P29" s="235">
        <v>0</v>
      </c>
    </row>
    <row r="30" spans="1:20" ht="20.149999999999999" customHeight="1" x14ac:dyDescent="0.3">
      <c r="A30" s="285"/>
      <c r="B30" s="282"/>
      <c r="C30" s="282"/>
      <c r="D30" s="282"/>
      <c r="E30" s="24"/>
      <c r="G30" s="12"/>
      <c r="H30" s="271"/>
      <c r="I30" s="272"/>
      <c r="J30" s="273"/>
      <c r="K30" s="18"/>
      <c r="L30" s="136"/>
      <c r="M30" s="99"/>
      <c r="N30" s="136"/>
      <c r="O30" s="99"/>
      <c r="P30" s="136"/>
    </row>
    <row r="31" spans="1:20" ht="20.149999999999999" customHeight="1" thickBot="1" x14ac:dyDescent="0.35">
      <c r="A31" s="285"/>
      <c r="B31" s="282"/>
      <c r="C31" s="282"/>
      <c r="D31" s="282"/>
      <c r="E31" s="24"/>
      <c r="G31" s="12"/>
      <c r="H31" s="271"/>
      <c r="I31" s="272"/>
      <c r="J31" s="273"/>
      <c r="K31" s="18"/>
      <c r="L31" s="137"/>
      <c r="M31" s="99"/>
      <c r="N31" s="137"/>
      <c r="O31" s="99"/>
      <c r="P31" s="137"/>
    </row>
    <row r="32" spans="1:20" ht="20.149999999999999" customHeight="1" thickBot="1" x14ac:dyDescent="0.3">
      <c r="A32" s="70"/>
      <c r="B32" s="71"/>
      <c r="C32" s="71"/>
      <c r="D32" s="71"/>
      <c r="E32" s="24"/>
      <c r="G32" s="12"/>
      <c r="I32" s="12"/>
      <c r="J32" s="72" t="s">
        <v>85</v>
      </c>
      <c r="K32" s="12"/>
      <c r="L32" s="138">
        <f>SUM(L23:L31)</f>
        <v>90334.189999999988</v>
      </c>
      <c r="M32" s="99"/>
      <c r="N32" s="138">
        <f>SUM(N23:N31)</f>
        <v>50458.0962</v>
      </c>
      <c r="O32" s="99"/>
      <c r="P32" s="138">
        <f>SUM(P23:P31)</f>
        <v>48896.697000000007</v>
      </c>
    </row>
    <row r="33" spans="1:16" ht="10.5" customHeight="1" x14ac:dyDescent="0.25">
      <c r="B33" s="290"/>
      <c r="C33" s="290"/>
      <c r="D33" s="290"/>
      <c r="E33" s="293"/>
      <c r="G33" s="293"/>
      <c r="H33" s="17"/>
      <c r="I33" s="283"/>
      <c r="J33" s="12"/>
      <c r="K33" s="12"/>
      <c r="L33" s="66"/>
      <c r="M33" s="283"/>
      <c r="N33" s="66"/>
      <c r="O33" s="291"/>
      <c r="P33" s="66"/>
    </row>
    <row r="34" spans="1:16" ht="19.5" customHeight="1" x14ac:dyDescent="0.3">
      <c r="B34" s="277" t="s">
        <v>20</v>
      </c>
      <c r="C34" s="277"/>
      <c r="D34" s="277"/>
      <c r="E34" s="293"/>
      <c r="G34" s="293"/>
      <c r="H34" s="17"/>
      <c r="I34" s="283"/>
      <c r="J34" s="270" t="s">
        <v>15</v>
      </c>
      <c r="K34" s="270"/>
      <c r="L34" s="270"/>
      <c r="M34" s="283"/>
      <c r="N34" s="5" t="s">
        <v>56</v>
      </c>
      <c r="O34" s="291"/>
      <c r="P34" s="5" t="s">
        <v>10</v>
      </c>
    </row>
    <row r="35" spans="1:16" s="61" customFormat="1" ht="13" x14ac:dyDescent="0.3">
      <c r="B35" s="292"/>
      <c r="C35" s="292"/>
      <c r="D35" s="292"/>
      <c r="E35" s="62"/>
      <c r="F35" s="1"/>
      <c r="H35" s="63"/>
      <c r="I35" s="64"/>
      <c r="J35" s="64"/>
      <c r="K35" s="64"/>
      <c r="M35" s="64"/>
      <c r="N35" s="17" t="s">
        <v>4</v>
      </c>
      <c r="O35" s="12"/>
      <c r="P35" s="17" t="s">
        <v>4</v>
      </c>
    </row>
    <row r="36" spans="1:16" ht="20.149999999999999" customHeight="1" x14ac:dyDescent="0.3">
      <c r="A36" s="284" t="s">
        <v>45</v>
      </c>
      <c r="B36" s="282" t="s">
        <v>138</v>
      </c>
      <c r="C36" s="282"/>
      <c r="D36" s="282"/>
      <c r="E36" s="24"/>
      <c r="G36" s="12"/>
      <c r="H36" s="17"/>
      <c r="I36" s="12"/>
      <c r="J36" s="274" t="s">
        <v>139</v>
      </c>
      <c r="K36" s="275"/>
      <c r="L36" s="276"/>
      <c r="M36" s="12"/>
      <c r="N36" s="124">
        <v>450</v>
      </c>
      <c r="O36" s="133"/>
      <c r="P36" s="124">
        <v>500</v>
      </c>
    </row>
    <row r="37" spans="1:16" ht="20.149999999999999" customHeight="1" x14ac:dyDescent="0.3">
      <c r="A37" s="285"/>
      <c r="B37" s="282" t="s">
        <v>163</v>
      </c>
      <c r="C37" s="282"/>
      <c r="D37" s="282"/>
      <c r="E37" s="24"/>
      <c r="G37" s="12"/>
      <c r="H37" s="17"/>
      <c r="I37" s="12"/>
      <c r="J37" s="274" t="s">
        <v>139</v>
      </c>
      <c r="K37" s="275"/>
      <c r="L37" s="276"/>
      <c r="M37" s="12"/>
      <c r="N37" s="124"/>
      <c r="O37" s="133"/>
      <c r="P37" s="124">
        <v>1111.5</v>
      </c>
    </row>
    <row r="38" spans="1:16" ht="20.149999999999999" customHeight="1" x14ac:dyDescent="0.3">
      <c r="A38" s="285"/>
      <c r="B38" s="282" t="s">
        <v>169</v>
      </c>
      <c r="C38" s="282"/>
      <c r="D38" s="282"/>
      <c r="E38" s="24"/>
      <c r="G38" s="12"/>
      <c r="H38" s="17"/>
      <c r="I38" s="12"/>
      <c r="J38" s="274" t="s">
        <v>139</v>
      </c>
      <c r="K38" s="275"/>
      <c r="L38" s="276"/>
      <c r="M38" s="12"/>
      <c r="N38" s="124">
        <v>1356.25</v>
      </c>
      <c r="O38" s="133"/>
      <c r="P38" s="124"/>
    </row>
    <row r="39" spans="1:16" ht="20.149999999999999" customHeight="1" x14ac:dyDescent="0.3">
      <c r="A39" s="285"/>
      <c r="B39" s="282" t="s">
        <v>160</v>
      </c>
      <c r="C39" s="282"/>
      <c r="D39" s="282"/>
      <c r="E39" s="24"/>
      <c r="G39" s="12"/>
      <c r="H39" s="17"/>
      <c r="I39" s="12"/>
      <c r="J39" s="274" t="s">
        <v>139</v>
      </c>
      <c r="K39" s="275"/>
      <c r="L39" s="276"/>
      <c r="M39" s="12"/>
      <c r="N39" s="124">
        <v>557.41</v>
      </c>
      <c r="O39" s="133"/>
      <c r="P39" s="124">
        <v>224.57</v>
      </c>
    </row>
    <row r="40" spans="1:16" ht="20.149999999999999" customHeight="1" thickBot="1" x14ac:dyDescent="0.35">
      <c r="A40" s="285"/>
      <c r="B40" s="282"/>
      <c r="C40" s="282"/>
      <c r="D40" s="282"/>
      <c r="E40" s="24"/>
      <c r="G40" s="12"/>
      <c r="H40" s="17"/>
      <c r="I40" s="12"/>
      <c r="J40" s="274"/>
      <c r="K40" s="275"/>
      <c r="L40" s="276"/>
      <c r="M40" s="12"/>
      <c r="N40" s="209"/>
      <c r="O40" s="133"/>
      <c r="P40" s="209"/>
    </row>
    <row r="41" spans="1:16" ht="20.149999999999999" customHeight="1" thickBot="1" x14ac:dyDescent="0.3">
      <c r="A41" s="70"/>
      <c r="B41" s="71"/>
      <c r="C41" s="71"/>
      <c r="D41" s="71"/>
      <c r="E41" s="24"/>
      <c r="G41" s="12"/>
      <c r="H41" s="17"/>
      <c r="I41" s="12"/>
      <c r="K41" s="12"/>
      <c r="L41" s="72" t="s">
        <v>85</v>
      </c>
      <c r="M41" s="12"/>
      <c r="N41" s="210">
        <f>SUM(N36:N40)</f>
        <v>2363.66</v>
      </c>
      <c r="O41" s="133"/>
      <c r="P41" s="210">
        <f>SUM(P36:P40)</f>
        <v>1836.07</v>
      </c>
    </row>
    <row r="42" spans="1:16" x14ac:dyDescent="0.25">
      <c r="A42" s="16"/>
      <c r="B42" s="38"/>
      <c r="C42" s="12"/>
      <c r="D42" s="12"/>
      <c r="E42" s="12"/>
      <c r="F42" s="12"/>
      <c r="G42" s="12"/>
      <c r="H42" s="12"/>
      <c r="I42" s="12"/>
      <c r="J42" s="12"/>
      <c r="K42" s="12"/>
      <c r="M42" s="12"/>
      <c r="O42" s="12"/>
    </row>
    <row r="43" spans="1:16" ht="23" x14ac:dyDescent="0.3">
      <c r="B43" s="277" t="s">
        <v>20</v>
      </c>
      <c r="C43" s="277"/>
      <c r="D43" s="277"/>
      <c r="E43" s="12"/>
      <c r="G43" s="12"/>
      <c r="H43" s="12"/>
      <c r="I43" s="12"/>
      <c r="J43" s="270" t="s">
        <v>15</v>
      </c>
      <c r="K43" s="270"/>
      <c r="L43" s="270"/>
      <c r="M43" s="12"/>
      <c r="N43" s="17" t="s">
        <v>57</v>
      </c>
      <c r="O43" s="12"/>
      <c r="P43" s="5" t="s">
        <v>10</v>
      </c>
    </row>
    <row r="44" spans="1:16" s="61" customFormat="1" ht="13" x14ac:dyDescent="0.3">
      <c r="B44" s="292"/>
      <c r="C44" s="292"/>
      <c r="D44" s="292"/>
      <c r="E44" s="62"/>
      <c r="F44" s="63"/>
      <c r="H44" s="63"/>
      <c r="I44" s="64"/>
      <c r="J44" s="64"/>
      <c r="K44" s="64"/>
      <c r="L44" s="63"/>
      <c r="M44" s="64"/>
      <c r="N44" s="17" t="s">
        <v>4</v>
      </c>
      <c r="O44" s="12"/>
      <c r="P44" s="17" t="s">
        <v>4</v>
      </c>
    </row>
    <row r="45" spans="1:16" ht="20.149999999999999" customHeight="1" x14ac:dyDescent="0.3">
      <c r="A45" s="284" t="s">
        <v>70</v>
      </c>
      <c r="B45" s="282" t="s">
        <v>149</v>
      </c>
      <c r="C45" s="282"/>
      <c r="D45" s="282"/>
      <c r="E45" s="24"/>
      <c r="G45" s="12"/>
      <c r="H45" s="12"/>
      <c r="I45" s="12"/>
      <c r="J45" s="274"/>
      <c r="K45" s="275"/>
      <c r="L45" s="276"/>
      <c r="M45" s="12"/>
      <c r="N45" s="100"/>
      <c r="O45" s="99"/>
      <c r="P45" s="100"/>
    </row>
    <row r="46" spans="1:16" ht="20.149999999999999" customHeight="1" x14ac:dyDescent="0.3">
      <c r="A46" s="285"/>
      <c r="B46" s="282"/>
      <c r="C46" s="282"/>
      <c r="D46" s="282"/>
      <c r="E46" s="24"/>
      <c r="G46" s="12"/>
      <c r="H46" s="12"/>
      <c r="I46" s="12"/>
      <c r="J46" s="274"/>
      <c r="K46" s="275"/>
      <c r="L46" s="276"/>
      <c r="M46" s="12"/>
      <c r="N46" s="100"/>
      <c r="O46" s="99"/>
      <c r="P46" s="100"/>
    </row>
    <row r="47" spans="1:16" ht="20.149999999999999" customHeight="1" thickBot="1" x14ac:dyDescent="0.35">
      <c r="A47" s="285"/>
      <c r="B47" s="282"/>
      <c r="C47" s="282"/>
      <c r="D47" s="282"/>
      <c r="E47" s="24"/>
      <c r="G47" s="12"/>
      <c r="H47" s="12"/>
      <c r="I47" s="12"/>
      <c r="J47" s="274"/>
      <c r="K47" s="275"/>
      <c r="L47" s="276"/>
      <c r="M47" s="12"/>
      <c r="N47" s="139"/>
      <c r="O47" s="99"/>
      <c r="P47" s="139"/>
    </row>
    <row r="48" spans="1:16" ht="20.149999999999999" customHeight="1" thickBot="1" x14ac:dyDescent="0.3">
      <c r="A48" s="70"/>
      <c r="B48" s="71"/>
      <c r="C48" s="71"/>
      <c r="D48" s="71"/>
      <c r="E48" s="24"/>
      <c r="G48" s="12"/>
      <c r="H48" s="12"/>
      <c r="I48" s="12"/>
      <c r="K48" s="12"/>
      <c r="L48" s="72" t="s">
        <v>85</v>
      </c>
      <c r="M48" s="12"/>
      <c r="N48" s="138">
        <f>SUM(N45:N47)</f>
        <v>0</v>
      </c>
      <c r="O48" s="99"/>
      <c r="P48" s="138">
        <f>SUM(P45:P47)</f>
        <v>0</v>
      </c>
    </row>
    <row r="49" spans="1:16" x14ac:dyDescent="0.25">
      <c r="A49" s="16"/>
      <c r="B49" s="38"/>
      <c r="C49" s="12"/>
      <c r="D49" s="12"/>
      <c r="E49" s="12"/>
      <c r="F49" s="12"/>
      <c r="G49" s="12"/>
      <c r="H49" s="12"/>
      <c r="I49" s="12"/>
      <c r="J49" s="12"/>
      <c r="K49" s="12"/>
      <c r="M49" s="12"/>
      <c r="O49" s="12"/>
    </row>
    <row r="50" spans="1:16" ht="40.5" customHeight="1" x14ac:dyDescent="0.3">
      <c r="A50" s="73" t="s">
        <v>79</v>
      </c>
      <c r="B50" s="297" t="s">
        <v>16</v>
      </c>
      <c r="C50" s="297"/>
      <c r="D50" s="297"/>
      <c r="E50" s="297"/>
      <c r="F50" s="297"/>
      <c r="G50" s="74"/>
      <c r="H50" s="298" t="s">
        <v>17</v>
      </c>
      <c r="I50" s="298"/>
      <c r="J50" s="298"/>
      <c r="K50" s="298"/>
      <c r="L50" s="298"/>
      <c r="M50" s="75"/>
      <c r="N50" s="75"/>
      <c r="O50" s="76"/>
      <c r="P50" s="77" t="s">
        <v>18</v>
      </c>
    </row>
    <row r="51" spans="1:16" ht="33.75" customHeight="1" x14ac:dyDescent="0.3">
      <c r="A51" s="51"/>
      <c r="B51" s="264"/>
      <c r="C51" s="265"/>
      <c r="D51" s="265"/>
      <c r="E51" s="265"/>
      <c r="F51" s="266"/>
      <c r="G51" s="65"/>
      <c r="H51" s="373" t="s">
        <v>173</v>
      </c>
      <c r="I51" s="265"/>
      <c r="J51" s="265"/>
      <c r="K51" s="265"/>
      <c r="L51" s="265"/>
      <c r="M51" s="265"/>
      <c r="N51" s="266"/>
      <c r="P51" s="375">
        <v>46157</v>
      </c>
    </row>
    <row r="52" spans="1:16" ht="33.75" customHeight="1" x14ac:dyDescent="0.3">
      <c r="A52" s="51"/>
      <c r="B52" s="267"/>
      <c r="C52" s="268"/>
      <c r="D52" s="268"/>
      <c r="E52" s="268"/>
      <c r="F52" s="269"/>
      <c r="G52" s="65"/>
      <c r="H52" s="373" t="s">
        <v>174</v>
      </c>
      <c r="I52" s="265"/>
      <c r="J52" s="265"/>
      <c r="K52" s="265"/>
      <c r="L52" s="265"/>
      <c r="M52" s="265"/>
      <c r="N52" s="266"/>
      <c r="P52" s="374">
        <v>46157</v>
      </c>
    </row>
    <row r="53" spans="1:16" ht="14" x14ac:dyDescent="0.25">
      <c r="F53" s="65"/>
      <c r="G53" s="65"/>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topLeftCell="A35" zoomScale="85" zoomScaleNormal="85" zoomScaleSheetLayoutView="80" workbookViewId="0">
      <selection activeCell="B24" sqref="B24:J24"/>
    </sheetView>
  </sheetViews>
  <sheetFormatPr defaultColWidth="9.08984375" defaultRowHeight="12.5" x14ac:dyDescent="0.25"/>
  <cols>
    <col min="1" max="1" width="31.6328125" style="1" customWidth="1"/>
    <col min="2" max="2" width="15.453125" style="30" customWidth="1"/>
    <col min="3" max="3" width="1.6328125" style="1" customWidth="1"/>
    <col min="4" max="4" width="15.453125" style="1" customWidth="1"/>
    <col min="5" max="5" width="1.54296875" style="1" customWidth="1"/>
    <col min="6" max="6" width="15.453125" style="1" customWidth="1"/>
    <col min="7" max="7" width="1.453125" style="1" customWidth="1"/>
    <col min="8" max="8" width="15.453125" style="1" customWidth="1"/>
    <col min="9" max="9" width="1.54296875" style="1" customWidth="1"/>
    <col min="10" max="10" width="14.6328125" style="1" customWidth="1"/>
    <col min="11" max="11" width="21.08984375" style="1" bestFit="1" customWidth="1"/>
    <col min="12" max="16384" width="9.08984375" style="1"/>
  </cols>
  <sheetData>
    <row r="1" spans="1:12" ht="27.75" customHeight="1" x14ac:dyDescent="0.4">
      <c r="B1" s="299" t="str">
        <f>'R&amp;P Accounts'!B2</f>
        <v>P.H.D FUNdamentals</v>
      </c>
      <c r="C1" s="299"/>
      <c r="D1" s="299"/>
      <c r="E1" s="299"/>
      <c r="F1" s="299"/>
      <c r="G1" s="299"/>
      <c r="H1" s="299"/>
      <c r="I1" s="299"/>
      <c r="J1" s="299"/>
      <c r="K1" s="306" t="str">
        <f>'R&amp;P Accounts'!L2</f>
        <v>SC050447</v>
      </c>
      <c r="L1" s="306"/>
    </row>
    <row r="2" spans="1:12" ht="10.5" customHeight="1" x14ac:dyDescent="0.25">
      <c r="A2" s="308"/>
      <c r="B2" s="308"/>
      <c r="C2" s="308"/>
      <c r="D2" s="308"/>
      <c r="E2" s="308"/>
      <c r="F2" s="308"/>
      <c r="G2" s="308"/>
      <c r="H2" s="308"/>
      <c r="I2" s="308"/>
      <c r="J2" s="308"/>
      <c r="K2" s="308"/>
    </row>
    <row r="3" spans="1:12" s="46" customFormat="1" ht="26.25" customHeight="1" x14ac:dyDescent="0.25">
      <c r="A3" s="42" t="s">
        <v>111</v>
      </c>
      <c r="B3" s="43"/>
      <c r="C3" s="42"/>
      <c r="D3" s="42"/>
      <c r="E3" s="42"/>
      <c r="F3" s="42"/>
      <c r="G3" s="307"/>
      <c r="H3" s="307"/>
      <c r="I3" s="307"/>
      <c r="J3" s="307"/>
      <c r="K3" s="79"/>
    </row>
    <row r="4" spans="1:12" ht="15" customHeight="1" x14ac:dyDescent="0.25">
      <c r="A4" s="308"/>
      <c r="B4" s="308"/>
      <c r="C4" s="308"/>
      <c r="D4" s="308"/>
      <c r="E4" s="308"/>
      <c r="F4" s="308"/>
      <c r="G4" s="308"/>
      <c r="H4" s="308"/>
      <c r="I4" s="308"/>
      <c r="J4" s="308"/>
      <c r="K4" s="308"/>
    </row>
    <row r="5" spans="1:12" ht="20.149999999999999" customHeight="1" x14ac:dyDescent="0.25">
      <c r="A5" s="309" t="s">
        <v>113</v>
      </c>
      <c r="B5" s="311" t="s">
        <v>159</v>
      </c>
      <c r="C5" s="312"/>
      <c r="D5" s="312"/>
      <c r="E5" s="312"/>
      <c r="F5" s="312"/>
      <c r="G5" s="312"/>
      <c r="H5" s="312"/>
      <c r="I5" s="312"/>
      <c r="J5" s="312"/>
      <c r="K5" s="313"/>
    </row>
    <row r="6" spans="1:12" ht="20.149999999999999" customHeight="1" x14ac:dyDescent="0.25">
      <c r="A6" s="310"/>
      <c r="B6" s="314"/>
      <c r="C6" s="315"/>
      <c r="D6" s="315"/>
      <c r="E6" s="315"/>
      <c r="F6" s="315"/>
      <c r="G6" s="315"/>
      <c r="H6" s="315"/>
      <c r="I6" s="315"/>
      <c r="J6" s="315"/>
      <c r="K6" s="316"/>
    </row>
    <row r="7" spans="1:12" ht="29.25" customHeight="1" x14ac:dyDescent="0.25">
      <c r="A7" s="310"/>
      <c r="B7" s="314"/>
      <c r="C7" s="315"/>
      <c r="D7" s="315"/>
      <c r="E7" s="315"/>
      <c r="F7" s="315"/>
      <c r="G7" s="315"/>
      <c r="H7" s="315"/>
      <c r="I7" s="315"/>
      <c r="J7" s="315"/>
      <c r="K7" s="316"/>
    </row>
    <row r="8" spans="1:12" ht="41.25" customHeight="1" x14ac:dyDescent="0.25">
      <c r="A8" s="310"/>
      <c r="B8" s="314"/>
      <c r="C8" s="315"/>
      <c r="D8" s="315"/>
      <c r="E8" s="315"/>
      <c r="F8" s="315"/>
      <c r="G8" s="315"/>
      <c r="H8" s="315"/>
      <c r="I8" s="315"/>
      <c r="J8" s="315"/>
      <c r="K8" s="316"/>
    </row>
    <row r="9" spans="1:12" ht="64.5" customHeight="1" x14ac:dyDescent="0.25">
      <c r="A9" s="310"/>
      <c r="B9" s="317"/>
      <c r="C9" s="318"/>
      <c r="D9" s="318"/>
      <c r="E9" s="318"/>
      <c r="F9" s="318"/>
      <c r="G9" s="318"/>
      <c r="H9" s="318"/>
      <c r="I9" s="318"/>
      <c r="J9" s="318"/>
      <c r="K9" s="319"/>
    </row>
    <row r="10" spans="1:12" x14ac:dyDescent="0.25">
      <c r="A10" s="293"/>
      <c r="B10" s="293"/>
      <c r="C10" s="293"/>
      <c r="D10" s="293"/>
      <c r="E10" s="293"/>
      <c r="F10" s="293"/>
      <c r="G10" s="293"/>
      <c r="H10" s="293"/>
      <c r="I10" s="293"/>
      <c r="J10" s="293"/>
      <c r="K10" s="293"/>
    </row>
    <row r="11" spans="1:12" ht="27" customHeight="1" x14ac:dyDescent="0.25">
      <c r="B11" s="320" t="s">
        <v>50</v>
      </c>
      <c r="C11" s="320"/>
      <c r="D11" s="320"/>
      <c r="E11" s="320"/>
      <c r="F11" s="320"/>
      <c r="G11" s="12"/>
      <c r="H11" s="17" t="s">
        <v>49</v>
      </c>
      <c r="I11" s="12"/>
      <c r="J11" s="17" t="s">
        <v>90</v>
      </c>
      <c r="K11" s="17" t="s">
        <v>48</v>
      </c>
    </row>
    <row r="12" spans="1:12" ht="20.149999999999999" customHeight="1" x14ac:dyDescent="0.3">
      <c r="A12" s="309" t="s">
        <v>59</v>
      </c>
      <c r="B12" s="303" t="s">
        <v>150</v>
      </c>
      <c r="C12" s="304"/>
      <c r="D12" s="304"/>
      <c r="E12" s="304"/>
      <c r="F12" s="305"/>
      <c r="G12" s="18"/>
      <c r="H12" s="186"/>
      <c r="I12" s="187"/>
      <c r="J12" s="188"/>
      <c r="K12" s="189"/>
    </row>
    <row r="13" spans="1:12" ht="20.149999999999999" customHeight="1" x14ac:dyDescent="0.3">
      <c r="A13" s="310"/>
      <c r="B13" s="303"/>
      <c r="C13" s="304"/>
      <c r="D13" s="304"/>
      <c r="E13" s="304"/>
      <c r="F13" s="305"/>
      <c r="G13" s="18"/>
      <c r="H13" s="186"/>
      <c r="I13" s="187"/>
      <c r="J13" s="188"/>
      <c r="K13" s="189"/>
    </row>
    <row r="14" spans="1:12" ht="20.149999999999999" customHeight="1" x14ac:dyDescent="0.3">
      <c r="A14" s="310"/>
      <c r="B14" s="303"/>
      <c r="C14" s="304"/>
      <c r="D14" s="304"/>
      <c r="E14" s="304"/>
      <c r="F14" s="305"/>
      <c r="G14" s="18"/>
      <c r="H14" s="186"/>
      <c r="I14" s="187"/>
      <c r="J14" s="188"/>
      <c r="K14" s="189"/>
    </row>
    <row r="15" spans="1:12" ht="20.149999999999999" customHeight="1" x14ac:dyDescent="0.3">
      <c r="A15" s="310"/>
      <c r="B15" s="303"/>
      <c r="C15" s="304"/>
      <c r="D15" s="304"/>
      <c r="E15" s="304"/>
      <c r="F15" s="305"/>
      <c r="G15" s="18"/>
      <c r="H15" s="186"/>
      <c r="I15" s="187"/>
      <c r="J15" s="188"/>
      <c r="K15" s="189"/>
    </row>
    <row r="16" spans="1:12" ht="20.149999999999999" customHeight="1" x14ac:dyDescent="0.3">
      <c r="A16" s="310"/>
      <c r="B16" s="321"/>
      <c r="C16" s="322"/>
      <c r="D16" s="322"/>
      <c r="E16" s="322"/>
      <c r="F16" s="323"/>
      <c r="G16" s="18"/>
      <c r="H16" s="186"/>
      <c r="I16" s="187"/>
      <c r="J16" s="188"/>
      <c r="K16" s="190"/>
    </row>
    <row r="17" spans="1:11" ht="20.25" customHeight="1" x14ac:dyDescent="0.3">
      <c r="A17" s="12"/>
      <c r="B17" s="324" t="s">
        <v>84</v>
      </c>
      <c r="C17" s="324"/>
      <c r="D17" s="324"/>
      <c r="E17" s="324"/>
      <c r="F17" s="324"/>
      <c r="G17" s="324"/>
      <c r="H17" s="324"/>
      <c r="I17" s="324"/>
      <c r="J17" s="324"/>
      <c r="K17" s="211">
        <f>SUM(K12:K16)</f>
        <v>0</v>
      </c>
    </row>
    <row r="18" spans="1:11" ht="15.75" customHeight="1" x14ac:dyDescent="0.25">
      <c r="A18" s="12"/>
      <c r="B18" s="12"/>
      <c r="C18" s="12"/>
      <c r="D18" s="12"/>
      <c r="E18" s="12"/>
      <c r="F18" s="12"/>
      <c r="G18" s="12"/>
      <c r="H18" s="12"/>
      <c r="I18" s="12"/>
      <c r="J18" s="12"/>
      <c r="K18" s="12"/>
    </row>
    <row r="19" spans="1:11" ht="20.149999999999999" customHeight="1" x14ac:dyDescent="0.25">
      <c r="A19" s="60" t="s">
        <v>60</v>
      </c>
      <c r="B19" s="325" t="s">
        <v>117</v>
      </c>
      <c r="C19" s="326"/>
      <c r="D19" s="326"/>
      <c r="E19" s="326"/>
      <c r="F19" s="326"/>
      <c r="G19" s="326"/>
      <c r="H19" s="326"/>
      <c r="I19" s="326"/>
      <c r="J19" s="327"/>
      <c r="K19" s="333" t="s">
        <v>165</v>
      </c>
    </row>
    <row r="20" spans="1:11" ht="17.25" customHeight="1" x14ac:dyDescent="0.25">
      <c r="A20" s="16"/>
      <c r="B20" s="328"/>
      <c r="C20" s="329"/>
      <c r="D20" s="329"/>
      <c r="E20" s="329"/>
      <c r="F20" s="329"/>
      <c r="G20" s="329"/>
      <c r="H20" s="329"/>
      <c r="I20" s="329"/>
      <c r="J20" s="330"/>
      <c r="K20" s="334"/>
    </row>
    <row r="21" spans="1:11" ht="12.75" customHeight="1" x14ac:dyDescent="0.25">
      <c r="A21" s="293"/>
      <c r="B21" s="293"/>
      <c r="C21" s="293"/>
      <c r="D21" s="293"/>
      <c r="E21" s="293"/>
      <c r="F21" s="293"/>
      <c r="G21" s="293"/>
      <c r="H21" s="293"/>
      <c r="I21" s="293"/>
      <c r="J21" s="293"/>
      <c r="K21" s="293"/>
    </row>
    <row r="22" spans="1:11" ht="27" customHeight="1" x14ac:dyDescent="0.25">
      <c r="B22" s="320" t="s">
        <v>51</v>
      </c>
      <c r="C22" s="320"/>
      <c r="D22" s="320"/>
      <c r="E22" s="320"/>
      <c r="F22" s="320"/>
      <c r="G22" s="320"/>
      <c r="H22" s="320"/>
      <c r="I22" s="320"/>
      <c r="J22" s="320"/>
      <c r="K22" s="17" t="s">
        <v>48</v>
      </c>
    </row>
    <row r="23" spans="1:11" ht="19.5" customHeight="1" x14ac:dyDescent="0.3">
      <c r="A23" s="309" t="s">
        <v>61</v>
      </c>
      <c r="B23" s="303" t="s">
        <v>172</v>
      </c>
      <c r="C23" s="304"/>
      <c r="D23" s="304"/>
      <c r="E23" s="304"/>
      <c r="F23" s="304"/>
      <c r="G23" s="304"/>
      <c r="H23" s="304"/>
      <c r="I23" s="304"/>
      <c r="J23" s="305"/>
      <c r="K23" s="88">
        <v>19291.98</v>
      </c>
    </row>
    <row r="24" spans="1:11" ht="20.149999999999999" customHeight="1" x14ac:dyDescent="0.3">
      <c r="A24" s="310"/>
      <c r="B24" s="303"/>
      <c r="C24" s="304"/>
      <c r="D24" s="304"/>
      <c r="E24" s="304"/>
      <c r="F24" s="304"/>
      <c r="G24" s="304"/>
      <c r="H24" s="304"/>
      <c r="I24" s="304"/>
      <c r="J24" s="305"/>
      <c r="K24" s="88"/>
    </row>
    <row r="25" spans="1:11" ht="20.149999999999999" customHeight="1" x14ac:dyDescent="0.3">
      <c r="A25" s="310"/>
      <c r="B25" s="303"/>
      <c r="C25" s="304"/>
      <c r="D25" s="304"/>
      <c r="E25" s="304"/>
      <c r="F25" s="304"/>
      <c r="G25" s="304"/>
      <c r="H25" s="304"/>
      <c r="I25" s="304"/>
      <c r="J25" s="305"/>
      <c r="K25" s="88"/>
    </row>
    <row r="26" spans="1:11" ht="20.149999999999999" customHeight="1" x14ac:dyDescent="0.3">
      <c r="A26" s="310"/>
      <c r="B26" s="303"/>
      <c r="C26" s="304"/>
      <c r="D26" s="304"/>
      <c r="E26" s="304"/>
      <c r="F26" s="304"/>
      <c r="G26" s="304"/>
      <c r="H26" s="304"/>
      <c r="I26" s="304"/>
      <c r="J26" s="305"/>
      <c r="K26" s="88"/>
    </row>
    <row r="27" spans="1:11" ht="20.149999999999999" customHeight="1" x14ac:dyDescent="0.3">
      <c r="A27" s="310"/>
      <c r="B27" s="303"/>
      <c r="C27" s="304"/>
      <c r="D27" s="304"/>
      <c r="E27" s="304"/>
      <c r="F27" s="304"/>
      <c r="G27" s="304"/>
      <c r="H27" s="304"/>
      <c r="I27" s="304"/>
      <c r="J27" s="305"/>
      <c r="K27" s="88"/>
    </row>
    <row r="28" spans="1:11" x14ac:dyDescent="0.25">
      <c r="A28" s="293"/>
      <c r="B28" s="293"/>
      <c r="C28" s="293"/>
      <c r="D28" s="293"/>
      <c r="E28" s="293"/>
      <c r="F28" s="293"/>
      <c r="G28" s="293"/>
      <c r="H28" s="293"/>
      <c r="I28" s="293"/>
      <c r="J28" s="293"/>
      <c r="K28" s="293"/>
    </row>
    <row r="29" spans="1:11" ht="20.149999999999999" customHeight="1" x14ac:dyDescent="0.25">
      <c r="A29" s="60" t="s">
        <v>62</v>
      </c>
      <c r="B29" s="325" t="s">
        <v>118</v>
      </c>
      <c r="C29" s="326"/>
      <c r="D29" s="326"/>
      <c r="E29" s="326"/>
      <c r="F29" s="326"/>
      <c r="G29" s="326"/>
      <c r="H29" s="326"/>
      <c r="I29" s="326"/>
      <c r="J29" s="327"/>
      <c r="K29" s="331"/>
    </row>
    <row r="30" spans="1:11" ht="17.25" customHeight="1" x14ac:dyDescent="0.25">
      <c r="A30" s="16"/>
      <c r="B30" s="328"/>
      <c r="C30" s="329"/>
      <c r="D30" s="329"/>
      <c r="E30" s="329"/>
      <c r="F30" s="329"/>
      <c r="G30" s="329"/>
      <c r="H30" s="329"/>
      <c r="I30" s="329"/>
      <c r="J30" s="330"/>
      <c r="K30" s="332"/>
    </row>
    <row r="31" spans="1:11" ht="12.75" customHeight="1" x14ac:dyDescent="0.25">
      <c r="A31" s="293"/>
      <c r="B31" s="293"/>
      <c r="C31" s="293"/>
      <c r="D31" s="293"/>
      <c r="E31" s="293"/>
      <c r="F31" s="293"/>
      <c r="G31" s="293"/>
      <c r="H31" s="293"/>
      <c r="I31" s="293"/>
      <c r="J31" s="293"/>
      <c r="K31" s="293"/>
    </row>
    <row r="32" spans="1:11" ht="27" customHeight="1" x14ac:dyDescent="0.25">
      <c r="A32" s="308"/>
      <c r="B32" s="308"/>
      <c r="C32" s="308"/>
      <c r="D32" s="308"/>
      <c r="E32" s="308"/>
      <c r="F32" s="308"/>
      <c r="G32" s="308"/>
      <c r="H32" s="308"/>
      <c r="I32" s="12"/>
      <c r="J32" s="17" t="s">
        <v>83</v>
      </c>
      <c r="K32" s="17" t="s">
        <v>48</v>
      </c>
    </row>
    <row r="33" spans="1:11" ht="20.149999999999999" customHeight="1" x14ac:dyDescent="0.3">
      <c r="A33" s="309" t="s">
        <v>63</v>
      </c>
      <c r="B33" s="303"/>
      <c r="C33" s="304"/>
      <c r="D33" s="304"/>
      <c r="E33" s="304"/>
      <c r="F33" s="304"/>
      <c r="G33" s="304"/>
      <c r="H33" s="305"/>
      <c r="I33" s="18"/>
      <c r="J33" s="88"/>
      <c r="K33" s="88"/>
    </row>
    <row r="34" spans="1:11" ht="20.149999999999999" customHeight="1" x14ac:dyDescent="0.3">
      <c r="A34" s="310"/>
      <c r="B34" s="303"/>
      <c r="C34" s="304"/>
      <c r="D34" s="304"/>
      <c r="E34" s="304"/>
      <c r="F34" s="304"/>
      <c r="G34" s="304"/>
      <c r="H34" s="305"/>
      <c r="I34" s="18"/>
      <c r="J34" s="88"/>
      <c r="K34" s="88"/>
    </row>
    <row r="35" spans="1:11" ht="20.149999999999999" customHeight="1" x14ac:dyDescent="0.3">
      <c r="A35" s="310"/>
      <c r="B35" s="303"/>
      <c r="C35" s="304"/>
      <c r="D35" s="304"/>
      <c r="E35" s="304"/>
      <c r="F35" s="304"/>
      <c r="G35" s="304"/>
      <c r="H35" s="305"/>
      <c r="I35" s="18"/>
      <c r="J35" s="88"/>
      <c r="K35" s="88"/>
    </row>
    <row r="36" spans="1:11" ht="20.149999999999999" customHeight="1" x14ac:dyDescent="0.3">
      <c r="A36" s="310"/>
      <c r="B36" s="303"/>
      <c r="C36" s="304"/>
      <c r="D36" s="304"/>
      <c r="E36" s="304"/>
      <c r="F36" s="304"/>
      <c r="G36" s="304"/>
      <c r="H36" s="305"/>
      <c r="I36" s="18"/>
      <c r="J36" s="88"/>
      <c r="K36" s="88"/>
    </row>
    <row r="37" spans="1:11" ht="20.149999999999999" customHeight="1" x14ac:dyDescent="0.3">
      <c r="A37" s="310"/>
      <c r="B37" s="321"/>
      <c r="C37" s="322"/>
      <c r="D37" s="322"/>
      <c r="E37" s="322"/>
      <c r="F37" s="322"/>
      <c r="G37" s="322"/>
      <c r="H37" s="323"/>
      <c r="I37" s="18"/>
      <c r="J37" s="88"/>
      <c r="K37" s="88"/>
    </row>
    <row r="38" spans="1:11" x14ac:dyDescent="0.25">
      <c r="A38" s="293"/>
      <c r="B38" s="293"/>
      <c r="C38" s="293"/>
      <c r="D38" s="293"/>
      <c r="E38" s="293"/>
      <c r="F38" s="293"/>
      <c r="G38" s="293"/>
      <c r="H38" s="293"/>
      <c r="I38" s="293"/>
      <c r="J38" s="293"/>
      <c r="K38" s="293"/>
    </row>
    <row r="39" spans="1:11" ht="23" x14ac:dyDescent="0.3">
      <c r="B39" s="349" t="s">
        <v>52</v>
      </c>
      <c r="C39" s="349"/>
      <c r="D39" s="349"/>
      <c r="E39" s="12"/>
      <c r="F39" s="349" t="s">
        <v>58</v>
      </c>
      <c r="G39" s="349"/>
      <c r="H39" s="349"/>
      <c r="I39" s="12"/>
      <c r="J39" s="17" t="s">
        <v>53</v>
      </c>
      <c r="K39" s="17" t="s">
        <v>54</v>
      </c>
    </row>
    <row r="40" spans="1:11" ht="20.149999999999999" customHeight="1" x14ac:dyDescent="0.3">
      <c r="A40" s="309" t="s">
        <v>64</v>
      </c>
      <c r="B40" s="303" t="s">
        <v>149</v>
      </c>
      <c r="C40" s="304"/>
      <c r="D40" s="305"/>
      <c r="E40" s="89"/>
      <c r="F40" s="346"/>
      <c r="G40" s="347"/>
      <c r="H40" s="348"/>
      <c r="I40" s="18"/>
      <c r="J40" s="88"/>
      <c r="K40" s="88"/>
    </row>
    <row r="41" spans="1:11" ht="20.149999999999999" customHeight="1" x14ac:dyDescent="0.3">
      <c r="A41" s="310"/>
      <c r="B41" s="321"/>
      <c r="C41" s="322"/>
      <c r="D41" s="323"/>
      <c r="E41" s="89"/>
      <c r="F41" s="346"/>
      <c r="G41" s="347"/>
      <c r="H41" s="348"/>
      <c r="I41" s="18"/>
      <c r="J41" s="88"/>
      <c r="K41" s="88"/>
    </row>
    <row r="42" spans="1:11" ht="20.149999999999999" customHeight="1" x14ac:dyDescent="0.3">
      <c r="A42" s="310"/>
      <c r="B42" s="303"/>
      <c r="C42" s="304"/>
      <c r="D42" s="305"/>
      <c r="E42" s="89"/>
      <c r="F42" s="346"/>
      <c r="G42" s="347"/>
      <c r="H42" s="348"/>
      <c r="I42" s="18"/>
      <c r="J42" s="88"/>
      <c r="K42" s="88"/>
    </row>
    <row r="43" spans="1:11" ht="20.149999999999999" customHeight="1" x14ac:dyDescent="0.3">
      <c r="A43" s="310"/>
      <c r="B43" s="303"/>
      <c r="C43" s="304"/>
      <c r="D43" s="305"/>
      <c r="E43" s="89"/>
      <c r="F43" s="346"/>
      <c r="G43" s="347"/>
      <c r="H43" s="348"/>
      <c r="I43" s="18"/>
      <c r="J43" s="88"/>
      <c r="K43" s="88"/>
    </row>
    <row r="44" spans="1:11" ht="20.149999999999999" customHeight="1" x14ac:dyDescent="0.3">
      <c r="A44" s="310"/>
      <c r="B44" s="321"/>
      <c r="C44" s="322"/>
      <c r="D44" s="323"/>
      <c r="E44" s="89"/>
      <c r="F44" s="346"/>
      <c r="G44" s="347"/>
      <c r="H44" s="348"/>
      <c r="I44" s="18"/>
      <c r="J44" s="88"/>
      <c r="K44" s="88"/>
    </row>
    <row r="45" spans="1:11" x14ac:dyDescent="0.25">
      <c r="A45" s="308"/>
      <c r="B45" s="345"/>
      <c r="C45" s="345"/>
      <c r="D45" s="345"/>
      <c r="E45" s="345"/>
      <c r="F45" s="345"/>
      <c r="G45" s="345"/>
      <c r="H45" s="345"/>
      <c r="I45" s="345"/>
      <c r="J45" s="345"/>
      <c r="K45" s="345"/>
    </row>
    <row r="46" spans="1:11" ht="19.5" customHeight="1" x14ac:dyDescent="0.25">
      <c r="A46" s="335" t="s">
        <v>65</v>
      </c>
      <c r="B46" s="336" t="s">
        <v>171</v>
      </c>
      <c r="C46" s="337"/>
      <c r="D46" s="337"/>
      <c r="E46" s="337"/>
      <c r="F46" s="337"/>
      <c r="G46" s="337"/>
      <c r="H46" s="337"/>
      <c r="I46" s="337"/>
      <c r="J46" s="337"/>
      <c r="K46" s="338"/>
    </row>
    <row r="47" spans="1:11" ht="19.5" customHeight="1" x14ac:dyDescent="0.25">
      <c r="A47" s="335"/>
      <c r="B47" s="339"/>
      <c r="C47" s="340"/>
      <c r="D47" s="340"/>
      <c r="E47" s="340"/>
      <c r="F47" s="340"/>
      <c r="G47" s="340"/>
      <c r="H47" s="340"/>
      <c r="I47" s="340"/>
      <c r="J47" s="340"/>
      <c r="K47" s="341"/>
    </row>
    <row r="48" spans="1:11" ht="19.5" customHeight="1" x14ac:dyDescent="0.25">
      <c r="A48" s="335"/>
      <c r="B48" s="339"/>
      <c r="C48" s="340"/>
      <c r="D48" s="340"/>
      <c r="E48" s="340"/>
      <c r="F48" s="340"/>
      <c r="G48" s="340"/>
      <c r="H48" s="340"/>
      <c r="I48" s="340"/>
      <c r="J48" s="340"/>
      <c r="K48" s="341"/>
    </row>
    <row r="49" spans="1:11" ht="19.5" customHeight="1" x14ac:dyDescent="0.25">
      <c r="A49" s="335"/>
      <c r="B49" s="339"/>
      <c r="C49" s="340"/>
      <c r="D49" s="340"/>
      <c r="E49" s="340"/>
      <c r="F49" s="340"/>
      <c r="G49" s="340"/>
      <c r="H49" s="340"/>
      <c r="I49" s="340"/>
      <c r="J49" s="340"/>
      <c r="K49" s="341"/>
    </row>
    <row r="50" spans="1:11" ht="10.5" customHeight="1" x14ac:dyDescent="0.25">
      <c r="A50" s="335"/>
      <c r="B50" s="339"/>
      <c r="C50" s="340"/>
      <c r="D50" s="340"/>
      <c r="E50" s="340"/>
      <c r="F50" s="340"/>
      <c r="G50" s="340"/>
      <c r="H50" s="340"/>
      <c r="I50" s="340"/>
      <c r="J50" s="340"/>
      <c r="K50" s="341"/>
    </row>
    <row r="51" spans="1:11" ht="11.25" customHeight="1" x14ac:dyDescent="0.25">
      <c r="A51" s="335"/>
      <c r="B51" s="339"/>
      <c r="C51" s="340"/>
      <c r="D51" s="340"/>
      <c r="E51" s="340"/>
      <c r="F51" s="340"/>
      <c r="G51" s="340"/>
      <c r="H51" s="340"/>
      <c r="I51" s="340"/>
      <c r="J51" s="340"/>
      <c r="K51" s="341"/>
    </row>
    <row r="52" spans="1:11" ht="12.75" customHeight="1" x14ac:dyDescent="0.25">
      <c r="A52" s="335"/>
      <c r="B52" s="339"/>
      <c r="C52" s="340"/>
      <c r="D52" s="340"/>
      <c r="E52" s="340"/>
      <c r="F52" s="340"/>
      <c r="G52" s="340"/>
      <c r="H52" s="340"/>
      <c r="I52" s="340"/>
      <c r="J52" s="340"/>
      <c r="K52" s="341"/>
    </row>
    <row r="53" spans="1:11" ht="5.25" customHeight="1" x14ac:dyDescent="0.25">
      <c r="A53" s="335"/>
      <c r="B53" s="339"/>
      <c r="C53" s="340"/>
      <c r="D53" s="340"/>
      <c r="E53" s="340"/>
      <c r="F53" s="340"/>
      <c r="G53" s="340"/>
      <c r="H53" s="340"/>
      <c r="I53" s="340"/>
      <c r="J53" s="340"/>
      <c r="K53" s="341"/>
    </row>
    <row r="54" spans="1:11" ht="4.5" customHeight="1" x14ac:dyDescent="0.25">
      <c r="A54" s="335"/>
      <c r="B54" s="339"/>
      <c r="C54" s="340"/>
      <c r="D54" s="340"/>
      <c r="E54" s="340"/>
      <c r="F54" s="340"/>
      <c r="G54" s="340"/>
      <c r="H54" s="340"/>
      <c r="I54" s="340"/>
      <c r="J54" s="340"/>
      <c r="K54" s="341"/>
    </row>
    <row r="55" spans="1:11" ht="4.5" customHeight="1" x14ac:dyDescent="0.25">
      <c r="A55" s="335"/>
      <c r="B55" s="342"/>
      <c r="C55" s="343"/>
      <c r="D55" s="343"/>
      <c r="E55" s="343"/>
      <c r="F55" s="343"/>
      <c r="G55" s="343"/>
      <c r="H55" s="343"/>
      <c r="I55" s="343"/>
      <c r="J55" s="343"/>
      <c r="K55" s="344"/>
    </row>
    <row r="56" spans="1:11" x14ac:dyDescent="0.25">
      <c r="B56" s="52"/>
    </row>
  </sheetData>
  <mergeCells count="54">
    <mergeCell ref="B39:D39"/>
    <mergeCell ref="F39:H39"/>
    <mergeCell ref="A38:K38"/>
    <mergeCell ref="A32:H32"/>
    <mergeCell ref="A31:K31"/>
    <mergeCell ref="A33:A37"/>
    <mergeCell ref="B34:H34"/>
    <mergeCell ref="B33:H33"/>
    <mergeCell ref="B35:H35"/>
    <mergeCell ref="B36:H36"/>
    <mergeCell ref="B37:H37"/>
    <mergeCell ref="A46:A55"/>
    <mergeCell ref="B46:K55"/>
    <mergeCell ref="A45:K45"/>
    <mergeCell ref="A40:A44"/>
    <mergeCell ref="B40:D40"/>
    <mergeCell ref="B41:D41"/>
    <mergeCell ref="B42:D42"/>
    <mergeCell ref="B43:D43"/>
    <mergeCell ref="B44:D44"/>
    <mergeCell ref="F41:H41"/>
    <mergeCell ref="F42:H42"/>
    <mergeCell ref="F43:H43"/>
    <mergeCell ref="F40:H40"/>
    <mergeCell ref="F44:H44"/>
    <mergeCell ref="B17:J17"/>
    <mergeCell ref="B19:J20"/>
    <mergeCell ref="K29:K30"/>
    <mergeCell ref="A28:K28"/>
    <mergeCell ref="B23:J23"/>
    <mergeCell ref="B24:J24"/>
    <mergeCell ref="B25:J25"/>
    <mergeCell ref="B26:J26"/>
    <mergeCell ref="B27:J27"/>
    <mergeCell ref="B29:J30"/>
    <mergeCell ref="A23:A27"/>
    <mergeCell ref="K19:K20"/>
    <mergeCell ref="A21:K21"/>
    <mergeCell ref="B22:J22"/>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B16:F16"/>
  </mergeCells>
  <phoneticPr fontId="14" type="noConversion"/>
  <pageMargins left="0.35433070866141736" right="0.31496062992125984" top="0.47244094488188981" bottom="0.4" header="0.47244094488188981" footer="0.2"/>
  <pageSetup paperSize="9" scale="68"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08"/>
  <sheetViews>
    <sheetView topLeftCell="A35" zoomScale="80" workbookViewId="0"/>
  </sheetViews>
  <sheetFormatPr defaultColWidth="9.08984375" defaultRowHeight="12.5" x14ac:dyDescent="0.25"/>
  <cols>
    <col min="1" max="1" width="49" style="1" customWidth="1"/>
    <col min="2" max="2" width="1.54296875" style="1" customWidth="1"/>
    <col min="3" max="3" width="15.453125" style="30" customWidth="1"/>
    <col min="4" max="4" width="1.6328125" style="1" customWidth="1"/>
    <col min="5" max="5" width="15.453125" style="1" customWidth="1"/>
    <col min="6" max="6" width="1.54296875" style="1" customWidth="1"/>
    <col min="7" max="7" width="15.453125" style="1" customWidth="1"/>
    <col min="8" max="8" width="1.453125" style="1" customWidth="1"/>
    <col min="9" max="9" width="15.453125" style="1" customWidth="1"/>
    <col min="10" max="10" width="1.54296875" style="1" customWidth="1"/>
    <col min="11" max="11" width="14.6328125" style="1" customWidth="1"/>
    <col min="12" max="12" width="1.6328125" style="1" customWidth="1"/>
    <col min="13" max="13" width="14.6328125" style="1" customWidth="1"/>
    <col min="14" max="16384" width="9.08984375" style="1"/>
  </cols>
  <sheetData>
    <row r="1" spans="1:14" ht="27.75" customHeight="1" x14ac:dyDescent="0.4">
      <c r="C1" s="299" t="str">
        <f>'R&amp;P Accounts'!B2</f>
        <v>P.H.D FUNdamentals</v>
      </c>
      <c r="D1" s="299"/>
      <c r="E1" s="299"/>
      <c r="F1" s="299"/>
      <c r="G1" s="299"/>
      <c r="H1" s="299"/>
      <c r="I1" s="299"/>
      <c r="J1" s="299"/>
      <c r="K1" s="299"/>
      <c r="M1" s="306" t="str">
        <f>'R&amp;P Accounts'!L2</f>
        <v>SC050447</v>
      </c>
      <c r="N1" s="306"/>
    </row>
    <row r="2" spans="1:14" ht="10.5" customHeight="1" x14ac:dyDescent="0.25">
      <c r="A2" s="103"/>
      <c r="B2" s="103"/>
      <c r="C2" s="103"/>
      <c r="D2" s="103"/>
      <c r="E2" s="103"/>
      <c r="F2" s="103"/>
      <c r="G2" s="103"/>
      <c r="H2" s="103"/>
      <c r="I2" s="103"/>
      <c r="J2" s="103"/>
      <c r="K2" s="103"/>
      <c r="L2" s="103"/>
    </row>
    <row r="3" spans="1:14" s="46" customFormat="1" ht="26.25" customHeight="1" x14ac:dyDescent="0.25">
      <c r="A3" s="42" t="s">
        <v>114</v>
      </c>
      <c r="B3" s="42"/>
      <c r="C3" s="43"/>
      <c r="D3" s="42"/>
      <c r="E3" s="42"/>
      <c r="F3" s="42"/>
      <c r="G3" s="42"/>
      <c r="H3" s="102"/>
      <c r="I3" s="102"/>
      <c r="J3" s="102"/>
      <c r="K3" s="102"/>
      <c r="L3" s="79"/>
      <c r="M3" s="45"/>
    </row>
    <row r="4" spans="1:14" ht="15" customHeight="1" x14ac:dyDescent="0.25">
      <c r="A4" s="308"/>
      <c r="B4" s="308"/>
      <c r="C4" s="308"/>
      <c r="D4" s="308"/>
      <c r="E4" s="308"/>
      <c r="F4" s="308"/>
      <c r="G4" s="308"/>
      <c r="H4" s="308"/>
      <c r="I4" s="308"/>
      <c r="J4" s="308"/>
      <c r="K4" s="308"/>
      <c r="L4" s="308"/>
    </row>
    <row r="5" spans="1:14" ht="20.149999999999999" customHeight="1" x14ac:dyDescent="0.25">
      <c r="A5" s="353" t="s">
        <v>131</v>
      </c>
      <c r="B5" s="353"/>
      <c r="C5" s="353"/>
      <c r="D5" s="353"/>
      <c r="E5" s="353"/>
      <c r="F5" s="353"/>
      <c r="G5" s="353"/>
      <c r="H5" s="353"/>
      <c r="I5" s="353"/>
      <c r="J5" s="353"/>
      <c r="K5" s="353"/>
      <c r="L5" s="353"/>
    </row>
    <row r="6" spans="1:14" ht="20.149999999999999" customHeight="1" x14ac:dyDescent="0.25">
      <c r="A6" s="60"/>
      <c r="B6" s="60"/>
      <c r="C6" s="60"/>
      <c r="D6" s="60"/>
      <c r="E6" s="60"/>
      <c r="F6" s="60"/>
      <c r="G6" s="60"/>
      <c r="H6" s="60"/>
      <c r="I6" s="60"/>
      <c r="J6" s="60"/>
      <c r="K6" s="60"/>
      <c r="L6" s="60"/>
    </row>
    <row r="7" spans="1:14" ht="20.149999999999999" customHeight="1" x14ac:dyDescent="0.25">
      <c r="A7" s="60" t="s">
        <v>122</v>
      </c>
      <c r="B7" s="60"/>
      <c r="C7" s="60"/>
      <c r="D7" s="60"/>
      <c r="E7" s="60"/>
      <c r="F7" s="60"/>
      <c r="G7" s="60"/>
      <c r="H7" s="60"/>
      <c r="I7" s="60"/>
      <c r="J7" s="60"/>
      <c r="K7" s="60"/>
      <c r="L7" s="60"/>
      <c r="M7" s="60"/>
    </row>
    <row r="8" spans="1:14" ht="40.5" customHeight="1" x14ac:dyDescent="0.25">
      <c r="C8" s="72" t="s">
        <v>2</v>
      </c>
      <c r="D8" s="15"/>
      <c r="E8" s="72" t="s">
        <v>3</v>
      </c>
      <c r="F8" s="80"/>
      <c r="G8" s="72" t="s">
        <v>80</v>
      </c>
      <c r="H8" s="80"/>
      <c r="I8" s="72" t="s">
        <v>82</v>
      </c>
      <c r="J8" s="80"/>
      <c r="K8" s="72" t="s">
        <v>76</v>
      </c>
      <c r="L8" s="80"/>
      <c r="M8" s="72" t="s">
        <v>77</v>
      </c>
    </row>
    <row r="9" spans="1:14" ht="20.149999999999999" customHeight="1" x14ac:dyDescent="0.25">
      <c r="A9" s="69"/>
      <c r="B9" s="69"/>
      <c r="C9" s="17" t="s">
        <v>4</v>
      </c>
      <c r="E9" s="17" t="s">
        <v>4</v>
      </c>
      <c r="F9" s="12"/>
      <c r="G9" s="17" t="s">
        <v>4</v>
      </c>
      <c r="H9" s="12"/>
      <c r="I9" s="17" t="s">
        <v>4</v>
      </c>
      <c r="J9" s="12"/>
      <c r="K9" s="17" t="s">
        <v>4</v>
      </c>
      <c r="L9" s="12"/>
      <c r="M9" s="17" t="s">
        <v>4</v>
      </c>
    </row>
    <row r="10" spans="1:14" ht="16.5" customHeight="1" x14ac:dyDescent="0.3">
      <c r="A10" s="96" t="s">
        <v>137</v>
      </c>
      <c r="B10" s="18"/>
      <c r="C10" s="117">
        <f>25+0.98</f>
        <v>25.98</v>
      </c>
      <c r="D10" s="118"/>
      <c r="E10" s="117"/>
      <c r="F10" s="118"/>
      <c r="G10" s="117"/>
      <c r="H10" s="121"/>
      <c r="I10" s="117"/>
      <c r="J10" s="121"/>
      <c r="K10" s="117">
        <f>SUM(C10:I10)</f>
        <v>25.98</v>
      </c>
      <c r="L10" s="118"/>
      <c r="M10" s="122">
        <v>13.3</v>
      </c>
    </row>
    <row r="11" spans="1:14" ht="16.5" customHeight="1" x14ac:dyDescent="0.3">
      <c r="A11" s="96"/>
      <c r="B11" s="18"/>
      <c r="C11" s="117"/>
      <c r="D11" s="118"/>
      <c r="E11" s="117"/>
      <c r="F11" s="118"/>
      <c r="G11" s="117"/>
      <c r="H11" s="121"/>
      <c r="I11" s="117"/>
      <c r="J11" s="121"/>
      <c r="K11" s="117">
        <f>SUM(C11:I11)</f>
        <v>0</v>
      </c>
      <c r="L11" s="118"/>
      <c r="M11" s="122"/>
    </row>
    <row r="12" spans="1:14" ht="16.5" customHeight="1" x14ac:dyDescent="0.3">
      <c r="A12" s="96"/>
      <c r="B12" s="18"/>
      <c r="C12" s="117"/>
      <c r="D12" s="118"/>
      <c r="E12" s="117"/>
      <c r="F12" s="118"/>
      <c r="G12" s="117"/>
      <c r="H12" s="121"/>
      <c r="I12" s="117"/>
      <c r="J12" s="121"/>
      <c r="K12" s="117">
        <f>SUM(C12:I12)</f>
        <v>0</v>
      </c>
      <c r="L12" s="118"/>
      <c r="M12" s="122"/>
    </row>
    <row r="13" spans="1:14" ht="16.5" customHeight="1" x14ac:dyDescent="0.3">
      <c r="A13" s="97"/>
      <c r="B13" s="91"/>
      <c r="C13" s="119"/>
      <c r="D13" s="118"/>
      <c r="E13" s="117"/>
      <c r="F13" s="118"/>
      <c r="G13" s="117"/>
      <c r="H13" s="118"/>
      <c r="I13" s="117"/>
      <c r="J13" s="118"/>
      <c r="K13" s="117">
        <f>SUM(C13:I13)</f>
        <v>0</v>
      </c>
      <c r="L13" s="212"/>
      <c r="M13" s="122"/>
    </row>
    <row r="14" spans="1:14" ht="20.25" customHeight="1" thickBot="1" x14ac:dyDescent="0.3">
      <c r="A14" s="93" t="s">
        <v>84</v>
      </c>
      <c r="B14" s="93"/>
      <c r="C14" s="120">
        <f>SUM(C10:C13)</f>
        <v>25.98</v>
      </c>
      <c r="D14" s="118"/>
      <c r="E14" s="120">
        <f>SUM(E10:E13)</f>
        <v>0</v>
      </c>
      <c r="F14" s="118"/>
      <c r="G14" s="120">
        <f>SUM(G10:G13)</f>
        <v>0</v>
      </c>
      <c r="H14" s="118"/>
      <c r="I14" s="120">
        <f>SUM(I10:I13)</f>
        <v>0</v>
      </c>
      <c r="J14" s="118"/>
      <c r="K14" s="120">
        <f>SUM(K10:K13)</f>
        <v>25.98</v>
      </c>
      <c r="L14" s="212"/>
      <c r="M14" s="120">
        <f>SUM(M10:M13)</f>
        <v>13.3</v>
      </c>
    </row>
    <row r="15" spans="1:14" ht="13.5" customHeight="1" x14ac:dyDescent="0.25">
      <c r="A15" s="60"/>
      <c r="B15" s="60"/>
      <c r="C15" s="60"/>
      <c r="D15" s="60"/>
      <c r="E15" s="60"/>
      <c r="F15" s="60"/>
      <c r="G15" s="60"/>
      <c r="H15" s="60"/>
      <c r="I15" s="60"/>
      <c r="J15" s="60"/>
      <c r="K15" s="60"/>
      <c r="L15" s="60"/>
    </row>
    <row r="16" spans="1:14" ht="15" customHeight="1" x14ac:dyDescent="0.25">
      <c r="A16" s="60"/>
      <c r="B16" s="60"/>
      <c r="C16" s="213">
        <f>IF('R&amp;P Accounts'!B12-'Additional notes (1)  '!C14=0,0,"reference error")</f>
        <v>0</v>
      </c>
      <c r="D16" s="213"/>
      <c r="E16" s="213">
        <f>IF('R&amp;P Accounts'!D12-'Additional notes (1)  '!E14=0,0,"reference error")</f>
        <v>0</v>
      </c>
      <c r="F16" s="213">
        <f>IF('R&amp;P Accounts'!E12-'Additional notes (1)  '!F14=0,0,"reference error")</f>
        <v>0</v>
      </c>
      <c r="G16" s="213">
        <f>IF('R&amp;P Accounts'!F12-'Additional notes (1)  '!G14=0,0,"reference error")</f>
        <v>0</v>
      </c>
      <c r="H16" s="213">
        <f>IF('R&amp;P Accounts'!G12-'Additional notes (1)  '!H14=0,0,"reference error")</f>
        <v>0</v>
      </c>
      <c r="I16" s="213">
        <f>IF('R&amp;P Accounts'!H12-'Additional notes (1)  '!I14=0,0,"reference error")</f>
        <v>0</v>
      </c>
      <c r="J16" s="213">
        <f>IF('R&amp;P Accounts'!I12-'Additional notes (1)  '!J14=0,0,"reference error")</f>
        <v>0</v>
      </c>
      <c r="K16" s="213">
        <f>IF('R&amp;P Accounts'!J12-'Additional notes (1)  '!K14=0,0,"reference error")</f>
        <v>0</v>
      </c>
      <c r="L16" s="213">
        <f>IF('R&amp;P Accounts'!K12-'Additional notes (1)  '!L14=0,0,"reference error")</f>
        <v>0</v>
      </c>
      <c r="M16" s="213">
        <f>IF('R&amp;P Accounts'!L12-'Additional notes (1)  '!M14=0,0,"reference error")</f>
        <v>0</v>
      </c>
    </row>
    <row r="17" spans="1:13" ht="13.5" customHeight="1" x14ac:dyDescent="0.25">
      <c r="A17" s="60"/>
      <c r="B17" s="60"/>
      <c r="C17" s="60"/>
      <c r="D17" s="60"/>
      <c r="E17" s="60"/>
      <c r="F17" s="60"/>
      <c r="G17" s="60"/>
      <c r="H17" s="60"/>
      <c r="I17" s="60"/>
      <c r="J17" s="60"/>
      <c r="K17" s="60"/>
      <c r="L17" s="60"/>
    </row>
    <row r="18" spans="1:13" ht="20.149999999999999" customHeight="1" x14ac:dyDescent="0.25">
      <c r="A18" s="353" t="s">
        <v>123</v>
      </c>
      <c r="B18" s="353"/>
      <c r="C18" s="353"/>
      <c r="D18" s="353"/>
      <c r="E18" s="353"/>
      <c r="F18" s="353"/>
      <c r="G18" s="353"/>
      <c r="H18" s="353"/>
      <c r="I18" s="353"/>
      <c r="J18" s="353"/>
      <c r="K18" s="353"/>
      <c r="L18" s="353"/>
      <c r="M18" s="353"/>
    </row>
    <row r="19" spans="1:13" ht="26" x14ac:dyDescent="0.25">
      <c r="C19" s="72" t="s">
        <v>2</v>
      </c>
      <c r="D19" s="15"/>
      <c r="E19" s="72" t="s">
        <v>3</v>
      </c>
      <c r="F19" s="80"/>
      <c r="G19" s="72"/>
      <c r="H19" s="80"/>
      <c r="I19" s="72"/>
      <c r="J19" s="80"/>
      <c r="K19" s="72" t="s">
        <v>76</v>
      </c>
      <c r="L19" s="80"/>
      <c r="M19" s="72" t="s">
        <v>77</v>
      </c>
    </row>
    <row r="20" spans="1:13" ht="20.149999999999999" customHeight="1" x14ac:dyDescent="0.25">
      <c r="A20" s="69"/>
      <c r="B20" s="69"/>
      <c r="C20" s="17" t="s">
        <v>4</v>
      </c>
      <c r="E20" s="17" t="s">
        <v>4</v>
      </c>
      <c r="F20" s="12"/>
      <c r="G20" s="17"/>
      <c r="H20" s="12"/>
      <c r="I20" s="17"/>
      <c r="J20" s="12"/>
      <c r="K20" s="17" t="s">
        <v>4</v>
      </c>
      <c r="L20" s="12"/>
      <c r="M20" s="17" t="s">
        <v>4</v>
      </c>
    </row>
    <row r="21" spans="1:13" ht="20.149999999999999" customHeight="1" x14ac:dyDescent="0.25">
      <c r="A21" s="84" t="s">
        <v>136</v>
      </c>
      <c r="B21" s="91"/>
      <c r="C21" s="117">
        <v>250</v>
      </c>
      <c r="D21" s="118"/>
      <c r="E21" s="117"/>
      <c r="F21" s="118"/>
      <c r="G21" s="118"/>
      <c r="H21" s="121"/>
      <c r="I21" s="118"/>
      <c r="J21" s="121"/>
      <c r="K21" s="117">
        <f t="shared" ref="K21:K25" si="0">SUM(C21:I21)</f>
        <v>250</v>
      </c>
      <c r="L21" s="118"/>
      <c r="M21" s="117">
        <v>350</v>
      </c>
    </row>
    <row r="22" spans="1:13" ht="20.149999999999999" customHeight="1" x14ac:dyDescent="0.25">
      <c r="A22" s="96"/>
      <c r="B22" s="18"/>
      <c r="C22" s="117"/>
      <c r="D22" s="118"/>
      <c r="E22" s="117"/>
      <c r="F22" s="118"/>
      <c r="G22" s="118"/>
      <c r="H22" s="121"/>
      <c r="I22" s="118"/>
      <c r="J22" s="121"/>
      <c r="K22" s="117">
        <f t="shared" si="0"/>
        <v>0</v>
      </c>
      <c r="L22" s="118"/>
      <c r="M22" s="117">
        <v>0</v>
      </c>
    </row>
    <row r="23" spans="1:13" ht="20.149999999999999" customHeight="1" x14ac:dyDescent="0.25">
      <c r="A23" s="96"/>
      <c r="B23" s="18"/>
      <c r="C23" s="117"/>
      <c r="D23" s="118"/>
      <c r="E23" s="117"/>
      <c r="F23" s="118"/>
      <c r="G23" s="118"/>
      <c r="H23" s="121"/>
      <c r="I23" s="118"/>
      <c r="J23" s="121"/>
      <c r="K23" s="117">
        <f t="shared" si="0"/>
        <v>0</v>
      </c>
      <c r="L23" s="118"/>
      <c r="M23" s="117">
        <v>0</v>
      </c>
    </row>
    <row r="24" spans="1:13" ht="20.149999999999999" customHeight="1" x14ac:dyDescent="0.25">
      <c r="A24" s="96"/>
      <c r="B24" s="18"/>
      <c r="C24" s="117"/>
      <c r="D24" s="118"/>
      <c r="E24" s="117"/>
      <c r="F24" s="118"/>
      <c r="G24" s="118"/>
      <c r="H24" s="121"/>
      <c r="I24" s="118"/>
      <c r="J24" s="121"/>
      <c r="K24" s="117">
        <f t="shared" si="0"/>
        <v>0</v>
      </c>
      <c r="L24" s="118"/>
      <c r="M24" s="117">
        <v>0</v>
      </c>
    </row>
    <row r="25" spans="1:13" ht="20.149999999999999" customHeight="1" x14ac:dyDescent="0.25">
      <c r="A25" s="96"/>
      <c r="B25" s="18"/>
      <c r="C25" s="117"/>
      <c r="D25" s="118"/>
      <c r="E25" s="117"/>
      <c r="F25" s="118"/>
      <c r="G25" s="118"/>
      <c r="H25" s="121"/>
      <c r="I25" s="118"/>
      <c r="J25" s="121"/>
      <c r="K25" s="117">
        <f t="shared" si="0"/>
        <v>0</v>
      </c>
      <c r="L25" s="118"/>
      <c r="M25" s="117">
        <v>0</v>
      </c>
    </row>
    <row r="26" spans="1:13" ht="20.149999999999999" customHeight="1" x14ac:dyDescent="0.3">
      <c r="A26" s="84"/>
      <c r="B26" s="91"/>
      <c r="C26" s="117"/>
      <c r="D26" s="118"/>
      <c r="E26" s="117"/>
      <c r="F26" s="118"/>
      <c r="G26" s="118"/>
      <c r="H26" s="118"/>
      <c r="I26" s="118"/>
      <c r="J26" s="118"/>
      <c r="K26" s="117">
        <f>SUM(C26:I26)</f>
        <v>0</v>
      </c>
      <c r="L26" s="118"/>
      <c r="M26" s="122"/>
    </row>
    <row r="27" spans="1:13" ht="20.149999999999999" customHeight="1" x14ac:dyDescent="0.3">
      <c r="A27" s="96"/>
      <c r="B27" s="18"/>
      <c r="C27" s="119"/>
      <c r="D27" s="118"/>
      <c r="E27" s="117"/>
      <c r="F27" s="118"/>
      <c r="G27" s="118"/>
      <c r="H27" s="121"/>
      <c r="I27" s="118"/>
      <c r="J27" s="121"/>
      <c r="K27" s="117">
        <f t="shared" ref="K27:K30" si="1">SUM(C27:I27)</f>
        <v>0</v>
      </c>
      <c r="L27" s="118"/>
      <c r="M27" s="122"/>
    </row>
    <row r="28" spans="1:13" ht="20.149999999999999" customHeight="1" x14ac:dyDescent="0.3">
      <c r="A28" s="96"/>
      <c r="B28" s="18"/>
      <c r="C28" s="119"/>
      <c r="D28" s="118"/>
      <c r="E28" s="117"/>
      <c r="F28" s="118"/>
      <c r="G28" s="118"/>
      <c r="H28" s="121"/>
      <c r="I28" s="118"/>
      <c r="J28" s="121"/>
      <c r="K28" s="117">
        <f t="shared" si="1"/>
        <v>0</v>
      </c>
      <c r="L28" s="118"/>
      <c r="M28" s="122"/>
    </row>
    <row r="29" spans="1:13" ht="20.149999999999999" customHeight="1" x14ac:dyDescent="0.3">
      <c r="A29" s="96"/>
      <c r="B29" s="18"/>
      <c r="C29" s="119"/>
      <c r="D29" s="118"/>
      <c r="E29" s="117"/>
      <c r="F29" s="118"/>
      <c r="G29" s="118"/>
      <c r="H29" s="121"/>
      <c r="I29" s="118"/>
      <c r="J29" s="121"/>
      <c r="K29" s="117">
        <f t="shared" si="1"/>
        <v>0</v>
      </c>
      <c r="L29" s="118"/>
      <c r="M29" s="122"/>
    </row>
    <row r="30" spans="1:13" ht="20.149999999999999" customHeight="1" x14ac:dyDescent="0.3">
      <c r="A30" s="96"/>
      <c r="B30" s="18"/>
      <c r="C30" s="119"/>
      <c r="D30" s="118"/>
      <c r="E30" s="117"/>
      <c r="F30" s="118"/>
      <c r="G30" s="118"/>
      <c r="H30" s="121"/>
      <c r="I30" s="118"/>
      <c r="J30" s="121"/>
      <c r="K30" s="117">
        <f t="shared" si="1"/>
        <v>0</v>
      </c>
      <c r="L30" s="118"/>
      <c r="M30" s="122"/>
    </row>
    <row r="31" spans="1:13" ht="20.149999999999999" customHeight="1" x14ac:dyDescent="0.3">
      <c r="A31" s="96"/>
      <c r="B31" s="18"/>
      <c r="C31" s="119"/>
      <c r="D31" s="118"/>
      <c r="E31" s="117"/>
      <c r="F31" s="118"/>
      <c r="G31" s="118"/>
      <c r="H31" s="121"/>
      <c r="I31" s="118"/>
      <c r="J31" s="121"/>
      <c r="K31" s="117"/>
      <c r="L31" s="118"/>
      <c r="M31" s="122"/>
    </row>
    <row r="32" spans="1:13" ht="20.149999999999999" customHeight="1" thickBot="1" x14ac:dyDescent="0.3">
      <c r="A32" s="93" t="s">
        <v>84</v>
      </c>
      <c r="B32" s="93"/>
      <c r="C32" s="120">
        <f>SUM(C21:C31)</f>
        <v>250</v>
      </c>
      <c r="D32" s="118"/>
      <c r="E32" s="120">
        <f>SUM(E21:E31)</f>
        <v>0</v>
      </c>
      <c r="F32" s="118"/>
      <c r="G32" s="214"/>
      <c r="H32" s="214"/>
      <c r="I32" s="214"/>
      <c r="J32" s="118"/>
      <c r="K32" s="120">
        <f>SUM(K21:K31)</f>
        <v>250</v>
      </c>
      <c r="L32" s="212"/>
      <c r="M32" s="120">
        <f>SUM(M21:M31)</f>
        <v>350</v>
      </c>
    </row>
    <row r="33" spans="1:13" ht="12" customHeight="1" x14ac:dyDescent="0.25">
      <c r="A33" s="60"/>
      <c r="B33" s="60"/>
      <c r="C33" s="60"/>
      <c r="D33" s="60"/>
      <c r="E33" s="60"/>
      <c r="F33" s="60"/>
      <c r="G33" s="60"/>
      <c r="H33" s="60"/>
      <c r="I33" s="60"/>
      <c r="J33" s="60"/>
      <c r="K33" s="60"/>
      <c r="L33" s="60"/>
    </row>
    <row r="34" spans="1:13" ht="13.5" customHeight="1" x14ac:dyDescent="0.25">
      <c r="A34" s="60"/>
      <c r="B34" s="60"/>
      <c r="C34" s="213">
        <f>IF('R&amp;P Accounts'!B14-'Additional notes (1)  '!C32=0,0,"reference error")</f>
        <v>0</v>
      </c>
      <c r="D34" s="213"/>
      <c r="E34" s="213">
        <f>IF('R&amp;P Accounts'!D14-'Additional notes (1)  '!E32=0,0,"reference error")</f>
        <v>0</v>
      </c>
      <c r="F34" s="213">
        <f>IF('R&amp;P Accounts'!E14-'Additional notes (1)  '!F32=0,0,"reference error")</f>
        <v>0</v>
      </c>
      <c r="G34" s="213"/>
      <c r="H34" s="213"/>
      <c r="I34" s="213"/>
      <c r="J34" s="213">
        <f>IF('R&amp;P Accounts'!I14-'Additional notes (1)  '!J32=0,0,"reference error")</f>
        <v>0</v>
      </c>
      <c r="K34" s="213">
        <f>IF('R&amp;P Accounts'!J14-'Additional notes (1)  '!K32=0,0,"reference error")</f>
        <v>0</v>
      </c>
      <c r="L34" s="213">
        <f>IF('R&amp;P Accounts'!K14-'Additional notes (1)  '!L32=0,0,"reference error")</f>
        <v>0</v>
      </c>
      <c r="M34" s="213">
        <f>IF('R&amp;P Accounts'!L14-'Additional notes (1)  '!M32=0,0,"reference error")</f>
        <v>0</v>
      </c>
    </row>
    <row r="35" spans="1:13" ht="11.25" customHeight="1" x14ac:dyDescent="0.25">
      <c r="A35" s="60"/>
      <c r="B35" s="60"/>
      <c r="C35" s="60"/>
      <c r="D35" s="60"/>
      <c r="E35" s="60"/>
      <c r="F35" s="60"/>
      <c r="G35" s="60"/>
      <c r="H35" s="60"/>
      <c r="I35" s="60"/>
      <c r="J35" s="60"/>
      <c r="K35" s="60"/>
      <c r="L35" s="60"/>
    </row>
    <row r="36" spans="1:13" ht="20.149999999999999" customHeight="1" x14ac:dyDescent="0.25">
      <c r="A36" s="353" t="s">
        <v>121</v>
      </c>
      <c r="B36" s="353"/>
      <c r="C36" s="353"/>
      <c r="D36" s="353"/>
      <c r="E36" s="353"/>
      <c r="F36" s="353"/>
      <c r="G36" s="353"/>
      <c r="H36" s="353"/>
      <c r="I36" s="353"/>
      <c r="J36" s="353"/>
      <c r="K36" s="353"/>
      <c r="L36" s="353"/>
    </row>
    <row r="37" spans="1:13" ht="40.5" customHeight="1" x14ac:dyDescent="0.25">
      <c r="C37" s="72" t="s">
        <v>2</v>
      </c>
      <c r="D37" s="15"/>
      <c r="E37" s="72" t="s">
        <v>3</v>
      </c>
      <c r="F37" s="80"/>
      <c r="G37" s="72" t="s">
        <v>80</v>
      </c>
      <c r="H37" s="80"/>
      <c r="I37" s="72" t="s">
        <v>82</v>
      </c>
      <c r="J37" s="80"/>
      <c r="K37" s="72" t="s">
        <v>76</v>
      </c>
      <c r="L37" s="80"/>
      <c r="M37" s="72" t="s">
        <v>77</v>
      </c>
    </row>
    <row r="38" spans="1:13" ht="20.149999999999999" customHeight="1" x14ac:dyDescent="0.25">
      <c r="A38" s="69"/>
      <c r="B38" s="69"/>
      <c r="C38" s="17" t="s">
        <v>4</v>
      </c>
      <c r="E38" s="17" t="s">
        <v>4</v>
      </c>
      <c r="F38" s="12"/>
      <c r="G38" s="17" t="s">
        <v>4</v>
      </c>
      <c r="H38" s="12"/>
      <c r="I38" s="17" t="s">
        <v>4</v>
      </c>
      <c r="J38" s="12"/>
      <c r="K38" s="17" t="s">
        <v>4</v>
      </c>
      <c r="L38" s="12"/>
      <c r="M38" s="17" t="s">
        <v>4</v>
      </c>
    </row>
    <row r="39" spans="1:13" ht="16.5" customHeight="1" x14ac:dyDescent="0.3">
      <c r="A39" s="96" t="s">
        <v>143</v>
      </c>
      <c r="B39" s="18"/>
      <c r="C39" s="117">
        <v>1505.35</v>
      </c>
      <c r="D39" s="118"/>
      <c r="E39" s="117"/>
      <c r="F39" s="118"/>
      <c r="G39" s="117"/>
      <c r="H39" s="121"/>
      <c r="I39" s="117"/>
      <c r="J39" s="121"/>
      <c r="K39" s="117">
        <f>SUM(C39:I39)</f>
        <v>1505.35</v>
      </c>
      <c r="L39" s="118"/>
      <c r="M39" s="122">
        <v>5732.26</v>
      </c>
    </row>
    <row r="40" spans="1:13" ht="16.5" customHeight="1" x14ac:dyDescent="0.3">
      <c r="A40" s="96" t="s">
        <v>144</v>
      </c>
      <c r="B40" s="18"/>
      <c r="C40" s="117">
        <f>2010.18+767</f>
        <v>2777.1800000000003</v>
      </c>
      <c r="D40" s="118"/>
      <c r="E40" s="117"/>
      <c r="F40" s="118"/>
      <c r="G40" s="117"/>
      <c r="H40" s="121"/>
      <c r="I40" s="117"/>
      <c r="J40" s="121"/>
      <c r="K40" s="117">
        <f t="shared" ref="K40:K46" si="2">SUM(C40:I40)</f>
        <v>2777.1800000000003</v>
      </c>
      <c r="L40" s="118"/>
      <c r="M40" s="122">
        <v>1281.72</v>
      </c>
    </row>
    <row r="41" spans="1:13" ht="16.5" customHeight="1" x14ac:dyDescent="0.3">
      <c r="A41" s="96" t="s">
        <v>145</v>
      </c>
      <c r="B41" s="18"/>
      <c r="C41" s="117">
        <f>934.23+2470.35-0.0300000000006548</f>
        <v>3404.5499999999993</v>
      </c>
      <c r="D41" s="118"/>
      <c r="E41" s="117"/>
      <c r="F41" s="118"/>
      <c r="G41" s="117"/>
      <c r="H41" s="121"/>
      <c r="I41" s="117"/>
      <c r="J41" s="121"/>
      <c r="K41" s="117">
        <f t="shared" si="2"/>
        <v>3404.5499999999993</v>
      </c>
      <c r="L41" s="118"/>
      <c r="M41" s="122">
        <v>771.8</v>
      </c>
    </row>
    <row r="42" spans="1:13" ht="16.5" customHeight="1" x14ac:dyDescent="0.3">
      <c r="A42" s="96" t="s">
        <v>166</v>
      </c>
      <c r="B42" s="18"/>
      <c r="C42" s="117">
        <v>13079.38</v>
      </c>
      <c r="D42" s="118"/>
      <c r="E42" s="117"/>
      <c r="F42" s="118"/>
      <c r="G42" s="117"/>
      <c r="H42" s="121"/>
      <c r="I42" s="117"/>
      <c r="J42" s="121"/>
      <c r="K42" s="117">
        <f t="shared" si="2"/>
        <v>13079.38</v>
      </c>
      <c r="L42" s="118"/>
      <c r="M42" s="122">
        <v>35551.379999999997</v>
      </c>
    </row>
    <row r="43" spans="1:13" ht="16.5" customHeight="1" x14ac:dyDescent="0.3">
      <c r="A43" s="96"/>
      <c r="B43" s="18"/>
      <c r="C43" s="123"/>
      <c r="D43" s="121"/>
      <c r="E43" s="123"/>
      <c r="F43" s="121"/>
      <c r="G43" s="123"/>
      <c r="H43" s="121"/>
      <c r="I43" s="123"/>
      <c r="J43" s="121"/>
      <c r="K43" s="117">
        <f t="shared" si="2"/>
        <v>0</v>
      </c>
      <c r="L43" s="121"/>
      <c r="M43" s="122"/>
    </row>
    <row r="44" spans="1:13" ht="16.5" customHeight="1" x14ac:dyDescent="0.3">
      <c r="A44" s="96"/>
      <c r="B44" s="18"/>
      <c r="C44" s="123"/>
      <c r="D44" s="121"/>
      <c r="E44" s="123"/>
      <c r="F44" s="121"/>
      <c r="G44" s="123"/>
      <c r="H44" s="121"/>
      <c r="I44" s="123"/>
      <c r="J44" s="121"/>
      <c r="K44" s="117">
        <f t="shared" si="2"/>
        <v>0</v>
      </c>
      <c r="L44" s="121"/>
      <c r="M44" s="122"/>
    </row>
    <row r="45" spans="1:13" ht="16.5" customHeight="1" x14ac:dyDescent="0.3">
      <c r="A45" s="96"/>
      <c r="B45" s="18"/>
      <c r="C45" s="123"/>
      <c r="D45" s="121"/>
      <c r="E45" s="123"/>
      <c r="F45" s="121"/>
      <c r="G45" s="123"/>
      <c r="H45" s="121"/>
      <c r="I45" s="123"/>
      <c r="J45" s="121"/>
      <c r="K45" s="117">
        <f t="shared" si="2"/>
        <v>0</v>
      </c>
      <c r="L45" s="121"/>
      <c r="M45" s="122"/>
    </row>
    <row r="46" spans="1:13" ht="16.5" customHeight="1" x14ac:dyDescent="0.3">
      <c r="A46" s="97"/>
      <c r="B46" s="91"/>
      <c r="C46" s="119"/>
      <c r="D46" s="118"/>
      <c r="E46" s="117"/>
      <c r="F46" s="118"/>
      <c r="G46" s="117"/>
      <c r="H46" s="118"/>
      <c r="I46" s="117"/>
      <c r="J46" s="118"/>
      <c r="K46" s="117">
        <f t="shared" si="2"/>
        <v>0</v>
      </c>
      <c r="L46" s="352"/>
      <c r="M46" s="122"/>
    </row>
    <row r="47" spans="1:13" ht="20.25" customHeight="1" thickBot="1" x14ac:dyDescent="0.3">
      <c r="A47" s="93" t="s">
        <v>84</v>
      </c>
      <c r="B47" s="93"/>
      <c r="C47" s="120">
        <f>SUM(C39:C46)</f>
        <v>20766.46</v>
      </c>
      <c r="D47" s="118"/>
      <c r="E47" s="120">
        <f>SUM(E39:E46)</f>
        <v>0</v>
      </c>
      <c r="F47" s="118"/>
      <c r="G47" s="120">
        <f>SUM(G39:G46)</f>
        <v>0</v>
      </c>
      <c r="H47" s="118"/>
      <c r="I47" s="120">
        <f>SUM(I39:I46)</f>
        <v>0</v>
      </c>
      <c r="J47" s="118"/>
      <c r="K47" s="120">
        <f>SUM(K39:K46)</f>
        <v>20766.46</v>
      </c>
      <c r="L47" s="352"/>
      <c r="M47" s="120">
        <f>SUM(M39:M46)</f>
        <v>43337.159999999996</v>
      </c>
    </row>
    <row r="48" spans="1:13" ht="10.5" customHeight="1" x14ac:dyDescent="0.25">
      <c r="A48" s="93"/>
      <c r="B48" s="93"/>
      <c r="C48" s="115"/>
      <c r="D48" s="90"/>
      <c r="E48" s="115"/>
      <c r="F48" s="90"/>
      <c r="G48" s="115"/>
      <c r="H48" s="90"/>
      <c r="I48" s="115"/>
      <c r="J48" s="90"/>
      <c r="K48" s="115"/>
      <c r="L48" s="92"/>
      <c r="M48" s="115"/>
    </row>
    <row r="49" spans="1:15" ht="12.75" customHeight="1" x14ac:dyDescent="0.25">
      <c r="A49" s="12"/>
      <c r="B49" s="12"/>
      <c r="C49" s="58">
        <f>IF(C47-'R&amp;P Accounts'!B19=0,0,"reference error")</f>
        <v>0</v>
      </c>
      <c r="D49" s="12"/>
      <c r="E49" s="58">
        <f>IF(E47-'R&amp;P Accounts'!D19=0,0,"reference error")</f>
        <v>0</v>
      </c>
      <c r="F49" s="58"/>
      <c r="G49" s="58">
        <f>IF(G47-'R&amp;P Accounts'!F19=0,0,"reference error")</f>
        <v>0</v>
      </c>
      <c r="H49" s="58"/>
      <c r="I49" s="58">
        <f>IF(I47-'R&amp;P Accounts'!H19=0,0,"reference error")</f>
        <v>0</v>
      </c>
      <c r="J49" s="58"/>
      <c r="K49" s="58">
        <f>IF(K47-'R&amp;P Accounts'!J19=0,0,"reference error")</f>
        <v>0</v>
      </c>
      <c r="L49" s="58"/>
      <c r="M49" s="58">
        <f>IF(M47-'R&amp;P Accounts'!L19=0,0,"reference error")</f>
        <v>0</v>
      </c>
    </row>
    <row r="50" spans="1:15" ht="12.75" customHeight="1" x14ac:dyDescent="0.25">
      <c r="A50" s="12"/>
      <c r="B50" s="12"/>
      <c r="C50" s="242"/>
      <c r="D50" s="12"/>
      <c r="E50" s="58"/>
      <c r="F50" s="58"/>
      <c r="G50" s="58"/>
      <c r="H50" s="58"/>
      <c r="I50" s="58"/>
      <c r="J50" s="58"/>
      <c r="K50" s="58"/>
      <c r="L50" s="58"/>
      <c r="M50" s="58"/>
    </row>
    <row r="51" spans="1:15" ht="19.5" customHeight="1" x14ac:dyDescent="0.35">
      <c r="A51" s="350" t="s">
        <v>120</v>
      </c>
      <c r="B51" s="350"/>
      <c r="C51" s="350"/>
      <c r="D51" s="350"/>
      <c r="E51" s="350"/>
      <c r="F51" s="350"/>
      <c r="G51" s="350"/>
      <c r="H51" s="350"/>
      <c r="I51" s="350"/>
      <c r="J51" s="350"/>
      <c r="K51" s="350"/>
      <c r="L51" s="350"/>
      <c r="M51" s="350"/>
    </row>
    <row r="52" spans="1:15" ht="40.5" customHeight="1" x14ac:dyDescent="0.25">
      <c r="C52" s="72" t="s">
        <v>2</v>
      </c>
      <c r="D52" s="15"/>
      <c r="E52" s="72" t="s">
        <v>3</v>
      </c>
      <c r="F52" s="80"/>
      <c r="G52" s="72" t="s">
        <v>80</v>
      </c>
      <c r="H52" s="80"/>
      <c r="I52" s="72" t="s">
        <v>82</v>
      </c>
      <c r="J52" s="80"/>
      <c r="K52" s="72" t="s">
        <v>76</v>
      </c>
      <c r="L52" s="80"/>
      <c r="M52" s="72" t="s">
        <v>77</v>
      </c>
    </row>
    <row r="53" spans="1:15" ht="20.149999999999999" customHeight="1" x14ac:dyDescent="0.25">
      <c r="A53" s="69"/>
      <c r="B53" s="69"/>
      <c r="C53" s="17" t="s">
        <v>4</v>
      </c>
      <c r="E53" s="17" t="s">
        <v>4</v>
      </c>
      <c r="F53" s="12"/>
      <c r="G53" s="17" t="s">
        <v>4</v>
      </c>
      <c r="H53" s="12"/>
      <c r="I53" s="17" t="s">
        <v>4</v>
      </c>
      <c r="J53" s="12"/>
      <c r="K53" s="17" t="s">
        <v>4</v>
      </c>
      <c r="L53" s="12"/>
      <c r="M53" s="17" t="s">
        <v>4</v>
      </c>
    </row>
    <row r="54" spans="1:15" ht="16.5" customHeight="1" x14ac:dyDescent="0.3">
      <c r="A54" s="96" t="s">
        <v>146</v>
      </c>
      <c r="B54" s="18"/>
      <c r="C54" s="124">
        <f>3276.3</f>
        <v>3276.3</v>
      </c>
      <c r="D54" s="125"/>
      <c r="E54" s="124"/>
      <c r="F54" s="125"/>
      <c r="G54" s="124"/>
      <c r="H54" s="128"/>
      <c r="I54" s="124"/>
      <c r="J54" s="128"/>
      <c r="K54" s="124">
        <f>SUM(C54:I54)</f>
        <v>3276.3</v>
      </c>
      <c r="L54" s="125"/>
      <c r="M54" s="129">
        <v>7508</v>
      </c>
    </row>
    <row r="55" spans="1:15" ht="16.5" customHeight="1" x14ac:dyDescent="0.3">
      <c r="A55" s="96" t="s">
        <v>151</v>
      </c>
      <c r="B55" s="18"/>
      <c r="C55" s="124">
        <f>3623.45+3950</f>
        <v>7573.45</v>
      </c>
      <c r="D55" s="125"/>
      <c r="E55" s="124"/>
      <c r="F55" s="125"/>
      <c r="G55" s="124"/>
      <c r="H55" s="128"/>
      <c r="I55" s="124"/>
      <c r="J55" s="128"/>
      <c r="K55" s="124">
        <f t="shared" ref="K55:K64" si="3">SUM(C55:I55)</f>
        <v>7573.45</v>
      </c>
      <c r="L55" s="125"/>
      <c r="M55" s="129">
        <v>9447.99</v>
      </c>
      <c r="O55" s="243" t="s">
        <v>170</v>
      </c>
    </row>
    <row r="56" spans="1:15" ht="16.5" customHeight="1" x14ac:dyDescent="0.3">
      <c r="A56" s="96" t="s">
        <v>145</v>
      </c>
      <c r="B56" s="18"/>
      <c r="C56" s="124">
        <f>20315.7-C55-C54</f>
        <v>9465.9500000000007</v>
      </c>
      <c r="D56" s="125"/>
      <c r="E56" s="124"/>
      <c r="F56" s="125"/>
      <c r="G56" s="124"/>
      <c r="H56" s="128"/>
      <c r="I56" s="124"/>
      <c r="J56" s="128"/>
      <c r="K56" s="124">
        <f t="shared" si="3"/>
        <v>9465.9500000000007</v>
      </c>
      <c r="L56" s="125"/>
      <c r="M56" s="129">
        <v>3398.1299999999974</v>
      </c>
      <c r="O56" s="243"/>
    </row>
    <row r="57" spans="1:15" ht="16.5" customHeight="1" x14ac:dyDescent="0.3">
      <c r="A57" s="96" t="s">
        <v>167</v>
      </c>
      <c r="B57" s="18"/>
      <c r="C57" s="124">
        <v>13079.38</v>
      </c>
      <c r="D57" s="125"/>
      <c r="E57" s="124"/>
      <c r="F57" s="125"/>
      <c r="G57" s="124"/>
      <c r="H57" s="128"/>
      <c r="I57" s="124"/>
      <c r="J57" s="128"/>
      <c r="K57" s="124">
        <f t="shared" si="3"/>
        <v>13079.38</v>
      </c>
      <c r="L57" s="125"/>
      <c r="M57" s="129">
        <v>39218.94</v>
      </c>
    </row>
    <row r="58" spans="1:15" ht="16.5" customHeight="1" x14ac:dyDescent="0.3">
      <c r="A58" s="96"/>
      <c r="B58" s="18"/>
      <c r="C58" s="130"/>
      <c r="D58" s="128"/>
      <c r="E58" s="130"/>
      <c r="F58" s="128"/>
      <c r="G58" s="130"/>
      <c r="H58" s="128"/>
      <c r="I58" s="130"/>
      <c r="J58" s="128"/>
      <c r="K58" s="124">
        <f t="shared" si="3"/>
        <v>0</v>
      </c>
      <c r="L58" s="128"/>
      <c r="M58" s="129"/>
    </row>
    <row r="59" spans="1:15" ht="16.5" customHeight="1" x14ac:dyDescent="0.3">
      <c r="A59" s="96"/>
      <c r="B59" s="18"/>
      <c r="C59" s="130"/>
      <c r="D59" s="128"/>
      <c r="E59" s="130"/>
      <c r="F59" s="128"/>
      <c r="G59" s="130"/>
      <c r="H59" s="128"/>
      <c r="I59" s="130"/>
      <c r="J59" s="128"/>
      <c r="K59" s="124">
        <f t="shared" si="3"/>
        <v>0</v>
      </c>
      <c r="L59" s="128"/>
      <c r="M59" s="129"/>
    </row>
    <row r="60" spans="1:15" ht="16.5" customHeight="1" x14ac:dyDescent="0.3">
      <c r="A60" s="96"/>
      <c r="B60" s="18"/>
      <c r="C60" s="130"/>
      <c r="D60" s="128"/>
      <c r="E60" s="130"/>
      <c r="F60" s="128"/>
      <c r="G60" s="130"/>
      <c r="H60" s="128"/>
      <c r="I60" s="130"/>
      <c r="J60" s="128"/>
      <c r="K60" s="124">
        <f t="shared" si="3"/>
        <v>0</v>
      </c>
      <c r="L60" s="128"/>
      <c r="M60" s="129"/>
    </row>
    <row r="61" spans="1:15" ht="16.5" customHeight="1" x14ac:dyDescent="0.3">
      <c r="A61" s="96"/>
      <c r="B61" s="18"/>
      <c r="C61" s="130"/>
      <c r="D61" s="128"/>
      <c r="E61" s="130"/>
      <c r="F61" s="128"/>
      <c r="G61" s="130"/>
      <c r="H61" s="128"/>
      <c r="I61" s="130"/>
      <c r="J61" s="128"/>
      <c r="K61" s="124">
        <f t="shared" si="3"/>
        <v>0</v>
      </c>
      <c r="L61" s="128"/>
      <c r="M61" s="129"/>
    </row>
    <row r="62" spans="1:15" ht="16.5" customHeight="1" x14ac:dyDescent="0.3">
      <c r="A62" s="96"/>
      <c r="B62" s="18"/>
      <c r="C62" s="130"/>
      <c r="D62" s="128"/>
      <c r="E62" s="130"/>
      <c r="F62" s="128"/>
      <c r="G62" s="130"/>
      <c r="H62" s="128"/>
      <c r="I62" s="130"/>
      <c r="J62" s="128"/>
      <c r="K62" s="124">
        <f t="shared" si="3"/>
        <v>0</v>
      </c>
      <c r="L62" s="128"/>
      <c r="M62" s="129"/>
    </row>
    <row r="63" spans="1:15" ht="16.5" customHeight="1" x14ac:dyDescent="0.3">
      <c r="A63" s="96"/>
      <c r="B63" s="18"/>
      <c r="C63" s="130"/>
      <c r="D63" s="128"/>
      <c r="E63" s="130"/>
      <c r="F63" s="128"/>
      <c r="G63" s="130"/>
      <c r="H63" s="128"/>
      <c r="I63" s="130"/>
      <c r="J63" s="128"/>
      <c r="K63" s="124">
        <f t="shared" si="3"/>
        <v>0</v>
      </c>
      <c r="L63" s="128"/>
      <c r="M63" s="129"/>
    </row>
    <row r="64" spans="1:15" ht="16.5" customHeight="1" x14ac:dyDescent="0.3">
      <c r="A64" s="97"/>
      <c r="B64" s="91"/>
      <c r="C64" s="126"/>
      <c r="D64" s="125"/>
      <c r="E64" s="124"/>
      <c r="F64" s="125"/>
      <c r="G64" s="124"/>
      <c r="H64" s="125"/>
      <c r="I64" s="124"/>
      <c r="J64" s="125"/>
      <c r="K64" s="124">
        <f t="shared" si="3"/>
        <v>0</v>
      </c>
      <c r="L64" s="351"/>
      <c r="M64" s="129"/>
    </row>
    <row r="65" spans="1:13" ht="20.149999999999999" customHeight="1" thickBot="1" x14ac:dyDescent="0.3">
      <c r="A65" s="93" t="s">
        <v>84</v>
      </c>
      <c r="B65" s="93"/>
      <c r="C65" s="127">
        <f>SUM(C54:C64)</f>
        <v>33395.08</v>
      </c>
      <c r="D65" s="125"/>
      <c r="E65" s="127">
        <f>SUM(E54:E64)</f>
        <v>0</v>
      </c>
      <c r="F65" s="125"/>
      <c r="G65" s="127">
        <f>SUM(G54:G64)</f>
        <v>0</v>
      </c>
      <c r="H65" s="125"/>
      <c r="I65" s="127">
        <f>SUM(I54:I64)</f>
        <v>0</v>
      </c>
      <c r="J65" s="125"/>
      <c r="K65" s="127">
        <f>SUM(K54:K64)</f>
        <v>33395.08</v>
      </c>
      <c r="L65" s="351"/>
      <c r="M65" s="127">
        <f>SUM(M54:M64)</f>
        <v>59573.06</v>
      </c>
    </row>
    <row r="66" spans="1:13" ht="9" customHeight="1" x14ac:dyDescent="0.25">
      <c r="A66" s="93"/>
      <c r="B66" s="93"/>
      <c r="C66" s="116"/>
      <c r="D66" s="98"/>
      <c r="E66" s="116"/>
      <c r="F66" s="98"/>
      <c r="G66" s="116"/>
      <c r="H66" s="98"/>
      <c r="I66" s="116"/>
      <c r="J66" s="98"/>
      <c r="K66" s="116"/>
      <c r="L66" s="101"/>
      <c r="M66" s="116"/>
    </row>
    <row r="67" spans="1:13" ht="11.25" customHeight="1" x14ac:dyDescent="0.25">
      <c r="A67" s="70"/>
      <c r="B67" s="70"/>
      <c r="C67" s="58">
        <f>IF(C65='R&amp;P Accounts'!B34,0,"reference error")</f>
        <v>0</v>
      </c>
      <c r="D67" s="38"/>
      <c r="E67" s="58">
        <f>IF(E65-'R&amp;P Accounts'!D34=0,0,"reference error")</f>
        <v>0</v>
      </c>
      <c r="F67" s="58"/>
      <c r="G67" s="58">
        <f>IF(G65-'R&amp;P Accounts'!F34=0,0,"reference error")</f>
        <v>0</v>
      </c>
      <c r="H67" s="58"/>
      <c r="I67" s="58">
        <f>IF(I65-'R&amp;P Accounts'!H34=0,0,"reference error")</f>
        <v>0</v>
      </c>
      <c r="J67" s="58"/>
      <c r="K67" s="58">
        <f>IF(K65='R&amp;P Accounts'!J34,0,"reference error")</f>
        <v>0</v>
      </c>
      <c r="L67" s="58"/>
      <c r="M67" s="58">
        <f>M65-'R&amp;P Accounts'!L34</f>
        <v>0</v>
      </c>
    </row>
    <row r="68" spans="1:13" ht="11.25" customHeight="1" x14ac:dyDescent="0.25">
      <c r="A68" s="70"/>
      <c r="B68" s="70"/>
      <c r="C68" s="58"/>
      <c r="D68" s="38"/>
      <c r="E68" s="58"/>
      <c r="F68" s="58"/>
      <c r="G68" s="58"/>
      <c r="H68" s="58"/>
      <c r="I68" s="58"/>
      <c r="J68" s="58"/>
      <c r="K68" s="58"/>
      <c r="L68" s="58"/>
      <c r="M68" s="58"/>
    </row>
    <row r="69" spans="1:13" ht="20.149999999999999" customHeight="1" x14ac:dyDescent="0.25">
      <c r="A69" s="70"/>
      <c r="B69" s="70"/>
      <c r="C69" s="236"/>
      <c r="D69" s="38"/>
      <c r="E69" s="38"/>
      <c r="F69" s="38"/>
      <c r="G69" s="38"/>
      <c r="H69" s="38"/>
      <c r="I69" s="38"/>
      <c r="J69" s="12"/>
      <c r="K69" s="231"/>
      <c r="L69" s="82"/>
    </row>
    <row r="70" spans="1:13" ht="20.149999999999999" customHeight="1" x14ac:dyDescent="0.25"/>
    <row r="71" spans="1:13" ht="54" customHeight="1" x14ac:dyDescent="0.25">
      <c r="E71" s="54"/>
    </row>
    <row r="72" spans="1:13" ht="54" customHeight="1" x14ac:dyDescent="0.25"/>
    <row r="73" spans="1:13" ht="19.5" customHeight="1" x14ac:dyDescent="0.25"/>
    <row r="74" spans="1:13" ht="17.25" customHeight="1" x14ac:dyDescent="0.25"/>
    <row r="75" spans="1:13" ht="17.25" customHeight="1" x14ac:dyDescent="0.25"/>
    <row r="76" spans="1:13" ht="18" customHeight="1" x14ac:dyDescent="0.25"/>
    <row r="77" spans="1:13" ht="17.25" customHeight="1" x14ac:dyDescent="0.25"/>
    <row r="78" spans="1:13" ht="16.5" customHeight="1" x14ac:dyDescent="0.25"/>
    <row r="79" spans="1:13" ht="29.25" customHeight="1" x14ac:dyDescent="0.25"/>
    <row r="80" spans="1:13" ht="18" customHeight="1" x14ac:dyDescent="0.25"/>
    <row r="81" ht="17.25" customHeight="1" x14ac:dyDescent="0.25"/>
    <row r="82" ht="19.5" customHeight="1" x14ac:dyDescent="0.25"/>
    <row r="83" ht="16.5" customHeight="1" x14ac:dyDescent="0.25"/>
    <row r="84" ht="29.25" customHeight="1" x14ac:dyDescent="0.25"/>
    <row r="85" ht="16.5" customHeight="1" x14ac:dyDescent="0.25"/>
    <row r="86" ht="17.25" customHeight="1" x14ac:dyDescent="0.25"/>
    <row r="87" ht="19.5" customHeight="1" x14ac:dyDescent="0.25"/>
    <row r="88" ht="5.25" customHeight="1" x14ac:dyDescent="0.25"/>
    <row r="89" ht="19.5" customHeight="1" x14ac:dyDescent="0.25"/>
    <row r="90" ht="19.5" customHeight="1" x14ac:dyDescent="0.25"/>
    <row r="91" ht="19.5" customHeight="1" x14ac:dyDescent="0.25"/>
    <row r="92" ht="19.5" customHeight="1" x14ac:dyDescent="0.25"/>
    <row r="93" ht="17.25" customHeight="1" x14ac:dyDescent="0.25"/>
    <row r="94" ht="16.5" customHeight="1" x14ac:dyDescent="0.25"/>
    <row r="95" ht="17.25" customHeight="1" x14ac:dyDescent="0.25"/>
    <row r="96" ht="17.25" customHeight="1" x14ac:dyDescent="0.25"/>
    <row r="97" ht="17.25" customHeight="1" x14ac:dyDescent="0.25"/>
    <row r="98" ht="17.25" customHeight="1" x14ac:dyDescent="0.25"/>
    <row r="99" ht="17.25" customHeight="1" x14ac:dyDescent="0.25"/>
    <row r="100" ht="17.25" customHeight="1" x14ac:dyDescent="0.25"/>
    <row r="101" ht="17.25" customHeight="1" x14ac:dyDescent="0.25"/>
    <row r="102" ht="17.25" customHeight="1" x14ac:dyDescent="0.25"/>
    <row r="103" ht="17.25" customHeight="1" x14ac:dyDescent="0.25"/>
    <row r="107" ht="17.25" customHeight="1" x14ac:dyDescent="0.25"/>
    <row r="108" ht="17.25" customHeight="1" x14ac:dyDescent="0.25"/>
  </sheetData>
  <mergeCells count="9">
    <mergeCell ref="A51:M51"/>
    <mergeCell ref="L64:L65"/>
    <mergeCell ref="M1:N1"/>
    <mergeCell ref="C1:K1"/>
    <mergeCell ref="L46:L47"/>
    <mergeCell ref="A4:L4"/>
    <mergeCell ref="A5:L5"/>
    <mergeCell ref="A36:L36"/>
    <mergeCell ref="A18:M18"/>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opLeftCell="A42" zoomScale="80" workbookViewId="0"/>
  </sheetViews>
  <sheetFormatPr defaultRowHeight="12.5" x14ac:dyDescent="0.25"/>
  <cols>
    <col min="1" max="1" width="49" customWidth="1"/>
    <col min="2" max="2" width="1.54296875" customWidth="1"/>
    <col min="3" max="3" width="15.453125" customWidth="1"/>
    <col min="4" max="4" width="1.90625" customWidth="1"/>
    <col min="5" max="5" width="15.453125" customWidth="1"/>
    <col min="6" max="6" width="1.54296875" customWidth="1"/>
    <col min="7" max="7" width="15.453125" customWidth="1"/>
    <col min="8" max="8" width="1.54296875" customWidth="1"/>
    <col min="9" max="9" width="15.453125" customWidth="1"/>
    <col min="10" max="10" width="1.54296875" customWidth="1"/>
    <col min="11" max="11" width="15.36328125" customWidth="1"/>
    <col min="12" max="12" width="1.54296875" customWidth="1"/>
    <col min="13" max="13" width="15.36328125" customWidth="1"/>
  </cols>
  <sheetData>
    <row r="1" spans="1:14" ht="27.75" customHeight="1" x14ac:dyDescent="0.4">
      <c r="A1" s="1"/>
      <c r="B1" s="1"/>
      <c r="C1" s="363" t="str">
        <f>'R&amp;P Accounts'!B2</f>
        <v>P.H.D FUNdamentals</v>
      </c>
      <c r="D1" s="363"/>
      <c r="E1" s="363"/>
      <c r="F1" s="363"/>
      <c r="G1" s="363"/>
      <c r="H1" s="363"/>
      <c r="I1" s="363"/>
      <c r="J1" s="363"/>
      <c r="K1" s="363"/>
      <c r="L1" s="1"/>
      <c r="M1" s="306" t="str">
        <f>'R&amp;P Accounts'!L2</f>
        <v>SC050447</v>
      </c>
      <c r="N1" s="306"/>
    </row>
    <row r="2" spans="1:14" x14ac:dyDescent="0.25">
      <c r="A2" s="308"/>
      <c r="B2" s="308"/>
      <c r="C2" s="308"/>
      <c r="D2" s="308"/>
      <c r="E2" s="308"/>
      <c r="F2" s="308"/>
      <c r="G2" s="308"/>
      <c r="H2" s="308"/>
      <c r="I2" s="308"/>
      <c r="J2" s="308"/>
      <c r="K2" s="308"/>
      <c r="L2" s="308"/>
    </row>
    <row r="3" spans="1:14" ht="26.25" customHeight="1" x14ac:dyDescent="0.25">
      <c r="A3" s="42" t="s">
        <v>115</v>
      </c>
      <c r="B3" s="42"/>
      <c r="C3" s="43"/>
      <c r="D3" s="42"/>
      <c r="E3" s="42"/>
      <c r="F3" s="42"/>
      <c r="G3" s="42"/>
      <c r="H3" s="307"/>
      <c r="I3" s="307"/>
      <c r="J3" s="307"/>
      <c r="K3" s="307"/>
      <c r="L3" s="79"/>
      <c r="M3" s="181"/>
    </row>
    <row r="5" spans="1:14" ht="15.5" x14ac:dyDescent="0.25">
      <c r="A5" s="353" t="s">
        <v>133</v>
      </c>
      <c r="B5" s="353"/>
      <c r="C5" s="353"/>
      <c r="D5" s="353"/>
      <c r="E5" s="353"/>
      <c r="F5" s="38"/>
      <c r="G5" s="38"/>
      <c r="H5" s="38"/>
      <c r="I5" s="38"/>
      <c r="J5" s="12"/>
      <c r="K5" s="82"/>
      <c r="L5" s="82"/>
      <c r="M5" s="1"/>
    </row>
    <row r="6" spans="1:14" ht="54.75" customHeight="1" x14ac:dyDescent="0.25">
      <c r="A6" s="70"/>
      <c r="B6" s="70"/>
      <c r="C6" s="113" t="s">
        <v>102</v>
      </c>
      <c r="D6" s="110"/>
      <c r="E6" s="113" t="s">
        <v>103</v>
      </c>
      <c r="F6" s="105"/>
      <c r="G6" s="113" t="s">
        <v>104</v>
      </c>
      <c r="H6" s="105"/>
      <c r="I6" s="113" t="s">
        <v>105</v>
      </c>
      <c r="J6" s="104"/>
      <c r="K6" s="1"/>
      <c r="L6" s="1"/>
      <c r="M6" s="1"/>
    </row>
    <row r="7" spans="1:14" ht="54" customHeight="1" x14ac:dyDescent="0.25">
      <c r="A7" s="70"/>
      <c r="B7" s="70"/>
      <c r="C7" s="110" t="s">
        <v>152</v>
      </c>
      <c r="D7" s="110"/>
      <c r="E7" s="110"/>
      <c r="F7" s="110"/>
      <c r="G7" s="110"/>
      <c r="H7" s="105"/>
      <c r="I7" s="110"/>
      <c r="J7" s="104"/>
      <c r="K7" s="111" t="s">
        <v>98</v>
      </c>
      <c r="L7" s="82"/>
      <c r="M7" s="112" t="s">
        <v>99</v>
      </c>
    </row>
    <row r="8" spans="1:14" ht="16.5" customHeight="1" x14ac:dyDescent="0.25">
      <c r="A8" s="106" t="s">
        <v>91</v>
      </c>
      <c r="B8" s="12"/>
      <c r="C8" s="12"/>
      <c r="D8" s="12"/>
      <c r="E8" s="12"/>
      <c r="F8" s="12"/>
      <c r="G8" s="12"/>
      <c r="H8" s="12"/>
      <c r="I8" s="12"/>
      <c r="J8" s="12"/>
      <c r="K8" s="12"/>
      <c r="L8" s="12"/>
      <c r="M8" s="1"/>
    </row>
    <row r="9" spans="1:14" ht="17.25" customHeight="1" x14ac:dyDescent="0.3">
      <c r="A9" s="83" t="s">
        <v>21</v>
      </c>
      <c r="B9" s="1"/>
      <c r="C9" s="153">
        <f>'R&amp;P Accounts'!B12</f>
        <v>25.98</v>
      </c>
      <c r="D9" s="154"/>
      <c r="E9" s="153"/>
      <c r="F9" s="165"/>
      <c r="G9" s="153"/>
      <c r="H9" s="154"/>
      <c r="I9" s="153"/>
      <c r="J9" s="165"/>
      <c r="K9" s="153">
        <f t="shared" ref="K9:K16" si="0">SUM(C9:I9)</f>
        <v>25.98</v>
      </c>
      <c r="L9" s="165"/>
      <c r="M9" s="153">
        <v>13.3</v>
      </c>
    </row>
    <row r="10" spans="1:14" ht="17.25" customHeight="1" x14ac:dyDescent="0.3">
      <c r="A10" s="83" t="s">
        <v>22</v>
      </c>
      <c r="B10" s="69"/>
      <c r="C10" s="166"/>
      <c r="D10" s="167"/>
      <c r="E10" s="166"/>
      <c r="F10" s="167"/>
      <c r="G10" s="166"/>
      <c r="H10" s="165"/>
      <c r="I10" s="166"/>
      <c r="J10" s="165"/>
      <c r="K10" s="153">
        <f t="shared" si="0"/>
        <v>0</v>
      </c>
      <c r="L10" s="167"/>
      <c r="M10" s="166">
        <v>0</v>
      </c>
    </row>
    <row r="11" spans="1:14" ht="17.25" customHeight="1" x14ac:dyDescent="0.3">
      <c r="A11" s="83" t="s">
        <v>23</v>
      </c>
      <c r="B11" s="70"/>
      <c r="C11" s="166">
        <f>'R&amp;P Accounts'!B14</f>
        <v>250</v>
      </c>
      <c r="D11" s="167"/>
      <c r="E11" s="166"/>
      <c r="F11" s="167"/>
      <c r="G11" s="166"/>
      <c r="H11" s="165"/>
      <c r="I11" s="166"/>
      <c r="J11" s="165"/>
      <c r="K11" s="153">
        <f>SUM(C11:I11)</f>
        <v>250</v>
      </c>
      <c r="L11" s="167"/>
      <c r="M11" s="166">
        <v>350</v>
      </c>
    </row>
    <row r="12" spans="1:14" ht="16.5" customHeight="1" x14ac:dyDescent="0.3">
      <c r="A12" s="83" t="s">
        <v>24</v>
      </c>
      <c r="B12" s="70"/>
      <c r="C12" s="166">
        <f>'R&amp;P Accounts'!B15</f>
        <v>6050.8399999999992</v>
      </c>
      <c r="D12" s="167"/>
      <c r="E12" s="166"/>
      <c r="F12" s="167"/>
      <c r="G12" s="166"/>
      <c r="H12" s="165"/>
      <c r="I12" s="166"/>
      <c r="J12" s="165"/>
      <c r="K12" s="153">
        <f t="shared" si="0"/>
        <v>6050.8399999999992</v>
      </c>
      <c r="L12" s="167"/>
      <c r="M12" s="166">
        <v>9827.48</v>
      </c>
    </row>
    <row r="13" spans="1:14" ht="17.25" customHeight="1" x14ac:dyDescent="0.3">
      <c r="A13" s="83" t="s">
        <v>25</v>
      </c>
      <c r="B13" s="70"/>
      <c r="C13" s="166">
        <f>'R&amp;P Accounts'!B16</f>
        <v>107626.09999999999</v>
      </c>
      <c r="D13" s="167"/>
      <c r="E13" s="166"/>
      <c r="F13" s="167"/>
      <c r="G13" s="166"/>
      <c r="H13" s="165"/>
      <c r="I13" s="166"/>
      <c r="J13" s="165"/>
      <c r="K13" s="153">
        <f t="shared" si="0"/>
        <v>107626.09999999999</v>
      </c>
      <c r="L13" s="167"/>
      <c r="M13" s="166">
        <v>94424.18</v>
      </c>
    </row>
    <row r="14" spans="1:14" ht="33.65" customHeight="1" x14ac:dyDescent="0.25">
      <c r="A14" s="84" t="s">
        <v>26</v>
      </c>
      <c r="B14" s="70"/>
      <c r="C14" s="166">
        <f>'R&amp;P Accounts'!B17</f>
        <v>1180.47</v>
      </c>
      <c r="D14" s="167"/>
      <c r="E14" s="166"/>
      <c r="F14" s="167"/>
      <c r="G14" s="166"/>
      <c r="H14" s="165"/>
      <c r="I14" s="166"/>
      <c r="J14" s="165"/>
      <c r="K14" s="232">
        <f t="shared" si="0"/>
        <v>1180.47</v>
      </c>
      <c r="L14" s="167"/>
      <c r="M14" s="166">
        <v>1264.46</v>
      </c>
    </row>
    <row r="15" spans="1:14" ht="16.5" customHeight="1" x14ac:dyDescent="0.3">
      <c r="A15" s="83" t="s">
        <v>68</v>
      </c>
      <c r="B15" s="1"/>
      <c r="C15" s="168"/>
      <c r="D15" s="169"/>
      <c r="E15" s="168"/>
      <c r="F15" s="169"/>
      <c r="G15" s="168"/>
      <c r="H15" s="169"/>
      <c r="I15" s="168"/>
      <c r="J15" s="169"/>
      <c r="K15" s="153">
        <f t="shared" si="0"/>
        <v>0</v>
      </c>
      <c r="L15" s="169"/>
      <c r="M15" s="168">
        <v>0</v>
      </c>
    </row>
    <row r="16" spans="1:14" ht="16.5" customHeight="1" thickBot="1" x14ac:dyDescent="0.35">
      <c r="A16" s="83" t="s">
        <v>69</v>
      </c>
      <c r="B16" s="1"/>
      <c r="C16" s="170">
        <f>'R&amp;P Accounts'!B19</f>
        <v>20766.46</v>
      </c>
      <c r="D16" s="169"/>
      <c r="E16" s="170"/>
      <c r="F16" s="169"/>
      <c r="G16" s="170"/>
      <c r="H16" s="169"/>
      <c r="I16" s="170"/>
      <c r="J16" s="169"/>
      <c r="K16" s="153">
        <f t="shared" si="0"/>
        <v>20766.46</v>
      </c>
      <c r="L16" s="169"/>
      <c r="M16" s="170">
        <v>43337.159999999996</v>
      </c>
    </row>
    <row r="17" spans="1:13" ht="16" thickBot="1" x14ac:dyDescent="0.4">
      <c r="A17" s="107" t="s">
        <v>96</v>
      </c>
      <c r="B17" s="95"/>
      <c r="C17" s="171">
        <f>SUM(C9:C16)</f>
        <v>135899.84999999998</v>
      </c>
      <c r="D17" s="172"/>
      <c r="E17" s="171">
        <f>SUM(E9:E16)</f>
        <v>0</v>
      </c>
      <c r="F17" s="172"/>
      <c r="G17" s="171">
        <f>SUM(G9:G16)</f>
        <v>0</v>
      </c>
      <c r="H17" s="172"/>
      <c r="I17" s="171">
        <f>SUM(I9:I16)</f>
        <v>0</v>
      </c>
      <c r="J17" s="172"/>
      <c r="K17" s="171">
        <f>SUM(K9:K16)</f>
        <v>135899.84999999998</v>
      </c>
      <c r="L17" s="172"/>
      <c r="M17" s="171">
        <f>SUM(M9:M16)</f>
        <v>149216.57999999999</v>
      </c>
    </row>
    <row r="18" spans="1:13" ht="15.5" x14ac:dyDescent="0.25">
      <c r="A18" s="94"/>
      <c r="B18" s="94"/>
      <c r="C18" s="94"/>
      <c r="D18" s="94"/>
      <c r="E18" s="94"/>
      <c r="F18" s="94"/>
      <c r="G18" s="94"/>
      <c r="H18" s="94"/>
      <c r="I18" s="94"/>
      <c r="J18" s="94"/>
      <c r="K18" s="218">
        <f>IF(K17='R&amp;P Accounts'!B21,0,"cross ref error")</f>
        <v>0</v>
      </c>
      <c r="L18" s="94"/>
      <c r="M18" s="1"/>
    </row>
    <row r="19" spans="1:13" ht="16.5" customHeight="1" x14ac:dyDescent="0.3">
      <c r="A19" s="67" t="s">
        <v>92</v>
      </c>
      <c r="B19" s="1"/>
      <c r="C19" s="1"/>
      <c r="D19" s="1"/>
      <c r="E19" s="1"/>
      <c r="F19" s="1"/>
      <c r="G19" s="1"/>
      <c r="H19" s="1"/>
      <c r="I19" s="1"/>
      <c r="J19" s="1"/>
      <c r="K19" s="1"/>
      <c r="L19" s="1"/>
      <c r="M19" s="1"/>
    </row>
    <row r="20" spans="1:13" ht="16.5" customHeight="1" x14ac:dyDescent="0.3">
      <c r="A20" s="83" t="s">
        <v>27</v>
      </c>
      <c r="B20" s="1"/>
      <c r="C20" s="122">
        <f>'R&amp;P Accounts'!B24</f>
        <v>0</v>
      </c>
      <c r="D20" s="158"/>
      <c r="E20" s="122"/>
      <c r="F20" s="158"/>
      <c r="G20" s="122"/>
      <c r="H20" s="158"/>
      <c r="I20" s="122"/>
      <c r="J20" s="158"/>
      <c r="K20" s="223">
        <f>SUM(C20:I20)</f>
        <v>0</v>
      </c>
      <c r="L20" s="158"/>
      <c r="M20" s="122">
        <v>0</v>
      </c>
    </row>
    <row r="21" spans="1:13" ht="16.5" customHeight="1" thickBot="1" x14ac:dyDescent="0.35">
      <c r="A21" s="83" t="s">
        <v>28</v>
      </c>
      <c r="B21" s="1"/>
      <c r="C21" s="162"/>
      <c r="D21" s="158"/>
      <c r="E21" s="162"/>
      <c r="F21" s="158"/>
      <c r="G21" s="162"/>
      <c r="H21" s="158"/>
      <c r="I21" s="162"/>
      <c r="J21" s="158"/>
      <c r="K21" s="223">
        <f>SUM(C21:I21)</f>
        <v>0</v>
      </c>
      <c r="L21" s="158"/>
      <c r="M21" s="162"/>
    </row>
    <row r="22" spans="1:13" ht="16" thickBot="1" x14ac:dyDescent="0.4">
      <c r="A22" s="107" t="s">
        <v>96</v>
      </c>
      <c r="B22" s="1"/>
      <c r="C22" s="163">
        <f>SUM(C20:C21)</f>
        <v>0</v>
      </c>
      <c r="D22" s="158"/>
      <c r="E22" s="164">
        <f>SUM(E20:E21)</f>
        <v>0</v>
      </c>
      <c r="F22" s="158"/>
      <c r="G22" s="164">
        <f>SUM(G20:G21)</f>
        <v>0</v>
      </c>
      <c r="H22" s="158"/>
      <c r="I22" s="164">
        <f>SUM(I20:I21)</f>
        <v>0</v>
      </c>
      <c r="J22" s="158"/>
      <c r="K22" s="164">
        <f>SUM(K20:K21)</f>
        <v>0</v>
      </c>
      <c r="L22" s="158"/>
      <c r="M22" s="164">
        <f>SUM(M20:M21)</f>
        <v>0</v>
      </c>
    </row>
    <row r="23" spans="1:13" ht="9" customHeight="1" thickBot="1" x14ac:dyDescent="0.4">
      <c r="A23" s="107"/>
      <c r="B23" s="1"/>
      <c r="C23" s="158"/>
      <c r="D23" s="158"/>
      <c r="E23" s="158"/>
      <c r="F23" s="158"/>
      <c r="G23" s="158"/>
      <c r="H23" s="158"/>
      <c r="I23" s="158"/>
      <c r="J23" s="158"/>
      <c r="K23" s="158"/>
      <c r="L23" s="158"/>
      <c r="M23" s="158"/>
    </row>
    <row r="24" spans="1:13" ht="16" thickBot="1" x14ac:dyDescent="0.4">
      <c r="A24" s="107" t="s">
        <v>97</v>
      </c>
      <c r="B24" s="1"/>
      <c r="C24" s="164">
        <f>C17+C22</f>
        <v>135899.84999999998</v>
      </c>
      <c r="D24" s="158"/>
      <c r="E24" s="164">
        <f>E17+E22</f>
        <v>0</v>
      </c>
      <c r="F24" s="158"/>
      <c r="G24" s="164">
        <f>G17+G22</f>
        <v>0</v>
      </c>
      <c r="H24" s="158"/>
      <c r="I24" s="164">
        <f>I17+I22</f>
        <v>0</v>
      </c>
      <c r="J24" s="158"/>
      <c r="K24" s="164">
        <f>K17+K22</f>
        <v>135899.84999999998</v>
      </c>
      <c r="L24" s="158"/>
      <c r="M24" s="164">
        <f>M17+M22</f>
        <v>149216.57999999999</v>
      </c>
    </row>
    <row r="25" spans="1:13" x14ac:dyDescent="0.25">
      <c r="A25" s="1"/>
      <c r="B25" s="1"/>
      <c r="C25" s="1"/>
      <c r="D25" s="1"/>
      <c r="E25" s="1"/>
      <c r="F25" s="1"/>
      <c r="G25" s="1"/>
      <c r="H25" s="1"/>
      <c r="I25" s="1"/>
      <c r="J25" s="1"/>
      <c r="K25" s="219">
        <f>IF(K24='R&amp;P Accounts'!B28,0,"cross ref error")</f>
        <v>0</v>
      </c>
      <c r="L25" s="1"/>
      <c r="M25" s="1"/>
    </row>
    <row r="26" spans="1:13" x14ac:dyDescent="0.25">
      <c r="A26" s="1"/>
      <c r="B26" s="1"/>
      <c r="C26" s="1"/>
      <c r="D26" s="1"/>
      <c r="E26" s="1"/>
      <c r="F26" s="1"/>
      <c r="G26" s="1"/>
      <c r="H26" s="1"/>
      <c r="I26" s="1"/>
      <c r="J26" s="1"/>
      <c r="K26" s="1"/>
      <c r="L26" s="1"/>
      <c r="M26" s="1"/>
    </row>
    <row r="27" spans="1:13" ht="14" x14ac:dyDescent="0.25">
      <c r="A27" s="27" t="s">
        <v>93</v>
      </c>
      <c r="B27" s="1"/>
      <c r="C27" s="1"/>
      <c r="D27" s="1"/>
      <c r="E27" s="1"/>
      <c r="F27" s="1"/>
      <c r="G27" s="1"/>
      <c r="H27" s="1"/>
      <c r="I27" s="1"/>
      <c r="J27" s="1"/>
      <c r="K27" s="1"/>
      <c r="L27" s="1"/>
      <c r="M27" s="1"/>
    </row>
    <row r="28" spans="1:13" ht="16.5" customHeight="1" x14ac:dyDescent="0.3">
      <c r="A28" s="84" t="s">
        <v>29</v>
      </c>
      <c r="B28" s="1"/>
      <c r="C28" s="122"/>
      <c r="D28" s="158"/>
      <c r="E28" s="122"/>
      <c r="F28" s="158"/>
      <c r="G28" s="122"/>
      <c r="H28" s="158"/>
      <c r="I28" s="122"/>
      <c r="J28" s="158"/>
      <c r="K28" s="223">
        <f t="shared" ref="K28:K38" si="1">SUM(C28:I28)</f>
        <v>0</v>
      </c>
      <c r="L28" s="158"/>
      <c r="M28" s="122">
        <v>0</v>
      </c>
    </row>
    <row r="29" spans="1:13" ht="16.5" customHeight="1" x14ac:dyDescent="0.3">
      <c r="A29" s="84" t="s">
        <v>119</v>
      </c>
      <c r="B29" s="1"/>
      <c r="C29" s="122">
        <f>'R&amp;P Accounts'!B32</f>
        <v>71368.590000000011</v>
      </c>
      <c r="D29" s="158"/>
      <c r="E29" s="122"/>
      <c r="F29" s="158"/>
      <c r="G29" s="122"/>
      <c r="H29" s="158"/>
      <c r="I29" s="122"/>
      <c r="J29" s="158"/>
      <c r="K29" s="223">
        <f t="shared" si="1"/>
        <v>71368.590000000011</v>
      </c>
      <c r="L29" s="158"/>
      <c r="M29" s="122">
        <v>66100.930000000008</v>
      </c>
    </row>
    <row r="30" spans="1:13" ht="16.5" customHeight="1" x14ac:dyDescent="0.3">
      <c r="A30" s="84" t="s">
        <v>30</v>
      </c>
      <c r="B30" s="1"/>
      <c r="C30" s="160"/>
      <c r="D30" s="158"/>
      <c r="E30" s="160"/>
      <c r="F30" s="158"/>
      <c r="G30" s="160"/>
      <c r="H30" s="158"/>
      <c r="I30" s="160"/>
      <c r="J30" s="158"/>
      <c r="K30" s="223">
        <f t="shared" si="1"/>
        <v>0</v>
      </c>
      <c r="L30" s="158"/>
      <c r="M30" s="160">
        <v>0</v>
      </c>
    </row>
    <row r="31" spans="1:13" ht="16.5" customHeight="1" x14ac:dyDescent="0.3">
      <c r="A31" s="84" t="s">
        <v>31</v>
      </c>
      <c r="B31" s="1"/>
      <c r="C31" s="160">
        <f>'R&amp;P Accounts'!B34-C34</f>
        <v>33045.08</v>
      </c>
      <c r="D31" s="158"/>
      <c r="E31" s="160"/>
      <c r="F31" s="158"/>
      <c r="G31" s="160"/>
      <c r="H31" s="158"/>
      <c r="I31" s="160"/>
      <c r="J31" s="158"/>
      <c r="K31" s="223">
        <f t="shared" si="1"/>
        <v>33045.08</v>
      </c>
      <c r="L31" s="158"/>
      <c r="M31" s="160">
        <v>59223.05999999999</v>
      </c>
    </row>
    <row r="32" spans="1:13" ht="16.5" customHeight="1" x14ac:dyDescent="0.3">
      <c r="A32" s="84" t="s">
        <v>32</v>
      </c>
      <c r="B32" s="1"/>
      <c r="C32" s="160"/>
      <c r="D32" s="158"/>
      <c r="E32" s="160"/>
      <c r="F32" s="158"/>
      <c r="G32" s="160"/>
      <c r="H32" s="158"/>
      <c r="I32" s="160"/>
      <c r="J32" s="158"/>
      <c r="K32" s="223">
        <f t="shared" si="1"/>
        <v>0</v>
      </c>
      <c r="L32" s="158"/>
      <c r="M32" s="160">
        <v>0</v>
      </c>
    </row>
    <row r="33" spans="1:14" ht="16.5" customHeight="1" x14ac:dyDescent="0.3">
      <c r="A33" s="84" t="s">
        <v>33</v>
      </c>
      <c r="B33" s="1"/>
      <c r="C33" s="160"/>
      <c r="D33" s="158"/>
      <c r="E33" s="160"/>
      <c r="F33" s="158"/>
      <c r="G33" s="160"/>
      <c r="H33" s="158"/>
      <c r="I33" s="160"/>
      <c r="J33" s="158"/>
      <c r="K33" s="223">
        <f t="shared" si="1"/>
        <v>0</v>
      </c>
      <c r="L33" s="158"/>
      <c r="M33" s="160">
        <v>0</v>
      </c>
    </row>
    <row r="34" spans="1:14" ht="16.5" customHeight="1" x14ac:dyDescent="0.3">
      <c r="A34" s="85" t="s">
        <v>34</v>
      </c>
      <c r="B34" s="1"/>
      <c r="C34" s="160">
        <v>350</v>
      </c>
      <c r="D34" s="158"/>
      <c r="E34" s="160"/>
      <c r="F34" s="158"/>
      <c r="G34" s="160"/>
      <c r="H34" s="158"/>
      <c r="I34" s="160"/>
      <c r="J34" s="158"/>
      <c r="K34" s="223">
        <f t="shared" si="1"/>
        <v>350</v>
      </c>
      <c r="L34" s="158"/>
      <c r="M34" s="160">
        <v>350</v>
      </c>
    </row>
    <row r="35" spans="1:14" ht="17.25" customHeight="1" x14ac:dyDescent="0.3">
      <c r="A35" s="85" t="s">
        <v>35</v>
      </c>
      <c r="B35" s="1"/>
      <c r="C35" s="160"/>
      <c r="D35" s="158"/>
      <c r="E35" s="160"/>
      <c r="F35" s="158"/>
      <c r="G35" s="160"/>
      <c r="H35" s="158"/>
      <c r="I35" s="160"/>
      <c r="J35" s="158"/>
      <c r="K35" s="223">
        <f t="shared" si="1"/>
        <v>0</v>
      </c>
      <c r="L35" s="158"/>
      <c r="M35" s="160">
        <v>0</v>
      </c>
    </row>
    <row r="36" spans="1:14" ht="17.25" customHeight="1" x14ac:dyDescent="0.3">
      <c r="A36" s="85" t="s">
        <v>36</v>
      </c>
      <c r="B36" s="1"/>
      <c r="C36" s="160"/>
      <c r="D36" s="158"/>
      <c r="E36" s="160"/>
      <c r="F36" s="158"/>
      <c r="G36" s="160"/>
      <c r="H36" s="158"/>
      <c r="I36" s="160"/>
      <c r="J36" s="158"/>
      <c r="K36" s="223">
        <f t="shared" si="1"/>
        <v>0</v>
      </c>
      <c r="L36" s="158"/>
      <c r="M36" s="160">
        <v>0</v>
      </c>
    </row>
    <row r="37" spans="1:14" ht="14" x14ac:dyDescent="0.3">
      <c r="A37" s="84"/>
      <c r="B37" s="1"/>
      <c r="C37" s="160"/>
      <c r="D37" s="158"/>
      <c r="E37" s="160"/>
      <c r="F37" s="158"/>
      <c r="G37" s="160"/>
      <c r="H37" s="158"/>
      <c r="I37" s="160"/>
      <c r="J37" s="158"/>
      <c r="K37" s="223">
        <f t="shared" si="1"/>
        <v>0</v>
      </c>
      <c r="L37" s="158"/>
      <c r="M37" s="160">
        <v>0</v>
      </c>
    </row>
    <row r="38" spans="1:14" ht="14.5" thickBot="1" x14ac:dyDescent="0.35">
      <c r="A38" s="108"/>
      <c r="B38" s="1"/>
      <c r="C38" s="160"/>
      <c r="D38" s="158"/>
      <c r="E38" s="160"/>
      <c r="F38" s="158"/>
      <c r="G38" s="160"/>
      <c r="H38" s="158"/>
      <c r="I38" s="160"/>
      <c r="J38" s="158"/>
      <c r="K38" s="223">
        <f t="shared" si="1"/>
        <v>0</v>
      </c>
      <c r="L38" s="158"/>
      <c r="M38" s="160">
        <v>0</v>
      </c>
    </row>
    <row r="39" spans="1:14" ht="16.5" customHeight="1" thickBot="1" x14ac:dyDescent="0.35">
      <c r="A39" s="13" t="s">
        <v>96</v>
      </c>
      <c r="B39" s="1"/>
      <c r="C39" s="161">
        <f>SUM(C28:C38)</f>
        <v>104763.67000000001</v>
      </c>
      <c r="D39" s="158"/>
      <c r="E39" s="157">
        <f>SUM(E28:E38)</f>
        <v>0</v>
      </c>
      <c r="F39" s="158"/>
      <c r="G39" s="157">
        <f>SUM(G28:G38)</f>
        <v>0</v>
      </c>
      <c r="H39" s="158"/>
      <c r="I39" s="157">
        <f>SUM(I28:I38)</f>
        <v>0</v>
      </c>
      <c r="J39" s="158"/>
      <c r="K39" s="157">
        <f>SUM(K28:K38)</f>
        <v>104763.67000000001</v>
      </c>
      <c r="L39" s="158"/>
      <c r="M39" s="157">
        <f>SUM(M28:M38)</f>
        <v>125673.98999999999</v>
      </c>
    </row>
    <row r="40" spans="1:14" x14ac:dyDescent="0.25">
      <c r="A40" s="1"/>
      <c r="B40" s="1"/>
      <c r="C40" s="30"/>
      <c r="D40" s="1"/>
      <c r="E40" s="1"/>
      <c r="F40" s="1"/>
      <c r="G40" s="1"/>
      <c r="H40" s="1"/>
      <c r="I40" s="1"/>
      <c r="J40" s="1"/>
      <c r="K40" s="219">
        <f>IF(K39='R&amp;P Accounts'!B42,0,"cross ref error")</f>
        <v>0</v>
      </c>
      <c r="L40" s="1"/>
      <c r="M40" s="1"/>
    </row>
    <row r="41" spans="1:14" ht="30" customHeight="1" x14ac:dyDescent="0.3">
      <c r="A41" s="67" t="s">
        <v>94</v>
      </c>
      <c r="B41" s="1"/>
      <c r="C41" s="30"/>
      <c r="D41" s="1"/>
      <c r="E41" s="1"/>
      <c r="F41" s="1"/>
      <c r="G41" s="1"/>
      <c r="H41" s="1"/>
      <c r="I41" s="1"/>
      <c r="J41" s="1"/>
      <c r="K41" s="54"/>
      <c r="L41" s="1"/>
      <c r="M41" s="1"/>
    </row>
    <row r="42" spans="1:14" ht="17.25" customHeight="1" x14ac:dyDescent="0.3">
      <c r="A42" s="84" t="s">
        <v>37</v>
      </c>
      <c r="B42" s="1"/>
      <c r="C42" s="160">
        <f>'R&amp;P Accounts'!B45</f>
        <v>5820</v>
      </c>
      <c r="D42" s="158"/>
      <c r="E42" s="160"/>
      <c r="F42" s="158"/>
      <c r="G42" s="160"/>
      <c r="H42" s="158"/>
      <c r="I42" s="160"/>
      <c r="J42" s="158"/>
      <c r="K42" s="223">
        <f>SUM(C42:I42)</f>
        <v>5820</v>
      </c>
      <c r="L42" s="158"/>
      <c r="M42" s="160">
        <v>4147.8900000000003</v>
      </c>
    </row>
    <row r="43" spans="1:14" ht="16.5" customHeight="1" thickBot="1" x14ac:dyDescent="0.35">
      <c r="A43" s="84" t="s">
        <v>38</v>
      </c>
      <c r="B43" s="1"/>
      <c r="C43" s="160"/>
      <c r="D43" s="158"/>
      <c r="E43" s="160"/>
      <c r="F43" s="158"/>
      <c r="G43" s="160"/>
      <c r="H43" s="158"/>
      <c r="I43" s="160"/>
      <c r="J43" s="158"/>
      <c r="K43" s="223">
        <f>SUM(C43:I43)</f>
        <v>0</v>
      </c>
      <c r="L43" s="158"/>
      <c r="M43" s="160">
        <v>0</v>
      </c>
    </row>
    <row r="44" spans="1:14" ht="16.5" customHeight="1" thickBot="1" x14ac:dyDescent="0.35">
      <c r="A44" s="13" t="s">
        <v>95</v>
      </c>
      <c r="B44" s="1"/>
      <c r="C44" s="161">
        <f>C42+C43</f>
        <v>5820</v>
      </c>
      <c r="D44" s="158"/>
      <c r="E44" s="157">
        <f>E42+E43</f>
        <v>0</v>
      </c>
      <c r="F44" s="158"/>
      <c r="G44" s="157">
        <f>G42+G43</f>
        <v>0</v>
      </c>
      <c r="H44" s="158"/>
      <c r="I44" s="157">
        <f>I42+I43</f>
        <v>0</v>
      </c>
      <c r="J44" s="158"/>
      <c r="K44" s="157">
        <f>K42+K43</f>
        <v>5820</v>
      </c>
      <c r="L44" s="158"/>
      <c r="M44" s="157">
        <f>M42+M43</f>
        <v>4147.8900000000003</v>
      </c>
    </row>
    <row r="45" spans="1:14" ht="17.25" customHeight="1" thickBot="1" x14ac:dyDescent="0.35">
      <c r="A45" s="1"/>
      <c r="B45" s="1"/>
      <c r="C45" s="132"/>
      <c r="D45" s="131"/>
      <c r="E45" s="131"/>
      <c r="F45" s="131"/>
      <c r="G45" s="131"/>
      <c r="H45" s="131"/>
      <c r="I45" s="131"/>
      <c r="J45" s="131"/>
      <c r="K45" s="219">
        <f>IF(K44='R&amp;P Accounts'!B47,0,"cross ref error")</f>
        <v>0</v>
      </c>
      <c r="L45" s="131"/>
      <c r="M45" s="131"/>
    </row>
    <row r="46" spans="1:14" ht="16.5" customHeight="1" thickBot="1" x14ac:dyDescent="0.35">
      <c r="A46" s="109" t="s">
        <v>12</v>
      </c>
      <c r="B46" s="1"/>
      <c r="C46" s="157">
        <f>+C44+C39</f>
        <v>110583.67000000001</v>
      </c>
      <c r="D46" s="158"/>
      <c r="E46" s="157">
        <f>+E44+E39</f>
        <v>0</v>
      </c>
      <c r="F46" s="158"/>
      <c r="G46" s="157">
        <f>+G44+G39</f>
        <v>0</v>
      </c>
      <c r="H46" s="158"/>
      <c r="I46" s="157">
        <f>+I44+I39</f>
        <v>0</v>
      </c>
      <c r="J46" s="158"/>
      <c r="K46" s="157">
        <f>+K44+K39</f>
        <v>110583.67000000001</v>
      </c>
      <c r="L46" s="158"/>
      <c r="M46" s="157">
        <f>+M44+M39</f>
        <v>129821.87999999999</v>
      </c>
      <c r="N46" s="159"/>
    </row>
    <row r="47" spans="1:14" ht="17.25" customHeight="1" thickBot="1" x14ac:dyDescent="0.35">
      <c r="A47" s="1"/>
      <c r="B47" s="1"/>
      <c r="C47" s="132"/>
      <c r="D47" s="131"/>
      <c r="E47" s="131"/>
      <c r="F47" s="131"/>
      <c r="G47" s="131"/>
      <c r="H47" s="131"/>
      <c r="I47" s="131"/>
      <c r="J47" s="131"/>
      <c r="K47" s="219">
        <f>IF(K46='R&amp;P Accounts'!B49,0,"cross ref error")</f>
        <v>0</v>
      </c>
      <c r="L47" s="131"/>
      <c r="M47" s="131"/>
    </row>
    <row r="48" spans="1:14" ht="18.75" customHeight="1" thickBot="1" x14ac:dyDescent="0.35">
      <c r="A48" s="40" t="s">
        <v>110</v>
      </c>
      <c r="B48" s="1"/>
      <c r="C48" s="155">
        <f>+C24-C46</f>
        <v>25316.179999999964</v>
      </c>
      <c r="D48" s="156"/>
      <c r="E48" s="155">
        <f>+E24-E46</f>
        <v>0</v>
      </c>
      <c r="F48" s="156"/>
      <c r="G48" s="155">
        <f>+G24-G46</f>
        <v>0</v>
      </c>
      <c r="H48" s="156"/>
      <c r="I48" s="155">
        <f>+I24-I46</f>
        <v>0</v>
      </c>
      <c r="J48" s="156"/>
      <c r="K48" s="155">
        <f>+K24-K46</f>
        <v>25316.179999999964</v>
      </c>
      <c r="L48" s="156"/>
      <c r="M48" s="155">
        <f>+M24-M46</f>
        <v>19394.699999999997</v>
      </c>
    </row>
    <row r="49" spans="1:13" ht="14.25" customHeight="1" thickBot="1" x14ac:dyDescent="0.35">
      <c r="A49" s="40"/>
      <c r="B49" s="1"/>
      <c r="C49" s="221"/>
      <c r="D49" s="156"/>
      <c r="E49" s="221"/>
      <c r="F49" s="156"/>
      <c r="G49" s="221"/>
      <c r="H49" s="156"/>
      <c r="I49" s="221"/>
      <c r="J49" s="156"/>
      <c r="K49" s="221"/>
      <c r="L49" s="156"/>
      <c r="M49" s="221"/>
    </row>
    <row r="50" spans="1:13" ht="18.75" customHeight="1" thickBot="1" x14ac:dyDescent="0.35">
      <c r="A50" s="95" t="s">
        <v>126</v>
      </c>
      <c r="B50" s="1"/>
      <c r="C50" s="155"/>
      <c r="D50" s="156"/>
      <c r="E50" s="222"/>
      <c r="F50" s="156"/>
      <c r="G50" s="222"/>
      <c r="H50" s="156"/>
      <c r="I50" s="222"/>
      <c r="J50" s="156"/>
      <c r="K50" s="222">
        <f>SUM(C50:I50)</f>
        <v>0</v>
      </c>
      <c r="L50" s="156"/>
      <c r="M50" s="222"/>
    </row>
    <row r="51" spans="1:13" ht="14.25" customHeight="1" thickBot="1" x14ac:dyDescent="0.35">
      <c r="A51" s="95"/>
      <c r="B51" s="1"/>
      <c r="C51" s="141"/>
      <c r="D51" s="156"/>
      <c r="E51" s="156"/>
      <c r="F51" s="156"/>
      <c r="G51" s="156"/>
      <c r="H51" s="156"/>
      <c r="I51" s="156"/>
      <c r="J51" s="156"/>
      <c r="K51" s="156"/>
      <c r="L51" s="156"/>
      <c r="M51" s="156"/>
    </row>
    <row r="52" spans="1:13" ht="18.75" customHeight="1" thickBot="1" x14ac:dyDescent="0.35">
      <c r="A52" s="13" t="s">
        <v>42</v>
      </c>
      <c r="B52" s="1"/>
      <c r="C52" s="155">
        <f>C48+C50</f>
        <v>25316.179999999964</v>
      </c>
      <c r="D52" s="156"/>
      <c r="E52" s="155">
        <f>E48+E50</f>
        <v>0</v>
      </c>
      <c r="F52" s="156"/>
      <c r="G52" s="155">
        <f>G48+G50</f>
        <v>0</v>
      </c>
      <c r="H52" s="156"/>
      <c r="I52" s="155">
        <f>I48+I50</f>
        <v>0</v>
      </c>
      <c r="J52" s="156"/>
      <c r="K52" s="155">
        <f>K48+K50</f>
        <v>25316.179999999964</v>
      </c>
      <c r="L52" s="156"/>
      <c r="M52" s="155">
        <f>M48+M50</f>
        <v>19394.699999999997</v>
      </c>
    </row>
    <row r="53" spans="1:13" x14ac:dyDescent="0.25">
      <c r="A53" s="1"/>
      <c r="B53" s="1"/>
      <c r="D53" s="1"/>
      <c r="E53" s="1"/>
      <c r="F53" s="1"/>
      <c r="G53" s="1"/>
      <c r="H53" s="1"/>
      <c r="I53" s="1"/>
      <c r="J53" s="1"/>
      <c r="K53" s="219">
        <f>IF(K52='R&amp;P Accounts'!B55,0,"cross ref error")</f>
        <v>0</v>
      </c>
      <c r="L53" s="1"/>
      <c r="M53" s="1"/>
    </row>
    <row r="54" spans="1:13" x14ac:dyDescent="0.25">
      <c r="C54" s="30"/>
      <c r="K54" s="237"/>
    </row>
    <row r="55" spans="1:13" ht="15.5" x14ac:dyDescent="0.35">
      <c r="A55" s="180" t="s">
        <v>112</v>
      </c>
    </row>
    <row r="56" spans="1:13" ht="12.65" customHeight="1" x14ac:dyDescent="0.25">
      <c r="A56" s="354" t="s">
        <v>161</v>
      </c>
      <c r="B56" s="355"/>
      <c r="C56" s="355"/>
      <c r="D56" s="355"/>
      <c r="E56" s="355"/>
      <c r="F56" s="355"/>
      <c r="G56" s="355"/>
      <c r="H56" s="355"/>
      <c r="I56" s="355"/>
      <c r="J56" s="355"/>
      <c r="K56" s="355"/>
      <c r="L56" s="355"/>
      <c r="M56" s="356"/>
    </row>
    <row r="57" spans="1:13" ht="17.399999999999999" customHeight="1" x14ac:dyDescent="0.25">
      <c r="A57" s="357"/>
      <c r="B57" s="358"/>
      <c r="C57" s="358"/>
      <c r="D57" s="358"/>
      <c r="E57" s="358"/>
      <c r="F57" s="358"/>
      <c r="G57" s="358"/>
      <c r="H57" s="358"/>
      <c r="I57" s="358"/>
      <c r="J57" s="358"/>
      <c r="K57" s="358"/>
      <c r="L57" s="358"/>
      <c r="M57" s="359"/>
    </row>
    <row r="58" spans="1:13" ht="17.399999999999999" customHeight="1" x14ac:dyDescent="0.25">
      <c r="A58" s="357"/>
      <c r="B58" s="358"/>
      <c r="C58" s="358"/>
      <c r="D58" s="358"/>
      <c r="E58" s="358"/>
      <c r="F58" s="358"/>
      <c r="G58" s="358"/>
      <c r="H58" s="358"/>
      <c r="I58" s="358"/>
      <c r="J58" s="358"/>
      <c r="K58" s="358"/>
      <c r="L58" s="358"/>
      <c r="M58" s="359"/>
    </row>
    <row r="59" spans="1:13" ht="17.399999999999999" customHeight="1" x14ac:dyDescent="0.25">
      <c r="A59" s="357"/>
      <c r="B59" s="358"/>
      <c r="C59" s="358"/>
      <c r="D59" s="358"/>
      <c r="E59" s="358"/>
      <c r="F59" s="358"/>
      <c r="G59" s="358"/>
      <c r="H59" s="358"/>
      <c r="I59" s="358"/>
      <c r="J59" s="358"/>
      <c r="K59" s="358"/>
      <c r="L59" s="358"/>
      <c r="M59" s="359"/>
    </row>
    <row r="60" spans="1:13" ht="17.399999999999999" customHeight="1" x14ac:dyDescent="0.25">
      <c r="A60" s="357"/>
      <c r="B60" s="358"/>
      <c r="C60" s="358"/>
      <c r="D60" s="358"/>
      <c r="E60" s="358"/>
      <c r="F60" s="358"/>
      <c r="G60" s="358"/>
      <c r="H60" s="358"/>
      <c r="I60" s="358"/>
      <c r="J60" s="358"/>
      <c r="K60" s="358"/>
      <c r="L60" s="358"/>
      <c r="M60" s="359"/>
    </row>
    <row r="61" spans="1:13" ht="17.399999999999999" customHeight="1" x14ac:dyDescent="0.25">
      <c r="A61" s="357"/>
      <c r="B61" s="358"/>
      <c r="C61" s="358"/>
      <c r="D61" s="358"/>
      <c r="E61" s="358"/>
      <c r="F61" s="358"/>
      <c r="G61" s="358"/>
      <c r="H61" s="358"/>
      <c r="I61" s="358"/>
      <c r="J61" s="358"/>
      <c r="K61" s="358"/>
      <c r="L61" s="358"/>
      <c r="M61" s="359"/>
    </row>
    <row r="62" spans="1:13" ht="17.399999999999999" customHeight="1" x14ac:dyDescent="0.25">
      <c r="A62" s="357"/>
      <c r="B62" s="358"/>
      <c r="C62" s="358"/>
      <c r="D62" s="358"/>
      <c r="E62" s="358"/>
      <c r="F62" s="358"/>
      <c r="G62" s="358"/>
      <c r="H62" s="358"/>
      <c r="I62" s="358"/>
      <c r="J62" s="358"/>
      <c r="K62" s="358"/>
      <c r="L62" s="358"/>
      <c r="M62" s="359"/>
    </row>
    <row r="63" spans="1:13" ht="17.399999999999999" customHeight="1" x14ac:dyDescent="0.25">
      <c r="A63" s="357"/>
      <c r="B63" s="358"/>
      <c r="C63" s="358"/>
      <c r="D63" s="358"/>
      <c r="E63" s="358"/>
      <c r="F63" s="358"/>
      <c r="G63" s="358"/>
      <c r="H63" s="358"/>
      <c r="I63" s="358"/>
      <c r="J63" s="358"/>
      <c r="K63" s="358"/>
      <c r="L63" s="358"/>
      <c r="M63" s="359"/>
    </row>
    <row r="64" spans="1:13" ht="17.399999999999999" customHeight="1" x14ac:dyDescent="0.25">
      <c r="A64" s="360"/>
      <c r="B64" s="361"/>
      <c r="C64" s="361"/>
      <c r="D64" s="361"/>
      <c r="E64" s="361"/>
      <c r="F64" s="361"/>
      <c r="G64" s="361"/>
      <c r="H64" s="361"/>
      <c r="I64" s="361"/>
      <c r="J64" s="361"/>
      <c r="K64" s="361"/>
      <c r="L64" s="361"/>
      <c r="M64" s="362"/>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topLeftCell="A39" zoomScale="80" workbookViewId="0"/>
  </sheetViews>
  <sheetFormatPr defaultColWidth="9.08984375" defaultRowHeight="12.5" x14ac:dyDescent="0.25"/>
  <cols>
    <col min="1" max="1" width="49" style="1" customWidth="1"/>
    <col min="2" max="2" width="1.54296875" style="1" customWidth="1"/>
    <col min="3" max="3" width="15.453125" style="30" customWidth="1"/>
    <col min="4" max="4" width="1.6328125" style="1" customWidth="1"/>
    <col min="5" max="5" width="15.453125" style="1" customWidth="1"/>
    <col min="6" max="6" width="1.54296875" style="1" customWidth="1"/>
    <col min="7" max="7" width="15.453125" style="1" customWidth="1"/>
    <col min="8" max="8" width="1.453125" style="1" customWidth="1"/>
    <col min="9" max="9" width="15.453125" style="1" customWidth="1"/>
    <col min="10" max="10" width="1.54296875" style="1" customWidth="1"/>
    <col min="11" max="11" width="14.6328125" style="1" customWidth="1"/>
    <col min="12" max="12" width="1.6328125" style="1" customWidth="1"/>
    <col min="13" max="13" width="14.6328125" style="1" customWidth="1"/>
    <col min="14" max="16384" width="9.08984375" style="1"/>
  </cols>
  <sheetData>
    <row r="1" spans="1:14" ht="27.75" customHeight="1" x14ac:dyDescent="0.4">
      <c r="C1" s="299" t="str">
        <f>'R&amp;P Accounts'!B2</f>
        <v>P.H.D FUNdamentals</v>
      </c>
      <c r="D1" s="299"/>
      <c r="E1" s="299"/>
      <c r="F1" s="299"/>
      <c r="G1" s="299"/>
      <c r="H1" s="299"/>
      <c r="I1" s="299"/>
      <c r="J1" s="299"/>
      <c r="K1" s="299"/>
      <c r="M1" s="306" t="str">
        <f>'R&amp;P Accounts'!L2</f>
        <v>SC050447</v>
      </c>
      <c r="N1" s="306"/>
    </row>
    <row r="2" spans="1:14" ht="10.5" customHeight="1" x14ac:dyDescent="0.25">
      <c r="A2" s="308"/>
      <c r="B2" s="308"/>
      <c r="C2" s="308"/>
      <c r="D2" s="308"/>
      <c r="E2" s="308"/>
      <c r="F2" s="308"/>
      <c r="G2" s="308"/>
      <c r="H2" s="308"/>
      <c r="I2" s="308"/>
      <c r="J2" s="308"/>
      <c r="K2" s="308"/>
      <c r="L2" s="308"/>
    </row>
    <row r="3" spans="1:14" s="46" customFormat="1" ht="26.25" customHeight="1" x14ac:dyDescent="0.25">
      <c r="A3" s="42" t="s">
        <v>116</v>
      </c>
      <c r="B3" s="42"/>
      <c r="C3" s="43"/>
      <c r="D3" s="42"/>
      <c r="E3" s="42"/>
      <c r="F3" s="42"/>
      <c r="G3" s="42"/>
      <c r="H3" s="307"/>
      <c r="I3" s="307"/>
      <c r="J3" s="307"/>
      <c r="K3" s="307"/>
      <c r="L3" s="79"/>
      <c r="M3" s="45"/>
    </row>
    <row r="4" spans="1:14" ht="15" customHeight="1" x14ac:dyDescent="0.25">
      <c r="A4" s="308"/>
      <c r="B4" s="308"/>
      <c r="C4" s="308"/>
      <c r="D4" s="308"/>
      <c r="E4" s="308"/>
      <c r="F4" s="308"/>
      <c r="G4" s="308"/>
      <c r="H4" s="308"/>
      <c r="I4" s="308"/>
      <c r="J4" s="308"/>
      <c r="K4" s="308"/>
      <c r="L4" s="308"/>
    </row>
    <row r="5" spans="1:14" ht="20.149999999999999" customHeight="1" x14ac:dyDescent="0.25">
      <c r="A5" s="353" t="s">
        <v>132</v>
      </c>
      <c r="B5" s="353"/>
      <c r="C5" s="353"/>
      <c r="D5" s="353"/>
      <c r="E5" s="353"/>
      <c r="F5" s="38"/>
      <c r="G5" s="38"/>
      <c r="H5" s="38"/>
      <c r="I5" s="38"/>
      <c r="J5" s="12"/>
      <c r="K5" s="82"/>
      <c r="L5" s="82"/>
    </row>
    <row r="6" spans="1:14" ht="54" customHeight="1" x14ac:dyDescent="0.25">
      <c r="A6" s="70"/>
      <c r="B6" s="70"/>
      <c r="C6" s="113" t="s">
        <v>106</v>
      </c>
      <c r="D6" s="113"/>
      <c r="E6" s="113" t="s">
        <v>107</v>
      </c>
      <c r="F6" s="114"/>
      <c r="G6" s="113" t="s">
        <v>108</v>
      </c>
      <c r="H6" s="114"/>
      <c r="I6" s="113" t="s">
        <v>109</v>
      </c>
      <c r="J6" s="104"/>
    </row>
    <row r="7" spans="1:14" ht="54" customHeight="1" x14ac:dyDescent="0.25">
      <c r="A7" s="70"/>
      <c r="B7" s="70"/>
      <c r="C7" s="110" t="s">
        <v>147</v>
      </c>
      <c r="D7" s="110"/>
      <c r="E7" s="110" t="s">
        <v>154</v>
      </c>
      <c r="F7" s="105"/>
      <c r="G7" s="110" t="s">
        <v>155</v>
      </c>
      <c r="H7" s="110"/>
      <c r="I7" s="110" t="s">
        <v>156</v>
      </c>
      <c r="J7" s="104"/>
      <c r="K7" s="111" t="s">
        <v>100</v>
      </c>
      <c r="L7" s="82"/>
      <c r="M7" s="112" t="s">
        <v>101</v>
      </c>
    </row>
    <row r="8" spans="1:14" ht="19.5" customHeight="1" x14ac:dyDescent="0.25">
      <c r="A8" s="106" t="s">
        <v>91</v>
      </c>
      <c r="B8" s="12"/>
      <c r="C8" s="12"/>
      <c r="D8" s="12"/>
      <c r="E8" s="12"/>
      <c r="F8" s="12"/>
      <c r="G8" s="12"/>
      <c r="H8" s="12"/>
      <c r="I8" s="12"/>
      <c r="J8" s="12"/>
      <c r="K8" s="12"/>
      <c r="L8" s="12"/>
    </row>
    <row r="9" spans="1:14" ht="17.25" customHeight="1" x14ac:dyDescent="0.3">
      <c r="A9" s="83" t="s">
        <v>21</v>
      </c>
      <c r="C9" s="223"/>
      <c r="D9" s="227"/>
      <c r="E9" s="223"/>
      <c r="F9" s="121"/>
      <c r="G9" s="223"/>
      <c r="H9" s="227"/>
      <c r="I9" s="223"/>
      <c r="J9" s="121"/>
      <c r="K9" s="223">
        <f>SUM(C9:I9)</f>
        <v>0</v>
      </c>
      <c r="L9" s="173"/>
      <c r="M9" s="223">
        <v>0</v>
      </c>
    </row>
    <row r="10" spans="1:14" ht="17.25" customHeight="1" x14ac:dyDescent="0.3">
      <c r="A10" s="83" t="s">
        <v>22</v>
      </c>
      <c r="B10" s="69"/>
      <c r="C10" s="117"/>
      <c r="D10" s="118"/>
      <c r="E10" s="117"/>
      <c r="F10" s="118"/>
      <c r="G10" s="117"/>
      <c r="H10" s="121"/>
      <c r="I10" s="117"/>
      <c r="J10" s="121"/>
      <c r="K10" s="223">
        <f t="shared" ref="K10:K16" si="0">SUM(C10:I10)</f>
        <v>0</v>
      </c>
      <c r="L10" s="118"/>
      <c r="M10" s="174">
        <v>0</v>
      </c>
    </row>
    <row r="11" spans="1:14" ht="18" customHeight="1" x14ac:dyDescent="0.3">
      <c r="A11" s="83" t="s">
        <v>23</v>
      </c>
      <c r="B11" s="70"/>
      <c r="C11" s="117"/>
      <c r="D11" s="118"/>
      <c r="E11" s="117"/>
      <c r="F11" s="118"/>
      <c r="G11" s="117"/>
      <c r="H11" s="121"/>
      <c r="I11" s="117"/>
      <c r="J11" s="121"/>
      <c r="K11" s="223">
        <f t="shared" si="0"/>
        <v>0</v>
      </c>
      <c r="L11" s="118"/>
      <c r="M11" s="174">
        <v>0</v>
      </c>
    </row>
    <row r="12" spans="1:14" ht="16.5" customHeight="1" x14ac:dyDescent="0.3">
      <c r="A12" s="83" t="s">
        <v>24</v>
      </c>
      <c r="B12" s="70"/>
      <c r="C12" s="117"/>
      <c r="D12" s="118"/>
      <c r="E12" s="117"/>
      <c r="F12" s="118"/>
      <c r="G12" s="117"/>
      <c r="H12" s="121"/>
      <c r="I12" s="117"/>
      <c r="J12" s="121"/>
      <c r="K12" s="223">
        <f t="shared" si="0"/>
        <v>0</v>
      </c>
      <c r="L12" s="118"/>
      <c r="M12" s="174">
        <v>0</v>
      </c>
    </row>
    <row r="13" spans="1:14" ht="18" customHeight="1" x14ac:dyDescent="0.3">
      <c r="A13" s="83" t="s">
        <v>25</v>
      </c>
      <c r="B13" s="70"/>
      <c r="C13" s="117"/>
      <c r="D13" s="118"/>
      <c r="E13" s="117"/>
      <c r="F13" s="118"/>
      <c r="G13" s="117"/>
      <c r="H13" s="121"/>
      <c r="I13" s="117"/>
      <c r="J13" s="121"/>
      <c r="K13" s="223">
        <f t="shared" si="0"/>
        <v>0</v>
      </c>
      <c r="L13" s="118"/>
      <c r="M13" s="174">
        <v>0</v>
      </c>
    </row>
    <row r="14" spans="1:14" ht="29.25" customHeight="1" x14ac:dyDescent="0.3">
      <c r="A14" s="83" t="s">
        <v>26</v>
      </c>
      <c r="B14" s="70"/>
      <c r="C14" s="117"/>
      <c r="D14" s="118"/>
      <c r="E14" s="117"/>
      <c r="F14" s="118"/>
      <c r="G14" s="117"/>
      <c r="H14" s="121"/>
      <c r="I14" s="117"/>
      <c r="J14" s="121"/>
      <c r="K14" s="223">
        <f t="shared" si="0"/>
        <v>0</v>
      </c>
      <c r="L14" s="118"/>
      <c r="M14" s="174">
        <v>0</v>
      </c>
    </row>
    <row r="15" spans="1:14" ht="17.25" customHeight="1" x14ac:dyDescent="0.3">
      <c r="A15" s="83" t="s">
        <v>68</v>
      </c>
      <c r="C15" s="122"/>
      <c r="D15" s="158"/>
      <c r="E15" s="122"/>
      <c r="F15" s="158"/>
      <c r="G15" s="122"/>
      <c r="H15" s="158"/>
      <c r="I15" s="122"/>
      <c r="J15" s="158"/>
      <c r="K15" s="223">
        <f t="shared" si="0"/>
        <v>0</v>
      </c>
      <c r="L15" s="176"/>
      <c r="M15" s="175">
        <v>0</v>
      </c>
    </row>
    <row r="16" spans="1:14" ht="17.25" customHeight="1" thickBot="1" x14ac:dyDescent="0.35">
      <c r="A16" s="83" t="s">
        <v>69</v>
      </c>
      <c r="C16" s="224"/>
      <c r="D16" s="158"/>
      <c r="E16" s="224"/>
      <c r="F16" s="158"/>
      <c r="G16" s="224"/>
      <c r="H16" s="158"/>
      <c r="I16" s="224"/>
      <c r="J16" s="158"/>
      <c r="K16" s="223">
        <f t="shared" si="0"/>
        <v>0</v>
      </c>
      <c r="L16" s="176"/>
      <c r="M16" s="177">
        <v>0</v>
      </c>
    </row>
    <row r="17" spans="1:13" ht="18" customHeight="1" thickBot="1" x14ac:dyDescent="0.4">
      <c r="A17" s="107" t="s">
        <v>96</v>
      </c>
      <c r="B17" s="95"/>
      <c r="C17" s="225">
        <f>SUM(C9:C16)</f>
        <v>0</v>
      </c>
      <c r="D17" s="226"/>
      <c r="E17" s="225">
        <f>SUM(E9:E16)</f>
        <v>0</v>
      </c>
      <c r="F17" s="226"/>
      <c r="G17" s="225">
        <f>SUM(G9:G16)</f>
        <v>0</v>
      </c>
      <c r="H17" s="226"/>
      <c r="I17" s="225">
        <f>SUM(I9:I16)</f>
        <v>0</v>
      </c>
      <c r="J17" s="226"/>
      <c r="K17" s="225">
        <f>SUM(K9:K16)</f>
        <v>0</v>
      </c>
      <c r="L17" s="226"/>
      <c r="M17" s="225">
        <f>SUM(M9:M16)</f>
        <v>0</v>
      </c>
    </row>
    <row r="18" spans="1:13" ht="15.75" customHeight="1" x14ac:dyDescent="0.25">
      <c r="A18" s="94"/>
      <c r="B18" s="94"/>
      <c r="C18" s="94"/>
      <c r="D18" s="94"/>
      <c r="E18" s="94"/>
      <c r="F18" s="94"/>
      <c r="G18" s="94"/>
      <c r="H18" s="94"/>
      <c r="I18" s="94"/>
      <c r="J18" s="94"/>
      <c r="K18" s="220">
        <f>IF(K17='R&amp;P Accounts'!D21+C11,0,"cross ref error")</f>
        <v>0</v>
      </c>
      <c r="L18" s="94"/>
    </row>
    <row r="19" spans="1:13" ht="29.25" customHeight="1" x14ac:dyDescent="0.3">
      <c r="A19" s="67" t="s">
        <v>92</v>
      </c>
      <c r="C19" s="1"/>
    </row>
    <row r="20" spans="1:13" ht="16.5" customHeight="1" x14ac:dyDescent="0.3">
      <c r="A20" s="83" t="s">
        <v>27</v>
      </c>
      <c r="C20" s="122"/>
      <c r="D20" s="158"/>
      <c r="E20" s="122"/>
      <c r="F20" s="158"/>
      <c r="G20" s="122"/>
      <c r="H20" s="158"/>
      <c r="I20" s="122"/>
      <c r="J20" s="158"/>
      <c r="K20" s="223">
        <f>SUM(C20:I20)</f>
        <v>0</v>
      </c>
      <c r="L20" s="158"/>
      <c r="M20" s="122"/>
    </row>
    <row r="21" spans="1:13" ht="17.25" customHeight="1" thickBot="1" x14ac:dyDescent="0.35">
      <c r="A21" s="83" t="s">
        <v>28</v>
      </c>
      <c r="C21" s="162"/>
      <c r="D21" s="158"/>
      <c r="E21" s="162"/>
      <c r="F21" s="158"/>
      <c r="G21" s="162"/>
      <c r="H21" s="158"/>
      <c r="I21" s="162"/>
      <c r="J21" s="158"/>
      <c r="K21" s="223">
        <f>SUM(C21:I21)</f>
        <v>0</v>
      </c>
      <c r="L21" s="158"/>
      <c r="M21" s="162"/>
    </row>
    <row r="22" spans="1:13" ht="18" customHeight="1" thickBot="1" x14ac:dyDescent="0.4">
      <c r="A22" s="107" t="s">
        <v>96</v>
      </c>
      <c r="C22" s="163">
        <f>SUM(C20:C21)</f>
        <v>0</v>
      </c>
      <c r="D22" s="158"/>
      <c r="E22" s="164">
        <f>SUM(E20:E21)</f>
        <v>0</v>
      </c>
      <c r="F22" s="158"/>
      <c r="G22" s="164">
        <f>SUM(G20:G21)</f>
        <v>0</v>
      </c>
      <c r="H22" s="158"/>
      <c r="I22" s="164">
        <f>SUM(I20:I21)</f>
        <v>0</v>
      </c>
      <c r="J22" s="158"/>
      <c r="K22" s="164">
        <f>SUM(K20:K21)</f>
        <v>0</v>
      </c>
      <c r="L22" s="158"/>
      <c r="M22" s="164">
        <f>SUM(M20:M21)</f>
        <v>0</v>
      </c>
    </row>
    <row r="23" spans="1:13" ht="5.25" customHeight="1" thickBot="1" x14ac:dyDescent="0.4">
      <c r="A23" s="107"/>
      <c r="C23" s="158"/>
      <c r="D23" s="158"/>
      <c r="E23" s="158"/>
      <c r="F23" s="158"/>
      <c r="G23" s="158"/>
      <c r="H23" s="158"/>
      <c r="I23" s="158"/>
      <c r="J23" s="158"/>
      <c r="K23" s="158"/>
      <c r="L23" s="158"/>
      <c r="M23" s="158"/>
    </row>
    <row r="24" spans="1:13" ht="18" customHeight="1" thickBot="1" x14ac:dyDescent="0.4">
      <c r="A24" s="107" t="s">
        <v>97</v>
      </c>
      <c r="C24" s="164">
        <f>C17+C22</f>
        <v>0</v>
      </c>
      <c r="D24" s="158"/>
      <c r="E24" s="164">
        <f>E17+E22</f>
        <v>0</v>
      </c>
      <c r="F24" s="158"/>
      <c r="G24" s="164">
        <f>G17+G22</f>
        <v>0</v>
      </c>
      <c r="H24" s="158"/>
      <c r="I24" s="164">
        <f>I17+I22</f>
        <v>0</v>
      </c>
      <c r="J24" s="158"/>
      <c r="K24" s="164">
        <f>K17+K22</f>
        <v>0</v>
      </c>
      <c r="L24" s="158"/>
      <c r="M24" s="164">
        <f>M17+M22</f>
        <v>0</v>
      </c>
    </row>
    <row r="25" spans="1:13" ht="19.5" customHeight="1" x14ac:dyDescent="0.25">
      <c r="C25" s="1"/>
      <c r="K25" s="219">
        <f>IF(K24='R&amp;P Accounts'!D28+C24,0,"cross ref error")</f>
        <v>0</v>
      </c>
    </row>
    <row r="26" spans="1:13" ht="19.5" customHeight="1" x14ac:dyDescent="0.25">
      <c r="C26" s="1"/>
    </row>
    <row r="27" spans="1:13" ht="19.5" customHeight="1" x14ac:dyDescent="0.25">
      <c r="A27" s="27" t="s">
        <v>93</v>
      </c>
      <c r="C27" s="1"/>
    </row>
    <row r="28" spans="1:13" ht="17.25" customHeight="1" x14ac:dyDescent="0.3">
      <c r="A28" s="84" t="s">
        <v>29</v>
      </c>
      <c r="C28" s="122"/>
      <c r="D28" s="158"/>
      <c r="E28" s="122"/>
      <c r="F28" s="158"/>
      <c r="G28" s="122"/>
      <c r="H28" s="158"/>
      <c r="I28" s="122"/>
      <c r="J28" s="158"/>
      <c r="K28" s="223">
        <f t="shared" ref="K28:K38" si="1">SUM(C28:I28)</f>
        <v>0</v>
      </c>
      <c r="L28" s="158"/>
      <c r="M28" s="122">
        <v>0</v>
      </c>
    </row>
    <row r="29" spans="1:13" ht="16.5" customHeight="1" x14ac:dyDescent="0.3">
      <c r="A29" s="84" t="s">
        <v>119</v>
      </c>
      <c r="C29" s="122"/>
      <c r="D29" s="158"/>
      <c r="E29" s="122"/>
      <c r="F29" s="158"/>
      <c r="G29" s="122"/>
      <c r="H29" s="158"/>
      <c r="I29" s="122"/>
      <c r="J29" s="158"/>
      <c r="K29" s="223">
        <f t="shared" si="1"/>
        <v>0</v>
      </c>
      <c r="L29" s="158"/>
      <c r="M29" s="122">
        <v>0</v>
      </c>
    </row>
    <row r="30" spans="1:13" ht="17.25" customHeight="1" x14ac:dyDescent="0.3">
      <c r="A30" s="84" t="s">
        <v>30</v>
      </c>
      <c r="C30" s="160"/>
      <c r="D30" s="158"/>
      <c r="E30" s="160"/>
      <c r="F30" s="158"/>
      <c r="G30" s="160"/>
      <c r="H30" s="158"/>
      <c r="I30" s="160"/>
      <c r="J30" s="158"/>
      <c r="K30" s="223">
        <f t="shared" si="1"/>
        <v>0</v>
      </c>
      <c r="L30" s="158"/>
      <c r="M30" s="160">
        <v>0</v>
      </c>
    </row>
    <row r="31" spans="1:13" ht="17.25" customHeight="1" x14ac:dyDescent="0.3">
      <c r="A31" s="84" t="s">
        <v>31</v>
      </c>
      <c r="C31" s="160"/>
      <c r="D31" s="158"/>
      <c r="E31" s="160"/>
      <c r="F31" s="158"/>
      <c r="G31" s="160"/>
      <c r="H31" s="158"/>
      <c r="I31" s="160"/>
      <c r="J31" s="158"/>
      <c r="K31" s="223">
        <f t="shared" si="1"/>
        <v>0</v>
      </c>
      <c r="L31" s="158"/>
      <c r="M31" s="160">
        <v>0</v>
      </c>
    </row>
    <row r="32" spans="1:13" ht="17.25" customHeight="1" x14ac:dyDescent="0.3">
      <c r="A32" s="84" t="s">
        <v>32</v>
      </c>
      <c r="C32" s="160"/>
      <c r="D32" s="158"/>
      <c r="E32" s="160"/>
      <c r="F32" s="158"/>
      <c r="G32" s="160"/>
      <c r="H32" s="158"/>
      <c r="I32" s="160"/>
      <c r="J32" s="158"/>
      <c r="K32" s="223">
        <f t="shared" si="1"/>
        <v>0</v>
      </c>
      <c r="L32" s="158"/>
      <c r="M32" s="160">
        <v>0</v>
      </c>
    </row>
    <row r="33" spans="1:13" ht="17.25" customHeight="1" x14ac:dyDescent="0.3">
      <c r="A33" s="84" t="s">
        <v>33</v>
      </c>
      <c r="C33" s="160"/>
      <c r="D33" s="158"/>
      <c r="E33" s="160"/>
      <c r="F33" s="158"/>
      <c r="G33" s="160"/>
      <c r="H33" s="158"/>
      <c r="I33" s="160"/>
      <c r="J33" s="158"/>
      <c r="K33" s="223">
        <f t="shared" si="1"/>
        <v>0</v>
      </c>
      <c r="L33" s="158"/>
      <c r="M33" s="160">
        <v>0</v>
      </c>
    </row>
    <row r="34" spans="1:13" ht="17.25" customHeight="1" x14ac:dyDescent="0.3">
      <c r="A34" s="85" t="s">
        <v>34</v>
      </c>
      <c r="C34" s="160"/>
      <c r="D34" s="158"/>
      <c r="E34" s="160"/>
      <c r="F34" s="158"/>
      <c r="G34" s="160"/>
      <c r="H34" s="158"/>
      <c r="I34" s="160"/>
      <c r="J34" s="158"/>
      <c r="K34" s="223">
        <f t="shared" si="1"/>
        <v>0</v>
      </c>
      <c r="L34" s="158"/>
      <c r="M34" s="160">
        <v>0</v>
      </c>
    </row>
    <row r="35" spans="1:13" ht="17.25" customHeight="1" x14ac:dyDescent="0.3">
      <c r="A35" s="85" t="s">
        <v>35</v>
      </c>
      <c r="C35" s="160"/>
      <c r="D35" s="158"/>
      <c r="E35" s="160"/>
      <c r="F35" s="158"/>
      <c r="G35" s="160"/>
      <c r="H35" s="158"/>
      <c r="I35" s="160"/>
      <c r="J35" s="158"/>
      <c r="K35" s="223">
        <f t="shared" si="1"/>
        <v>0</v>
      </c>
      <c r="L35" s="158"/>
      <c r="M35" s="160">
        <v>0</v>
      </c>
    </row>
    <row r="36" spans="1:13" ht="17.25" customHeight="1" x14ac:dyDescent="0.3">
      <c r="A36" s="85" t="s">
        <v>36</v>
      </c>
      <c r="C36" s="160"/>
      <c r="D36" s="158"/>
      <c r="E36" s="160"/>
      <c r="F36" s="158"/>
      <c r="G36" s="160"/>
      <c r="H36" s="158"/>
      <c r="I36" s="160"/>
      <c r="J36" s="158"/>
      <c r="K36" s="223">
        <f t="shared" si="1"/>
        <v>0</v>
      </c>
      <c r="L36" s="158"/>
      <c r="M36" s="160">
        <v>0</v>
      </c>
    </row>
    <row r="37" spans="1:13" ht="17.25" customHeight="1" x14ac:dyDescent="0.3">
      <c r="A37" s="84"/>
      <c r="C37" s="160"/>
      <c r="D37" s="158"/>
      <c r="E37" s="160"/>
      <c r="F37" s="158"/>
      <c r="G37" s="160"/>
      <c r="H37" s="158"/>
      <c r="I37" s="160"/>
      <c r="J37" s="158"/>
      <c r="K37" s="223">
        <f t="shared" si="1"/>
        <v>0</v>
      </c>
      <c r="L37" s="158"/>
      <c r="M37" s="160">
        <v>0</v>
      </c>
    </row>
    <row r="38" spans="1:13" ht="17.25" customHeight="1" thickBot="1" x14ac:dyDescent="0.35">
      <c r="A38" s="108"/>
      <c r="C38" s="160"/>
      <c r="D38" s="158"/>
      <c r="E38" s="160"/>
      <c r="F38" s="158"/>
      <c r="G38" s="160"/>
      <c r="H38" s="158"/>
      <c r="I38" s="160"/>
      <c r="J38" s="158"/>
      <c r="K38" s="223">
        <f t="shared" si="1"/>
        <v>0</v>
      </c>
      <c r="L38" s="158"/>
      <c r="M38" s="160">
        <v>0</v>
      </c>
    </row>
    <row r="39" spans="1:13" ht="17.25" customHeight="1" thickBot="1" x14ac:dyDescent="0.35">
      <c r="A39" s="13" t="s">
        <v>96</v>
      </c>
      <c r="C39" s="161">
        <f>SUM(C28:C38)</f>
        <v>0</v>
      </c>
      <c r="D39" s="158"/>
      <c r="E39" s="157">
        <f>SUM(E28:E38)</f>
        <v>0</v>
      </c>
      <c r="F39" s="158"/>
      <c r="G39" s="157">
        <f>SUM(G28:G38)</f>
        <v>0</v>
      </c>
      <c r="H39" s="158"/>
      <c r="I39" s="157">
        <f>SUM(I28:I38)</f>
        <v>0</v>
      </c>
      <c r="J39" s="158"/>
      <c r="K39" s="157">
        <f>SUM(K28:K38)</f>
        <v>0</v>
      </c>
      <c r="L39" s="158"/>
      <c r="M39" s="157">
        <f>SUM(M28:M38)</f>
        <v>0</v>
      </c>
    </row>
    <row r="40" spans="1:13" x14ac:dyDescent="0.25">
      <c r="K40" s="219">
        <f>IF(K39='R&amp;P Accounts'!D42,0,"cross ref error")</f>
        <v>0</v>
      </c>
    </row>
    <row r="41" spans="1:13" ht="28" x14ac:dyDescent="0.3">
      <c r="A41" s="67" t="s">
        <v>94</v>
      </c>
    </row>
    <row r="42" spans="1:13" ht="17.25" customHeight="1" x14ac:dyDescent="0.3">
      <c r="A42" s="84" t="s">
        <v>37</v>
      </c>
      <c r="C42" s="160"/>
      <c r="D42" s="158"/>
      <c r="E42" s="160"/>
      <c r="F42" s="158"/>
      <c r="G42" s="160"/>
      <c r="H42" s="158"/>
      <c r="I42" s="160"/>
      <c r="J42" s="158"/>
      <c r="K42" s="223">
        <f>SUM(C42:I42)</f>
        <v>0</v>
      </c>
      <c r="L42" s="158"/>
      <c r="M42" s="160"/>
    </row>
    <row r="43" spans="1:13" ht="17.25" customHeight="1" thickBot="1" x14ac:dyDescent="0.35">
      <c r="A43" s="84" t="s">
        <v>38</v>
      </c>
      <c r="C43" s="160"/>
      <c r="D43" s="158"/>
      <c r="E43" s="160"/>
      <c r="F43" s="158"/>
      <c r="G43" s="160"/>
      <c r="H43" s="158"/>
      <c r="I43" s="160"/>
      <c r="J43" s="158"/>
      <c r="K43" s="223">
        <f>SUM(C43:I43)</f>
        <v>0</v>
      </c>
      <c r="L43" s="158"/>
      <c r="M43" s="160">
        <v>0</v>
      </c>
    </row>
    <row r="44" spans="1:13" ht="17.25" customHeight="1" thickBot="1" x14ac:dyDescent="0.35">
      <c r="A44" s="13" t="s">
        <v>95</v>
      </c>
      <c r="C44" s="161">
        <f>C42+C43</f>
        <v>0</v>
      </c>
      <c r="D44" s="158"/>
      <c r="E44" s="157">
        <f>E42+E43</f>
        <v>0</v>
      </c>
      <c r="F44" s="158"/>
      <c r="G44" s="157">
        <f>G42+G43</f>
        <v>0</v>
      </c>
      <c r="H44" s="158"/>
      <c r="I44" s="157">
        <f>I42+I43</f>
        <v>0</v>
      </c>
      <c r="J44" s="158"/>
      <c r="K44" s="157">
        <f>K42+K43</f>
        <v>0</v>
      </c>
      <c r="L44" s="158"/>
      <c r="M44" s="157">
        <f>M42+M43</f>
        <v>0</v>
      </c>
    </row>
    <row r="45" spans="1:13" ht="13" thickBot="1" x14ac:dyDescent="0.3">
      <c r="K45" s="219">
        <f>IF(K44='R&amp;P Accounts'!D47,0,"cross ref error")</f>
        <v>0</v>
      </c>
    </row>
    <row r="46" spans="1:13" ht="17.25" customHeight="1" thickBot="1" x14ac:dyDescent="0.35">
      <c r="A46" s="109" t="s">
        <v>12</v>
      </c>
      <c r="C46" s="157">
        <f>+C44+C39</f>
        <v>0</v>
      </c>
      <c r="D46" s="158"/>
      <c r="E46" s="157">
        <f>+E44+E39</f>
        <v>0</v>
      </c>
      <c r="F46" s="158"/>
      <c r="G46" s="157">
        <f>+G44+G39</f>
        <v>0</v>
      </c>
      <c r="H46" s="158"/>
      <c r="I46" s="157">
        <f>+I44+I39</f>
        <v>0</v>
      </c>
      <c r="J46" s="158"/>
      <c r="K46" s="157">
        <f>+K44+K39</f>
        <v>0</v>
      </c>
      <c r="L46" s="158"/>
      <c r="M46" s="157">
        <f>+M44+M39</f>
        <v>0</v>
      </c>
    </row>
    <row r="47" spans="1:13" ht="13" thickBot="1" x14ac:dyDescent="0.3">
      <c r="K47" s="219">
        <f>IF(K46='R&amp;P Accounts'!D49,0,"cross ref error")</f>
        <v>0</v>
      </c>
    </row>
    <row r="48" spans="1:13" ht="17.25" customHeight="1" thickBot="1" x14ac:dyDescent="0.35">
      <c r="A48" s="40" t="s">
        <v>110</v>
      </c>
      <c r="C48" s="155">
        <f>+C24-C46</f>
        <v>0</v>
      </c>
      <c r="D48" s="156"/>
      <c r="E48" s="155">
        <f>+E24-E46</f>
        <v>0</v>
      </c>
      <c r="F48" s="156"/>
      <c r="G48" s="155">
        <f>+G24-G46</f>
        <v>0</v>
      </c>
      <c r="H48" s="156"/>
      <c r="I48" s="155">
        <f>+I24-I46</f>
        <v>0</v>
      </c>
      <c r="J48" s="156"/>
      <c r="K48" s="155">
        <f>+K24-K46</f>
        <v>0</v>
      </c>
      <c r="L48" s="156"/>
      <c r="M48" s="155">
        <f>+M24-M46</f>
        <v>0</v>
      </c>
    </row>
    <row r="49" spans="1:13" ht="14.25" customHeight="1" thickBot="1" x14ac:dyDescent="0.35">
      <c r="A49" s="40"/>
      <c r="C49" s="221"/>
      <c r="D49" s="156"/>
      <c r="E49" s="221"/>
      <c r="F49" s="156"/>
      <c r="G49" s="221"/>
      <c r="H49" s="156"/>
      <c r="I49" s="221"/>
      <c r="J49" s="156"/>
      <c r="K49" s="221"/>
      <c r="L49" s="156"/>
      <c r="M49" s="221"/>
    </row>
    <row r="50" spans="1:13" s="131" customFormat="1" ht="17.25" customHeight="1" thickBot="1" x14ac:dyDescent="0.35">
      <c r="A50" s="95" t="s">
        <v>126</v>
      </c>
      <c r="C50" s="155"/>
      <c r="D50" s="156"/>
      <c r="E50" s="222"/>
      <c r="F50" s="156"/>
      <c r="G50" s="222"/>
      <c r="H50" s="156"/>
      <c r="I50" s="222"/>
      <c r="J50" s="156"/>
      <c r="K50" s="222">
        <f>SUM(C50:I50)</f>
        <v>0</v>
      </c>
      <c r="L50" s="156"/>
      <c r="M50" s="222"/>
    </row>
    <row r="51" spans="1:13" ht="14.25" customHeight="1" thickBot="1" x14ac:dyDescent="0.35">
      <c r="A51" s="11"/>
      <c r="C51" s="178"/>
      <c r="D51" s="179"/>
      <c r="E51" s="179"/>
      <c r="F51" s="179"/>
      <c r="G51" s="179"/>
      <c r="H51" s="179"/>
      <c r="I51" s="179"/>
      <c r="J51" s="179"/>
      <c r="K51" s="179"/>
      <c r="L51" s="179"/>
      <c r="M51" s="179"/>
    </row>
    <row r="52" spans="1:13" ht="17.25" customHeight="1" thickBot="1" x14ac:dyDescent="0.35">
      <c r="A52" s="13" t="s">
        <v>42</v>
      </c>
      <c r="C52" s="155">
        <f>C48+C50</f>
        <v>0</v>
      </c>
      <c r="D52" s="156"/>
      <c r="E52" s="155">
        <f>E48+E50</f>
        <v>0</v>
      </c>
      <c r="F52" s="156"/>
      <c r="G52" s="155">
        <f>G48+G50</f>
        <v>0</v>
      </c>
      <c r="H52" s="156"/>
      <c r="I52" s="155">
        <f>I48+I50</f>
        <v>0</v>
      </c>
      <c r="J52" s="156"/>
      <c r="K52" s="155">
        <f>K48+K50</f>
        <v>0</v>
      </c>
      <c r="L52" s="156"/>
      <c r="M52" s="155">
        <f>M48+M50</f>
        <v>0</v>
      </c>
    </row>
    <row r="53" spans="1:13" x14ac:dyDescent="0.25">
      <c r="K53" s="219">
        <f>IF(ROUND(K52,2)=ROUND('Statement of balances'!H9,2),0,"cross ref error")</f>
        <v>0</v>
      </c>
    </row>
    <row r="54" spans="1:13" x14ac:dyDescent="0.25">
      <c r="K54" s="233"/>
    </row>
    <row r="55" spans="1:13" ht="15.5" x14ac:dyDescent="0.35">
      <c r="A55" s="180" t="s">
        <v>112</v>
      </c>
    </row>
    <row r="56" spans="1:13" x14ac:dyDescent="0.25">
      <c r="A56" s="364" t="s">
        <v>164</v>
      </c>
      <c r="B56" s="365"/>
      <c r="C56" s="365"/>
      <c r="D56" s="365"/>
      <c r="E56" s="365"/>
      <c r="F56" s="365"/>
      <c r="G56" s="365"/>
      <c r="H56" s="365"/>
      <c r="I56" s="365"/>
      <c r="J56" s="365"/>
      <c r="K56" s="365"/>
      <c r="L56" s="365"/>
      <c r="M56" s="366"/>
    </row>
    <row r="57" spans="1:13" x14ac:dyDescent="0.25">
      <c r="A57" s="367"/>
      <c r="B57" s="368"/>
      <c r="C57" s="368"/>
      <c r="D57" s="368"/>
      <c r="E57" s="368"/>
      <c r="F57" s="368"/>
      <c r="G57" s="368"/>
      <c r="H57" s="368"/>
      <c r="I57" s="368"/>
      <c r="J57" s="368"/>
      <c r="K57" s="368"/>
      <c r="L57" s="368"/>
      <c r="M57" s="369"/>
    </row>
    <row r="58" spans="1:13" x14ac:dyDescent="0.25">
      <c r="A58" s="367"/>
      <c r="B58" s="368"/>
      <c r="C58" s="368"/>
      <c r="D58" s="368"/>
      <c r="E58" s="368"/>
      <c r="F58" s="368"/>
      <c r="G58" s="368"/>
      <c r="H58" s="368"/>
      <c r="I58" s="368"/>
      <c r="J58" s="368"/>
      <c r="K58" s="368"/>
      <c r="L58" s="368"/>
      <c r="M58" s="369"/>
    </row>
    <row r="59" spans="1:13" x14ac:dyDescent="0.25">
      <c r="A59" s="367"/>
      <c r="B59" s="368"/>
      <c r="C59" s="368"/>
      <c r="D59" s="368"/>
      <c r="E59" s="368"/>
      <c r="F59" s="368"/>
      <c r="G59" s="368"/>
      <c r="H59" s="368"/>
      <c r="I59" s="368"/>
      <c r="J59" s="368"/>
      <c r="K59" s="368"/>
      <c r="L59" s="368"/>
      <c r="M59" s="369"/>
    </row>
    <row r="60" spans="1:13" x14ac:dyDescent="0.25">
      <c r="A60" s="367"/>
      <c r="B60" s="368"/>
      <c r="C60" s="368"/>
      <c r="D60" s="368"/>
      <c r="E60" s="368"/>
      <c r="F60" s="368"/>
      <c r="G60" s="368"/>
      <c r="H60" s="368"/>
      <c r="I60" s="368"/>
      <c r="J60" s="368"/>
      <c r="K60" s="368"/>
      <c r="L60" s="368"/>
      <c r="M60" s="369"/>
    </row>
    <row r="61" spans="1:13" x14ac:dyDescent="0.25">
      <c r="A61" s="367"/>
      <c r="B61" s="368"/>
      <c r="C61" s="368"/>
      <c r="D61" s="368"/>
      <c r="E61" s="368"/>
      <c r="F61" s="368"/>
      <c r="G61" s="368"/>
      <c r="H61" s="368"/>
      <c r="I61" s="368"/>
      <c r="J61" s="368"/>
      <c r="K61" s="368"/>
      <c r="L61" s="368"/>
      <c r="M61" s="369"/>
    </row>
    <row r="62" spans="1:13" x14ac:dyDescent="0.25">
      <c r="A62" s="367"/>
      <c r="B62" s="368"/>
      <c r="C62" s="368"/>
      <c r="D62" s="368"/>
      <c r="E62" s="368"/>
      <c r="F62" s="368"/>
      <c r="G62" s="368"/>
      <c r="H62" s="368"/>
      <c r="I62" s="368"/>
      <c r="J62" s="368"/>
      <c r="K62" s="368"/>
      <c r="L62" s="368"/>
      <c r="M62" s="369"/>
    </row>
    <row r="63" spans="1:13" x14ac:dyDescent="0.25">
      <c r="A63" s="367"/>
      <c r="B63" s="368"/>
      <c r="C63" s="368"/>
      <c r="D63" s="368"/>
      <c r="E63" s="368"/>
      <c r="F63" s="368"/>
      <c r="G63" s="368"/>
      <c r="H63" s="368"/>
      <c r="I63" s="368"/>
      <c r="J63" s="368"/>
      <c r="K63" s="368"/>
      <c r="L63" s="368"/>
      <c r="M63" s="369"/>
    </row>
    <row r="64" spans="1:13" x14ac:dyDescent="0.25">
      <c r="A64" s="370"/>
      <c r="B64" s="371"/>
      <c r="C64" s="371"/>
      <c r="D64" s="371"/>
      <c r="E64" s="371"/>
      <c r="F64" s="371"/>
      <c r="G64" s="371"/>
      <c r="H64" s="371"/>
      <c r="I64" s="371"/>
      <c r="J64" s="371"/>
      <c r="K64" s="371"/>
      <c r="L64" s="371"/>
      <c r="M64" s="372"/>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Value>accounts</Value>
    </DocTags>
  </documentManagement>
</p:properties>
</file>

<file path=customXml/itemProps1.xml><?xml version="1.0" encoding="utf-8"?>
<ds:datastoreItem xmlns:ds="http://schemas.openxmlformats.org/officeDocument/2006/customXml" ds:itemID="{BF7D482F-4568-40AF-B44F-8DF46DC32A29}"/>
</file>

<file path=customXml/itemProps2.xml><?xml version="1.0" encoding="utf-8"?>
<ds:datastoreItem xmlns:ds="http://schemas.openxmlformats.org/officeDocument/2006/customXml" ds:itemID="{A0539AD2-8703-4276-9E69-9F225E474DD8}"/>
</file>

<file path=customXml/itemProps3.xml><?xml version="1.0" encoding="utf-8"?>
<ds:datastoreItem xmlns:ds="http://schemas.openxmlformats.org/officeDocument/2006/customXml" ds:itemID="{775B105B-9746-4970-9601-3E31F42C0C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lori lee</cp:lastModifiedBy>
  <cp:lastPrinted>2023-03-28T13:00:11Z</cp:lastPrinted>
  <dcterms:created xsi:type="dcterms:W3CDTF">2007-04-10T16:51:52Z</dcterms:created>
  <dcterms:modified xsi:type="dcterms:W3CDTF">2026-05-18T13:33:06Z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