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confidential-my.sharepoint.com/personal/brian_boyd_i-confidential_com/Documents/BB/SCA/"/>
    </mc:Choice>
  </mc:AlternateContent>
  <xr:revisionPtr revIDLastSave="0" documentId="8_{6B4332B9-AF45-40A3-9041-FC32A43FF3F2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2025" sheetId="9" r:id="rId1"/>
    <sheet name="2025 Bank" sheetId="5" r:id="rId2"/>
  </sheets>
  <definedNames>
    <definedName name="_xlnm.Print_Area" localSheetId="0">'2025'!$A$1:$J$64</definedName>
    <definedName name="_xlnm.Print_Area" localSheetId="1">'2025 Bank'!$A$1:$O$47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9" l="1"/>
  <c r="H33" i="9"/>
  <c r="H22" i="9" l="1"/>
  <c r="O31" i="5"/>
  <c r="I12" i="9" s="1"/>
  <c r="C39" i="5" l="1"/>
  <c r="D39" i="5"/>
  <c r="E39" i="5"/>
  <c r="F39" i="5"/>
  <c r="G39" i="5"/>
  <c r="H39" i="5"/>
  <c r="I39" i="5"/>
  <c r="J39" i="5"/>
  <c r="K39" i="5"/>
  <c r="L39" i="5"/>
  <c r="M39" i="5"/>
  <c r="B39" i="5"/>
  <c r="O38" i="5" l="1"/>
  <c r="O27" i="5"/>
  <c r="O16" i="5" l="1"/>
  <c r="D16" i="9" s="1"/>
  <c r="O57" i="5" l="1"/>
  <c r="O25" i="5"/>
  <c r="O6" i="5" l="1"/>
  <c r="D8" i="9" s="1"/>
  <c r="O11" i="5"/>
  <c r="O9" i="5"/>
  <c r="D10" i="9" s="1"/>
  <c r="O14" i="5"/>
  <c r="D15" i="9" s="1"/>
  <c r="O17" i="5"/>
  <c r="O5" i="5"/>
  <c r="D11" i="9" s="1"/>
  <c r="O7" i="5"/>
  <c r="D12" i="9" s="1"/>
  <c r="O10" i="5"/>
  <c r="O15" i="5"/>
  <c r="O12" i="5"/>
  <c r="D13" i="9" s="1"/>
  <c r="O8" i="5"/>
  <c r="D14" i="9" s="1"/>
  <c r="O21" i="5"/>
  <c r="I8" i="9" s="1"/>
  <c r="O32" i="5"/>
  <c r="I10" i="9" s="1"/>
  <c r="O23" i="5"/>
  <c r="I11" i="9" s="1"/>
  <c r="O30" i="5"/>
  <c r="I13" i="9" s="1"/>
  <c r="O33" i="5"/>
  <c r="I14" i="9" s="1"/>
  <c r="O24" i="5"/>
  <c r="I15" i="9" s="1"/>
  <c r="O26" i="5"/>
  <c r="O34" i="5"/>
  <c r="I17" i="9"/>
  <c r="O35" i="5"/>
  <c r="I18" i="9" s="1"/>
  <c r="O29" i="5"/>
  <c r="I19" i="9" s="1"/>
  <c r="O36" i="5"/>
  <c r="I20" i="9" s="1"/>
  <c r="O28" i="5"/>
  <c r="I21" i="9" s="1"/>
  <c r="O37" i="5"/>
  <c r="I31" i="9"/>
  <c r="I32" i="9"/>
  <c r="B18" i="5"/>
  <c r="C18" i="5"/>
  <c r="D18" i="5"/>
  <c r="E18" i="5"/>
  <c r="F18" i="5"/>
  <c r="G18" i="5"/>
  <c r="H18" i="5"/>
  <c r="I18" i="5"/>
  <c r="J18" i="5"/>
  <c r="K18" i="5"/>
  <c r="L18" i="5"/>
  <c r="M18" i="5"/>
  <c r="O43" i="5"/>
  <c r="O22" i="5"/>
  <c r="I9" i="9" s="1"/>
  <c r="O13" i="5"/>
  <c r="D9" i="9" s="1"/>
  <c r="O51" i="5"/>
  <c r="O52" i="5"/>
  <c r="O53" i="5"/>
  <c r="D22" i="9" l="1"/>
  <c r="O18" i="5"/>
  <c r="O39" i="5"/>
  <c r="M41" i="5"/>
  <c r="M44" i="5" s="1"/>
  <c r="E41" i="5"/>
  <c r="E44" i="5" s="1"/>
  <c r="I16" i="9"/>
  <c r="I41" i="5"/>
  <c r="I44" i="5" s="1"/>
  <c r="B41" i="5"/>
  <c r="B44" i="5" s="1"/>
  <c r="B46" i="5" s="1"/>
  <c r="B58" i="5" s="1"/>
  <c r="B59" i="5" s="1"/>
  <c r="B48" i="5" s="1"/>
  <c r="B50" i="5" s="1"/>
  <c r="B54" i="5" s="1"/>
  <c r="K41" i="5"/>
  <c r="K44" i="5" s="1"/>
  <c r="C41" i="5"/>
  <c r="C44" i="5" s="1"/>
  <c r="J41" i="5"/>
  <c r="J44" i="5" s="1"/>
  <c r="I33" i="9"/>
  <c r="G41" i="5"/>
  <c r="G44" i="5" s="1"/>
  <c r="F41" i="5"/>
  <c r="F44" i="5" s="1"/>
  <c r="L41" i="5"/>
  <c r="L44" i="5" s="1"/>
  <c r="H41" i="5"/>
  <c r="H44" i="5" s="1"/>
  <c r="D41" i="5"/>
  <c r="D44" i="5" s="1"/>
  <c r="I22" i="9" l="1"/>
  <c r="I36" i="9" s="1"/>
  <c r="C43" i="5"/>
  <c r="O41" i="5"/>
  <c r="O44" i="5" s="1"/>
  <c r="O46" i="5" s="1"/>
  <c r="C46" i="5" l="1"/>
  <c r="D43" i="5" s="1"/>
  <c r="D46" i="5" s="1"/>
  <c r="E43" i="5" s="1"/>
  <c r="E46" i="5" s="1"/>
  <c r="C58" i="5" l="1"/>
  <c r="C59" i="5" s="1"/>
  <c r="C48" i="5" s="1"/>
  <c r="C50" i="5" s="1"/>
  <c r="C54" i="5" s="1"/>
  <c r="D58" i="5"/>
  <c r="D59" i="5" s="1"/>
  <c r="D48" i="5" s="1"/>
  <c r="D50" i="5" s="1"/>
  <c r="D54" i="5" s="1"/>
  <c r="E58" i="5"/>
  <c r="E59" i="5" s="1"/>
  <c r="E48" i="5" s="1"/>
  <c r="E50" i="5" s="1"/>
  <c r="E54" i="5" s="1"/>
  <c r="F43" i="5"/>
  <c r="F46" i="5" s="1"/>
  <c r="G43" i="5" l="1"/>
  <c r="G46" i="5" s="1"/>
  <c r="F58" i="5"/>
  <c r="F59" i="5" s="1"/>
  <c r="F48" i="5" s="1"/>
  <c r="F50" i="5" s="1"/>
  <c r="F54" i="5" s="1"/>
  <c r="G58" i="5" l="1"/>
  <c r="G59" i="5" s="1"/>
  <c r="G48" i="5" s="1"/>
  <c r="G50" i="5" s="1"/>
  <c r="G54" i="5" s="1"/>
  <c r="H43" i="5"/>
  <c r="H46" i="5" s="1"/>
  <c r="H58" i="5" l="1"/>
  <c r="H59" i="5" s="1"/>
  <c r="H48" i="5" s="1"/>
  <c r="H50" i="5" s="1"/>
  <c r="H54" i="5" s="1"/>
  <c r="I43" i="5"/>
  <c r="I46" i="5" s="1"/>
  <c r="J43" i="5" l="1"/>
  <c r="J46" i="5" s="1"/>
  <c r="I58" i="5"/>
  <c r="I59" i="5" s="1"/>
  <c r="I48" i="5" s="1"/>
  <c r="I50" i="5" s="1"/>
  <c r="I54" i="5" s="1"/>
  <c r="K43" i="5" l="1"/>
  <c r="K46" i="5" s="1"/>
  <c r="J58" i="5"/>
  <c r="J59" i="5" s="1"/>
  <c r="J48" i="5" s="1"/>
  <c r="J50" i="5" s="1"/>
  <c r="J54" i="5" s="1"/>
  <c r="K58" i="5" l="1"/>
  <c r="K59" i="5" s="1"/>
  <c r="K48" i="5" s="1"/>
  <c r="K50" i="5" s="1"/>
  <c r="K54" i="5" s="1"/>
  <c r="L43" i="5"/>
  <c r="L46" i="5" s="1"/>
  <c r="L58" i="5" l="1"/>
  <c r="L59" i="5" s="1"/>
  <c r="L48" i="5" s="1"/>
  <c r="L50" i="5" s="1"/>
  <c r="L54" i="5" s="1"/>
  <c r="M43" i="5"/>
  <c r="M46" i="5" s="1"/>
  <c r="M58" i="5" s="1"/>
  <c r="M59" i="5" l="1"/>
  <c r="M48" i="5" s="1"/>
  <c r="O58" i="5"/>
  <c r="O59" i="5" s="1"/>
  <c r="M50" i="5" l="1"/>
  <c r="M54" i="5" s="1"/>
  <c r="O48" i="5"/>
  <c r="O50" i="5" s="1"/>
  <c r="O54" i="5" s="1"/>
  <c r="I35" i="9"/>
  <c r="I40" i="9" s="1"/>
  <c r="I42" i="9" s="1"/>
  <c r="I44" i="9" s="1"/>
  <c r="I37" i="9" l="1"/>
  <c r="C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Boyd</author>
  </authors>
  <commentList>
    <comment ref="C9" authorId="0" shapeId="0" xr:uid="{A67DEAE6-EB57-4947-9F96-0B010782CD73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Paddleball</t>
        </r>
      </text>
    </comment>
    <comment ref="E9" authorId="0" shapeId="0" xr:uid="{B8FC3346-8AE4-4D37-B441-902BE76D5F35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Pickleball</t>
        </r>
      </text>
    </comment>
    <comment ref="H9" authorId="0" shapeId="0" xr:uid="{60473910-74E6-4CCB-AC00-AB3489B066D3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From Mary RH for wall repairs</t>
        </r>
      </text>
    </comment>
    <comment ref="K9" authorId="0" shapeId="0" xr:uid="{A232A1C5-4A33-4588-BF26-C5617DF5B282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Money from Mary RH?</t>
        </r>
      </text>
    </comment>
    <comment ref="M9" authorId="0" shapeId="0" xr:uid="{95658B33-95CA-45E5-BBBE-5844D59498C3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Failure to transfer
</t>
        </r>
      </text>
    </comment>
    <comment ref="G26" authorId="0" shapeId="0" xr:uid="{54A96E15-C970-4027-98ED-54D3EE04E465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Wall Repairs</t>
        </r>
      </text>
    </comment>
    <comment ref="K26" authorId="0" shapeId="0" xr:uid="{43CC5D32-1D11-44F1-A19F-AF15E67A1297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PAT Testing
</t>
        </r>
      </text>
    </comment>
    <comment ref="B29" authorId="0" shapeId="0" xr:uid="{39FADDD6-3C31-4703-83B6-A2A740A856A8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Hall chairs
</t>
        </r>
      </text>
    </comment>
    <comment ref="K29" authorId="0" shapeId="0" xr:uid="{A9088F87-2485-48CA-B693-FF1F8AE4021D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New Hoover
</t>
        </r>
      </text>
    </comment>
    <comment ref="F30" authorId="0" shapeId="0" xr:uid="{DC0F51AF-A1E9-48BC-BE99-B4FD505AB4B5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Comedian</t>
        </r>
      </text>
    </comment>
    <comment ref="I30" authorId="0" shapeId="0" xr:uid="{EBCB521D-AEA5-41BA-9BA0-AB557E431F4E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15 daffodil lunch
99.92 - spring lunch
</t>
        </r>
      </text>
    </comment>
    <comment ref="J30" authorId="0" shapeId="0" xr:uid="{B6B8F84F-873C-4168-A630-C9B9A3F58175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Spring Lunch
</t>
        </r>
      </text>
    </comment>
    <comment ref="I31" authorId="0" shapeId="0" xr:uid="{B9B12941-69AB-46EC-8230-6A257DCCB707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Footlights
</t>
        </r>
      </text>
    </comment>
    <comment ref="B33" authorId="0" shapeId="0" xr:uid="{24EA973A-1139-4B80-9165-3373DADB40FF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Paddleball
</t>
        </r>
      </text>
    </comment>
    <comment ref="D33" authorId="0" shapeId="0" xr:uid="{3E09E72F-A916-47EC-8A8F-46CB24E7B8C7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Pingpong 91.94
Columbus Hospice 902.31
</t>
        </r>
      </text>
    </comment>
    <comment ref="E33" authorId="0" shapeId="0" xr:uid="{97F740CF-A5D0-4419-8DC2-4F2537455A15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Pickleball</t>
        </r>
      </text>
    </comment>
    <comment ref="F33" authorId="0" shapeId="0" xr:uid="{EA934A2E-D3B5-477C-BDEC-EFC74D53EA8C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ticket refunds
</t>
        </r>
      </text>
    </comment>
    <comment ref="G33" authorId="0" shapeId="0" xr:uid="{D7D25839-9B62-4B55-933B-8931502A1474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Ticket Refund
</t>
        </r>
      </text>
    </comment>
    <comment ref="I33" authorId="0" shapeId="0" xr:uid="{E015E043-F680-4790-A3A2-2797DCAE4533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Staging</t>
        </r>
      </text>
    </comment>
    <comment ref="M33" authorId="0" shapeId="0" xr:uid="{7756A40C-8908-46E2-ADD6-FE59793A7ADE}">
      <text>
        <r>
          <rPr>
            <b/>
            <sz val="9"/>
            <color indexed="81"/>
            <rFont val="Tahoma"/>
            <charset val="1"/>
          </rPr>
          <t>Brian Boyd:</t>
        </r>
        <r>
          <rPr>
            <sz val="9"/>
            <color indexed="81"/>
            <rFont val="Tahoma"/>
            <charset val="1"/>
          </rPr>
          <t xml:space="preserve">
Refunded above</t>
        </r>
      </text>
    </comment>
  </commentList>
</comments>
</file>

<file path=xl/sharedStrings.xml><?xml version="1.0" encoding="utf-8"?>
<sst xmlns="http://schemas.openxmlformats.org/spreadsheetml/2006/main" count="149" uniqueCount="92">
  <si>
    <t>Stenton Community Association</t>
  </si>
  <si>
    <t>Charity No.  SC000388</t>
  </si>
  <si>
    <t>Income</t>
  </si>
  <si>
    <t>Expenditure</t>
  </si>
  <si>
    <t>Hire of Hall</t>
  </si>
  <si>
    <t>Electricity</t>
  </si>
  <si>
    <t>Scottish Power - PV Panels</t>
  </si>
  <si>
    <t>Insurance</t>
  </si>
  <si>
    <t>Hall Cleaning</t>
  </si>
  <si>
    <t>Water</t>
  </si>
  <si>
    <t>Misc</t>
  </si>
  <si>
    <t>ELC</t>
  </si>
  <si>
    <t>Misc Expenses</t>
  </si>
  <si>
    <t>Footlights</t>
  </si>
  <si>
    <t>Fire Extinguishers</t>
  </si>
  <si>
    <t>Burns Supper</t>
  </si>
  <si>
    <t>Hall Repair/Community Spend</t>
  </si>
  <si>
    <t>Community Café</t>
  </si>
  <si>
    <t>BT</t>
  </si>
  <si>
    <t>Membership Fees</t>
  </si>
  <si>
    <t>Christmas Presents</t>
  </si>
  <si>
    <t>Christmas Fair</t>
  </si>
  <si>
    <t>Hall Supplies</t>
  </si>
  <si>
    <t>Community Council Monies</t>
  </si>
  <si>
    <t>Total</t>
  </si>
  <si>
    <t>Community Cinema</t>
  </si>
  <si>
    <t>Stenton Website</t>
  </si>
  <si>
    <t>Summary</t>
  </si>
  <si>
    <t>Opening Current Account</t>
  </si>
  <si>
    <t>Opening Cash</t>
  </si>
  <si>
    <t>TOTAL OPENING FUNDS</t>
  </si>
  <si>
    <t>Net Income</t>
  </si>
  <si>
    <t>TOTAL CLOSING FUNDS</t>
  </si>
  <si>
    <t>Closing Current Account</t>
  </si>
  <si>
    <t>Closing Cash</t>
  </si>
  <si>
    <t>I have examined the accounts of Stenton Community Association for the year ended</t>
  </si>
  <si>
    <t>the books and Documents produced and information supplied to me.</t>
  </si>
  <si>
    <t>Auditor. - Mr A. Mallen (GCMA)</t>
  </si>
  <si>
    <t>Stenton Community Association - BANK</t>
  </si>
  <si>
    <t>INCOME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</si>
  <si>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</si>
  <si>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</si>
  <si>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</si>
  <si>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</si>
  <si>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</si>
  <si>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</si>
  <si>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</si>
  <si>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</si>
  <si>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</si>
  <si>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</si>
  <si>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</si>
  <si>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</si>
  <si>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Cumulative</t>
  </si>
  <si>
    <t>Crystal Rig</t>
  </si>
  <si>
    <t>x</t>
  </si>
  <si>
    <t xml:space="preserve">ELC </t>
  </si>
  <si>
    <t xml:space="preserve">Fireworks and Gala </t>
  </si>
  <si>
    <t>Scottish Power Solar Panels</t>
  </si>
  <si>
    <t>Xmas Fair</t>
  </si>
  <si>
    <t>Covid Payments</t>
  </si>
  <si>
    <t>Total Income</t>
  </si>
  <si>
    <t>EXPENDITURE</t>
  </si>
  <si>
    <t>Scottish Power</t>
  </si>
  <si>
    <t>Hall Ins</t>
  </si>
  <si>
    <t>Business Stream</t>
  </si>
  <si>
    <t>Fire Extingusher Review</t>
  </si>
  <si>
    <t>Hall Repair/Upkeep</t>
  </si>
  <si>
    <t>Community Spend</t>
  </si>
  <si>
    <t>Panto</t>
  </si>
  <si>
    <t>H'o'ween/Burns/Spring/Covid</t>
  </si>
  <si>
    <t>Covid Spend</t>
  </si>
  <si>
    <t>Total Expenditure</t>
  </si>
  <si>
    <t>NET INCOME / (EXPENDITURE)</t>
  </si>
  <si>
    <t>Balance B/Fwd - Bank</t>
  </si>
  <si>
    <t>Movement - Bank</t>
  </si>
  <si>
    <t>Bank Transfer</t>
  </si>
  <si>
    <t>Balance C/Fwd - Bank</t>
  </si>
  <si>
    <t>Statement Balance - Bank</t>
  </si>
  <si>
    <t>Difference</t>
  </si>
  <si>
    <t>Banking</t>
  </si>
  <si>
    <t>Unpresented Cheques</t>
  </si>
  <si>
    <t>DD Due from ELC</t>
  </si>
  <si>
    <t>Old Account</t>
  </si>
  <si>
    <t>New Account</t>
  </si>
  <si>
    <t>TOTAL</t>
  </si>
  <si>
    <t>Comedy Night</t>
  </si>
  <si>
    <t>Events(Gala/Grotto/Wreath/Jubilee)</t>
  </si>
  <si>
    <t>Hall Hire and Events</t>
  </si>
  <si>
    <t>Events</t>
  </si>
  <si>
    <t>Income and Expenditure Report for the Year Ending SEPT 2025</t>
  </si>
  <si>
    <t>30 September 2025 and certify them as being correctly stated according to</t>
  </si>
  <si>
    <t>Income and Expenditure Report for the Year Ending 30th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</si>
</sst>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#,##0.00_ ;[Red]\-#,##0.00\ "/>
  </numFmts>
  <fonts count="20">
    <font>
      <sz val="10"/>
      <name val="Arial"/>
    </font>
    <font>
      <b/>
      <sz val="2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26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name val="Brush Script"/>
      <family val="4"/>
    </font>
    <font>
      <b/>
      <u/>
      <sz val="11"/>
      <name val="Arial"/>
      <family val="2"/>
    </font>
    <font>
      <b/>
      <u/>
      <sz val="12"/>
      <name val="Arial"/>
      <family val="2"/>
    </font>
    <font>
      <b/>
      <sz val="10"/>
      <color indexed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u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quotePrefix="1" applyFont="1" applyAlignment="1">
      <alignment horizontal="left"/>
    </xf>
    <xf numFmtId="165" fontId="1" fillId="0" borderId="0" xfId="0" applyNumberFormat="1" applyFont="1" applyAlignment="1">
      <alignment horizontal="left"/>
    </xf>
    <xf numFmtId="165" fontId="0" fillId="0" borderId="0" xfId="0" applyNumberFormat="1"/>
    <xf numFmtId="0" fontId="2" fillId="0" borderId="0" xfId="0" quotePrefix="1" applyFont="1" applyAlignment="1">
      <alignment horizontal="left"/>
    </xf>
    <xf numFmtId="165" fontId="2" fillId="0" borderId="0" xfId="0" quotePrefix="1" applyNumberFormat="1" applyFont="1" applyAlignment="1">
      <alignment horizontal="left"/>
    </xf>
    <xf numFmtId="0" fontId="3" fillId="2" borderId="1" xfId="0" applyFont="1" applyFill="1" applyBorder="1"/>
    <xf numFmtId="17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5" fontId="4" fillId="0" borderId="0" xfId="0" applyNumberFormat="1" applyFont="1"/>
    <xf numFmtId="0" fontId="3" fillId="4" borderId="2" xfId="0" applyFont="1" applyFill="1" applyBorder="1"/>
    <xf numFmtId="165" fontId="3" fillId="4" borderId="2" xfId="0" applyNumberFormat="1" applyFont="1" applyFill="1" applyBorder="1"/>
    <xf numFmtId="0" fontId="3" fillId="4" borderId="2" xfId="0" quotePrefix="1" applyFont="1" applyFill="1" applyBorder="1" applyAlignment="1">
      <alignment horizontal="left"/>
    </xf>
    <xf numFmtId="0" fontId="3" fillId="0" borderId="0" xfId="0" applyFont="1"/>
    <xf numFmtId="0" fontId="3" fillId="2" borderId="3" xfId="0" applyFont="1" applyFill="1" applyBorder="1"/>
    <xf numFmtId="165" fontId="3" fillId="2" borderId="4" xfId="0" applyNumberFormat="1" applyFont="1" applyFill="1" applyBorder="1"/>
    <xf numFmtId="0" fontId="3" fillId="3" borderId="3" xfId="0" applyFont="1" applyFill="1" applyBorder="1"/>
    <xf numFmtId="165" fontId="3" fillId="3" borderId="4" xfId="0" applyNumberFormat="1" applyFont="1" applyFill="1" applyBorder="1"/>
    <xf numFmtId="165" fontId="3" fillId="0" borderId="2" xfId="0" applyNumberFormat="1" applyFont="1" applyBorder="1"/>
    <xf numFmtId="0" fontId="3" fillId="0" borderId="0" xfId="0" quotePrefix="1" applyFont="1" applyAlignment="1">
      <alignment horizontal="center"/>
    </xf>
    <xf numFmtId="165" fontId="6" fillId="0" borderId="0" xfId="0" quotePrefix="1" applyNumberFormat="1" applyFont="1" applyAlignment="1">
      <alignment horizontal="left"/>
    </xf>
    <xf numFmtId="165" fontId="0" fillId="5" borderId="0" xfId="0" applyNumberFormat="1" applyFill="1"/>
    <xf numFmtId="0" fontId="3" fillId="0" borderId="2" xfId="0" applyFont="1" applyBorder="1"/>
    <xf numFmtId="0" fontId="3" fillId="5" borderId="0" xfId="0" applyFont="1" applyFill="1" applyAlignment="1">
      <alignment horizontal="left"/>
    </xf>
    <xf numFmtId="0" fontId="4" fillId="0" borderId="0" xfId="0" quotePrefix="1" applyFont="1" applyAlignment="1">
      <alignment horizontal="center"/>
    </xf>
    <xf numFmtId="0" fontId="8" fillId="0" borderId="0" xfId="0" quotePrefix="1" applyFont="1" applyAlignment="1">
      <alignment horizontal="left"/>
    </xf>
    <xf numFmtId="0" fontId="8" fillId="0" borderId="0" xfId="0" applyFont="1"/>
    <xf numFmtId="0" fontId="9" fillId="0" borderId="0" xfId="0" quotePrefix="1" applyFont="1" applyAlignment="1">
      <alignment horizontal="left"/>
    </xf>
    <xf numFmtId="164" fontId="0" fillId="0" borderId="0" xfId="0" applyNumberFormat="1"/>
    <xf numFmtId="164" fontId="4" fillId="0" borderId="0" xfId="0" applyNumberFormat="1" applyFont="1"/>
    <xf numFmtId="0" fontId="3" fillId="6" borderId="6" xfId="0" quotePrefix="1" applyFont="1" applyFill="1" applyBorder="1" applyAlignment="1">
      <alignment horizontal="left" indent="1"/>
    </xf>
    <xf numFmtId="0" fontId="3" fillId="6" borderId="8" xfId="0" quotePrefix="1" applyFont="1" applyFill="1" applyBorder="1" applyAlignment="1">
      <alignment horizontal="left" indent="1"/>
    </xf>
    <xf numFmtId="0" fontId="10" fillId="6" borderId="7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11" fillId="6" borderId="8" xfId="0" quotePrefix="1" applyFont="1" applyFill="1" applyBorder="1" applyAlignment="1">
      <alignment horizontal="left" indent="1"/>
    </xf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4" fontId="16" fillId="0" borderId="0" xfId="0" applyNumberFormat="1" applyFont="1"/>
    <xf numFmtId="0" fontId="3" fillId="5" borderId="2" xfId="0" applyFont="1" applyFill="1" applyBorder="1" applyAlignment="1">
      <alignment horizontal="center"/>
    </xf>
    <xf numFmtId="164" fontId="16" fillId="5" borderId="2" xfId="0" applyNumberFormat="1" applyFont="1" applyFill="1" applyBorder="1"/>
    <xf numFmtId="164" fontId="3" fillId="5" borderId="2" xfId="0" applyNumberFormat="1" applyFont="1" applyFill="1" applyBorder="1"/>
    <xf numFmtId="0" fontId="3" fillId="5" borderId="1" xfId="0" applyFont="1" applyFill="1" applyBorder="1" applyAlignment="1">
      <alignment horizontal="center"/>
    </xf>
    <xf numFmtId="8" fontId="3" fillId="6" borderId="7" xfId="0" applyNumberFormat="1" applyFont="1" applyFill="1" applyBorder="1"/>
    <xf numFmtId="8" fontId="3" fillId="6" borderId="5" xfId="0" applyNumberFormat="1" applyFont="1" applyFill="1" applyBorder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8" fontId="3" fillId="7" borderId="7" xfId="0" applyNumberFormat="1" applyFont="1" applyFill="1" applyBorder="1"/>
    <xf numFmtId="8" fontId="3" fillId="7" borderId="5" xfId="0" applyNumberFormat="1" applyFont="1" applyFill="1" applyBorder="1"/>
    <xf numFmtId="0" fontId="14" fillId="0" borderId="0" xfId="0" quotePrefix="1" applyFont="1" applyAlignment="1">
      <alignment horizontal="center" shrinkToFit="1"/>
    </xf>
    <xf numFmtId="0" fontId="17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58</xdr:row>
      <xdr:rowOff>0</xdr:rowOff>
    </xdr:from>
    <xdr:to>
      <xdr:col>1</xdr:col>
      <xdr:colOff>1447801</xdr:colOff>
      <xdr:row>62</xdr:row>
      <xdr:rowOff>107872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802E7C-526A-D8C3-1A9B-467A55365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7000"/>
        </a:blip>
        <a:stretch>
          <a:fillRect/>
        </a:stretch>
      </xdr:blipFill>
      <xdr:spPr>
        <a:xfrm>
          <a:off x="266701" y="10067925"/>
          <a:ext cx="1447800" cy="803197"/>
        </a:xfrm>
        <a:prstGeom prst="rect">
          <a:avLst/>
        </a:prstGeom>
        <a:solidFill>
          <a:schemeClr val="bg1"/>
        </a:solidFill>
        <a:ln w="1905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showGridLines="0" topLeftCell="A22" zoomScaleNormal="100" workbookViewId="0">
      <selection activeCell="I57" sqref="I57"/>
    </sheetView>
  </sheetViews>
  <sheetFormatPr defaultColWidth="8.81640625" defaultRowHeight="12.5"/>
  <cols>
    <col min="1" max="1" width="4" customWidth="1"/>
    <col min="2" max="2" width="34.1796875" customWidth="1"/>
    <col min="3" max="3" width="11.453125" customWidth="1"/>
    <col min="4" max="4" width="11.1796875" bestFit="1" customWidth="1"/>
    <col min="5" max="5" width="11.1796875" customWidth="1"/>
    <col min="6" max="6" width="0" hidden="1" customWidth="1"/>
    <col min="7" max="7" width="34.1796875" customWidth="1"/>
    <col min="8" max="8" width="11.54296875" customWidth="1"/>
    <col min="9" max="9" width="11.1796875" bestFit="1" customWidth="1"/>
    <col min="10" max="10" width="4" customWidth="1"/>
    <col min="12" max="12" width="11.453125" bestFit="1" customWidth="1"/>
  </cols>
  <sheetData>
    <row r="1" spans="1:12" ht="33.7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2" ht="18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</row>
    <row r="3" spans="1:12" ht="18">
      <c r="A3" s="52"/>
      <c r="B3" s="52"/>
      <c r="C3" s="52"/>
      <c r="D3" s="52"/>
      <c r="E3" s="52"/>
      <c r="F3" s="52"/>
      <c r="G3" s="52"/>
      <c r="H3" s="52"/>
      <c r="I3" s="52"/>
    </row>
    <row r="4" spans="1:12" ht="15.75" customHeight="1">
      <c r="A4" s="67" t="s">
        <v>91</v>
      </c>
      <c r="B4" s="67"/>
      <c r="C4" s="67"/>
      <c r="D4" s="67"/>
      <c r="E4" s="67"/>
      <c r="F4" s="67"/>
      <c r="G4" s="67"/>
      <c r="H4" s="67"/>
      <c r="I4" s="67"/>
      <c r="J4" s="67"/>
    </row>
    <row r="7" spans="1:12" s="48" customFormat="1" ht="15.5">
      <c r="A7"/>
      <c r="B7" s="51" t="s">
        <v>2</v>
      </c>
      <c r="C7" s="53">
        <v>2024</v>
      </c>
      <c r="D7" s="50">
        <v>2025</v>
      </c>
      <c r="E7" s="50"/>
      <c r="F7" s="51"/>
      <c r="G7" s="51" t="s">
        <v>3</v>
      </c>
      <c r="H7" s="53">
        <v>2024</v>
      </c>
      <c r="I7" s="50">
        <v>2025</v>
      </c>
      <c r="L7" s="49"/>
    </row>
    <row r="8" spans="1:12" ht="13">
      <c r="B8" s="42" t="s">
        <v>4</v>
      </c>
      <c r="C8" s="54">
        <v>11259.65</v>
      </c>
      <c r="D8" s="43">
        <f>'2025 Bank'!O6</f>
        <v>10705.090000000002</v>
      </c>
      <c r="E8" s="43"/>
      <c r="F8" s="42"/>
      <c r="G8" s="42" t="s">
        <v>5</v>
      </c>
      <c r="H8" s="54">
        <v>12</v>
      </c>
      <c r="I8" s="43">
        <f>ABS('2025 Bank'!O21)</f>
        <v>389.07</v>
      </c>
      <c r="L8" s="31"/>
    </row>
    <row r="9" spans="1:12" ht="13">
      <c r="B9" s="22" t="s">
        <v>6</v>
      </c>
      <c r="C9" s="54">
        <v>5204.09</v>
      </c>
      <c r="D9" s="43">
        <f>'2025 Bank'!O13</f>
        <v>0</v>
      </c>
      <c r="E9" s="43"/>
      <c r="F9" s="42"/>
      <c r="G9" s="42" t="s">
        <v>7</v>
      </c>
      <c r="H9" s="54">
        <v>967.98</v>
      </c>
      <c r="I9" s="43">
        <f>ABS('2025 Bank'!O22)</f>
        <v>1008.29</v>
      </c>
      <c r="L9" s="31"/>
    </row>
    <row r="10" spans="1:12" ht="13">
      <c r="B10" s="42" t="s">
        <v>10</v>
      </c>
      <c r="C10" s="54">
        <v>210</v>
      </c>
      <c r="D10" s="43">
        <f>'2025 Bank'!O9</f>
        <v>1537</v>
      </c>
      <c r="E10" s="43"/>
      <c r="F10" s="42"/>
      <c r="G10" s="42" t="s">
        <v>8</v>
      </c>
      <c r="H10" s="54">
        <v>620</v>
      </c>
      <c r="I10" s="43">
        <f>ABS('2025 Bank'!O32)</f>
        <v>535</v>
      </c>
    </row>
    <row r="11" spans="1:12" ht="13">
      <c r="B11" s="22" t="s">
        <v>53</v>
      </c>
      <c r="C11" s="54">
        <v>12300</v>
      </c>
      <c r="D11" s="43">
        <f>'2025 Bank'!O5</f>
        <v>519</v>
      </c>
      <c r="E11" s="43"/>
      <c r="F11" s="42"/>
      <c r="G11" s="42" t="s">
        <v>9</v>
      </c>
      <c r="H11" s="54">
        <v>573.12</v>
      </c>
      <c r="I11" s="43">
        <f>ABS('2025 Bank'!O23)</f>
        <v>922.9</v>
      </c>
    </row>
    <row r="12" spans="1:12" ht="13">
      <c r="B12" s="42" t="s">
        <v>11</v>
      </c>
      <c r="C12" s="54">
        <v>2485</v>
      </c>
      <c r="D12" s="43">
        <f>'2025 Bank'!O7</f>
        <v>1210</v>
      </c>
      <c r="E12" s="43"/>
      <c r="F12" s="42"/>
      <c r="G12" s="42" t="s">
        <v>85</v>
      </c>
      <c r="H12" s="54">
        <v>1386.94</v>
      </c>
      <c r="I12" s="43">
        <f>ABS('2025 Bank'!O31)</f>
        <v>4570.43</v>
      </c>
    </row>
    <row r="13" spans="1:12" ht="13">
      <c r="B13" s="42" t="s">
        <v>17</v>
      </c>
      <c r="C13" s="54">
        <v>1292.6600000000001</v>
      </c>
      <c r="D13" s="43">
        <f>'2025 Bank'!O12</f>
        <v>975</v>
      </c>
      <c r="E13" s="43"/>
      <c r="F13" s="42"/>
      <c r="G13" s="42" t="s">
        <v>88</v>
      </c>
      <c r="H13" s="54">
        <v>5332.51</v>
      </c>
      <c r="I13" s="43">
        <f>ABS('2025 Bank'!O30)</f>
        <v>1578.52</v>
      </c>
    </row>
    <row r="14" spans="1:12" ht="13">
      <c r="B14" s="22" t="s">
        <v>19</v>
      </c>
      <c r="C14" s="54">
        <v>238.95</v>
      </c>
      <c r="D14" s="43">
        <f>'2025 Bank'!O8</f>
        <v>210</v>
      </c>
      <c r="E14" s="43"/>
      <c r="F14" s="42"/>
      <c r="G14" s="22" t="s">
        <v>12</v>
      </c>
      <c r="H14" s="54">
        <v>1495</v>
      </c>
      <c r="I14" s="43">
        <f>ABS('2025 Bank'!O33)</f>
        <v>1951.38</v>
      </c>
    </row>
    <row r="15" spans="1:12" ht="13">
      <c r="B15" s="42" t="s">
        <v>21</v>
      </c>
      <c r="C15" s="54">
        <v>753</v>
      </c>
      <c r="D15" s="43">
        <f>'2025 Bank'!O14</f>
        <v>1072.31</v>
      </c>
      <c r="E15" s="43"/>
      <c r="F15" s="42"/>
      <c r="G15" s="42" t="s">
        <v>14</v>
      </c>
      <c r="H15" s="54">
        <v>242.76</v>
      </c>
      <c r="I15" s="43">
        <f>ABS('2025 Bank'!O24)</f>
        <v>0</v>
      </c>
    </row>
    <row r="16" spans="1:12" ht="13">
      <c r="B16" s="42" t="s">
        <v>23</v>
      </c>
      <c r="C16" s="54">
        <v>525</v>
      </c>
      <c r="D16" s="43">
        <f>'2025 Bank'!O16</f>
        <v>0</v>
      </c>
      <c r="E16" s="43"/>
      <c r="F16" s="42"/>
      <c r="G16" s="42" t="s">
        <v>16</v>
      </c>
      <c r="H16" s="54">
        <v>14694.19</v>
      </c>
      <c r="I16" s="43">
        <f>ABS('2025 Bank'!O26+'2025 Bank'!O27)</f>
        <v>1930.8</v>
      </c>
    </row>
    <row r="17" spans="2:9" ht="13">
      <c r="B17" s="42"/>
      <c r="C17" s="43"/>
      <c r="D17" s="43"/>
      <c r="E17" s="43"/>
      <c r="F17" s="42"/>
      <c r="G17" s="42" t="s">
        <v>18</v>
      </c>
      <c r="H17" s="54">
        <v>963.57999999999993</v>
      </c>
      <c r="I17" s="43">
        <f>ABS('2025 Bank'!O25)</f>
        <v>1033.46</v>
      </c>
    </row>
    <row r="18" spans="2:9" ht="13">
      <c r="B18" s="42"/>
      <c r="C18" s="43"/>
      <c r="D18" s="43"/>
      <c r="E18" s="43"/>
      <c r="F18" s="42"/>
      <c r="G18" s="42" t="s">
        <v>20</v>
      </c>
      <c r="H18" s="54">
        <v>202.28</v>
      </c>
      <c r="I18" s="43">
        <f>ABS('2025 Bank'!O35)</f>
        <v>290.87</v>
      </c>
    </row>
    <row r="19" spans="2:9" ht="13">
      <c r="B19" s="42"/>
      <c r="C19" s="43"/>
      <c r="D19" s="43"/>
      <c r="E19" s="43"/>
      <c r="F19" s="42"/>
      <c r="G19" s="42" t="s">
        <v>22</v>
      </c>
      <c r="H19" s="54">
        <v>1239.42</v>
      </c>
      <c r="I19" s="43">
        <f>ABS('2025 Bank'!O29)</f>
        <v>1380.27</v>
      </c>
    </row>
    <row r="20" spans="2:9" ht="13">
      <c r="B20" s="42"/>
      <c r="C20" s="43"/>
      <c r="D20" s="43"/>
      <c r="E20" s="43"/>
      <c r="F20" s="42"/>
      <c r="G20" s="42" t="s">
        <v>25</v>
      </c>
      <c r="H20" s="54">
        <v>73.59</v>
      </c>
      <c r="I20" s="43">
        <f>ABS('2025 Bank'!O36)</f>
        <v>0</v>
      </c>
    </row>
    <row r="21" spans="2:9" ht="13">
      <c r="B21" s="42"/>
      <c r="C21" s="43"/>
      <c r="D21" s="43"/>
      <c r="E21" s="43"/>
      <c r="F21" s="42"/>
      <c r="G21" s="42" t="s">
        <v>26</v>
      </c>
      <c r="H21" s="54">
        <v>1257.3599999999997</v>
      </c>
      <c r="I21" s="43">
        <f>ABS('2025 Bank'!O28)</f>
        <v>1206.0999999999997</v>
      </c>
    </row>
    <row r="22" spans="2:9" ht="13.5" thickBot="1">
      <c r="B22" s="55" t="s">
        <v>24</v>
      </c>
      <c r="C22" s="56">
        <f ca="1">SUM(C8:C22)</f>
        <v>18358.03</v>
      </c>
      <c r="D22" s="57">
        <f>SUM(D8:D16)</f>
        <v>16228.400000000001</v>
      </c>
      <c r="E22" s="43"/>
      <c r="F22" s="42"/>
      <c r="G22" s="55" t="s">
        <v>24</v>
      </c>
      <c r="H22" s="56">
        <f>SUM(H8:H21)</f>
        <v>29060.73</v>
      </c>
      <c r="I22" s="57">
        <f>SUM(I8:I21)</f>
        <v>16797.09</v>
      </c>
    </row>
    <row r="23" spans="2:9" ht="13.5" thickTop="1">
      <c r="E23" s="43"/>
      <c r="F23" s="42"/>
      <c r="G23" s="42"/>
      <c r="H23" s="43"/>
      <c r="I23" s="43"/>
    </row>
    <row r="24" spans="2:9" ht="13">
      <c r="B24" s="42"/>
      <c r="C24" s="54"/>
      <c r="D24" s="43"/>
      <c r="E24" s="43"/>
      <c r="F24" s="42"/>
      <c r="G24" s="42"/>
      <c r="H24" s="43"/>
      <c r="I24" s="43"/>
    </row>
    <row r="25" spans="2:9" ht="13">
      <c r="B25" s="22"/>
      <c r="C25" s="54"/>
      <c r="D25" s="43"/>
      <c r="E25" s="43"/>
      <c r="F25" s="42"/>
      <c r="G25" s="42"/>
      <c r="H25" s="43"/>
      <c r="I25" s="43"/>
    </row>
    <row r="26" spans="2:9" ht="13">
      <c r="B26" s="22"/>
      <c r="C26" s="54"/>
      <c r="D26" s="43"/>
      <c r="E26" s="43"/>
      <c r="F26" s="42"/>
      <c r="G26" s="42"/>
      <c r="H26" s="32"/>
      <c r="I26" s="32"/>
    </row>
    <row r="27" spans="2:9" ht="13.5" thickBot="1">
      <c r="E27" s="43"/>
      <c r="F27" s="42"/>
      <c r="G27" s="41"/>
      <c r="H27" s="32"/>
      <c r="I27" s="32"/>
    </row>
    <row r="28" spans="2:9" ht="13">
      <c r="B28" s="47"/>
      <c r="C28" s="43"/>
      <c r="D28" s="43"/>
      <c r="E28" s="43"/>
      <c r="F28" s="42"/>
      <c r="G28" s="40"/>
      <c r="H28" s="39"/>
      <c r="I28" s="38"/>
    </row>
    <row r="29" spans="2:9" ht="16" thickBot="1">
      <c r="B29" s="46"/>
      <c r="C29" s="45"/>
      <c r="D29" s="45"/>
      <c r="E29" s="43"/>
      <c r="F29" s="44"/>
      <c r="G29" s="37"/>
      <c r="H29" s="36"/>
      <c r="I29" s="35"/>
    </row>
    <row r="30" spans="2:9" ht="13.5" thickBot="1">
      <c r="B30" s="46"/>
      <c r="C30" s="45"/>
      <c r="D30" s="45"/>
      <c r="E30" s="43"/>
      <c r="F30" s="44"/>
      <c r="G30" s="34" t="s">
        <v>27</v>
      </c>
      <c r="H30" s="58">
        <v>2024</v>
      </c>
      <c r="I30" s="58">
        <v>2025</v>
      </c>
    </row>
    <row r="31" spans="2:9" ht="13">
      <c r="B31" s="46"/>
      <c r="C31" s="45"/>
      <c r="D31" s="45"/>
      <c r="E31" s="45"/>
      <c r="F31" s="44"/>
      <c r="G31" s="34" t="s">
        <v>28</v>
      </c>
      <c r="H31" s="63">
        <v>29803.45</v>
      </c>
      <c r="I31" s="59">
        <f>H42</f>
        <v>35011.07</v>
      </c>
    </row>
    <row r="32" spans="2:9" ht="13">
      <c r="B32" s="46"/>
      <c r="C32" s="45"/>
      <c r="D32" s="45"/>
      <c r="E32" s="45"/>
      <c r="F32" s="44"/>
      <c r="G32" s="34" t="s">
        <v>29</v>
      </c>
      <c r="H32" s="63">
        <v>0</v>
      </c>
      <c r="I32" s="59">
        <f>H43</f>
        <v>0</v>
      </c>
    </row>
    <row r="33" spans="2:10" ht="13.5" thickBot="1">
      <c r="B33" s="46"/>
      <c r="C33" s="45"/>
      <c r="D33" s="45"/>
      <c r="E33" s="45"/>
      <c r="F33" s="44"/>
      <c r="G33" s="33" t="s">
        <v>30</v>
      </c>
      <c r="H33" s="64">
        <f>SUM(H31:H32)</f>
        <v>29803.45</v>
      </c>
      <c r="I33" s="60">
        <f>SUM(I31:I32)</f>
        <v>35011.07</v>
      </c>
    </row>
    <row r="34" spans="2:10" ht="13.5" thickTop="1">
      <c r="B34" s="46"/>
      <c r="C34" s="45"/>
      <c r="D34" s="45"/>
      <c r="E34" s="45"/>
      <c r="F34" s="44"/>
      <c r="G34" s="34"/>
      <c r="H34" s="63"/>
      <c r="I34" s="59"/>
    </row>
    <row r="35" spans="2:10" ht="13">
      <c r="B35" s="46"/>
      <c r="C35" s="45"/>
      <c r="D35" s="45"/>
      <c r="E35" s="45"/>
      <c r="G35" s="34" t="s">
        <v>2</v>
      </c>
      <c r="H35" s="63">
        <v>34268.35</v>
      </c>
      <c r="I35" s="59">
        <f>+D22</f>
        <v>16228.400000000001</v>
      </c>
    </row>
    <row r="36" spans="2:10" ht="13">
      <c r="B36" s="32"/>
      <c r="C36" s="32"/>
      <c r="D36" s="32"/>
      <c r="E36" s="45"/>
      <c r="G36" s="34" t="s">
        <v>3</v>
      </c>
      <c r="H36" s="63">
        <v>29060.73</v>
      </c>
      <c r="I36" s="59">
        <f>I22</f>
        <v>16797.09</v>
      </c>
    </row>
    <row r="37" spans="2:10" ht="13.5" thickBot="1">
      <c r="B37" s="32"/>
      <c r="C37" s="32"/>
      <c r="D37" s="32"/>
      <c r="E37" s="45"/>
      <c r="G37" s="33" t="s">
        <v>31</v>
      </c>
      <c r="H37" s="64">
        <v>5207.62</v>
      </c>
      <c r="I37" s="60">
        <f>+I35-I36</f>
        <v>-568.68999999999869</v>
      </c>
    </row>
    <row r="38" spans="2:10" ht="13.5" thickTop="1">
      <c r="B38" s="32"/>
      <c r="C38" s="32"/>
      <c r="D38" s="32"/>
      <c r="E38" s="32"/>
      <c r="G38" s="34"/>
      <c r="H38" s="63"/>
      <c r="I38" s="59"/>
    </row>
    <row r="39" spans="2:10" ht="13">
      <c r="B39" s="32"/>
      <c r="C39" s="32"/>
      <c r="D39" s="32"/>
      <c r="E39" s="32"/>
      <c r="G39" s="34"/>
      <c r="H39" s="63"/>
      <c r="I39" s="59"/>
    </row>
    <row r="40" spans="2:10" ht="13.5" thickBot="1">
      <c r="B40" s="32"/>
      <c r="C40" s="32"/>
      <c r="D40" s="32"/>
      <c r="E40" s="32"/>
      <c r="G40" s="33" t="s">
        <v>32</v>
      </c>
      <c r="H40" s="64">
        <v>35011.07</v>
      </c>
      <c r="I40" s="60">
        <f>+I33+I35-I36</f>
        <v>34442.380000000005</v>
      </c>
    </row>
    <row r="41" spans="2:10" ht="13.5" thickTop="1">
      <c r="B41" s="32"/>
      <c r="C41" s="32"/>
      <c r="D41" s="32"/>
      <c r="E41" s="32"/>
      <c r="G41" s="34"/>
      <c r="H41" s="63"/>
      <c r="I41" s="59"/>
    </row>
    <row r="42" spans="2:10" ht="13">
      <c r="B42" s="32"/>
      <c r="C42" s="32"/>
      <c r="D42" s="32"/>
      <c r="E42" s="32"/>
      <c r="G42" s="34" t="s">
        <v>33</v>
      </c>
      <c r="H42" s="63">
        <v>35011.07</v>
      </c>
      <c r="I42" s="59">
        <f>I40</f>
        <v>34442.380000000005</v>
      </c>
    </row>
    <row r="43" spans="2:10" ht="13">
      <c r="B43" s="32"/>
      <c r="C43" s="32"/>
      <c r="D43" s="32"/>
      <c r="E43" s="32"/>
      <c r="G43" s="34" t="s">
        <v>34</v>
      </c>
      <c r="H43" s="63">
        <v>0</v>
      </c>
      <c r="I43" s="59">
        <v>0</v>
      </c>
    </row>
    <row r="44" spans="2:10" ht="13.5" thickBot="1">
      <c r="B44" s="32"/>
      <c r="C44" s="32"/>
      <c r="D44" s="32"/>
      <c r="E44" s="32"/>
      <c r="G44" s="33" t="s">
        <v>32</v>
      </c>
      <c r="H44" s="64">
        <f>SUM(H42:H43)</f>
        <v>35011.07</v>
      </c>
      <c r="I44" s="60">
        <f>SUM(I42:I43)</f>
        <v>34442.380000000005</v>
      </c>
    </row>
    <row r="45" spans="2:10" ht="13.5" thickTop="1">
      <c r="B45" s="32"/>
      <c r="C45" s="32"/>
      <c r="D45" s="32"/>
      <c r="E45" s="32"/>
      <c r="H45" s="31"/>
      <c r="I45" s="31"/>
    </row>
    <row r="46" spans="2:10" ht="13">
      <c r="B46" s="32"/>
      <c r="C46" s="32"/>
      <c r="D46" s="32"/>
      <c r="E46" s="32"/>
      <c r="H46" s="31"/>
      <c r="I46" s="31"/>
    </row>
    <row r="47" spans="2:10" ht="13">
      <c r="B47" s="32"/>
      <c r="C47" s="32"/>
      <c r="D47" s="32"/>
      <c r="E47" s="32"/>
    </row>
    <row r="48" spans="2:10" ht="13">
      <c r="B48" s="32"/>
      <c r="C48" s="32"/>
      <c r="D48" s="32"/>
      <c r="E48" s="32"/>
      <c r="J48" s="31"/>
    </row>
    <row r="49" spans="2:5" ht="13">
      <c r="B49" s="32"/>
      <c r="C49" s="32"/>
      <c r="D49" s="32"/>
      <c r="E49" s="32"/>
    </row>
    <row r="50" spans="2:5" ht="13">
      <c r="B50" s="32"/>
      <c r="C50" s="32"/>
      <c r="D50" s="32"/>
      <c r="E50" s="32"/>
    </row>
    <row r="51" spans="2:5" ht="13">
      <c r="B51" s="32"/>
      <c r="C51" s="32"/>
      <c r="D51" s="32"/>
      <c r="E51" s="32"/>
    </row>
    <row r="52" spans="2:5" ht="13">
      <c r="B52" s="32"/>
      <c r="C52" s="32"/>
      <c r="D52" s="32"/>
      <c r="E52" s="32"/>
    </row>
    <row r="53" spans="2:5" ht="15.75" customHeight="1">
      <c r="E53" s="32"/>
    </row>
    <row r="54" spans="2:5" ht="12.75" customHeight="1">
      <c r="B54" s="28"/>
      <c r="E54" s="32"/>
    </row>
    <row r="55" spans="2:5" ht="12.75" customHeight="1">
      <c r="B55" s="28" t="s">
        <v>35</v>
      </c>
    </row>
    <row r="56" spans="2:5" ht="12.75" customHeight="1">
      <c r="B56" s="29" t="s">
        <v>90</v>
      </c>
    </row>
    <row r="57" spans="2:5" ht="12.75" customHeight="1">
      <c r="B57" s="29" t="s">
        <v>36</v>
      </c>
    </row>
    <row r="58" spans="2:5" ht="12.75" customHeight="1">
      <c r="B58" s="29"/>
    </row>
    <row r="59" spans="2:5" ht="13.5" customHeight="1">
      <c r="B59" s="29"/>
    </row>
    <row r="60" spans="2:5" ht="14.25" customHeight="1">
      <c r="B60" s="29"/>
    </row>
    <row r="61" spans="2:5" ht="13.5" customHeight="1">
      <c r="B61" s="30"/>
    </row>
    <row r="62" spans="2:5" ht="13.5" customHeight="1">
      <c r="B62" s="29"/>
    </row>
    <row r="63" spans="2:5" ht="12.75" customHeight="1">
      <c r="B63" s="28"/>
    </row>
    <row r="64" spans="2:5" ht="13.5" customHeight="1">
      <c r="B64" s="61" t="s">
        <v>37</v>
      </c>
    </row>
    <row r="65" spans="1:1" ht="12.75" customHeight="1"/>
    <row r="66" spans="1:1" ht="12.75" customHeight="1">
      <c r="A66" s="16"/>
    </row>
    <row r="67" spans="1:1" ht="13.5" customHeight="1">
      <c r="A67" s="27"/>
    </row>
    <row r="68" spans="1:1" ht="14.25" customHeight="1">
      <c r="A68" s="16"/>
    </row>
    <row r="69" spans="1:1" ht="13.5" customHeight="1">
      <c r="A69" s="22"/>
    </row>
    <row r="70" spans="1:1" ht="12.75" customHeight="1">
      <c r="A70" s="22"/>
    </row>
    <row r="71" spans="1:1" ht="12.75" customHeight="1">
      <c r="A71" s="22"/>
    </row>
    <row r="72" spans="1:1" ht="12.75" customHeight="1">
      <c r="A72" s="22"/>
    </row>
    <row r="73" spans="1:1" ht="13.5" customHeight="1">
      <c r="A73" s="27"/>
    </row>
  </sheetData>
  <mergeCells count="3">
    <mergeCell ref="A1:J1"/>
    <mergeCell ref="A2:J2"/>
    <mergeCell ref="A4:J4"/>
  </mergeCells>
  <pageMargins left="0.35433070866141736" right="0.35433070866141736" top="0.98425196850393704" bottom="0.98425196850393704" header="0.31496062992125984" footer="0.31496062992125984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4"/>
  <sheetViews>
    <sheetView showGridLines="0" tabSelected="1" topLeftCell="A16" zoomScale="90" zoomScaleNormal="90" workbookViewId="0">
      <selection activeCell="H21" sqref="H21"/>
    </sheetView>
  </sheetViews>
  <sheetFormatPr defaultColWidth="8.81640625" defaultRowHeight="12.5"/>
  <cols>
    <col min="1" max="1" width="34.54296875" customWidth="1"/>
    <col min="2" max="13" width="12.54296875" style="3" customWidth="1"/>
    <col min="14" max="14" width="2" style="3" customWidth="1"/>
    <col min="15" max="15" width="14.81640625" style="3" customWidth="1"/>
  </cols>
  <sheetData>
    <row r="1" spans="1:16" ht="32.5">
      <c r="A1" s="1" t="s">
        <v>38</v>
      </c>
      <c r="B1" s="2"/>
      <c r="C1" s="2"/>
      <c r="D1" s="2"/>
      <c r="E1" s="2"/>
      <c r="F1" s="2"/>
      <c r="G1" s="2"/>
      <c r="H1" s="23" t="s">
        <v>1</v>
      </c>
      <c r="I1" s="2"/>
      <c r="J1" s="2"/>
      <c r="K1" s="2"/>
      <c r="L1" s="2"/>
      <c r="M1" s="2"/>
    </row>
    <row r="2" spans="1:16" ht="18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6" ht="13" thickBot="1"/>
    <row r="4" spans="1:16" ht="13.5" thickBot="1">
      <c r="A4" s="6" t="s">
        <v>39</v>
      </c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  <c r="M4" s="7" t="s">
        <v>51</v>
      </c>
      <c r="O4" s="8" t="s">
        <v>52</v>
      </c>
    </row>
    <row r="5" spans="1:16" ht="13">
      <c r="A5" t="s">
        <v>53</v>
      </c>
      <c r="K5" s="3">
        <v>519</v>
      </c>
      <c r="O5" s="9">
        <f t="shared" ref="O5:O17" si="0">SUM(B5:N5)</f>
        <v>519</v>
      </c>
      <c r="P5" t="s">
        <v>54</v>
      </c>
    </row>
    <row r="6" spans="1:16" ht="13">
      <c r="A6" s="10" t="s">
        <v>87</v>
      </c>
      <c r="B6" s="3">
        <v>223.28</v>
      </c>
      <c r="C6" s="3">
        <v>368.57</v>
      </c>
      <c r="D6" s="3">
        <v>120</v>
      </c>
      <c r="E6" s="3">
        <v>1435.5</v>
      </c>
      <c r="F6" s="3">
        <v>471.07</v>
      </c>
      <c r="G6" s="3">
        <v>1479.1</v>
      </c>
      <c r="H6" s="3">
        <v>2048.77</v>
      </c>
      <c r="I6" s="3">
        <v>2730.66</v>
      </c>
      <c r="J6" s="3">
        <v>551.67999999999995</v>
      </c>
      <c r="K6" s="3">
        <v>208.35</v>
      </c>
      <c r="L6" s="3">
        <v>583.16</v>
      </c>
      <c r="M6" s="3">
        <v>484.95</v>
      </c>
      <c r="O6" s="9">
        <f t="shared" si="0"/>
        <v>10705.090000000002</v>
      </c>
      <c r="P6" t="s">
        <v>54</v>
      </c>
    </row>
    <row r="7" spans="1:16" ht="13">
      <c r="A7" s="10" t="s">
        <v>55</v>
      </c>
      <c r="D7" s="3">
        <v>1210</v>
      </c>
      <c r="O7" s="9">
        <f t="shared" si="0"/>
        <v>1210</v>
      </c>
      <c r="P7" t="s">
        <v>54</v>
      </c>
    </row>
    <row r="8" spans="1:16" ht="13">
      <c r="A8" s="62" t="s">
        <v>19</v>
      </c>
      <c r="C8" s="3">
        <v>97</v>
      </c>
      <c r="D8" s="3">
        <v>35</v>
      </c>
      <c r="F8" s="3">
        <v>68</v>
      </c>
      <c r="J8" s="3">
        <v>10</v>
      </c>
      <c r="O8" s="9">
        <f t="shared" si="0"/>
        <v>210</v>
      </c>
      <c r="P8" t="s">
        <v>54</v>
      </c>
    </row>
    <row r="9" spans="1:16" ht="13">
      <c r="A9" s="10" t="s">
        <v>10</v>
      </c>
      <c r="C9" s="3">
        <v>158.06</v>
      </c>
      <c r="E9" s="3">
        <v>141.94</v>
      </c>
      <c r="H9" s="3">
        <v>972</v>
      </c>
      <c r="K9" s="3">
        <v>190</v>
      </c>
      <c r="M9" s="3">
        <v>75</v>
      </c>
      <c r="O9" s="9">
        <f t="shared" si="0"/>
        <v>1537</v>
      </c>
      <c r="P9" t="s">
        <v>54</v>
      </c>
    </row>
    <row r="10" spans="1:16" ht="13">
      <c r="A10" s="10" t="s">
        <v>13</v>
      </c>
      <c r="O10" s="9">
        <f t="shared" si="0"/>
        <v>0</v>
      </c>
      <c r="P10" t="s">
        <v>54</v>
      </c>
    </row>
    <row r="11" spans="1:16" s="11" customFormat="1" ht="13">
      <c r="A11" s="62" t="s">
        <v>56</v>
      </c>
      <c r="B11" s="3"/>
      <c r="C11" s="3"/>
      <c r="D11" s="3"/>
      <c r="E11" s="3"/>
      <c r="F11" s="3"/>
      <c r="G11" s="3"/>
      <c r="I11" s="3"/>
      <c r="J11" s="3"/>
      <c r="K11" s="3"/>
      <c r="L11" s="3"/>
      <c r="M11" s="3"/>
      <c r="N11" s="12"/>
      <c r="O11" s="9">
        <f t="shared" si="0"/>
        <v>0</v>
      </c>
      <c r="P11" s="11" t="s">
        <v>54</v>
      </c>
    </row>
    <row r="12" spans="1:16" ht="13">
      <c r="A12" s="10" t="s">
        <v>17</v>
      </c>
      <c r="D12" s="3">
        <v>100</v>
      </c>
      <c r="E12" s="3">
        <v>10</v>
      </c>
      <c r="F12" s="3">
        <v>120</v>
      </c>
      <c r="G12" s="3">
        <v>545</v>
      </c>
      <c r="I12" s="3">
        <v>200</v>
      </c>
      <c r="O12" s="9">
        <f t="shared" si="0"/>
        <v>975</v>
      </c>
      <c r="P12" t="s">
        <v>54</v>
      </c>
    </row>
    <row r="13" spans="1:16" ht="13">
      <c r="A13" s="10" t="s">
        <v>57</v>
      </c>
      <c r="O13" s="9">
        <f t="shared" si="0"/>
        <v>0</v>
      </c>
      <c r="P13" t="s">
        <v>54</v>
      </c>
    </row>
    <row r="14" spans="1:16" ht="13">
      <c r="A14" s="62" t="s">
        <v>58</v>
      </c>
      <c r="D14" s="3">
        <v>1052.31</v>
      </c>
      <c r="M14" s="3">
        <v>20</v>
      </c>
      <c r="O14" s="9">
        <f t="shared" si="0"/>
        <v>1072.31</v>
      </c>
      <c r="P14" t="s">
        <v>54</v>
      </c>
    </row>
    <row r="15" spans="1:16" ht="13">
      <c r="A15" s="62" t="s">
        <v>15</v>
      </c>
      <c r="O15" s="9">
        <f t="shared" si="0"/>
        <v>0</v>
      </c>
      <c r="P15" t="s">
        <v>54</v>
      </c>
    </row>
    <row r="16" spans="1:16" ht="13">
      <c r="A16" s="62" t="s">
        <v>23</v>
      </c>
      <c r="O16" s="9">
        <f t="shared" si="0"/>
        <v>0</v>
      </c>
      <c r="P16" t="s">
        <v>54</v>
      </c>
    </row>
    <row r="17" spans="1:16" ht="13">
      <c r="A17" s="62" t="s">
        <v>59</v>
      </c>
      <c r="O17" s="9">
        <f t="shared" si="0"/>
        <v>0</v>
      </c>
    </row>
    <row r="18" spans="1:16" ht="13.5" thickBot="1">
      <c r="A18" s="13" t="s">
        <v>60</v>
      </c>
      <c r="B18" s="14">
        <f t="shared" ref="B18:M18" si="1">SUM(B5:B17)</f>
        <v>223.28</v>
      </c>
      <c r="C18" s="14">
        <f t="shared" si="1"/>
        <v>623.63</v>
      </c>
      <c r="D18" s="14">
        <f t="shared" si="1"/>
        <v>2517.31</v>
      </c>
      <c r="E18" s="14">
        <f t="shared" si="1"/>
        <v>1587.44</v>
      </c>
      <c r="F18" s="14">
        <f t="shared" si="1"/>
        <v>659.06999999999994</v>
      </c>
      <c r="G18" s="14">
        <f t="shared" si="1"/>
        <v>2024.1</v>
      </c>
      <c r="H18" s="14">
        <f t="shared" si="1"/>
        <v>3020.77</v>
      </c>
      <c r="I18" s="14">
        <f t="shared" si="1"/>
        <v>2930.66</v>
      </c>
      <c r="J18" s="14">
        <f t="shared" si="1"/>
        <v>561.67999999999995</v>
      </c>
      <c r="K18" s="14">
        <f t="shared" si="1"/>
        <v>917.35</v>
      </c>
      <c r="L18" s="14">
        <f t="shared" si="1"/>
        <v>583.16</v>
      </c>
      <c r="M18" s="14">
        <f t="shared" si="1"/>
        <v>579.95000000000005</v>
      </c>
      <c r="O18" s="14">
        <f>SUM(O5:O17)</f>
        <v>16228.400000000001</v>
      </c>
    </row>
    <row r="19" spans="1:16" ht="13.5" thickTop="1" thickBot="1"/>
    <row r="20" spans="1:16" ht="13.5" thickBot="1">
      <c r="A20" s="6" t="s">
        <v>61</v>
      </c>
      <c r="B20" s="7" t="s">
        <v>40</v>
      </c>
      <c r="C20" s="7" t="s">
        <v>41</v>
      </c>
      <c r="D20" s="7" t="s">
        <v>42</v>
      </c>
      <c r="E20" s="7" t="s">
        <v>43</v>
      </c>
      <c r="F20" s="7" t="s">
        <v>44</v>
      </c>
      <c r="G20" s="7" t="s">
        <v>45</v>
      </c>
      <c r="H20" s="7" t="s">
        <v>46</v>
      </c>
      <c r="I20" s="7" t="s">
        <v>47</v>
      </c>
      <c r="J20" s="7" t="s">
        <v>48</v>
      </c>
      <c r="K20" s="7" t="s">
        <v>49</v>
      </c>
      <c r="L20" s="7" t="s">
        <v>50</v>
      </c>
      <c r="M20" s="7" t="s">
        <v>51</v>
      </c>
      <c r="O20" s="8" t="s">
        <v>52</v>
      </c>
    </row>
    <row r="21" spans="1:16" ht="13">
      <c r="A21" t="s">
        <v>62</v>
      </c>
      <c r="B21" s="3">
        <v>-1</v>
      </c>
      <c r="C21" s="3">
        <v>-1</v>
      </c>
      <c r="D21" s="3">
        <v>-1</v>
      </c>
      <c r="E21" s="3">
        <v>-1</v>
      </c>
      <c r="F21" s="3">
        <v>-1</v>
      </c>
      <c r="G21" s="3">
        <v>-1</v>
      </c>
      <c r="H21" s="3">
        <v>-1</v>
      </c>
      <c r="I21" s="3">
        <v>-1</v>
      </c>
      <c r="J21" s="3">
        <v>-1</v>
      </c>
      <c r="K21" s="3">
        <v>-126.69</v>
      </c>
      <c r="L21" s="3">
        <v>-126.69</v>
      </c>
      <c r="M21" s="3">
        <v>-126.69</v>
      </c>
      <c r="O21" s="9">
        <f t="shared" ref="O21:O38" si="2">SUM(B21:N21)</f>
        <v>-389.07</v>
      </c>
      <c r="P21" t="s">
        <v>54</v>
      </c>
    </row>
    <row r="22" spans="1:16" ht="13">
      <c r="A22" s="10" t="s">
        <v>63</v>
      </c>
      <c r="D22" s="3">
        <v>-1008.29</v>
      </c>
      <c r="O22" s="9">
        <f t="shared" si="2"/>
        <v>-1008.29</v>
      </c>
      <c r="P22" t="s">
        <v>54</v>
      </c>
    </row>
    <row r="23" spans="1:16" ht="13">
      <c r="A23" s="10" t="s">
        <v>64</v>
      </c>
      <c r="D23" s="3">
        <v>-228.28</v>
      </c>
      <c r="G23" s="3">
        <v>-209.2</v>
      </c>
      <c r="J23" s="3">
        <v>-217.03</v>
      </c>
      <c r="M23" s="3">
        <v>-268.39</v>
      </c>
      <c r="O23" s="9">
        <f t="shared" si="2"/>
        <v>-922.9</v>
      </c>
      <c r="P23" t="s">
        <v>54</v>
      </c>
    </row>
    <row r="24" spans="1:16" ht="13">
      <c r="A24" s="62" t="s">
        <v>65</v>
      </c>
      <c r="O24" s="9">
        <f t="shared" si="2"/>
        <v>0</v>
      </c>
      <c r="P24" t="s">
        <v>54</v>
      </c>
    </row>
    <row r="25" spans="1:16" ht="13">
      <c r="A25" t="s">
        <v>18</v>
      </c>
      <c r="B25" s="3">
        <v>-83.88</v>
      </c>
      <c r="C25" s="3">
        <v>-83.88</v>
      </c>
      <c r="D25" s="3">
        <v>-83.88</v>
      </c>
      <c r="E25" s="3">
        <v>-83.88</v>
      </c>
      <c r="F25" s="3">
        <v>-83.88</v>
      </c>
      <c r="G25" s="3">
        <v>-83.88</v>
      </c>
      <c r="H25" s="3">
        <v>-83.88</v>
      </c>
      <c r="I25" s="3">
        <v>-89.26</v>
      </c>
      <c r="J25" s="3">
        <v>-89.26</v>
      </c>
      <c r="K25" s="3">
        <v>-89.26</v>
      </c>
      <c r="L25" s="3">
        <v>-89.26</v>
      </c>
      <c r="M25" s="3">
        <v>-89.26</v>
      </c>
      <c r="O25" s="9">
        <f t="shared" si="2"/>
        <v>-1033.46</v>
      </c>
      <c r="P25" t="s">
        <v>54</v>
      </c>
    </row>
    <row r="26" spans="1:16" ht="13">
      <c r="A26" s="62" t="s">
        <v>66</v>
      </c>
      <c r="G26" s="3">
        <v>-1830</v>
      </c>
      <c r="K26" s="3">
        <v>-100.8</v>
      </c>
      <c r="O26" s="9">
        <f t="shared" si="2"/>
        <v>-1930.8</v>
      </c>
      <c r="P26" t="s">
        <v>54</v>
      </c>
    </row>
    <row r="27" spans="1:16" ht="13">
      <c r="A27" s="62" t="s">
        <v>67</v>
      </c>
      <c r="O27" s="9">
        <f t="shared" si="2"/>
        <v>0</v>
      </c>
      <c r="P27" t="s">
        <v>54</v>
      </c>
    </row>
    <row r="28" spans="1:16" ht="13">
      <c r="A28" s="62" t="s">
        <v>26</v>
      </c>
      <c r="B28" s="3">
        <v>-60.3</v>
      </c>
      <c r="C28" s="3">
        <v>-60.3</v>
      </c>
      <c r="D28" s="3">
        <v>-542.79999999999995</v>
      </c>
      <c r="E28" s="3">
        <v>-60.3</v>
      </c>
      <c r="F28" s="3">
        <v>-60.3</v>
      </c>
      <c r="G28" s="3">
        <v>-60.3</v>
      </c>
      <c r="H28" s="3">
        <v>-60.3</v>
      </c>
      <c r="I28" s="3">
        <v>-60.3</v>
      </c>
      <c r="J28" s="3">
        <v>-60.3</v>
      </c>
      <c r="K28" s="3">
        <v>-60.3</v>
      </c>
      <c r="L28" s="3">
        <v>-60.3</v>
      </c>
      <c r="M28" s="3">
        <v>-60.3</v>
      </c>
      <c r="O28" s="9">
        <f t="shared" si="2"/>
        <v>-1206.0999999999997</v>
      </c>
    </row>
    <row r="29" spans="1:16" ht="13">
      <c r="A29" s="62" t="s">
        <v>22</v>
      </c>
      <c r="B29" s="3">
        <v>-429.59</v>
      </c>
      <c r="E29" s="3">
        <v>-256.58999999999997</v>
      </c>
      <c r="F29" s="3">
        <v>-25.18</v>
      </c>
      <c r="G29" s="3">
        <v>-63.46</v>
      </c>
      <c r="I29" s="3">
        <v>-214.75</v>
      </c>
      <c r="J29" s="3">
        <v>-101.5</v>
      </c>
      <c r="K29" s="3">
        <v>-156.9</v>
      </c>
      <c r="L29" s="3">
        <v>-132.30000000000001</v>
      </c>
      <c r="O29" s="9">
        <f t="shared" si="2"/>
        <v>-1380.27</v>
      </c>
      <c r="P29" t="s">
        <v>54</v>
      </c>
    </row>
    <row r="30" spans="1:16" ht="13">
      <c r="A30" s="62" t="s">
        <v>86</v>
      </c>
      <c r="F30" s="3">
        <v>-600</v>
      </c>
      <c r="G30" s="3">
        <v>-350</v>
      </c>
      <c r="I30" s="3">
        <v>-114.92</v>
      </c>
      <c r="J30" s="3">
        <v>-113.6</v>
      </c>
      <c r="L30" s="3">
        <v>-400</v>
      </c>
      <c r="O30" s="9">
        <f t="shared" si="2"/>
        <v>-1578.52</v>
      </c>
      <c r="P30" t="s">
        <v>54</v>
      </c>
    </row>
    <row r="31" spans="1:16" ht="13">
      <c r="A31" s="62" t="s">
        <v>13</v>
      </c>
      <c r="I31" s="3">
        <v>-4570.43</v>
      </c>
      <c r="O31" s="9">
        <f>SUM(C31:N31)</f>
        <v>-4570.43</v>
      </c>
    </row>
    <row r="32" spans="1:16" ht="13">
      <c r="A32" s="10" t="s">
        <v>8</v>
      </c>
      <c r="B32" s="3">
        <v>-40</v>
      </c>
      <c r="E32" s="3">
        <v>-50</v>
      </c>
      <c r="G32" s="3">
        <v>-150</v>
      </c>
      <c r="I32" s="3">
        <v>-110</v>
      </c>
      <c r="J32" s="3">
        <v>-50</v>
      </c>
      <c r="L32" s="3">
        <v>-40</v>
      </c>
      <c r="M32" s="3">
        <v>-95</v>
      </c>
      <c r="O32" s="9">
        <f t="shared" si="2"/>
        <v>-535</v>
      </c>
      <c r="P32" t="s">
        <v>54</v>
      </c>
    </row>
    <row r="33" spans="1:16" ht="13">
      <c r="A33" s="10" t="s">
        <v>10</v>
      </c>
      <c r="B33" s="3">
        <v>-278.75</v>
      </c>
      <c r="C33" s="3">
        <v>-15</v>
      </c>
      <c r="D33" s="3">
        <v>-994.25</v>
      </c>
      <c r="F33" s="3">
        <v>-130</v>
      </c>
      <c r="G33" s="3">
        <v>-30</v>
      </c>
      <c r="I33" s="3">
        <v>-428.38</v>
      </c>
      <c r="M33" s="3">
        <v>-75</v>
      </c>
      <c r="O33" s="9">
        <f t="shared" si="2"/>
        <v>-1951.38</v>
      </c>
      <c r="P33" t="s">
        <v>54</v>
      </c>
    </row>
    <row r="34" spans="1:16" ht="13">
      <c r="A34" s="61" t="s">
        <v>68</v>
      </c>
      <c r="O34" s="9">
        <f t="shared" si="2"/>
        <v>0</v>
      </c>
      <c r="P34" t="s">
        <v>54</v>
      </c>
    </row>
    <row r="35" spans="1:16" ht="13">
      <c r="A35" s="62" t="s">
        <v>20</v>
      </c>
      <c r="D35" s="3">
        <v>-290.87</v>
      </c>
      <c r="O35" s="9">
        <f t="shared" si="2"/>
        <v>-290.87</v>
      </c>
      <c r="P35" t="s">
        <v>54</v>
      </c>
    </row>
    <row r="36" spans="1:16" ht="13">
      <c r="A36" s="62" t="s">
        <v>25</v>
      </c>
      <c r="O36" s="9">
        <f t="shared" si="2"/>
        <v>0</v>
      </c>
      <c r="P36" t="s">
        <v>54</v>
      </c>
    </row>
    <row r="37" spans="1:16" ht="13">
      <c r="A37" s="62" t="s">
        <v>69</v>
      </c>
      <c r="O37" s="9">
        <f t="shared" si="2"/>
        <v>0</v>
      </c>
      <c r="P37" t="s">
        <v>54</v>
      </c>
    </row>
    <row r="38" spans="1:16" ht="13">
      <c r="A38" s="62" t="s">
        <v>70</v>
      </c>
      <c r="O38" s="9">
        <f t="shared" si="2"/>
        <v>0</v>
      </c>
    </row>
    <row r="39" spans="1:16" ht="13.5" thickBot="1">
      <c r="A39" s="15" t="s">
        <v>71</v>
      </c>
      <c r="B39" s="14">
        <f>SUM(B21:B38)</f>
        <v>-893.52</v>
      </c>
      <c r="C39" s="14">
        <f t="shared" ref="C39:M39" si="3">SUM(C21:C38)</f>
        <v>-160.18</v>
      </c>
      <c r="D39" s="14">
        <f t="shared" si="3"/>
        <v>-3149.37</v>
      </c>
      <c r="E39" s="14">
        <f t="shared" si="3"/>
        <v>-451.77</v>
      </c>
      <c r="F39" s="14">
        <f t="shared" si="3"/>
        <v>-900.36</v>
      </c>
      <c r="G39" s="14">
        <f t="shared" si="3"/>
        <v>-2777.84</v>
      </c>
      <c r="H39" s="14">
        <f t="shared" si="3"/>
        <v>-145.18</v>
      </c>
      <c r="I39" s="14">
        <f t="shared" si="3"/>
        <v>-5589.04</v>
      </c>
      <c r="J39" s="14">
        <f t="shared" si="3"/>
        <v>-632.69000000000005</v>
      </c>
      <c r="K39" s="14">
        <f t="shared" si="3"/>
        <v>-533.95000000000005</v>
      </c>
      <c r="L39" s="14">
        <f t="shared" si="3"/>
        <v>-848.55</v>
      </c>
      <c r="M39" s="14">
        <f t="shared" si="3"/>
        <v>-714.64</v>
      </c>
      <c r="O39" s="14">
        <f>SUM(O21:O38)</f>
        <v>-16797.09</v>
      </c>
    </row>
    <row r="40" spans="1:16" ht="13" thickTop="1"/>
    <row r="41" spans="1:16" ht="13.5" thickBot="1">
      <c r="A41" s="13" t="s">
        <v>72</v>
      </c>
      <c r="B41" s="14">
        <f t="shared" ref="B41:M41" si="4">+B18+B39</f>
        <v>-670.24</v>
      </c>
      <c r="C41" s="14">
        <f t="shared" si="4"/>
        <v>463.45</v>
      </c>
      <c r="D41" s="14">
        <f t="shared" si="4"/>
        <v>-632.05999999999995</v>
      </c>
      <c r="E41" s="14">
        <f t="shared" si="4"/>
        <v>1135.67</v>
      </c>
      <c r="F41" s="14">
        <f t="shared" si="4"/>
        <v>-241.29000000000008</v>
      </c>
      <c r="G41" s="14">
        <f t="shared" si="4"/>
        <v>-753.74000000000024</v>
      </c>
      <c r="H41" s="14">
        <f t="shared" si="4"/>
        <v>2875.59</v>
      </c>
      <c r="I41" s="14">
        <f t="shared" si="4"/>
        <v>-2658.38</v>
      </c>
      <c r="J41" s="14">
        <f t="shared" si="4"/>
        <v>-71.010000000000105</v>
      </c>
      <c r="K41" s="14">
        <f t="shared" si="4"/>
        <v>383.4</v>
      </c>
      <c r="L41" s="14">
        <f t="shared" si="4"/>
        <v>-265.39</v>
      </c>
      <c r="M41" s="14">
        <f t="shared" si="4"/>
        <v>-134.68999999999994</v>
      </c>
      <c r="N41" s="9"/>
      <c r="O41" s="14">
        <f>+O18+O39</f>
        <v>-568.68999999999869</v>
      </c>
    </row>
    <row r="42" spans="1:16" ht="13" thickTop="1"/>
    <row r="43" spans="1:16" ht="13">
      <c r="A43" s="16" t="s">
        <v>73</v>
      </c>
      <c r="B43" s="9">
        <v>35011.07</v>
      </c>
      <c r="C43" s="9">
        <f t="shared" ref="C43:M43" si="5">+B46</f>
        <v>34340.83</v>
      </c>
      <c r="D43" s="9">
        <f t="shared" si="5"/>
        <v>34804.28</v>
      </c>
      <c r="E43" s="9">
        <f t="shared" si="5"/>
        <v>34172.22</v>
      </c>
      <c r="F43" s="9">
        <f t="shared" si="5"/>
        <v>35307.89</v>
      </c>
      <c r="G43" s="9">
        <f t="shared" si="5"/>
        <v>35066.6</v>
      </c>
      <c r="H43" s="9">
        <f t="shared" si="5"/>
        <v>34312.86</v>
      </c>
      <c r="I43" s="9">
        <f t="shared" si="5"/>
        <v>37188.449999999997</v>
      </c>
      <c r="J43" s="9">
        <f t="shared" si="5"/>
        <v>34530.07</v>
      </c>
      <c r="K43" s="9">
        <f t="shared" si="5"/>
        <v>34459.06</v>
      </c>
      <c r="L43" s="9">
        <f t="shared" si="5"/>
        <v>34842.46</v>
      </c>
      <c r="M43" s="9">
        <f t="shared" si="5"/>
        <v>34577.07</v>
      </c>
      <c r="O43" s="9">
        <f>B43</f>
        <v>35011.07</v>
      </c>
    </row>
    <row r="44" spans="1:16" ht="13">
      <c r="A44" s="16" t="s">
        <v>74</v>
      </c>
      <c r="B44" s="3">
        <f t="shared" ref="B44:M44" si="6">+B41</f>
        <v>-670.24</v>
      </c>
      <c r="C44" s="3">
        <f t="shared" si="6"/>
        <v>463.45</v>
      </c>
      <c r="D44" s="3">
        <f t="shared" si="6"/>
        <v>-632.05999999999995</v>
      </c>
      <c r="E44" s="3">
        <f t="shared" si="6"/>
        <v>1135.67</v>
      </c>
      <c r="F44" s="3">
        <f t="shared" si="6"/>
        <v>-241.29000000000008</v>
      </c>
      <c r="G44" s="3">
        <f t="shared" si="6"/>
        <v>-753.74000000000024</v>
      </c>
      <c r="H44" s="3">
        <f t="shared" si="6"/>
        <v>2875.59</v>
      </c>
      <c r="I44" s="3">
        <f t="shared" si="6"/>
        <v>-2658.38</v>
      </c>
      <c r="J44" s="3">
        <f t="shared" si="6"/>
        <v>-71.010000000000105</v>
      </c>
      <c r="K44" s="3">
        <f t="shared" si="6"/>
        <v>383.4</v>
      </c>
      <c r="L44" s="3">
        <f t="shared" si="6"/>
        <v>-265.39</v>
      </c>
      <c r="M44" s="3">
        <f t="shared" si="6"/>
        <v>-134.68999999999994</v>
      </c>
      <c r="O44" s="3">
        <f>+O41</f>
        <v>-568.68999999999869</v>
      </c>
    </row>
    <row r="45" spans="1:16" ht="13.5" thickBot="1">
      <c r="A45" s="16" t="s">
        <v>75</v>
      </c>
      <c r="C45" s="9"/>
    </row>
    <row r="46" spans="1:16" ht="13.5" thickBot="1">
      <c r="A46" s="17" t="s">
        <v>76</v>
      </c>
      <c r="B46" s="18">
        <f t="shared" ref="B46:M46" si="7">+B43+B44</f>
        <v>34340.83</v>
      </c>
      <c r="C46" s="18">
        <f>+C43+C44+C45</f>
        <v>34804.28</v>
      </c>
      <c r="D46" s="18">
        <f t="shared" si="7"/>
        <v>34172.22</v>
      </c>
      <c r="E46" s="18">
        <f t="shared" si="7"/>
        <v>35307.89</v>
      </c>
      <c r="F46" s="18">
        <f t="shared" si="7"/>
        <v>35066.6</v>
      </c>
      <c r="G46" s="18">
        <f t="shared" si="7"/>
        <v>34312.86</v>
      </c>
      <c r="H46" s="18">
        <f t="shared" si="7"/>
        <v>37188.449999999997</v>
      </c>
      <c r="I46" s="18">
        <f t="shared" si="7"/>
        <v>34530.07</v>
      </c>
      <c r="J46" s="18">
        <f t="shared" si="7"/>
        <v>34459.06</v>
      </c>
      <c r="K46" s="18">
        <f t="shared" si="7"/>
        <v>34842.46</v>
      </c>
      <c r="L46" s="18">
        <f t="shared" si="7"/>
        <v>34577.07</v>
      </c>
      <c r="M46" s="18">
        <f t="shared" si="7"/>
        <v>34442.379999999997</v>
      </c>
      <c r="O46" s="18">
        <f>+O43+O44</f>
        <v>34442.380000000005</v>
      </c>
    </row>
    <row r="47" spans="1:16" ht="13" thickBot="1"/>
    <row r="48" spans="1:16" ht="13.5" thickBot="1">
      <c r="A48" s="19" t="s">
        <v>77</v>
      </c>
      <c r="B48" s="20">
        <f>+B59</f>
        <v>34340.83</v>
      </c>
      <c r="C48" s="20">
        <f t="shared" ref="C48:M48" si="8">+C59</f>
        <v>34804.28</v>
      </c>
      <c r="D48" s="20">
        <f t="shared" si="8"/>
        <v>34172.22</v>
      </c>
      <c r="E48" s="20">
        <f t="shared" si="8"/>
        <v>35307.89</v>
      </c>
      <c r="F48" s="20">
        <f t="shared" si="8"/>
        <v>35066.6</v>
      </c>
      <c r="G48" s="20">
        <f t="shared" si="8"/>
        <v>34312.86</v>
      </c>
      <c r="H48" s="20">
        <f t="shared" si="8"/>
        <v>37188.449999999997</v>
      </c>
      <c r="I48" s="20">
        <f t="shared" si="8"/>
        <v>34530.07</v>
      </c>
      <c r="J48" s="20">
        <f t="shared" si="8"/>
        <v>34459.06</v>
      </c>
      <c r="K48" s="20">
        <f t="shared" si="8"/>
        <v>34842.46</v>
      </c>
      <c r="L48" s="20">
        <f t="shared" si="8"/>
        <v>34577.07</v>
      </c>
      <c r="M48" s="20">
        <f t="shared" si="8"/>
        <v>34442.379999999997</v>
      </c>
      <c r="O48" s="20">
        <f>+M48</f>
        <v>34442.379999999997</v>
      </c>
    </row>
    <row r="50" spans="1:15" ht="13">
      <c r="A50" s="16" t="s">
        <v>78</v>
      </c>
      <c r="B50" s="3">
        <f t="shared" ref="B50:M50" si="9">+B48-B46</f>
        <v>0</v>
      </c>
      <c r="C50" s="3">
        <f t="shared" si="9"/>
        <v>0</v>
      </c>
      <c r="D50" s="3">
        <f t="shared" si="9"/>
        <v>0</v>
      </c>
      <c r="E50" s="3">
        <f t="shared" si="9"/>
        <v>0</v>
      </c>
      <c r="F50" s="3">
        <f t="shared" si="9"/>
        <v>0</v>
      </c>
      <c r="G50" s="3">
        <f t="shared" si="9"/>
        <v>0</v>
      </c>
      <c r="H50" s="3">
        <f t="shared" si="9"/>
        <v>0</v>
      </c>
      <c r="I50" s="3">
        <f t="shared" si="9"/>
        <v>0</v>
      </c>
      <c r="J50" s="3">
        <f t="shared" si="9"/>
        <v>0</v>
      </c>
      <c r="K50" s="3">
        <f t="shared" si="9"/>
        <v>0</v>
      </c>
      <c r="L50" s="3">
        <f t="shared" si="9"/>
        <v>0</v>
      </c>
      <c r="M50" s="3">
        <f t="shared" si="9"/>
        <v>0</v>
      </c>
      <c r="O50" s="3">
        <f>+O48-O46</f>
        <v>0</v>
      </c>
    </row>
    <row r="51" spans="1:15">
      <c r="A51" t="s">
        <v>79</v>
      </c>
      <c r="O51" s="3">
        <f>+K51</f>
        <v>0</v>
      </c>
    </row>
    <row r="52" spans="1:15">
      <c r="A52" t="s">
        <v>80</v>
      </c>
      <c r="O52" s="3">
        <f>+K52</f>
        <v>0</v>
      </c>
    </row>
    <row r="53" spans="1:15">
      <c r="A53" t="s">
        <v>81</v>
      </c>
      <c r="O53" s="3">
        <f>+K53</f>
        <v>0</v>
      </c>
    </row>
    <row r="54" spans="1:15" ht="13.5" thickBot="1">
      <c r="B54" s="21">
        <f t="shared" ref="B54:G54" si="10">+B50-SUM(B51:B53)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  <c r="H54" s="21">
        <f>+H50-SUM(H51:H53)</f>
        <v>0</v>
      </c>
      <c r="I54" s="21">
        <f t="shared" ref="I54:O54" si="11">+I50-SUM(I51:I53)</f>
        <v>0</v>
      </c>
      <c r="J54" s="21">
        <f t="shared" si="11"/>
        <v>0</v>
      </c>
      <c r="K54" s="21">
        <f t="shared" si="11"/>
        <v>0</v>
      </c>
      <c r="L54" s="21">
        <f t="shared" si="11"/>
        <v>0</v>
      </c>
      <c r="M54" s="21">
        <f t="shared" si="11"/>
        <v>0</v>
      </c>
      <c r="O54" s="21">
        <f t="shared" si="11"/>
        <v>0</v>
      </c>
    </row>
    <row r="55" spans="1:15" ht="13" thickTop="1"/>
    <row r="57" spans="1:15" ht="13">
      <c r="A57" s="26" t="s">
        <v>82</v>
      </c>
      <c r="B57" s="24"/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/>
      <c r="O57" s="24">
        <f>+M57</f>
        <v>0</v>
      </c>
    </row>
    <row r="58" spans="1:15" ht="13">
      <c r="A58" s="16" t="s">
        <v>83</v>
      </c>
      <c r="B58" s="3">
        <f t="shared" ref="B58:M58" si="12">B46</f>
        <v>34340.83</v>
      </c>
      <c r="C58" s="3">
        <f t="shared" si="12"/>
        <v>34804.28</v>
      </c>
      <c r="D58" s="3">
        <f t="shared" si="12"/>
        <v>34172.22</v>
      </c>
      <c r="E58" s="3">
        <f t="shared" si="12"/>
        <v>35307.89</v>
      </c>
      <c r="F58" s="3">
        <f t="shared" si="12"/>
        <v>35066.6</v>
      </c>
      <c r="G58" s="3">
        <f t="shared" si="12"/>
        <v>34312.86</v>
      </c>
      <c r="H58" s="3">
        <f t="shared" si="12"/>
        <v>37188.449999999997</v>
      </c>
      <c r="I58" s="3">
        <f t="shared" si="12"/>
        <v>34530.07</v>
      </c>
      <c r="J58" s="3">
        <f t="shared" si="12"/>
        <v>34459.06</v>
      </c>
      <c r="K58" s="3">
        <f t="shared" si="12"/>
        <v>34842.46</v>
      </c>
      <c r="L58" s="3">
        <f t="shared" si="12"/>
        <v>34577.07</v>
      </c>
      <c r="M58" s="3">
        <f t="shared" si="12"/>
        <v>34442.379999999997</v>
      </c>
      <c r="O58" s="3">
        <f>+M58</f>
        <v>34442.379999999997</v>
      </c>
    </row>
    <row r="59" spans="1:15" ht="13.5" thickBot="1">
      <c r="A59" s="25" t="s">
        <v>84</v>
      </c>
      <c r="B59" s="21">
        <f t="shared" ref="B59:M59" si="13">B58+B57</f>
        <v>34340.83</v>
      </c>
      <c r="C59" s="21">
        <f t="shared" si="13"/>
        <v>34804.28</v>
      </c>
      <c r="D59" s="21">
        <f t="shared" si="13"/>
        <v>34172.22</v>
      </c>
      <c r="E59" s="21">
        <f t="shared" si="13"/>
        <v>35307.89</v>
      </c>
      <c r="F59" s="21">
        <f t="shared" si="13"/>
        <v>35066.6</v>
      </c>
      <c r="G59" s="21">
        <f t="shared" si="13"/>
        <v>34312.86</v>
      </c>
      <c r="H59" s="21">
        <f t="shared" si="13"/>
        <v>37188.449999999997</v>
      </c>
      <c r="I59" s="21">
        <f t="shared" si="13"/>
        <v>34530.07</v>
      </c>
      <c r="J59" s="21">
        <f t="shared" si="13"/>
        <v>34459.06</v>
      </c>
      <c r="K59" s="21">
        <f t="shared" si="13"/>
        <v>34842.46</v>
      </c>
      <c r="L59" s="21">
        <f t="shared" si="13"/>
        <v>34577.07</v>
      </c>
      <c r="M59" s="21">
        <f t="shared" si="13"/>
        <v>34442.379999999997</v>
      </c>
      <c r="O59" s="21">
        <f>O58+O57</f>
        <v>34442.379999999997</v>
      </c>
    </row>
    <row r="60" spans="1:15" ht="13" thickTop="1"/>
    <row r="64" spans="1:15">
      <c r="A64">
        <v>-1</v>
      </c>
    </row>
  </sheetData>
  <pageMargins left="0.81" right="0.24" top="0.28000000000000003" bottom="0.25" header="0.17" footer="0.17"/>
  <pageSetup paperSize="9" scale="67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6E0B63C9-302D-4E87-9736-0FFF4DC1003D}"/>
</file>

<file path=customXml/itemProps2.xml><?xml version="1.0" encoding="utf-8"?>
<ds:datastoreItem xmlns:ds="http://schemas.openxmlformats.org/officeDocument/2006/customXml" ds:itemID="{6C0D81BF-5B6F-40E9-A554-830E52B30787}"/>
</file>

<file path=customXml/itemProps3.xml><?xml version="1.0" encoding="utf-8"?>
<ds:datastoreItem xmlns:ds="http://schemas.openxmlformats.org/officeDocument/2006/customXml" ds:itemID="{84908568-02F3-4C26-A3E5-959EB7D450F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2025 Bank</vt:lpstr>
      <vt:lpstr>'2025'!Print_Area</vt:lpstr>
      <vt:lpstr>'2025 Bank'!Print_Area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ESCInstall</dc:creator>
  <cp:keywords/>
  <dc:description/>
  <cp:lastModifiedBy>Brian Boyd</cp:lastModifiedBy>
  <cp:revision/>
  <cp:lastPrinted>2025-11-24T10:12:09Z</cp:lastPrinted>
  <dcterms:created xsi:type="dcterms:W3CDTF">2009-12-18T12:01:22Z</dcterms:created>
  <dcterms:modified xsi:type="dcterms:W3CDTF">2026-04-01T07:58:50Z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555c81e3-c711-4d9d-afd0-110c2c45d7e2_Enabled">
    <vt:lpwstr>true</vt:lpwstr>
  </property>
  <property fmtid="{D5CDD505-2E9C-101B-9397-08002B2CF9AE}" pid="4" name="MSIP_Label_555c81e3-c711-4d9d-afd0-110c2c45d7e2_SetDate">
    <vt:lpwstr>2022-08-29T11:29:57Z</vt:lpwstr>
  </property>
  <property fmtid="{D5CDD505-2E9C-101B-9397-08002B2CF9AE}" pid="5" name="MSIP_Label_555c81e3-c711-4d9d-afd0-110c2c45d7e2_Method">
    <vt:lpwstr>Standard</vt:lpwstr>
  </property>
  <property fmtid="{D5CDD505-2E9C-101B-9397-08002B2CF9AE}" pid="6" name="MSIP_Label_555c81e3-c711-4d9d-afd0-110c2c45d7e2_Name">
    <vt:lpwstr>General</vt:lpwstr>
  </property>
  <property fmtid="{D5CDD505-2E9C-101B-9397-08002B2CF9AE}" pid="7" name="MSIP_Label_555c81e3-c711-4d9d-afd0-110c2c45d7e2_SiteId">
    <vt:lpwstr>0f20e822-3d03-456f-a8a8-9c6db0fba6c4</vt:lpwstr>
  </property>
  <property fmtid="{D5CDD505-2E9C-101B-9397-08002B2CF9AE}" pid="8" name="MSIP_Label_555c81e3-c711-4d9d-afd0-110c2c45d7e2_ActionId">
    <vt:lpwstr>45199e85-c742-43ce-be46-1c85c48f98c3</vt:lpwstr>
  </property>
  <property fmtid="{D5CDD505-2E9C-101B-9397-08002B2CF9AE}" pid="9" name="MSIP_Label_555c81e3-c711-4d9d-afd0-110c2c45d7e2_ContentBits">
    <vt:lpwstr>0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0x010100CD04853568B40F4E8366B3070197220F</vt:lpwstr>
  </property>
</Properties>
</file>