
<file path=[Content_Types].xml><?xml version="1.0" encoding="utf-8"?>
<Types xmlns="http://schemas.openxmlformats.org/package/2006/content-types">
  <Default Extension="jpg" ContentType="image/jpeg"/>
  <Default Extension="odttf" ContentType="application/vnd.openxmlformats-officedocument.obfuscatedFont"/>
  <Default Extension="png" ContentType="image/png"/>
  <Default Extension="rels" ContentType="application/vnd.openxmlformats-package.relationships+xml"/>
  <Default Extension="vml" ContentType="application/vnd.openxmlformats-officedocument.vmlDrawing"/>
  <Default Extension="xml" ContentType="applicatio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commentsmeta5" ContentType="application/binary"/>
  <Override PartName="/xl/commentsmeta4" ContentType="application/binary"/>
  <Override PartName="/xl/metadata" ContentType="application/binary"/>
  <Override PartName="/xl/commentsmeta1" ContentType="application/binary"/>
  <Override PartName="/xl/commentsmeta0" ContentType="application/binary"/>
  <Override PartName="/xl/commentsmeta3" ContentType="application/binary"/>
  <Override PartName="/xl/commentsmeta2"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5 YE Accounts-All" sheetId="1" r:id="rId4"/>
    <sheet state="visible" name="3 Trustees Rpt-Charity" sheetId="2" r:id="rId5"/>
    <sheet state="visible" name="4b Ind Examer Rpt-Charity" sheetId="3" r:id="rId6"/>
    <sheet state="hidden" name="Acc Categories" sheetId="4" r:id="rId7"/>
    <sheet state="visible" name="1 Unit Info-All" sheetId="5" r:id="rId8"/>
    <sheet state="visible" name="2 Rec+Pay Register-All " sheetId="6" r:id="rId9"/>
  </sheets>
  <definedNames>
    <definedName name="PAYMENT">'Acc Categories'!$B$4:$B$16</definedName>
    <definedName name="RECTorPAYTorTRNF">'Acc Categories'!$A$3:$C$3</definedName>
    <definedName name="TRANSFER">'Acc Categories'!$C$4:$C$6</definedName>
    <definedName name="RECEIPT">'Acc Categories'!$A$4:$A$14</definedName>
  </definedNames>
  <calcPr/>
  <extLst>
    <ext uri="GoogleSheetsCustomDataVersion2">
      <go:sheetsCustomData xmlns:go="http://customooxmlschemas.google.com/" r:id="rId10" roundtripDataChecksum="+j0+a0V9NWsBn//d24FTEtg5b2gfkwHqhijaKJke08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2">
      <text>
        <t xml:space="preserve">======
ID#AAABP8FUyrk
Girlguiding Scotland    (2024-08-21 23:10:06)
Unit name and date links to the Information sheet</t>
      </text>
    </comment>
    <comment authorId="0" ref="K41">
      <text>
        <t xml:space="preserve">======
ID#AAABP8FUyrE
Girlguiding Scotland    (2024-08-21 23:10:06)
This cell should say OK if the difference in the opening and closing bank and cash balances equals the surplus or deficit for the period.
There will be an error message if they don't agree.</t>
      </text>
    </comment>
    <comment authorId="0" ref="G4">
      <text>
        <t xml:space="preserve">======
ID#AAABP8FUyqw
Girlguiding Scotland    (2024-08-21 23:10:06)
Current year balances link automatically from the Receipts + Payments sheet. Make sure the accounting start and end dates on the Receipts + Payments sheet match your accounting period.</t>
      </text>
    </comment>
    <comment authorId="0" ref="I16">
      <text>
        <t xml:space="preserve">======
ID#AAABP8FUyqs
Girlguiding Scotland    (2024-08-21 23:10:06)
Before you print out the report, you can hide any row that have zero balances in both the current and prior year. Goto: Home/ Format/ Hide &amp; Unhide/ Hide Rows</t>
      </text>
    </comment>
    <comment authorId="0" ref="I36">
      <text>
        <t xml:space="preserve">======
ID#AAABP8FUyqE
Girlguiding Scotland    (2024-08-21 23:10:06)
The statement of assets and liabillities shows your assets, which is anything of value that the unit owns, including valuable equipment, land, buildings, investments, as well as any cash or money you have in the bank.
It also needs to show your liabilities, which means anything you owe. Usually this is sums of money.</t>
      </text>
    </comment>
    <comment authorId="0" ref="B44">
      <text>
        <t xml:space="preserve">======
ID#AAABP8FUyp4
Girlguiding Scotland    (2024-08-21 23:10:06)
Include the value of your equipment. You should include valuable equipment here like tents, flags, tables, laptops/tablets/devices
Other high value assets such as land, buildings or investments.
Other assets could be amounts that were owed to the unit at the end of the accounting period, but were received after that date (eg late subscriptions income) 
Liabilities are amounts owed by the unit but not paid until after the accounting period end (eg hall hire due but not yet paid)</t>
      </text>
    </comment>
    <comment authorId="0" ref="I40">
      <text>
        <t xml:space="preserve">======
ID#AAABP8FUypI
Girlguiding Scotland    (2024-08-21 23:10:06)
The closing balance for cash held at the end of the accounting period.
Updates automatically from the Receipts + Payments Register sheet.</t>
      </text>
    </comment>
    <comment authorId="0" ref="I25">
      <text>
        <t xml:space="preserve">======
ID#AAABP8FUyoo
Girlguiding Scotland    (2024-08-21 23:10:06)
Before you print out the report, you can hide any row that have zero balances in both the current and prior year. Goto: Home/ Format/ Hide &amp; Unhide/ Hide Rows</t>
      </text>
    </comment>
    <comment authorId="0" ref="I21">
      <text>
        <t xml:space="preserve">======
ID#AAABP8FUyoc
Girlguiding Scotland    (2024-08-21 23:10:06)
Before you print out the report, you can hide any row that have zero balances in both the current and prior year. Goto: Home/ Format/ Hide &amp; Unhide/ Hide Rows</t>
      </text>
    </comment>
    <comment authorId="0" ref="E40">
      <text>
        <t xml:space="preserve">======
ID#AAABP8FUyoI
Girlguiding Scotland    (2024-08-21 23:10:06)
The cash and bank balances for the previous year. 
Update automatically from the Receipts and Payments Register.</t>
      </text>
    </comment>
    <comment authorId="0" ref="I7">
      <text>
        <t xml:space="preserve">======
ID#AAABP8FUyno
Girlguiding Scotland    (2024-08-21 23:10:06)
Before you print out the report, you can hide any row that have zero balances in both the current and prior year. Goto: Home/ Format/ Hide &amp; Unhide/ Hide Rows</t>
      </text>
    </comment>
    <comment authorId="0" ref="E39">
      <text>
        <t xml:space="preserve">======
ID#AAABP8FUynI
Girlguiding Scotland    (2024-08-21 23:10:06)
The cash and bank balances for the previous year. Update automatically from the Receipts and Payments Register.</t>
      </text>
    </comment>
    <comment authorId="0" ref="I51">
      <text>
        <t xml:space="preserve">======
ID#AAABP8FUynA
Girlguiding Scotland    (2024-08-21 23:10:06)
This should be a trustee if the unit is a charity.</t>
      </text>
    </comment>
    <comment authorId="0" ref="I39">
      <text>
        <t xml:space="preserve">======
ID#AAABP8FUym0
Girlguiding Scotland    (2024-08-21 23:10:06)
Closing balance for bank accounts at the end of the accounting period.
Updates automatically from the Receipts + Payments register sheet.</t>
      </text>
    </comment>
    <comment authorId="0" ref="I30">
      <text>
        <t xml:space="preserve">======
ID#AAABP8FUymw
Girlguiding Scotland    (2024-08-21 23:10:06)
Before you print out the report, you can hide any row that have zero balances in the current and prior year.
Goto: Home/ Format/ Hide &amp; Unhide/ Hide Rows</t>
      </text>
    </comment>
    <comment authorId="0" ref="I11">
      <text>
        <t xml:space="preserve">======
ID#AAABP8FUymo
Girlguiding Scotland    (2024-08-21 23:10:06)
Before you print out the report, you can hide any row that have zero balances in both the current and prior year. Goto: Home/ Format/ Hide &amp; Unhide/ Hide Rows</t>
      </text>
    </comment>
    <comment authorId="0" ref="I5">
      <text>
        <t xml:space="preserve">======
ID#AAABP8FUymg
Girlguiding Scotland    (2024-08-21 23:10:06)
Enter the prior year figures manually</t>
      </text>
    </comment>
  </commentList>
  <extLst>
    <ext uri="GoogleSheetsCustomDataVersion2">
      <go:sheetsCustomData xmlns:go="http://customooxmlschemas.google.com/" r:id="rId1" roundtripDataSignature="AMtx7mhIcasS8oROkOxV3smgkThvb9A05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44">
      <text>
        <t xml:space="preserve">======
ID#AAABP8FUyrM
Girlguiding Scotland    (2024-08-21 23:10:06)
You must include donated items and services if they were significant. These may include: free professional advice, free use of a meeting hall, donated laptop etc.
You may hide this paragraph if there were no donated items or services received.</t>
      </text>
    </comment>
    <comment authorId="0" ref="C56">
      <text>
        <t xml:space="preserve">======
ID#AAABP8FUyrA
Girlguiding Scotland    (2024-08-21 23:10:06)
Eg Unit leader</t>
      </text>
    </comment>
    <comment authorId="0" ref="B25">
      <text>
        <t xml:space="preserve">======
ID#AAABP8FUyqg
Girlguiding Scotland    (2024-08-21 23:10:06)
Must include the charitable purpose. This will be the purpose that was stated when the unit registered as a charity with OSCR.</t>
      </text>
    </comment>
    <comment authorId="0" ref="B42">
      <text>
        <t xml:space="preserve">======
ID#AAABP8FUyqQ
Girlguiding Scotland    (2024-08-21 23:10:06)
You must include a brief statement of the charity's policy on reserves.
Do not hide this row.</t>
      </text>
    </comment>
    <comment authorId="0" ref="C7">
      <text>
        <t xml:space="preserve">======
ID#AAABP8FUyqU
Girlguiding Scotland    (2024-08-21 23:10:06)
The charity's principal address as registered with OSCR. This may be a trustee's address if the charity has no phyical address.</t>
      </text>
    </comment>
    <comment authorId="0" ref="B45">
      <text>
        <t xml:space="preserve">======
ID#AAABP8FUyp8
Girlguiding Scotland    (2024-08-21 23:10:06)
You must include donated items and services if they were significant. These may include: free professional advice, free use of a meeting hall, donated laptop etc.
You may hide this paragraph if there were no dontated items or services received.</t>
      </text>
    </comment>
    <comment authorId="0" ref="B22">
      <text>
        <t xml:space="preserve">======
ID#AAABP8FUypw
Girlguiding Scotland    (2024-08-21 23:10:06)
Must include a statement about how trustees are recruited and appointed</t>
      </text>
    </comment>
    <comment authorId="0" ref="C5">
      <text>
        <t xml:space="preserve">======
ID#AAABP8FUypk
Girlguiding Scotland    (2024-08-21 23:10:06)
Charity's name as registered with OSCR in Scotland.</t>
      </text>
    </comment>
    <comment authorId="0" ref="B49">
      <text>
        <t xml:space="preserve">======
ID#AAABP8FUypc
Girlguiding Scotland    (2024-08-21 23:10:06)
You must include details of reimbursed expenses paid to trustees. This is to give assurance that the trustees are not personally benefitting from their position in the charity.
If there were no expenses reimbursed, write this. Do not hide this section.</t>
      </text>
    </comment>
    <comment authorId="0" ref="H3">
      <text>
        <t xml:space="preserve">======
ID#AAABP8FUypY
Girlguiding Scotland    (2024-08-21 23:10:06)
Updated automatically from the Information sheet</t>
      </text>
    </comment>
    <comment authorId="0" ref="B47">
      <text>
        <t xml:space="preserve">======
ID#AAABP8FUypE
Girlguiding Scotland    (2024-08-21 23:10:06)
You must include this if there was a deficit. 
You may hide this paragraph before printing if there was no deficit for the period</t>
      </text>
    </comment>
    <comment authorId="0" ref="B39">
      <text>
        <t xml:space="preserve">======
ID#AAABP8FUyo0
Girlguiding Scotland    (2024-08-21 23:10:06)
You must include a statement about the main achievements and performanace in the period. 
This content updates automatically from the unit information sheet.</t>
      </text>
    </comment>
    <comment authorId="0" ref="C6">
      <text>
        <t xml:space="preserve">======
ID#AAABP8FUyow
Girlguiding Scotland    (2024-08-21 23:10:06)
only for charities registered in Scotland with OSCR. The number starts with SC</t>
      </text>
    </comment>
    <comment authorId="0" ref="D29">
      <text>
        <t xml:space="preserve">======
ID#AAABP8FUyn8
Girlguiding Scotland    (2024-08-21 23:10:06)
Number of girls links automatically to the Information sheet</t>
      </text>
    </comment>
    <comment authorId="0" ref="F2">
      <text>
        <t xml:space="preserve">======
ID#AAABP8FUynQ
Girlguiding Scotland    (2024-08-21 23:10:06)
This trustees report is only needed by units that are charities registered with OSCR</t>
      </text>
    </comment>
    <comment authorId="0" ref="H2">
      <text>
        <t xml:space="preserve">======
ID#AAABP8FUyms
Girlguiding Scotland    (2024-08-21 23:10:06)
This trustees report is only needed by units that are charities registered with OSCR</t>
      </text>
    </comment>
    <comment authorId="0" ref="C31">
      <text>
        <t xml:space="preserve">======
ID#AAABP8FUymk
Girlguiding Scotland    (2024-08-21 23:10:06)
You must include a statement of the main activities carried out by the charity. This contents automatically from the unit information sheet.
You may want to hide any blank rows before printing.</t>
      </text>
    </comment>
    <comment authorId="0" ref="B21">
      <text>
        <t xml:space="preserve">======
ID#AAABP8FKzOM
Girlguiding Scotland    (2024-08-21 23:10:06)
Must include a statement about the type of governing document.</t>
      </text>
    </comment>
  </commentList>
  <extLst>
    <ext uri="GoogleSheetsCustomDataVersion2">
      <go:sheetsCustomData xmlns:go="http://customooxmlschemas.google.com/" r:id="rId1" roundtripDataSignature="AMtx7mhLljlR08ey//E925L90GiBfZ2v8g=="/>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1">
      <text>
        <t xml:space="preserve">======
ID#AAABP8FUyqM
Girlguiding Scotland    (2024-08-21 23:10:06)
The independent examination of receipts and payments accounts must be carried out by someone independent of the management and administration of the charity. ie cannot be related to anyone within the unit nor a member of the unit’s leadership team, nor a signatory of the bank account.
For units that are not charities, or those that are charities but have less than £250k of income, there is NO need for the independend examiner to be a qualified accountant. The trustees only need to "reasonably believe the independent examiner has the required skills and experience to carry out a competent examination of the accounts".</t>
      </text>
    </comment>
    <comment authorId="0" ref="D1">
      <text>
        <t xml:space="preserve">======
ID#AAABP8FUyps
Girlguiding Scotland    (2024-08-21 23:10:06)
This format of the independent examiner's report is only needed if your unit is a Scottish charity registered with OSCR</t>
      </text>
    </comment>
    <comment authorId="0" ref="H3">
      <text>
        <t xml:space="preserve">======
ID#AAABP8FUypM
Girlguiding Scotland    (2024-08-21 23:10:06)
Unit name and accounting dates automatically updated from the Information sheet</t>
      </text>
    </comment>
    <comment authorId="0" ref="B16">
      <text>
        <t xml:space="preserve">======
ID#AAABP8FUym4
Girlguiding Scotland    (2024-08-21 23:10:06)
Write "There were no further details to disclose" if the independent examiner has nothing to report.</t>
      </text>
    </comment>
  </commentList>
  <extLst>
    <ext uri="GoogleSheetsCustomDataVersion2">
      <go:sheetsCustomData xmlns:go="http://customooxmlschemas.google.com/" r:id="rId1" roundtripDataSignature="AMtx7mjOU/bmdFHRteIZeHhbMFHZwGELAQ=="/>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4">
      <text>
        <t xml:space="preserve">======
ID#AAABP8FUyrs
Girlguiding Scotland    (2024-08-21 23:10:06)
eg supplies for running the fundraising event eg coffee morning or car wash supplies</t>
      </text>
    </comment>
    <comment authorId="0" ref="B9">
      <text>
        <t xml:space="preserve">======
ID#AAABP8FUyro
Girlguiding Scotland    (2024-08-21 23:10:06)
Course fees and travel costs for leaders attending Girlguiding training</t>
      </text>
    </comment>
    <comment authorId="0" ref="A11">
      <text>
        <t xml:space="preserve">======
ID#AAABP8FUyrc
Girlguiding Scotland    (2024-08-21 23:10:06)
Eg: from jumble sales, coffee morning, washing cars, sponsorship etc. Do not net off the costs, show the gross income and costs separately</t>
      </text>
    </comment>
    <comment authorId="0" ref="B12">
      <text>
        <t xml:space="preserve">======
ID#AAABP8FUyrY
Girlguiding Scotland    (2024-08-21 23:10:06)
advertising, brochures/ fliers</t>
      </text>
    </comment>
    <comment authorId="0" ref="A8">
      <text>
        <t xml:space="preserve">======
ID#AAABP8FUyq0
Girlguiding Scotland    (2024-08-21 23:10:06)
include all individual and corporate donations and any related gift aid claimed</t>
      </text>
    </comment>
    <comment authorId="0" ref="B10">
      <text>
        <t xml:space="preserve">======
ID#AAABP8FUyqk
Girlguiding Scotland    (2024-08-21 23:10:06)
cost of items that have been sold to girls or parents. Eg badges, neckers</t>
      </text>
    </comment>
    <comment authorId="0" ref="A14">
      <text>
        <t xml:space="preserve">======
ID#AAABP8FUyqo
Girlguiding Scotland    (2024-08-21 23:10:06)
anything that doesn't fall into one of the other categories, eg insurance claim</t>
      </text>
    </comment>
    <comment authorId="0" ref="B7">
      <text>
        <t xml:space="preserve">======
ID#AAABP8FUyqY
Girlguiding Scotland    (2024-08-21 23:10:06)
eg postage, stationery 
For general unit admin (ie not direcly relating to activities that the girls do)</t>
      </text>
    </comment>
    <comment authorId="0" ref="B6">
      <text>
        <t xml:space="preserve">======
ID#AAABP8FUyqI
Girlguiding Scotland    (2024-08-21 23:10:06)
costs of running normal activities for girls eg craft materials, snacks, badges not separately charged to girls</t>
      </text>
    </comment>
    <comment authorId="0" ref="B5">
      <text>
        <t xml:space="preserve">======
ID#AAABP8FUypg
Girlguiding Scotland    (2024-08-21 23:10:06)
Expenses associate with residentials and outings, eg campsite fees, train fares etc</t>
      </text>
    </comment>
    <comment authorId="0" ref="A13">
      <text>
        <t xml:space="preserve">======
ID#AAABP8FUypQ
Girlguiding Scotland    (2024-08-21 23:10:06)
hall hire income</t>
      </text>
    </comment>
    <comment authorId="0" ref="B8">
      <text>
        <t xml:space="preserve">======
ID#AAABP8FUyoU
Girlguiding Scotland    (2024-08-21 23:10:06)
eg postage, stationery 
For general unit admin (ie not direcly relating to activities that the girls do)</t>
      </text>
    </comment>
    <comment authorId="0" ref="A5">
      <text>
        <t xml:space="preserve">======
ID#AAABP8FUyn0
Girlguiding Scotland    (2024-08-21 23:10:06)
Received from girls eg for other activities eg snacks, materials</t>
      </text>
    </comment>
    <comment authorId="0" ref="A7">
      <text>
        <t xml:space="preserve">======
ID#AAABP8FUyn4
Girlguiding Scotland    (2024-08-21 23:10:06)
sale of badges, clothing etc</t>
      </text>
    </comment>
    <comment authorId="0" ref="A10">
      <text>
        <t xml:space="preserve">======
ID#AAABP8FUynw
Girlguiding Scotland    (2024-08-21 23:10:06)
include all grant income from foundations, trusts and local authorities</t>
      </text>
    </comment>
    <comment authorId="0" ref="A6">
      <text>
        <t xml:space="preserve">======
ID#AAABP8FUyns
Girlguiding Scotland    (2024-08-21 23:10:06)
Received from girls eg for camping trips, entry to attractions, food on the outing etc. Show gross receipts, do not net off expenses.</t>
      </text>
    </comment>
    <comment authorId="0" ref="B15">
      <text>
        <t xml:space="preserve">======
ID#AAABP8FUynk
Girlguiding Scotland    (2024-08-21 23:10:06)
Grants made to Units, Divisions or Districts (usually only relevant for County accounts)</t>
      </text>
    </comment>
    <comment authorId="0" ref="A1">
      <text>
        <t xml:space="preserve">======
ID#AAABP8FUync
Girlguiding Scotland    (2024-08-21 23:10:06)
This sheet is protected from accidental changes which would affect formulae on other sheets</t>
      </text>
    </comment>
    <comment authorId="0" ref="B13">
      <text>
        <t xml:space="preserve">======
ID#AAABP8FUym8
Girlguiding Scotland    (2024-08-21 23:10:06)
anything that doesn't fall into one of the other categories. If it is a large amount give details in the Trustees Report.</t>
      </text>
    </comment>
    <comment authorId="0" ref="B16">
      <text>
        <t xml:space="preserve">======
ID#AAABP8FKzOE
Girlguiding Scotland    (2024-08-21 23:10:06)
Eg independent examiner's fees, preparation of annual accounts, legal fees. Travel costs of leaders going to county meetings etc</t>
      </text>
    </comment>
    <comment authorId="0" ref="B11">
      <text>
        <t xml:space="preserve">======
ID#AAABP8FKzOA
Girlguiding Scotland    (2024-08-21 23:10:06)
Items used by the unit more than once eg camping kit, gazebos, computer etc</t>
      </text>
    </comment>
  </commentList>
  <extLst>
    <ext uri="GoogleSheetsCustomDataVersion2">
      <go:sheetsCustomData xmlns:go="http://customooxmlschemas.google.com/" r:id="rId1" roundtripDataSignature="AMtx7mgHsNOGkwk+g3lpvTJxg748IBItOw=="/>
    </ext>
  </extL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
ID#AAABP8FUyrU
Girlguiding Scotland    (2024-08-21 23:10:06)
This information feeds into the Trustees report (for charities)</t>
      </text>
    </comment>
    <comment authorId="0" ref="G1">
      <text>
        <t xml:space="preserve">======
ID#AAABP8FUyrQ
Girlguiding Scotland    (2024-08-21 23:10:06)
All units, whether or not they are registered Scottish charities, should fill in this information sheet. Unit name and other information link automatically to other sheets.</t>
      </text>
    </comment>
    <comment authorId="0" ref="B28">
      <text>
        <t xml:space="preserve">======
ID#AAABP8FUyp0
Girlguiding Scotland    (2024-08-21 23:10:06)
This information feeds into the Trustees report (for charities)</t>
      </text>
    </comment>
    <comment authorId="0" ref="I18">
      <text>
        <t xml:space="preserve">======
ID#AAABP8FUyo8
Girlguiding Scotland    (2024-08-21 23:10:06)
This information feeds into the Trustees report (for charities)</t>
      </text>
    </comment>
    <comment authorId="0" ref="D20">
      <text>
        <t xml:space="preserve">======
ID#AAABP8FUyos
Girlguiding Scotland    (2024-08-21 23:10:06)
This information feeds into the Trustees report (for charities)</t>
      </text>
    </comment>
    <comment authorId="0" ref="J3">
      <text>
        <t xml:space="preserve">======
ID#AAABP8FUyoA
Girlguiding Scotland    (2024-08-21 23:10:06)
All units, whether or not they are registered Scottish charities, should fill in this information sheet. Unit name and other information link automatically to other sheets.</t>
      </text>
    </comment>
    <comment authorId="0" ref="G31">
      <text>
        <t xml:space="preserve">======
ID#AAABP8FUynY
Girlguiding Scotland    (2024-08-21 23:10:06)
Most units have one bank account only. Each account must have a minimum of 2 signatories. All payments should be authorised by 2 people (dual authorisation) ie 2 people to sign cheques, or 2 people to authorise on-line transactions.</t>
      </text>
    </comment>
    <comment authorId="0" ref="B9">
      <text>
        <t xml:space="preserve">======
ID#AAABP8FUymc
Girlguiding Scotland    (2024-08-21 23:10:06)
Include all trustees (for charities) or role holders (non-charities) even if they didn't serve for the whole period.
The relevant period is from the start of the accounting period to the date the accounts are signed (not the end of the accounting period)</t>
      </text>
    </comment>
  </commentList>
  <extLst>
    <ext uri="GoogleSheetsCustomDataVersion2">
      <go:sheetsCustomData xmlns:go="http://customooxmlschemas.google.com/" r:id="rId1" roundtripDataSignature="AMtx7mianXEk5NiBUI3p1Ob78ZPI2fPyaA=="/>
    </ext>
  </extL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E7">
      <text>
        <t xml:space="preserve">======
ID#AAABP8FUyrg
Girlguiding Scotland    (2024-08-21 23:10:06)
Enter a reference that helps to identify the supporting invoice, or document for this payment or receipt.</t>
      </text>
    </comment>
    <comment authorId="0" ref="I7">
      <text>
        <t xml:space="preserve">======
ID#AAABP8FUyrI
Girlguiding Scotland    (2024-08-21 23:10:06)
Enter MONEY IN as positive, and MONEY OUT as negative.</t>
      </text>
    </comment>
    <comment authorId="0" ref="C7">
      <text>
        <t xml:space="preserve">======
ID#AAABP8FUyq4
Girlguiding Scotland    (2024-08-21 23:10:06)
List payments and receipts separately and do not net them off. Eg if Brenda Smith gives you £45.75 in cash from the coffee morning, but the takings were £58 and her expenses were 12.25. then put the gross takings and expenses on separate rows. (see the example)</t>
      </text>
    </comment>
    <comment authorId="0" ref="K3">
      <text>
        <t xml:space="preserve">======
ID#AAABP8FUyqc
Girlguiding Scotland    (2024-08-21 23:10:06)
Enter the balance brought forward as stated in your previous year's accounts</t>
      </text>
    </comment>
    <comment authorId="0" ref="F7">
      <text>
        <t xml:space="preserve">======
ID#AAABP8FUypU
Girlguiding Scotland    (2024-08-21 23:10:06)
List each item separately.</t>
      </text>
    </comment>
    <comment authorId="0" ref="E5">
      <text>
        <t xml:space="preserve">======
ID#AAABP8FUypA
Girlguiding Scotland    (2024-08-21 23:10:06)
End date for this register is the same as the end of your accounting period. Automatically updates from Unit Information Sheet.</t>
      </text>
    </comment>
    <comment authorId="0" ref="D7">
      <text>
        <t xml:space="preserve">======
ID#AAABP8FUyoQ
Lesley Wight    (2024-08-21 23:10:06)
Girlguiding Scotland: paid into the bank account, or kept in cash.</t>
      </text>
    </comment>
    <comment authorId="0" ref="A1">
      <text>
        <t xml:space="preserve">======
ID#AAABP8FUyoM
Girlguiding Scotland    (2024-08-21 23:10:06)
use a new register in each accounting year</t>
      </text>
    </comment>
    <comment authorId="0" ref="L3">
      <text>
        <t xml:space="preserve">======
ID#AAABP8FUyng
Girlguiding Scotland    (2024-08-21 23:10:06)
Enter the balance brought forward as stated in your previous year's accounts</t>
      </text>
    </comment>
    <comment authorId="0" ref="B7">
      <text>
        <t xml:space="preserve">======
ID#AAABP8FUynM
Girlguiding Scotland    (2024-08-21 23:10:06)
Use the actual date on which you received or paid the money. Do not use the date the item shows on the bank statement.</t>
      </text>
    </comment>
    <comment authorId="0" ref="E4">
      <text>
        <t xml:space="preserve">======
ID#AAABP8FKzOI
Girlguiding Scotland    (2024-08-21 23:10:06)
The start date for your register should be the same as the start of your accounting period. 
Updates automatically from the Unit information sheet.</t>
      </text>
    </comment>
    <comment authorId="0" ref="H7">
      <text>
        <t xml:space="preserve">======
ID#AAABP8FKzN8
Girlguiding Scotland    (2024-08-21 23:10:06)
Choose from the dropdown list</t>
      </text>
    </comment>
  </commentList>
  <extLst>
    <ext uri="GoogleSheetsCustomDataVersion2">
      <go:sheetsCustomData xmlns:go="http://customooxmlschemas.google.com/" r:id="rId1" roundtripDataSignature="AMtx7mgL1xrt324FfVt9KYZAIAt6wfkUOw=="/>
    </ext>
  </extLst>
</comments>
</file>

<file path=xl/sharedStrings.xml><?xml version="1.0" encoding="utf-8"?>
<sst xmlns="http://schemas.openxmlformats.org/spreadsheetml/2006/main" count="776" uniqueCount="301">
  <si>
    <t>Guidance notes: Do not print this column</t>
  </si>
  <si>
    <t>Enter the prior year figures from your accounts for last year.</t>
  </si>
  <si>
    <t xml:space="preserve">Receipts </t>
  </si>
  <si>
    <t>Donations &amp; Gift Aid received</t>
  </si>
  <si>
    <t>All other figures update automatically from the Receipts and Payments Register.</t>
  </si>
  <si>
    <t>Legacies received</t>
  </si>
  <si>
    <t>Grants received</t>
  </si>
  <si>
    <t>Fundraising activities receipts</t>
  </si>
  <si>
    <t>Interest and dividend income</t>
  </si>
  <si>
    <t>Rents from property</t>
  </si>
  <si>
    <t>Subscriptions received</t>
  </si>
  <si>
    <t>Residentials &amp; outings receipts</t>
  </si>
  <si>
    <t>Guiding activities receipts</t>
  </si>
  <si>
    <t>Sales of badges, clothing etc</t>
  </si>
  <si>
    <t>Other general receipts</t>
  </si>
  <si>
    <t xml:space="preserve">Total Receipts </t>
  </si>
  <si>
    <t xml:space="preserve">Payments </t>
  </si>
  <si>
    <t>Fundraising activities expenses</t>
  </si>
  <si>
    <t>Grants and donations paid</t>
  </si>
  <si>
    <t xml:space="preserve">Subscriptions paid to county </t>
  </si>
  <si>
    <t>Residentials &amp; outings expenses</t>
  </si>
  <si>
    <t>Guiding activities expenses</t>
  </si>
  <si>
    <t>Training costs</t>
  </si>
  <si>
    <t>Rent</t>
  </si>
  <si>
    <t>Postage, stationery &amp; admin expenses</t>
  </si>
  <si>
    <t>Cost of items sold</t>
  </si>
  <si>
    <t>Equipment purchased</t>
  </si>
  <si>
    <t>Publicity expenses</t>
  </si>
  <si>
    <t>Other sundry expenses</t>
  </si>
  <si>
    <t>Governance costs</t>
  </si>
  <si>
    <t xml:space="preserve">Total Payments </t>
  </si>
  <si>
    <t>Surplus or deficit (-) for the year</t>
  </si>
  <si>
    <t>Double check the additions</t>
  </si>
  <si>
    <t>Statement of Assets and Liabilities</t>
  </si>
  <si>
    <t>At start of year</t>
  </si>
  <si>
    <t xml:space="preserve">net income or </t>
  </si>
  <si>
    <t>At end of year</t>
  </si>
  <si>
    <t>Cash and bank balances</t>
  </si>
  <si>
    <t xml:space="preserve"> expend're (-)</t>
  </si>
  <si>
    <t>Bank accounts</t>
  </si>
  <si>
    <t>Cash held</t>
  </si>
  <si>
    <t xml:space="preserve">Check that cell K40 says "OK". </t>
  </si>
  <si>
    <t>Total</t>
  </si>
  <si>
    <t>Other assets and liabilities</t>
  </si>
  <si>
    <t>In addition to the above cash and bank balances, that the end of the accounting period, the unit has equipment to the value of £0.</t>
  </si>
  <si>
    <t>Update other liabilities and assets section.</t>
  </si>
  <si>
    <t>Declaration</t>
  </si>
  <si>
    <t>I acknowledge my responsibility to keep safe the unit's funds and assets and to maintain proper accounting records. These accounts agree to the underlying accounting records and have been reviewed by an independent examiner.</t>
  </si>
  <si>
    <t>Signature</t>
  </si>
  <si>
    <t>Date</t>
  </si>
  <si>
    <t>Sign and date the declaration</t>
  </si>
  <si>
    <t>Full Name</t>
  </si>
  <si>
    <t>PAULA MAGUIRE</t>
  </si>
  <si>
    <t xml:space="preserve">If errors appear on the sheet: </t>
  </si>
  <si>
    <t>Position</t>
  </si>
  <si>
    <t>TRUSTEE &amp; UNIT LEADER</t>
  </si>
  <si>
    <t>- check for hidden rows (Home / Format / Hide &amp; Unhide / Unhide Rows)</t>
  </si>
  <si>
    <t>- Check all receipts and payments on the Rec + Pay Register sheet have an accounts category</t>
  </si>
  <si>
    <t>- Check the sum of all TRANSFERS is zero</t>
  </si>
  <si>
    <t xml:space="preserve">Trustees' Report </t>
  </si>
  <si>
    <t>Reference and administrative details</t>
  </si>
  <si>
    <t>Charity Name</t>
  </si>
  <si>
    <t>Use this trustees report if your unit is a CHARITY.</t>
  </si>
  <si>
    <t>Charity Number</t>
  </si>
  <si>
    <t>SC032094</t>
  </si>
  <si>
    <t>Fill in the white boxes. Blue boxes are linked to Unit Information sheet.</t>
  </si>
  <si>
    <t>Principal address</t>
  </si>
  <si>
    <t>66 Acredales</t>
  </si>
  <si>
    <t>Linlithgow</t>
  </si>
  <si>
    <t>EH49 6HY</t>
  </si>
  <si>
    <t>Trustees who served during the year and up to the date the accounts were signed:</t>
  </si>
  <si>
    <t>Trustee name</t>
  </si>
  <si>
    <t>Position In Unit</t>
  </si>
  <si>
    <t>Dates acted if not for whole year</t>
  </si>
  <si>
    <t>Unit Helper</t>
  </si>
  <si>
    <t>Structure, governance and management</t>
  </si>
  <si>
    <t>The above unit is an unincorporated association. It has no written constitution, but operates in accordance with the Girlguiding policies and procedures published by Girlguiding, the operating name of the Guide Association. The Guide Association is incorporated under a Royal Charter which gives power to form units across the United Kingdom.</t>
  </si>
  <si>
    <t xml:space="preserve">The unit's trustees are the volunteer adult leaders appointed as Leaders in terms of the Girlguiding policies and procedures, and in accordance with the Royal Charter.  </t>
  </si>
  <si>
    <t>Objectives</t>
  </si>
  <si>
    <t>The charity's aim is to help girls and young women develop their potential to be leaders and effective citizens by delivering a programme of informal education in accordance with the ethos and principles of Girlguiding.</t>
  </si>
  <si>
    <t>Activites, achievements and performance</t>
  </si>
  <si>
    <t>During the period the charity provided the programme to the following number of girls in the area, and carried out activities as shown below:</t>
  </si>
  <si>
    <t>Number of Girl Members:</t>
  </si>
  <si>
    <t>Activity</t>
  </si>
  <si>
    <t>Financial review</t>
  </si>
  <si>
    <t>The charity's main income is subscription income. The charity aims to hold sufficient cash funds to meet all expenditure due and anticipated during a 2 month period.</t>
  </si>
  <si>
    <t>During the period the charity received donated services, materials or facilities as follows:</t>
  </si>
  <si>
    <t>None</t>
  </si>
  <si>
    <r>
      <rPr>
        <rFont val="Trebuchet MS"/>
        <color theme="1"/>
        <sz val="11.0"/>
      </rPr>
      <t>During the period the charity's expenses were greater than the income it received. The deficit for the period was £37 which is deemed not to be material.</t>
    </r>
    <r>
      <rPr>
        <rFont val="Trebuchet MS"/>
        <color rgb="FFFF0000"/>
        <sz val="11.0"/>
      </rPr>
      <t xml:space="preserve"> </t>
    </r>
  </si>
  <si>
    <t>No remuneration was paid to Trustees during the year. Legitimate expenses reimbursed to Trustees during the period, for travel and other related expenses necessarily incurred by them in fulfilling their duties amounted to £nil.</t>
  </si>
  <si>
    <t>The trustees declare that they have approved the trustees' report as detailed above.</t>
  </si>
  <si>
    <t>Signed on behalf of the charity's trustees</t>
  </si>
  <si>
    <t>Independent examiner’s report on the charity's accounts</t>
  </si>
  <si>
    <t>Use this independent examiner's report if your unit is a CHARITY</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</si>
  <si>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</si>
  <si>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</si>
  <si>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Fill in the white boxes.</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</si>
  <si>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</si>
  <si>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</si>
  <si>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</si>
  <si>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discosed below
1. which gives me reasonable cause to believe that in any material respect the requirements:</t>
  </si>
  <si>
    <t>• to prepare accounts which accord with the accounting records and comply with Regulation 9 of the 2006 Accounts Regulations 
• to keep accounting records in accordance with section 44(1) (a) of the 2005 Act and Regulation 4 of the 2006 Accounts Regulations, and have not been met
2.  to which, in my opinion, attention should be drawn in order to enable a proper understanding of the accounts to be reached.</t>
  </si>
  <si>
    <t>Signed:</t>
  </si>
  <si>
    <t>Date:</t>
  </si>
  <si>
    <t>19th May 2026</t>
  </si>
  <si>
    <t>Name:</t>
  </si>
  <si>
    <t>KAREN McCLYMONT</t>
  </si>
  <si>
    <t>Relevant professional qualification(s) (if any):</t>
  </si>
  <si>
    <t>Division Finance &amp; Accounts Support Co-ordinator</t>
  </si>
  <si>
    <t>Address:</t>
  </si>
  <si>
    <t>161 Avontoun Park</t>
  </si>
  <si>
    <t>EH49 6QH</t>
  </si>
  <si>
    <t>Give here brief details (if any) that the examiner wishes to disclose</t>
  </si>
  <si>
    <t>Accounts Categories</t>
  </si>
  <si>
    <t>RECEIPT</t>
  </si>
  <si>
    <t>PAYMENT</t>
  </si>
  <si>
    <t>TRANSFER</t>
  </si>
  <si>
    <t>Subscriptions paid to county</t>
  </si>
  <si>
    <t>Cash paid into bank</t>
  </si>
  <si>
    <t>Cash withdrawn from bank</t>
  </si>
  <si>
    <t>Bank transfer</t>
  </si>
  <si>
    <t>Notes: Do not print this column</t>
  </si>
  <si>
    <t>Unit Information</t>
  </si>
  <si>
    <t>Read the instructions sheet before you start filling this in.</t>
  </si>
  <si>
    <t>Unit Name</t>
  </si>
  <si>
    <t>1st Linlithgow Brownies</t>
  </si>
  <si>
    <t>District</t>
  </si>
  <si>
    <t>the sheet contains example data so you can see how to complete it.</t>
  </si>
  <si>
    <t>Division</t>
  </si>
  <si>
    <t>North</t>
  </si>
  <si>
    <t>County</t>
  </si>
  <si>
    <t>West Lothian</t>
  </si>
  <si>
    <t>To delete the contents, highlight the white cells, and press delete on your keyboard.</t>
  </si>
  <si>
    <t>Accounting Year</t>
  </si>
  <si>
    <t>to</t>
  </si>
  <si>
    <t>Complete the white cells. These will automatically feed through to other sheets.</t>
  </si>
  <si>
    <t>Unit Leaders / Trustees that served any time during the period, up to the date the accounts were signed.</t>
  </si>
  <si>
    <t>Name</t>
  </si>
  <si>
    <t>Email Address</t>
  </si>
  <si>
    <t>Telephone No.</t>
  </si>
  <si>
    <t>Paula Maguire</t>
  </si>
  <si>
    <t>paularamsay@virginmedia.com</t>
  </si>
  <si>
    <t>07825 876066</t>
  </si>
  <si>
    <t>Leader</t>
  </si>
  <si>
    <t>Heather Yeats</t>
  </si>
  <si>
    <t>heather.joanne.yeats@gmail.com</t>
  </si>
  <si>
    <t>07580 132129</t>
  </si>
  <si>
    <t>Kirstie Claybourne</t>
  </si>
  <si>
    <t>kirstie.1997@hotmail.co.uk</t>
  </si>
  <si>
    <t>07867 336173</t>
  </si>
  <si>
    <t>Helen Greig</t>
  </si>
  <si>
    <t>helen.greig@live.co.uk</t>
  </si>
  <si>
    <t>07957 260644</t>
  </si>
  <si>
    <t>Leader in Training</t>
  </si>
  <si>
    <r>
      <rPr>
        <rFont val="Trebuchet MS"/>
        <b/>
        <color theme="1"/>
        <sz val="10.0"/>
      </rPr>
      <t>No</t>
    </r>
    <r>
      <rPr>
        <rFont val="Trebuchet MS"/>
        <b/>
        <color rgb="FFFF0000"/>
        <sz val="10.0"/>
      </rPr>
      <t>.</t>
    </r>
    <r>
      <rPr>
        <rFont val="Trebuchet MS"/>
        <b/>
        <color theme="1"/>
        <sz val="10.0"/>
      </rPr>
      <t xml:space="preserve"> of Girl Members</t>
    </r>
  </si>
  <si>
    <t>Dates</t>
  </si>
  <si>
    <t>Activities / Events / Residentials</t>
  </si>
  <si>
    <t>26-28 September 25</t>
  </si>
  <si>
    <t>Pack Holiday weekend</t>
  </si>
  <si>
    <t>In addition to the activities above, during the period the unit followed the Girlguiding programme.</t>
  </si>
  <si>
    <t>Bank Account Details</t>
  </si>
  <si>
    <t>Bank a/c 1</t>
  </si>
  <si>
    <t>Bank a/c 2</t>
  </si>
  <si>
    <t>Account Name</t>
  </si>
  <si>
    <t>Bank of Scotland</t>
  </si>
  <si>
    <t>Sort code</t>
  </si>
  <si>
    <t>Account number</t>
  </si>
  <si>
    <t>Name of signatory 1</t>
  </si>
  <si>
    <t>Name of signatory 2</t>
  </si>
  <si>
    <t>Name of signatory 3</t>
  </si>
  <si>
    <t>Name of signatory 4</t>
  </si>
  <si>
    <t>RECEIPTS AND PAYMENTS REGISTER</t>
  </si>
  <si>
    <t>(Template version: Sept 2022)</t>
  </si>
  <si>
    <t>TOTAL</t>
  </si>
  <si>
    <t>CASH</t>
  </si>
  <si>
    <t>BANK a/c 1</t>
  </si>
  <si>
    <t>BANK a/c 2</t>
  </si>
  <si>
    <t>White cells can be edited. Blue cells are protected from editing.</t>
  </si>
  <si>
    <t>MOVEMENT BALANCES IN THE PERIOD</t>
  </si>
  <si>
    <t>Fill in your opening cash and bank balances as shown in your prior year accounts.</t>
  </si>
  <si>
    <t>CLOSING BALANCES CARRIED FORWARD</t>
  </si>
  <si>
    <t>Delete the example data before use. Highlight the white cells and press delete on your keyboard.</t>
  </si>
  <si>
    <t>LINE</t>
  </si>
  <si>
    <t>RECEIPT or PAYMENT</t>
  </si>
  <si>
    <t>BANK or CASH</t>
  </si>
  <si>
    <t>REFERENCE</t>
  </si>
  <si>
    <t>RECEIVED FROM / 
PAID TO</t>
  </si>
  <si>
    <t>DESCRIPTION</t>
  </si>
  <si>
    <t>ACCOUNTS CATEGORY</t>
  </si>
  <si>
    <t>AMOUNT</t>
  </si>
  <si>
    <t>MOVE'T IN CASH BAL</t>
  </si>
  <si>
    <t>MOVE'T IN BANK 1 BAL</t>
  </si>
  <si>
    <t>MOVE'T IN BANK 2 BAL</t>
  </si>
  <si>
    <t>Grey squares with triangle in column header row allows you to filter the column. To cancel all filters, goto Data / Sort &amp; Filter / Filter / Clear</t>
  </si>
  <si>
    <t>BANK 1</t>
  </si>
  <si>
    <t>18 Brownies</t>
  </si>
  <si>
    <t>Monthly subscription @ £12 x 18</t>
  </si>
  <si>
    <t>HMRC</t>
  </si>
  <si>
    <t>Gift Aid</t>
  </si>
  <si>
    <t>Amazon</t>
  </si>
  <si>
    <t xml:space="preserve">Small Printer &amp; Replacement Laminator </t>
  </si>
  <si>
    <t>Riverside Senior Section</t>
  </si>
  <si>
    <t>Badges</t>
  </si>
  <si>
    <t>5th Radcliffe Brownies</t>
  </si>
  <si>
    <t>9th Bridgend Guides</t>
  </si>
  <si>
    <t>Baker Ross</t>
  </si>
  <si>
    <t>Craft Materials</t>
  </si>
  <si>
    <t>eBay</t>
  </si>
  <si>
    <t>Activity Materials</t>
  </si>
  <si>
    <t>Hobbycraft</t>
  </si>
  <si>
    <t>The Works</t>
  </si>
  <si>
    <t>Asda</t>
  </si>
  <si>
    <t>Easter Eggs</t>
  </si>
  <si>
    <t>Brownie Parents</t>
  </si>
  <si>
    <t>Pack Holiday Craft Materials</t>
  </si>
  <si>
    <t>Badges - Refund</t>
  </si>
  <si>
    <t>Owl Magic</t>
  </si>
  <si>
    <t>Educational Visit</t>
  </si>
  <si>
    <t>Tesco</t>
  </si>
  <si>
    <t>Ice Lollies</t>
  </si>
  <si>
    <t>Monthly subscription @ £12 x 14</t>
  </si>
  <si>
    <t>GHMC</t>
  </si>
  <si>
    <t>Hall Rent April 25 to March 2026</t>
  </si>
  <si>
    <t>Robyn Cherrie</t>
  </si>
  <si>
    <t>Pack Holiday Deposit</t>
  </si>
  <si>
    <t>Amazon - for 2nd Guides</t>
  </si>
  <si>
    <t>Activity Materials - for 2nd Guides</t>
  </si>
  <si>
    <t>Ella, Eva, Kasia</t>
  </si>
  <si>
    <t>Pack Holiday Deposit x 3</t>
  </si>
  <si>
    <t>2nd Linlithgow Guides</t>
  </si>
  <si>
    <t>Payment for Amazon Order</t>
  </si>
  <si>
    <t>Girlguiding Scotland - for 2nd Guides</t>
  </si>
  <si>
    <t>Badges - for 2nd Guides</t>
  </si>
  <si>
    <t>Payment for Badge Order</t>
  </si>
  <si>
    <t>Lauren Goater</t>
  </si>
  <si>
    <t>Sale of Camp Food</t>
  </si>
  <si>
    <t xml:space="preserve">Girlguiding Oxfordshire </t>
  </si>
  <si>
    <t>Alice Williams</t>
  </si>
  <si>
    <t xml:space="preserve">Rosa Forgan </t>
  </si>
  <si>
    <t>Pack Holiday in Full</t>
  </si>
  <si>
    <t>Eva Atkinson</t>
  </si>
  <si>
    <t>Pack Holiday Balance</t>
  </si>
  <si>
    <t>Kasia Macpherson</t>
  </si>
  <si>
    <t>Rachel Black</t>
  </si>
  <si>
    <t>Alicia &amp; Nicole</t>
  </si>
  <si>
    <t>Pack Holiday in Full x 2</t>
  </si>
  <si>
    <t>Ella Robertson</t>
  </si>
  <si>
    <t>Julia Morgan</t>
  </si>
  <si>
    <t>Flora Laird</t>
  </si>
  <si>
    <t>Edinburgh Chocolatarium</t>
  </si>
  <si>
    <t xml:space="preserve">Deposit for December Outing </t>
  </si>
  <si>
    <t>B&amp;M</t>
  </si>
  <si>
    <t>Christmas Treats &amp; Cards</t>
  </si>
  <si>
    <t>2nd Linlithgow Rangers</t>
  </si>
  <si>
    <t>Payment for Badge Books</t>
  </si>
  <si>
    <t>Girlguiding Scotland</t>
  </si>
  <si>
    <t xml:space="preserve">Badge books, badges, certificates etc </t>
  </si>
  <si>
    <t>Pack Holiday Materials</t>
  </si>
  <si>
    <t>The Book Bundle</t>
  </si>
  <si>
    <t>SP Beauty Outlet</t>
  </si>
  <si>
    <t>Temu</t>
  </si>
  <si>
    <t>Printer ink</t>
  </si>
  <si>
    <t>Monthly subscription @ £12 x 2</t>
  </si>
  <si>
    <t>Grace Pearson</t>
  </si>
  <si>
    <t>Eva Watson Maher</t>
  </si>
  <si>
    <t>Romilly Roberts</t>
  </si>
  <si>
    <t>Pack Holiday Food Order</t>
  </si>
  <si>
    <t xml:space="preserve">Pack Holiday Food </t>
  </si>
  <si>
    <t>Monthly subscription @ £12 x 15</t>
  </si>
  <si>
    <t>City of Edinburgh</t>
  </si>
  <si>
    <t xml:space="preserve">Pack Holiday Accommodation Balance </t>
  </si>
  <si>
    <t>Monthly subscription @ £12 x 1</t>
  </si>
  <si>
    <t>North Division</t>
  </si>
  <si>
    <t>Dalguise Credit - used for Deposit 2026</t>
  </si>
  <si>
    <t>PGL Travel Ltd (Dalguise)</t>
  </si>
  <si>
    <t>Balance of Dalguise Deposit 2026</t>
  </si>
  <si>
    <t>Monthly subscription @ £12 x 16</t>
  </si>
  <si>
    <t>2nd Guides - Primark</t>
  </si>
  <si>
    <t>Xmas Gifts</t>
  </si>
  <si>
    <t>2nd Guides - Card Factory/The Works</t>
  </si>
  <si>
    <t>P Maguire - B&amp;M</t>
  </si>
  <si>
    <t>Monthly subscription @ £12 x 6</t>
  </si>
  <si>
    <t xml:space="preserve">Balance for December Outing </t>
  </si>
  <si>
    <t>Monthly subscription @ £12 x 19</t>
  </si>
  <si>
    <t>2nd Guides (iro Girlguiding Scotland)</t>
  </si>
  <si>
    <t>Payment for Badges</t>
  </si>
  <si>
    <t>ScotRail</t>
  </si>
  <si>
    <t>Rail Travel - Chocolatarium Trip</t>
  </si>
  <si>
    <t>Girlguiding North East England</t>
  </si>
  <si>
    <t>Thinking Day Pennies</t>
  </si>
  <si>
    <t>Bank charge</t>
  </si>
  <si>
    <t>Expenses - First Response Training</t>
  </si>
  <si>
    <t>Monthly subscription @ £15 x 1</t>
  </si>
  <si>
    <t>Girlguiding Memberships</t>
  </si>
  <si>
    <t>Ryman</t>
  </si>
  <si>
    <t xml:space="preserve">Leader Baby Gift </t>
  </si>
  <si>
    <t>Toy Street</t>
  </si>
  <si>
    <t>Leader Baby Gift</t>
  </si>
  <si>
    <t>Leader Baby Card x 2</t>
  </si>
  <si>
    <t>Matalan</t>
  </si>
  <si>
    <t>Leader Baby Gift x 2</t>
  </si>
</sst>
</file>

<file path=xl/styles.xml><?xml version="1.0" encoding="utf-8"?>
<styleSheet xmlns="http://schemas.openxmlformats.org/spreadsheetml/2006/main" xmlns:x14ac="http://schemas.microsoft.com/office/spreadsheetml/2009/9/ac" xmlns:mc="http://schemas.openxmlformats.org/markup-compatibility/2006">
  <numFmts count="12">
    <numFmt numFmtId="164" formatCode="D/M/YYYY"/>
    <numFmt numFmtId="165" formatCode="_-&quot;£&quot;* #,##0_-;_-&quot;£&quot;* \-\ #,##0_-;_-&quot;£&quot;* &quot;-&quot;_-;_-@"/>
    <numFmt numFmtId="166" formatCode="_-&quot;£&quot;* #,##0.00_-;_-&quot;£&quot;* \-\ #,##0.00_-;_-&quot;£&quot;* &quot;-&quot;_-;_-@"/>
    <numFmt numFmtId="167" formatCode="d\ mmmm\ yy"/>
    <numFmt numFmtId="168" formatCode="0#\-0#\-0#"/>
    <numFmt numFmtId="169" formatCode="0000000#"/>
    <numFmt numFmtId="170" formatCode="0.00_ ;[Red]\-0.00\ "/>
    <numFmt numFmtId="171" formatCode="d\-mmm\-yy"/>
    <numFmt numFmtId="172" formatCode="&quot;£&quot;#,##0.00;[Red]\-&quot;£&quot;#,##0.00"/>
    <numFmt numFmtId="173" formatCode="&quot;£&quot;\ 0.00_ ;[Red]&quot;£&quot;\ \-0.00\ "/>
    <numFmt numFmtId="174" formatCode="[$-F800]dddd\,\ mmmm\ dd\,\ yyyy"/>
    <numFmt numFmtId="175" formatCode="#,##0.00_ ;[Red]\-#,##0.00_-;\ &quot;- &quot;"/>
  </numFmts>
  <fonts count="30">
    <font>
      <sz val="10.0"/>
      <color rgb="FF000000"/>
      <name val="Arial"/>
      <scheme val="minor"/>
    </font>
    <font>
      <b/>
      <sz val="16.0"/>
      <color theme="1"/>
      <name val="Trebuchet MS"/>
    </font>
    <font>
      <sz val="10.0"/>
      <color theme="1"/>
      <name val="Arial"/>
    </font>
    <font>
      <sz val="11.0"/>
      <color theme="1"/>
      <name val="Trebuchet MS"/>
    </font>
    <font>
      <b/>
      <sz val="14.0"/>
      <color theme="1"/>
      <name val="Trebuchet MS"/>
    </font>
    <font>
      <b/>
      <sz val="11.0"/>
      <color theme="1"/>
      <name val="Trebuchet MS"/>
    </font>
    <font>
      <b/>
      <sz val="12.0"/>
      <color theme="1"/>
      <name val="Trebuchet MS"/>
    </font>
    <font>
      <b/>
      <sz val="10.0"/>
      <color theme="1"/>
      <name val="Trebuchet MS"/>
    </font>
    <font>
      <u/>
      <sz val="11.0"/>
      <color theme="1"/>
      <name val="Trebuchet MS"/>
    </font>
    <font/>
    <font>
      <b/>
      <u/>
      <sz val="11.0"/>
      <color theme="1"/>
      <name val="Trebuchet MS"/>
    </font>
    <font>
      <u/>
      <sz val="11.0"/>
      <color theme="1"/>
      <name val="Trebuchet MS"/>
    </font>
    <font>
      <sz val="10.0"/>
      <color theme="1"/>
      <name val="Trebuchet MS"/>
    </font>
    <font>
      <b/>
      <sz val="9.0"/>
      <color theme="1"/>
      <name val="Trebuchet MS"/>
    </font>
    <font>
      <u/>
      <sz val="11.0"/>
      <color theme="1"/>
      <name val="Trebuchet MS"/>
    </font>
    <font>
      <u/>
      <sz val="11.0"/>
      <color theme="1"/>
      <name val="Trebuchet MS"/>
    </font>
    <font>
      <sz val="12.0"/>
      <color theme="1"/>
      <name val="Trebuchet MS"/>
    </font>
    <font>
      <b/>
      <sz val="10.0"/>
      <color theme="1"/>
      <name val="Arial"/>
    </font>
    <font>
      <b/>
      <sz val="10.0"/>
      <color theme="0"/>
      <name val="Arial"/>
    </font>
    <font>
      <color theme="1"/>
      <name val="Arial"/>
    </font>
    <font>
      <b/>
      <sz val="14.0"/>
      <color theme="1"/>
      <name val="Arial"/>
    </font>
    <font>
      <b/>
      <sz val="10.0"/>
      <color rgb="FFFF0000"/>
      <name val="Arial"/>
    </font>
    <font>
      <sz val="8.0"/>
      <color theme="1"/>
      <name val="Arial"/>
    </font>
    <font>
      <b/>
      <sz val="11.0"/>
      <color theme="1"/>
      <name val="Arial"/>
    </font>
    <font>
      <sz val="10.0"/>
      <color theme="0"/>
      <name val="Arial"/>
    </font>
    <font>
      <b/>
      <sz val="11.0"/>
      <color theme="1"/>
      <name val="Calibri"/>
    </font>
    <font>
      <sz val="10.0"/>
      <color rgb="FFEBF4FF"/>
      <name val="Arial"/>
    </font>
    <font>
      <b/>
      <sz val="9.0"/>
      <color theme="1"/>
      <name val="Arial"/>
    </font>
    <font>
      <sz val="9.0"/>
      <color theme="1"/>
      <name val="Arial"/>
    </font>
    <font>
      <b/>
      <color rgb="FFFF0000"/>
      <name val="Arial"/>
    </font>
  </fonts>
  <fills count="10">
    <fill>
      <patternFill patternType="none"/>
    </fill>
    <fill>
      <patternFill patternType="lightGray"/>
    </fill>
    <fill>
      <patternFill patternType="solid">
        <fgColor theme="0"/>
        <bgColor theme="0"/>
      </patternFill>
    </fill>
    <fill>
      <patternFill patternType="solid">
        <fgColor rgb="FFEBF4FF"/>
        <bgColor rgb="FFEBF4FF"/>
      </patternFill>
    </fill>
    <fill>
      <patternFill patternType="solid">
        <fgColor theme="4"/>
        <bgColor theme="4"/>
      </patternFill>
    </fill>
    <fill>
      <patternFill patternType="solid">
        <fgColor rgb="FFFFCCFF"/>
        <bgColor rgb="FFFFCCFF"/>
      </patternFill>
    </fill>
    <fill>
      <patternFill patternType="solid">
        <fgColor rgb="FFFFFF00"/>
        <bgColor rgb="FFFFFF00"/>
      </patternFill>
    </fill>
    <fill>
      <patternFill patternType="solid">
        <fgColor rgb="FFB6D7A8"/>
        <bgColor rgb="FFB6D7A8"/>
      </patternFill>
    </fill>
    <fill>
      <patternFill patternType="solid">
        <fgColor rgb="FFA4C2F4"/>
        <bgColor rgb="FFA4C2F4"/>
      </patternFill>
    </fill>
    <fill>
      <patternFill patternType="solid">
        <fgColor rgb="FF9FC5E8"/>
        <bgColor rgb="FF9FC5E8"/>
      </patternFill>
    </fill>
  </fills>
  <borders count="27">
    <border/>
    <border>
      <left/>
      <right/>
      <top/>
      <bottom/>
    </border>
    <border>
      <bottom style="thin">
        <color rgb="FF000000"/>
      </bottom>
    </border>
    <border>
      <left/>
      <top/>
      <bottom/>
    </border>
    <border>
      <top/>
      <bottom/>
    </border>
    <border>
      <top style="thin">
        <color rgb="FF000000"/>
      </top>
    </border>
    <border>
      <top style="thin">
        <color rgb="FF000000"/>
      </top>
      <bottom style="double">
        <color rgb="FF000000"/>
      </bottom>
    </border>
    <border>
      <left style="thin">
        <color rgb="FF7F7F7F"/>
      </left>
      <top style="thin">
        <color rgb="FF7F7F7F"/>
      </top>
      <bottom style="thin">
        <color rgb="FF7F7F7F"/>
      </bottom>
    </border>
    <border>
      <top style="thin">
        <color rgb="FF7F7F7F"/>
      </top>
      <bottom style="thin">
        <color rgb="FF7F7F7F"/>
      </bottom>
    </border>
    <border>
      <right style="thin">
        <color rgb="FF7F7F7F"/>
      </right>
      <top style="thin">
        <color rgb="FF7F7F7F"/>
      </top>
      <bottom style="thin">
        <color rgb="FF7F7F7F"/>
      </bottom>
    </border>
    <border>
      <left style="thin">
        <color rgb="FF7F7F7F"/>
      </left>
      <top style="thin">
        <color rgb="FF7F7F7F"/>
      </top>
      <bottom/>
    </border>
    <border>
      <top style="thin">
        <color rgb="FF7F7F7F"/>
      </top>
      <bottom/>
    </border>
    <border>
      <right style="thin">
        <color rgb="FF7F7F7F"/>
      </right>
      <top style="thin">
        <color rgb="FF7F7F7F"/>
      </top>
      <bottom/>
    </border>
    <border>
      <left style="thin">
        <color rgb="FF7F7F7F"/>
      </left>
      <top/>
      <bottom/>
    </border>
    <border>
      <right style="thin">
        <color rgb="FF7F7F7F"/>
      </right>
      <top/>
      <bottom/>
    </border>
    <border>
      <left style="thin">
        <color rgb="FF7F7F7F"/>
      </left>
      <top/>
      <bottom style="thin">
        <color rgb="FF7F7F7F"/>
      </bottom>
    </border>
    <border>
      <top/>
      <bottom style="thin">
        <color rgb="FF7F7F7F"/>
      </bottom>
    </border>
    <border>
      <right style="thin">
        <color rgb="FF7F7F7F"/>
      </right>
      <top/>
      <bottom style="thin">
        <color rgb="FF7F7F7F"/>
      </bottom>
    </border>
    <border>
      <left style="thin">
        <color rgb="FF7F7F7F"/>
      </left>
      <right style="thin">
        <color rgb="FF7F7F7F"/>
      </right>
      <top style="thin">
        <color rgb="FF7F7F7F"/>
      </top>
      <bottom style="thin">
        <color rgb="FF7F7F7F"/>
      </bottom>
    </border>
    <border>
      <left style="thin">
        <color rgb="FF000000"/>
      </left>
      <right style="thin">
        <color rgb="FF000000"/>
      </right>
      <top style="thin">
        <color rgb="FF000000"/>
      </top>
      <bottom style="thin">
        <color rgb="FF000000"/>
      </bottom>
    </border>
    <border>
      <left/>
      <right/>
      <top style="thin">
        <color rgb="FF000000"/>
      </top>
      <bottom/>
    </border>
    <border>
      <left style="thin">
        <color rgb="FF7F7F7F"/>
      </left>
      <right style="thin">
        <color rgb="FF7F7F7F"/>
      </right>
      <top style="thin">
        <color rgb="FF7F7F7F"/>
      </top>
    </border>
    <border>
      <left style="thin">
        <color rgb="FF7F7F7F"/>
      </left>
      <right style="thin">
        <color rgb="FF7F7F7F"/>
      </right>
      <bottom style="thin">
        <color rgb="FF7F7F7F"/>
      </bottom>
    </border>
    <border>
      <left style="thin">
        <color rgb="FF7F7F7F"/>
      </left>
      <right/>
      <top style="thin">
        <color rgb="FF7F7F7F"/>
      </top>
    </border>
    <border>
      <left style="thin">
        <color rgb="FF7F7F7F"/>
      </left>
      <right/>
    </border>
    <border>
      <left style="thin">
        <color rgb="FF7F7F7F"/>
      </left>
      <right/>
      <bottom style="thin">
        <color rgb="FF7F7F7F"/>
      </bottom>
    </border>
    <border>
      <left style="thin">
        <color rgb="FF7F7F7F"/>
      </left>
      <right style="thin">
        <color rgb="FF7F7F7F"/>
      </right>
      <top/>
      <bottom style="thin">
        <color rgb="FF7F7F7F"/>
      </bottom>
    </border>
  </borders>
  <cellStyleXfs count="1">
    <xf borderId="0" fillId="0" fontId="0" numFmtId="0" applyAlignment="1" applyFont="1"/>
  </cellStyleXfs>
  <cellXfs count="202">
    <xf borderId="0" fillId="0" fontId="0" numFmtId="0" xfId="0" applyAlignment="1" applyFont="1">
      <alignment readingOrder="0" shrinkToFit="0" vertical="bottom" wrapText="0"/>
    </xf>
    <xf borderId="1" fillId="2" fontId="1" numFmtId="0" xfId="0" applyAlignment="1" applyBorder="1" applyFill="1" applyFont="1">
      <alignment vertical="top"/>
    </xf>
    <xf borderId="1" fillId="2" fontId="2" numFmtId="0" xfId="0" applyAlignment="1" applyBorder="1" applyFont="1">
      <alignment shrinkToFit="0" vertical="center" wrapText="1"/>
    </xf>
    <xf borderId="1" fillId="2" fontId="3" numFmtId="0" xfId="0" applyBorder="1" applyFont="1"/>
    <xf borderId="1" fillId="2" fontId="4" numFmtId="0" xfId="0" applyAlignment="1" applyBorder="1" applyFont="1">
      <alignment vertical="center"/>
    </xf>
    <xf borderId="1" fillId="2" fontId="3" numFmtId="0" xfId="0" applyAlignment="1" applyBorder="1" applyFont="1">
      <alignment horizontal="center"/>
    </xf>
    <xf borderId="1" fillId="3" fontId="3" numFmtId="0" xfId="0" applyBorder="1" applyFill="1" applyFont="1"/>
    <xf borderId="1" fillId="3" fontId="5" numFmtId="0" xfId="0" applyBorder="1" applyFont="1"/>
    <xf borderId="1" fillId="2" fontId="4" numFmtId="0" xfId="0" applyAlignment="1" applyBorder="1" applyFont="1">
      <alignment vertical="top"/>
    </xf>
    <xf borderId="1" fillId="2" fontId="5" numFmtId="0" xfId="0" applyBorder="1" applyFont="1"/>
    <xf borderId="1" fillId="3" fontId="5" numFmtId="0" xfId="0" applyAlignment="1" applyBorder="1" applyFont="1">
      <alignment vertical="center"/>
    </xf>
    <xf borderId="1" fillId="2" fontId="6" numFmtId="0" xfId="0" applyBorder="1" applyFont="1"/>
    <xf borderId="1" fillId="2" fontId="7" numFmtId="164" xfId="0" applyAlignment="1" applyBorder="1" applyFont="1" applyNumberFormat="1">
      <alignment horizontal="right"/>
    </xf>
    <xf borderId="1" fillId="2" fontId="5" numFmtId="0" xfId="0" applyAlignment="1" applyBorder="1" applyFont="1">
      <alignment horizontal="left"/>
    </xf>
    <xf borderId="1" fillId="2" fontId="8" numFmtId="0" xfId="0" applyBorder="1" applyFont="1"/>
    <xf borderId="1" fillId="2" fontId="3" numFmtId="165" xfId="0" applyBorder="1" applyFont="1" applyNumberFormat="1"/>
    <xf borderId="1" fillId="2" fontId="5" numFmtId="165" xfId="0" applyAlignment="1" applyBorder="1" applyFont="1" applyNumberFormat="1">
      <alignment horizontal="center"/>
    </xf>
    <xf borderId="1" fillId="2" fontId="3" numFmtId="166" xfId="0" applyBorder="1" applyFont="1" applyNumberFormat="1"/>
    <xf borderId="0" fillId="0" fontId="3" numFmtId="166" xfId="0" applyFont="1" applyNumberFormat="1"/>
    <xf borderId="2" fillId="0" fontId="3" numFmtId="166" xfId="0" applyBorder="1" applyFont="1" applyNumberFormat="1"/>
    <xf borderId="3" fillId="2" fontId="5" numFmtId="0" xfId="0" applyBorder="1" applyFont="1"/>
    <xf borderId="4" fillId="0" fontId="9" numFmtId="0" xfId="0" applyBorder="1" applyFont="1"/>
    <xf borderId="1" fillId="2" fontId="5" numFmtId="165" xfId="0" applyBorder="1" applyFont="1" applyNumberFormat="1"/>
    <xf borderId="5" fillId="0" fontId="5" numFmtId="166" xfId="0" applyBorder="1" applyFont="1" applyNumberFormat="1"/>
    <xf borderId="0" fillId="0" fontId="5" numFmtId="166" xfId="0" applyFont="1" applyNumberFormat="1"/>
    <xf borderId="1" fillId="2" fontId="3" numFmtId="166" xfId="0" applyAlignment="1" applyBorder="1" applyFont="1" applyNumberFormat="1">
      <alignment horizontal="center"/>
    </xf>
    <xf borderId="5" fillId="0" fontId="3" numFmtId="166" xfId="0" applyBorder="1" applyFont="1" applyNumberFormat="1"/>
    <xf borderId="6" fillId="0" fontId="5" numFmtId="166" xfId="0" applyBorder="1" applyFont="1" applyNumberFormat="1"/>
    <xf borderId="1" fillId="2" fontId="7" numFmtId="165" xfId="0" applyBorder="1" applyFont="1" applyNumberFormat="1"/>
    <xf borderId="1" fillId="2" fontId="10" numFmtId="0" xfId="0" applyBorder="1" applyFont="1"/>
    <xf borderId="1" fillId="2" fontId="7" numFmtId="165" xfId="0" applyAlignment="1" applyBorder="1" applyFont="1" applyNumberFormat="1">
      <alignment horizontal="center"/>
    </xf>
    <xf borderId="1" fillId="2" fontId="7" numFmtId="166" xfId="0" applyAlignment="1" applyBorder="1" applyFont="1" applyNumberFormat="1">
      <alignment horizontal="center"/>
    </xf>
    <xf borderId="1" fillId="3" fontId="3" numFmtId="165" xfId="0" applyBorder="1" applyFont="1" applyNumberFormat="1"/>
    <xf borderId="1" fillId="3" fontId="3" numFmtId="0" xfId="0" applyAlignment="1" applyBorder="1" applyFont="1">
      <alignment horizontal="left"/>
    </xf>
    <xf borderId="3" fillId="2" fontId="3" numFmtId="0" xfId="0" applyBorder="1" applyFont="1"/>
    <xf borderId="1" fillId="2" fontId="3" numFmtId="165" xfId="0" applyAlignment="1" applyBorder="1" applyFont="1" applyNumberFormat="1">
      <alignment horizontal="center"/>
    </xf>
    <xf borderId="1" fillId="2" fontId="11" numFmtId="165" xfId="0" applyBorder="1" applyFont="1" applyNumberFormat="1"/>
    <xf borderId="1" fillId="2" fontId="3" numFmtId="0" xfId="0" applyAlignment="1" applyBorder="1" applyFont="1">
      <alignment shrinkToFit="0" vertical="center" wrapText="1"/>
    </xf>
    <xf borderId="0" fillId="0" fontId="3" numFmtId="0" xfId="0" applyAlignment="1" applyFont="1">
      <alignment horizontal="left" shrinkToFit="0" vertical="center" wrapText="1"/>
    </xf>
    <xf borderId="1" fillId="3" fontId="3" numFmtId="0" xfId="0" applyAlignment="1" applyBorder="1" applyFont="1">
      <alignment vertical="top"/>
    </xf>
    <xf borderId="3" fillId="2" fontId="3" numFmtId="0" xfId="0" applyAlignment="1" applyBorder="1" applyFont="1">
      <alignment horizontal="left" shrinkToFit="0" vertical="top" wrapText="1"/>
    </xf>
    <xf borderId="1" fillId="2" fontId="3" numFmtId="0" xfId="0" applyAlignment="1" applyBorder="1" applyFont="1">
      <alignment horizontal="left" shrinkToFit="0" vertical="top" wrapText="1"/>
    </xf>
    <xf borderId="1" fillId="2" fontId="3" numFmtId="0" xfId="0" applyAlignment="1" applyBorder="1" applyFont="1">
      <alignment horizontal="left" vertical="center"/>
    </xf>
    <xf borderId="7" fillId="2" fontId="3" numFmtId="0" xfId="0" applyAlignment="1" applyBorder="1" applyFont="1">
      <alignment horizontal="left" vertical="center"/>
    </xf>
    <xf borderId="8" fillId="0" fontId="9" numFmtId="0" xfId="0" applyBorder="1" applyFont="1"/>
    <xf borderId="9" fillId="0" fontId="9" numFmtId="0" xfId="0" applyBorder="1" applyFont="1"/>
    <xf borderId="1" fillId="2" fontId="3" numFmtId="0" xfId="0" applyAlignment="1" applyBorder="1" applyFont="1">
      <alignment horizontal="left" shrinkToFit="0" vertical="center" wrapText="1"/>
    </xf>
    <xf borderId="7" fillId="2" fontId="3" numFmtId="15" xfId="0" applyAlignment="1" applyBorder="1" applyFont="1" applyNumberFormat="1">
      <alignment horizontal="left" shrinkToFit="0" vertical="center" wrapText="1"/>
    </xf>
    <xf borderId="1" fillId="3" fontId="3" numFmtId="0" xfId="0" applyAlignment="1" applyBorder="1" applyFont="1">
      <alignment vertical="center"/>
    </xf>
    <xf borderId="1" fillId="2" fontId="3" numFmtId="0" xfId="0" applyAlignment="1" applyBorder="1" applyFont="1">
      <alignment horizontal="left"/>
    </xf>
    <xf quotePrefix="1" borderId="1" fillId="3" fontId="3" numFmtId="0" xfId="0" applyAlignment="1" applyBorder="1" applyFont="1">
      <alignment horizontal="left"/>
    </xf>
    <xf borderId="1" fillId="2" fontId="12" numFmtId="0" xfId="0" applyAlignment="1" applyBorder="1" applyFont="1">
      <alignment horizontal="left" vertical="center"/>
    </xf>
    <xf borderId="1" fillId="3" fontId="2" numFmtId="0" xfId="0" applyBorder="1" applyFont="1"/>
    <xf borderId="1" fillId="2" fontId="7" numFmtId="0" xfId="0" applyBorder="1" applyFont="1"/>
    <xf borderId="1" fillId="3" fontId="7" numFmtId="0" xfId="0" applyBorder="1" applyFont="1"/>
    <xf borderId="3" fillId="2" fontId="4" numFmtId="0" xfId="0" applyAlignment="1" applyBorder="1" applyFont="1">
      <alignment horizontal="left" vertical="top"/>
    </xf>
    <xf borderId="1" fillId="2" fontId="5" numFmtId="0" xfId="0" applyAlignment="1" applyBorder="1" applyFont="1">
      <alignment vertical="top"/>
    </xf>
    <xf borderId="1" fillId="3" fontId="6" numFmtId="0" xfId="0" applyBorder="1" applyFont="1"/>
    <xf borderId="1" fillId="3" fontId="12" numFmtId="0" xfId="0" applyBorder="1" applyFont="1"/>
    <xf borderId="1" fillId="3" fontId="12" numFmtId="0" xfId="0" applyAlignment="1" applyBorder="1" applyFont="1">
      <alignment horizontal="left" vertical="center"/>
    </xf>
    <xf borderId="1" fillId="3" fontId="7" numFmtId="0" xfId="0" applyAlignment="1" applyBorder="1" applyFont="1">
      <alignment horizontal="left" vertical="center"/>
    </xf>
    <xf borderId="1" fillId="3" fontId="3" numFmtId="0" xfId="0" applyAlignment="1" applyBorder="1" applyFont="1">
      <alignment horizontal="left" vertical="center"/>
    </xf>
    <xf borderId="1" fillId="3" fontId="7" numFmtId="0" xfId="0" applyAlignment="1" applyBorder="1" applyFont="1">
      <alignment vertical="center"/>
    </xf>
    <xf borderId="1" fillId="3" fontId="12" numFmtId="0" xfId="0" applyAlignment="1" applyBorder="1" applyFont="1">
      <alignment vertical="center"/>
    </xf>
    <xf borderId="10" fillId="2" fontId="3" numFmtId="49" xfId="0" applyAlignment="1" applyBorder="1" applyFont="1" applyNumberFormat="1">
      <alignment horizontal="left" vertical="center"/>
    </xf>
    <xf borderId="11" fillId="0" fontId="9" numFmtId="0" xfId="0" applyBorder="1" applyFont="1"/>
    <xf borderId="12" fillId="0" fontId="9" numFmtId="0" xfId="0" applyBorder="1" applyFont="1"/>
    <xf borderId="10" fillId="2" fontId="3" numFmtId="0" xfId="0" applyAlignment="1" applyBorder="1" applyFont="1">
      <alignment horizontal="left" vertical="center"/>
    </xf>
    <xf borderId="13" fillId="2" fontId="3" numFmtId="0" xfId="0" applyAlignment="1" applyBorder="1" applyFont="1">
      <alignment horizontal="left" vertical="center"/>
    </xf>
    <xf borderId="14" fillId="0" fontId="9" numFmtId="0" xfId="0" applyBorder="1" applyFont="1"/>
    <xf borderId="15" fillId="2" fontId="3" numFmtId="0" xfId="0" applyAlignment="1" applyBorder="1" applyFont="1">
      <alignment horizontal="left" vertical="center"/>
    </xf>
    <xf borderId="16" fillId="0" fontId="9" numFmtId="0" xfId="0" applyBorder="1" applyFont="1"/>
    <xf borderId="17" fillId="0" fontId="9" numFmtId="0" xfId="0" applyBorder="1" applyFont="1"/>
    <xf borderId="1" fillId="3" fontId="12" numFmtId="0" xfId="0" applyAlignment="1" applyBorder="1" applyFont="1">
      <alignment horizontal="left"/>
    </xf>
    <xf borderId="3" fillId="3" fontId="3" numFmtId="0" xfId="0" applyAlignment="1" applyBorder="1" applyFont="1">
      <alignment horizontal="left" shrinkToFit="0" vertical="top" wrapText="1"/>
    </xf>
    <xf borderId="1" fillId="3" fontId="3" numFmtId="0" xfId="0" applyAlignment="1" applyBorder="1" applyFont="1">
      <alignment shrinkToFit="0" vertical="top" wrapText="1"/>
    </xf>
    <xf borderId="7" fillId="3" fontId="7" numFmtId="0" xfId="0" applyAlignment="1" applyBorder="1" applyFont="1">
      <alignment horizontal="left" vertical="center"/>
    </xf>
    <xf borderId="18" fillId="3" fontId="7" numFmtId="0" xfId="0" applyAlignment="1" applyBorder="1" applyFont="1">
      <alignment horizontal="left" vertical="center"/>
    </xf>
    <xf borderId="18" fillId="3" fontId="13" numFmtId="0" xfId="0" applyAlignment="1" applyBorder="1" applyFont="1">
      <alignment horizontal="left"/>
    </xf>
    <xf borderId="1" fillId="3" fontId="13" numFmtId="0" xfId="0" applyAlignment="1" applyBorder="1" applyFont="1">
      <alignment horizontal="center" shrinkToFit="0" vertical="center" wrapText="1"/>
    </xf>
    <xf borderId="1" fillId="3" fontId="12" numFmtId="0" xfId="0" applyAlignment="1" applyBorder="1" applyFont="1">
      <alignment horizontal="right" vertical="center"/>
    </xf>
    <xf borderId="7" fillId="3" fontId="12" numFmtId="0" xfId="0" applyAlignment="1" applyBorder="1" applyFont="1">
      <alignment horizontal="left" vertical="center"/>
    </xf>
    <xf borderId="7" fillId="3" fontId="12" numFmtId="0" xfId="0" applyAlignment="1" applyBorder="1" applyFont="1">
      <alignment horizontal="left"/>
    </xf>
    <xf borderId="7" fillId="2" fontId="3" numFmtId="0" xfId="0" applyAlignment="1" applyBorder="1" applyFont="1">
      <alignment horizontal="left"/>
    </xf>
    <xf borderId="1" fillId="3" fontId="3" numFmtId="0" xfId="0" applyAlignment="1" applyBorder="1" applyFont="1">
      <alignment horizontal="left" shrinkToFit="0" vertical="top" wrapText="1"/>
    </xf>
    <xf borderId="1" fillId="3" fontId="12" numFmtId="0" xfId="0" applyAlignment="1" applyBorder="1" applyFont="1">
      <alignment horizontal="left" shrinkToFit="0" vertical="top" wrapText="1"/>
    </xf>
    <xf borderId="1" fillId="3" fontId="6" numFmtId="0" xfId="0" applyAlignment="1" applyBorder="1" applyFont="1">
      <alignment vertical="center"/>
    </xf>
    <xf borderId="19" fillId="3" fontId="3" numFmtId="0" xfId="0" applyAlignment="1" applyBorder="1" applyFont="1">
      <alignment horizontal="center" vertical="center"/>
    </xf>
    <xf borderId="20" fillId="3" fontId="3" numFmtId="0" xfId="0" applyAlignment="1" applyBorder="1" applyFont="1">
      <alignment horizontal="center" vertical="center"/>
    </xf>
    <xf borderId="18" fillId="3" fontId="3" numFmtId="49" xfId="0" applyAlignment="1" applyBorder="1" applyFont="1" applyNumberFormat="1">
      <alignment horizontal="left" vertical="center"/>
    </xf>
    <xf borderId="7" fillId="3" fontId="3" numFmtId="49" xfId="0" applyAlignment="1" applyBorder="1" applyFont="1" applyNumberFormat="1">
      <alignment horizontal="left" vertical="center"/>
    </xf>
    <xf borderId="1" fillId="3" fontId="14" numFmtId="0" xfId="0" applyAlignment="1" applyBorder="1" applyFont="1">
      <alignment vertical="center"/>
    </xf>
    <xf borderId="1" fillId="3" fontId="15" numFmtId="0" xfId="0" applyAlignment="1" applyBorder="1" applyFont="1">
      <alignment horizontal="center" vertical="center"/>
    </xf>
    <xf borderId="7" fillId="2" fontId="3" numFmtId="15" xfId="0" applyAlignment="1" applyBorder="1" applyFont="1" applyNumberFormat="1">
      <alignment horizontal="left" vertical="center"/>
    </xf>
    <xf borderId="1" fillId="2" fontId="12" numFmtId="0" xfId="0" applyBorder="1" applyFont="1"/>
    <xf borderId="1" fillId="2" fontId="6" numFmtId="0" xfId="0" applyAlignment="1" applyBorder="1" applyFont="1">
      <alignment vertical="top"/>
    </xf>
    <xf borderId="1" fillId="2" fontId="4" numFmtId="0" xfId="0" applyAlignment="1" applyBorder="1" applyFont="1">
      <alignment shrinkToFit="0" vertical="center" wrapText="1"/>
    </xf>
    <xf borderId="1" fillId="3" fontId="5" numFmtId="0" xfId="0" applyAlignment="1" applyBorder="1" applyFont="1">
      <alignment horizontal="left" vertical="center"/>
    </xf>
    <xf borderId="1" fillId="3" fontId="16" numFmtId="0" xfId="0" applyAlignment="1" applyBorder="1" applyFont="1">
      <alignment vertical="center"/>
    </xf>
    <xf borderId="1" fillId="3" fontId="5" numFmtId="0" xfId="0" applyAlignment="1" applyBorder="1" applyFont="1">
      <alignment horizontal="left" vertical="top"/>
    </xf>
    <xf borderId="1" fillId="3" fontId="12" numFmtId="0" xfId="0" applyAlignment="1" applyBorder="1" applyFont="1">
      <alignment horizontal="left" vertical="top"/>
    </xf>
    <xf borderId="18" fillId="3" fontId="7" numFmtId="0" xfId="0" applyAlignment="1" applyBorder="1" applyFont="1">
      <alignment horizontal="left" shrinkToFit="0" vertical="center" wrapText="1"/>
    </xf>
    <xf borderId="7" fillId="3" fontId="12" numFmtId="0" xfId="0" applyAlignment="1" applyBorder="1" applyFont="1">
      <alignment horizontal="left" shrinkToFit="0" vertical="center" wrapText="1"/>
    </xf>
    <xf borderId="21" fillId="3" fontId="7" numFmtId="0" xfId="0" applyAlignment="1" applyBorder="1" applyFont="1">
      <alignment horizontal="left" shrinkToFit="0" vertical="center" wrapText="1"/>
    </xf>
    <xf borderId="10" fillId="3" fontId="12" numFmtId="0" xfId="0" applyAlignment="1" applyBorder="1" applyFont="1">
      <alignment horizontal="left" shrinkToFit="0" vertical="center" wrapText="1"/>
    </xf>
    <xf borderId="22" fillId="0" fontId="9" numFmtId="0" xfId="0" applyBorder="1" applyFont="1"/>
    <xf borderId="15" fillId="3" fontId="12" numFmtId="0" xfId="0" applyAlignment="1" applyBorder="1" applyFont="1">
      <alignment horizontal="left" shrinkToFit="0" vertical="center" wrapText="1"/>
    </xf>
    <xf borderId="7" fillId="2" fontId="12" numFmtId="0" xfId="0" applyAlignment="1" applyBorder="1" applyFont="1">
      <alignment horizontal="left" shrinkToFit="0" vertical="center" wrapText="1"/>
    </xf>
    <xf borderId="10" fillId="2" fontId="12" numFmtId="0" xfId="0" applyAlignment="1" applyBorder="1" applyFont="1">
      <alignment horizontal="left" shrinkToFit="0" vertical="top" wrapText="1"/>
    </xf>
    <xf borderId="23" fillId="3" fontId="7" numFmtId="0" xfId="0" applyAlignment="1" applyBorder="1" applyFont="1">
      <alignment horizontal="left" shrinkToFit="0" vertical="top" wrapText="1"/>
    </xf>
    <xf borderId="13" fillId="2" fontId="12" numFmtId="0" xfId="0" applyAlignment="1" applyBorder="1" applyFont="1">
      <alignment horizontal="left" shrinkToFit="0" vertical="center" wrapText="1"/>
    </xf>
    <xf borderId="24" fillId="0" fontId="9" numFmtId="0" xfId="0" applyBorder="1" applyFont="1"/>
    <xf borderId="15" fillId="2" fontId="12" numFmtId="0" xfId="0" applyAlignment="1" applyBorder="1" applyFont="1">
      <alignment horizontal="left" shrinkToFit="0" vertical="center" wrapText="1"/>
    </xf>
    <xf borderId="25" fillId="0" fontId="9" numFmtId="0" xfId="0" applyBorder="1" applyFont="1"/>
    <xf borderId="18" fillId="3" fontId="7" numFmtId="0" xfId="0" applyAlignment="1" applyBorder="1" applyFont="1">
      <alignment horizontal="left" shrinkToFit="0" vertical="top" wrapText="1"/>
    </xf>
    <xf borderId="15" fillId="2" fontId="12" numFmtId="0" xfId="0" applyAlignment="1" applyBorder="1" applyFont="1">
      <alignment horizontal="left" shrinkToFit="0" vertical="top" wrapText="1"/>
    </xf>
    <xf borderId="0" fillId="0" fontId="17" numFmtId="0" xfId="0" applyFont="1"/>
    <xf borderId="1" fillId="4" fontId="18" numFmtId="0" xfId="0" applyBorder="1" applyFill="1" applyFont="1"/>
    <xf borderId="0" fillId="0" fontId="2" numFmtId="0" xfId="0" applyFont="1"/>
    <xf borderId="0" fillId="0" fontId="19" numFmtId="0" xfId="0" applyFont="1"/>
    <xf borderId="0" fillId="0" fontId="2" numFmtId="49" xfId="0" applyAlignment="1" applyFont="1" applyNumberFormat="1">
      <alignment vertical="center"/>
    </xf>
    <xf borderId="3" fillId="2" fontId="1" numFmtId="0" xfId="0" applyAlignment="1" applyBorder="1" applyFont="1">
      <alignment horizontal="left" vertical="top"/>
    </xf>
    <xf borderId="1" fillId="2" fontId="12" numFmtId="0" xfId="0" applyAlignment="1" applyBorder="1" applyFont="1">
      <alignment horizontal="left"/>
    </xf>
    <xf borderId="1" fillId="3" fontId="2" numFmtId="0" xfId="0" applyAlignment="1" applyBorder="1" applyFont="1">
      <alignment vertical="center"/>
    </xf>
    <xf borderId="1" fillId="3" fontId="7" numFmtId="0" xfId="0" applyAlignment="1" applyBorder="1" applyFont="1">
      <alignment horizontal="center" vertical="center"/>
    </xf>
    <xf borderId="1" fillId="3" fontId="12" numFmtId="0" xfId="0" applyAlignment="1" applyBorder="1" applyFont="1">
      <alignment horizontal="center" vertical="center"/>
    </xf>
    <xf borderId="1" fillId="3" fontId="2" numFmtId="0" xfId="0" applyAlignment="1" applyBorder="1" applyFont="1">
      <alignment shrinkToFit="0" vertical="center" wrapText="1"/>
    </xf>
    <xf borderId="1" fillId="3" fontId="12" numFmtId="0" xfId="0" applyAlignment="1" applyBorder="1" applyFont="1">
      <alignment horizontal="left" shrinkToFit="0" vertical="center" wrapText="1"/>
    </xf>
    <xf borderId="7" fillId="2" fontId="12" numFmtId="167" xfId="0" applyAlignment="1" applyBorder="1" applyFont="1" applyNumberFormat="1">
      <alignment horizontal="left" vertical="center"/>
    </xf>
    <xf borderId="1" fillId="3" fontId="12" numFmtId="0" xfId="0" applyAlignment="1" applyBorder="1" applyFont="1">
      <alignment horizontal="center" shrinkToFit="0" vertical="center" wrapText="1"/>
    </xf>
    <xf borderId="3" fillId="3" fontId="7" numFmtId="0" xfId="0" applyAlignment="1" applyBorder="1" applyFont="1">
      <alignment horizontal="left" shrinkToFit="0" vertical="top" wrapText="1"/>
    </xf>
    <xf borderId="7" fillId="3" fontId="7" numFmtId="0" xfId="0" applyAlignment="1" applyBorder="1" applyFont="1">
      <alignment horizontal="center" vertical="center"/>
    </xf>
    <xf borderId="7" fillId="2" fontId="12" numFmtId="0" xfId="0" applyAlignment="1" applyBorder="1" applyFont="1">
      <alignment horizontal="center" vertical="center"/>
    </xf>
    <xf borderId="7" fillId="2" fontId="12" numFmtId="0" xfId="0" applyAlignment="1" applyBorder="1" applyFont="1">
      <alignment horizontal="center" shrinkToFit="0" vertical="center" wrapText="1"/>
    </xf>
    <xf borderId="1" fillId="3" fontId="12" numFmtId="0" xfId="0" applyAlignment="1" applyBorder="1" applyFont="1">
      <alignment shrinkToFit="0" vertical="center" wrapText="1"/>
    </xf>
    <xf borderId="7" fillId="2" fontId="12" numFmtId="0" xfId="0" applyAlignment="1" applyBorder="1" applyFont="1">
      <alignment horizontal="left" vertical="center"/>
    </xf>
    <xf borderId="7" fillId="2" fontId="12" numFmtId="49" xfId="0" applyAlignment="1" applyBorder="1" applyFont="1" applyNumberFormat="1">
      <alignment horizontal="left" vertical="center"/>
    </xf>
    <xf borderId="7" fillId="2" fontId="3" numFmtId="0" xfId="0" applyAlignment="1" applyBorder="1" applyFont="1">
      <alignment horizontal="left" shrinkToFit="0" vertical="top" wrapText="1"/>
    </xf>
    <xf borderId="7" fillId="3" fontId="7" numFmtId="0" xfId="0" applyAlignment="1" applyBorder="1" applyFont="1">
      <alignment horizontal="center" shrinkToFit="0" vertical="top" wrapText="1"/>
    </xf>
    <xf borderId="18" fillId="3" fontId="12" numFmtId="0" xfId="0" applyAlignment="1" applyBorder="1" applyFont="1">
      <alignment vertical="center"/>
    </xf>
    <xf borderId="7" fillId="2" fontId="12" numFmtId="168" xfId="0" applyAlignment="1" applyBorder="1" applyFont="1" applyNumberFormat="1">
      <alignment horizontal="center" vertical="center"/>
    </xf>
    <xf borderId="7" fillId="2" fontId="12" numFmtId="169" xfId="0" applyAlignment="1" applyBorder="1" applyFont="1" applyNumberFormat="1">
      <alignment horizontal="center" vertical="center"/>
    </xf>
    <xf borderId="15" fillId="2" fontId="12" numFmtId="0" xfId="0" applyAlignment="1" applyBorder="1" applyFont="1">
      <alignment horizontal="center" vertical="center"/>
    </xf>
    <xf borderId="1" fillId="3" fontId="20" numFmtId="0" xfId="0" applyAlignment="1" applyBorder="1" applyFont="1">
      <alignment horizontal="left" vertical="center"/>
    </xf>
    <xf borderId="1" fillId="3" fontId="17" numFmtId="4" xfId="0" applyAlignment="1" applyBorder="1" applyFont="1" applyNumberFormat="1">
      <alignment horizontal="center" vertical="center"/>
    </xf>
    <xf borderId="1" fillId="3" fontId="17" numFmtId="0" xfId="0" applyAlignment="1" applyBorder="1" applyFont="1">
      <alignment horizontal="left" vertical="center"/>
    </xf>
    <xf borderId="1" fillId="3" fontId="21" numFmtId="4" xfId="0" applyAlignment="1" applyBorder="1" applyFont="1" applyNumberFormat="1">
      <alignment horizontal="right" vertical="center"/>
    </xf>
    <xf borderId="1" fillId="3" fontId="2" numFmtId="170" xfId="0" applyAlignment="1" applyBorder="1" applyFont="1" applyNumberFormat="1">
      <alignment vertical="center"/>
    </xf>
    <xf borderId="1" fillId="3" fontId="22" numFmtId="0" xfId="0" applyAlignment="1" applyBorder="1" applyFont="1">
      <alignment horizontal="right" vertical="center"/>
    </xf>
    <xf borderId="1" fillId="3" fontId="17" numFmtId="0" xfId="0" applyAlignment="1" applyBorder="1" applyFont="1">
      <alignment horizontal="center" vertical="center"/>
    </xf>
    <xf borderId="1" fillId="3" fontId="17" numFmtId="0" xfId="0" applyAlignment="1" applyBorder="1" applyFont="1">
      <alignment vertical="center"/>
    </xf>
    <xf borderId="1" fillId="3" fontId="22" numFmtId="0" xfId="0" applyAlignment="1" applyBorder="1" applyFont="1">
      <alignment horizontal="left" vertical="center"/>
    </xf>
    <xf borderId="1" fillId="3" fontId="2" numFmtId="171" xfId="0" applyAlignment="1" applyBorder="1" applyFont="1" applyNumberFormat="1">
      <alignment vertical="center"/>
    </xf>
    <xf borderId="1" fillId="3" fontId="21" numFmtId="172" xfId="0" applyAlignment="1" applyBorder="1" applyFont="1" applyNumberFormat="1">
      <alignment horizontal="right" vertical="center"/>
    </xf>
    <xf borderId="1" fillId="3" fontId="17" numFmtId="170" xfId="0" applyAlignment="1" applyBorder="1" applyFont="1" applyNumberFormat="1">
      <alignment horizontal="right"/>
    </xf>
    <xf borderId="1" fillId="3" fontId="18" numFmtId="0" xfId="0" applyAlignment="1" applyBorder="1" applyFont="1">
      <alignment vertical="center"/>
    </xf>
    <xf borderId="7" fillId="3" fontId="23" numFmtId="0" xfId="0" applyAlignment="1" applyBorder="1" applyFont="1">
      <alignment horizontal="left" vertical="center"/>
    </xf>
    <xf borderId="1" fillId="3" fontId="17" numFmtId="0" xfId="0" applyAlignment="1" applyBorder="1" applyFont="1">
      <alignment horizontal="right" vertical="center"/>
    </xf>
    <xf borderId="18" fillId="3" fontId="17" numFmtId="173" xfId="0" applyAlignment="1" applyBorder="1" applyFont="1" applyNumberFormat="1">
      <alignment vertical="center"/>
    </xf>
    <xf borderId="18" fillId="0" fontId="17" numFmtId="173" xfId="0" applyAlignment="1" applyBorder="1" applyFont="1" applyNumberFormat="1">
      <alignment vertical="center"/>
    </xf>
    <xf borderId="1" fillId="3" fontId="17" numFmtId="174" xfId="0" applyAlignment="1" applyBorder="1" applyFont="1" applyNumberFormat="1">
      <alignment horizontal="left" vertical="center"/>
    </xf>
    <xf borderId="1" fillId="3" fontId="18" numFmtId="0" xfId="0" applyAlignment="1" applyBorder="1" applyFont="1">
      <alignment horizontal="left" vertical="center"/>
    </xf>
    <xf borderId="1" fillId="3" fontId="24" numFmtId="171" xfId="0" applyAlignment="1" applyBorder="1" applyFont="1" applyNumberFormat="1">
      <alignment vertical="center"/>
    </xf>
    <xf borderId="26" fillId="3" fontId="25" numFmtId="171" xfId="0" applyAlignment="1" applyBorder="1" applyFont="1" applyNumberFormat="1">
      <alignment horizontal="center" vertical="center"/>
    </xf>
    <xf borderId="1" fillId="3" fontId="26" numFmtId="171" xfId="0" applyAlignment="1" applyBorder="1" applyFont="1" applyNumberFormat="1">
      <alignment vertical="center"/>
    </xf>
    <xf borderId="18" fillId="3" fontId="25" numFmtId="171" xfId="0" applyAlignment="1" applyBorder="1" applyFont="1" applyNumberFormat="1">
      <alignment horizontal="center" vertical="center"/>
    </xf>
    <xf borderId="18" fillId="5" fontId="17" numFmtId="173" xfId="0" applyAlignment="1" applyBorder="1" applyFill="1" applyFont="1" applyNumberFormat="1">
      <alignment vertical="center"/>
    </xf>
    <xf borderId="1" fillId="3" fontId="17" numFmtId="171" xfId="0" applyAlignment="1" applyBorder="1" applyFont="1" applyNumberFormat="1">
      <alignment vertical="center"/>
    </xf>
    <xf borderId="1" fillId="3" fontId="2" numFmtId="4" xfId="0" applyAlignment="1" applyBorder="1" applyFont="1" applyNumberFormat="1">
      <alignment horizontal="center" vertical="center"/>
    </xf>
    <xf borderId="1" fillId="3" fontId="17" numFmtId="170" xfId="0" applyAlignment="1" applyBorder="1" applyFont="1" applyNumberFormat="1">
      <alignment vertical="center"/>
    </xf>
    <xf borderId="26" fillId="3" fontId="27" numFmtId="0" xfId="0" applyAlignment="1" applyBorder="1" applyFont="1">
      <alignment vertical="center"/>
    </xf>
    <xf borderId="26" fillId="3" fontId="27" numFmtId="171" xfId="0" applyAlignment="1" applyBorder="1" applyFont="1" applyNumberFormat="1">
      <alignment horizontal="left" shrinkToFit="0" vertical="center" wrapText="1"/>
    </xf>
    <xf borderId="26" fillId="3" fontId="27" numFmtId="0" xfId="0" applyAlignment="1" applyBorder="1" applyFont="1">
      <alignment horizontal="center" shrinkToFit="0" vertical="center" wrapText="1"/>
    </xf>
    <xf borderId="26" fillId="3" fontId="27" numFmtId="0" xfId="0" applyAlignment="1" applyBorder="1" applyFont="1">
      <alignment horizontal="center" vertical="center"/>
    </xf>
    <xf borderId="26" fillId="3" fontId="27" numFmtId="170" xfId="0" applyAlignment="1" applyBorder="1" applyFont="1" applyNumberFormat="1">
      <alignment horizontal="center" vertical="center"/>
    </xf>
    <xf borderId="26" fillId="3" fontId="27" numFmtId="170" xfId="0" applyAlignment="1" applyBorder="1" applyFont="1" applyNumberFormat="1">
      <alignment horizontal="center" shrinkToFit="0" vertical="center" wrapText="1"/>
    </xf>
    <xf borderId="1" fillId="3" fontId="28" numFmtId="0" xfId="0" applyAlignment="1" applyBorder="1" applyFont="1">
      <alignment vertical="center"/>
    </xf>
    <xf borderId="22" fillId="0" fontId="2" numFmtId="3" xfId="0" applyAlignment="1" applyBorder="1" applyFont="1" applyNumberFormat="1">
      <alignment horizontal="center" vertical="center"/>
    </xf>
    <xf borderId="22" fillId="0" fontId="2" numFmtId="171" xfId="0" applyAlignment="1" applyBorder="1" applyFont="1" applyNumberFormat="1">
      <alignment horizontal="left" vertical="center"/>
    </xf>
    <xf borderId="22" fillId="0" fontId="2" numFmtId="171" xfId="0" applyAlignment="1" applyBorder="1" applyFont="1" applyNumberFormat="1">
      <alignment vertical="center"/>
    </xf>
    <xf borderId="22" fillId="0" fontId="2" numFmtId="4" xfId="0" applyAlignment="1" applyBorder="1" applyFont="1" applyNumberFormat="1">
      <alignment horizontal="center" vertical="center"/>
    </xf>
    <xf borderId="18" fillId="0" fontId="2" numFmtId="49" xfId="0" applyAlignment="1" applyBorder="1" applyFont="1" applyNumberFormat="1">
      <alignment vertical="center"/>
    </xf>
    <xf borderId="22" fillId="0" fontId="2" numFmtId="49" xfId="0" applyAlignment="1" applyBorder="1" applyFont="1" applyNumberFormat="1">
      <alignment vertical="center"/>
    </xf>
    <xf borderId="22" fillId="0" fontId="2" numFmtId="4" xfId="0" applyAlignment="1" applyBorder="1" applyFont="1" applyNumberFormat="1">
      <alignment horizontal="left" vertical="center"/>
    </xf>
    <xf borderId="22" fillId="0" fontId="17" numFmtId="175" xfId="0" applyAlignment="1" applyBorder="1" applyFont="1" applyNumberFormat="1">
      <alignment vertical="center"/>
    </xf>
    <xf borderId="18" fillId="3" fontId="19" numFmtId="175" xfId="0" applyAlignment="1" applyBorder="1" applyFont="1" applyNumberFormat="1">
      <alignment horizontal="right"/>
    </xf>
    <xf borderId="18" fillId="0" fontId="2" numFmtId="3" xfId="0" applyAlignment="1" applyBorder="1" applyFont="1" applyNumberFormat="1">
      <alignment horizontal="center" vertical="center"/>
    </xf>
    <xf borderId="18" fillId="0" fontId="2" numFmtId="171" xfId="0" applyAlignment="1" applyBorder="1" applyFont="1" applyNumberFormat="1">
      <alignment horizontal="left" vertical="center"/>
    </xf>
    <xf borderId="18" fillId="0" fontId="2" numFmtId="171" xfId="0" applyAlignment="1" applyBorder="1" applyFont="1" applyNumberFormat="1">
      <alignment vertical="center"/>
    </xf>
    <xf borderId="18" fillId="0" fontId="2" numFmtId="4" xfId="0" applyAlignment="1" applyBorder="1" applyFont="1" applyNumberFormat="1">
      <alignment horizontal="center" vertical="center"/>
    </xf>
    <xf borderId="18" fillId="0" fontId="17" numFmtId="175" xfId="0" applyAlignment="1" applyBorder="1" applyFont="1" applyNumberFormat="1">
      <alignment vertical="center"/>
    </xf>
    <xf borderId="18" fillId="0" fontId="19" numFmtId="171" xfId="0" applyBorder="1" applyFont="1" applyNumberFormat="1"/>
    <xf borderId="18" fillId="0" fontId="19" numFmtId="4" xfId="0" applyAlignment="1" applyBorder="1" applyFont="1" applyNumberFormat="1">
      <alignment horizontal="center"/>
    </xf>
    <xf borderId="18" fillId="0" fontId="19" numFmtId="49" xfId="0" applyBorder="1" applyFont="1" applyNumberFormat="1"/>
    <xf borderId="18" fillId="0" fontId="29" numFmtId="175" xfId="0" applyAlignment="1" applyBorder="1" applyFont="1" applyNumberFormat="1">
      <alignment horizontal="right"/>
    </xf>
    <xf borderId="18" fillId="6" fontId="17" numFmtId="175" xfId="0" applyAlignment="1" applyBorder="1" applyFill="1" applyFont="1" applyNumberFormat="1">
      <alignment vertical="center"/>
    </xf>
    <xf borderId="18" fillId="7" fontId="17" numFmtId="175" xfId="0" applyAlignment="1" applyBorder="1" applyFill="1" applyFont="1" applyNumberFormat="1">
      <alignment vertical="center"/>
    </xf>
    <xf borderId="18" fillId="8" fontId="17" numFmtId="175" xfId="0" applyAlignment="1" applyBorder="1" applyFill="1" applyFont="1" applyNumberFormat="1">
      <alignment vertical="center"/>
    </xf>
    <xf borderId="18" fillId="9" fontId="17" numFmtId="175" xfId="0" applyAlignment="1" applyBorder="1" applyFill="1" applyFont="1" applyNumberFormat="1">
      <alignment vertical="center"/>
    </xf>
    <xf borderId="18" fillId="0" fontId="2" numFmtId="0" xfId="0" applyAlignment="1" applyBorder="1" applyFont="1">
      <alignment vertical="center"/>
    </xf>
    <xf borderId="18" fillId="0" fontId="2" numFmtId="4" xfId="0" applyAlignment="1" applyBorder="1" applyFont="1" applyNumberFormat="1">
      <alignment horizontal="left" vertical="center"/>
    </xf>
    <xf borderId="18" fillId="3" fontId="2" numFmtId="175" xfId="0" applyAlignment="1" applyBorder="1" applyFont="1" applyNumberFormat="1">
      <alignment vertical="center"/>
    </xf>
  </cellXfs>
  <cellStyles count="1">
    <cellStyle xfId="0" name="Normal" builtinId="0"/>
  </cellStyles>
  <dxfs count="2">
    <dxf>
      <font>
        <b/>
        <color rgb="FFFF0000"/>
      </font>
      <fill>
        <patternFill patternType="none"/>
      </fill>
      <border/>
    </dxf>
    <dxf>
      <font/>
      <fill>
        <patternFill patternType="solid">
          <fgColor rgb="FF92D050"/>
          <bgColor rgb="FF92D05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worksheet" Target="worksheets/sheet4.xml"/><Relationship Id="rId12"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3.xml"/><Relationship Id="rId11" Type="http://schemas.openxmlformats.org/officeDocument/2006/relationships/customXml" Target="../customXml/item1.xml"/><Relationship Id="rId5" Type="http://schemas.openxmlformats.org/officeDocument/2006/relationships/worksheet" Target="worksheets/sheet2.xml"/><Relationship Id="rId10" Type="http://customschemas.google.com/relationships/workbookmetadata" Target="metadata"/><Relationship Id="rId4" Type="http://schemas.openxmlformats.org/officeDocument/2006/relationships/worksheet" Target="worksheets/sheet1.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9525</xdr:colOff>
      <xdr:row>0</xdr:row>
      <xdr:rowOff>0</xdr:rowOff>
    </xdr:from>
    <xdr:ext cx="1190625" cy="6762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123825</xdr:colOff>
      <xdr:row>48</xdr:row>
      <xdr:rowOff>47625</xdr:rowOff>
    </xdr:from>
    <xdr:ext cx="781050" cy="3619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457200</xdr:colOff>
      <xdr:row>0</xdr:row>
      <xdr:rowOff>0</xdr:rowOff>
    </xdr:from>
    <xdr:ext cx="1247775" cy="6000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76200</xdr:colOff>
      <xdr:row>53</xdr:row>
      <xdr:rowOff>38100</xdr:rowOff>
    </xdr:from>
    <xdr:ext cx="838200" cy="3810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228600</xdr:colOff>
      <xdr:row>0</xdr:row>
      <xdr:rowOff>38100</xdr:rowOff>
    </xdr:from>
    <xdr:ext cx="1114425" cy="6762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371475</xdr:colOff>
      <xdr:row>7</xdr:row>
      <xdr:rowOff>1352550</xdr:rowOff>
    </xdr:from>
    <xdr:ext cx="1895475" cy="53340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619125</xdr:colOff>
      <xdr:row>0</xdr:row>
      <xdr:rowOff>0</xdr:rowOff>
    </xdr:from>
    <xdr:ext cx="1285875" cy="6667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5.xml"/><Relationship Id="rId3"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6.xml"/><Relationship Id="rId3"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0"/>
    <col customWidth="1" min="2" max="2" width="14.38"/>
    <col customWidth="1" min="3" max="3" width="14.13"/>
    <col customWidth="1" min="4" max="4" width="2.63"/>
    <col customWidth="1" min="5" max="5" width="15.5"/>
    <col customWidth="1" min="6" max="6" width="3.38"/>
    <col customWidth="1" min="7" max="7" width="15.5"/>
    <col customWidth="1" min="8" max="8" width="3.38"/>
    <col customWidth="1" min="9" max="9" width="15.5"/>
    <col customWidth="1" min="10" max="10" width="2.63"/>
    <col customWidth="1" min="11" max="11" width="9.5"/>
    <col customWidth="1" min="12" max="12" width="56.0"/>
    <col customWidth="1" min="13" max="26" width="8.88"/>
  </cols>
  <sheetData>
    <row r="1" ht="30.0" customHeight="1">
      <c r="A1" s="1" t="str">
        <f>'1 Unit Info-All'!C3</f>
        <v>1st Linlithgow Brownies</v>
      </c>
      <c r="B1" s="2"/>
      <c r="C1" s="3"/>
      <c r="D1" s="3"/>
      <c r="E1" s="3"/>
      <c r="F1" s="4"/>
      <c r="G1" s="4"/>
      <c r="H1" s="4"/>
      <c r="I1" s="5"/>
      <c r="J1" s="3"/>
      <c r="K1" s="6"/>
      <c r="L1" s="7"/>
      <c r="M1" s="6"/>
      <c r="N1" s="6"/>
      <c r="O1" s="6"/>
      <c r="P1" s="6"/>
      <c r="Q1" s="6"/>
      <c r="R1" s="6"/>
      <c r="S1" s="6"/>
      <c r="T1" s="6"/>
      <c r="U1" s="6"/>
      <c r="V1" s="6"/>
      <c r="W1" s="6"/>
      <c r="X1" s="6"/>
    </row>
    <row r="2" ht="25.5" customHeight="1">
      <c r="A2" s="8" t="str">
        <f>"Accounts for the year ending "&amp;TEXT('1 Unit Info-All'!G7,"d mmmm yyyy")</f>
        <v>Accounts for the year ending 28 February 2026</v>
      </c>
      <c r="B2" s="9"/>
      <c r="C2" s="3"/>
      <c r="D2" s="3"/>
      <c r="E2" s="3"/>
      <c r="F2" s="3"/>
      <c r="G2" s="3"/>
      <c r="H2" s="3"/>
      <c r="I2" s="5"/>
      <c r="J2" s="3"/>
      <c r="K2" s="6"/>
      <c r="L2" s="10" t="s">
        <v>0</v>
      </c>
      <c r="M2" s="6"/>
      <c r="N2" s="6"/>
      <c r="O2" s="6"/>
      <c r="P2" s="6"/>
      <c r="Q2" s="6"/>
      <c r="R2" s="6"/>
      <c r="S2" s="6"/>
      <c r="T2" s="6"/>
      <c r="U2" s="6"/>
      <c r="V2" s="6"/>
      <c r="W2" s="6"/>
      <c r="X2" s="6"/>
    </row>
    <row r="3" ht="24.0" customHeight="1">
      <c r="A3" s="11" t="str">
        <f>"Receipts and Payments Account "</f>
        <v>Receipts and Payments Account </v>
      </c>
      <c r="B3" s="9"/>
      <c r="C3" s="3"/>
      <c r="D3" s="3"/>
      <c r="E3" s="3"/>
      <c r="F3" s="3"/>
      <c r="G3" s="3"/>
      <c r="H3" s="3"/>
      <c r="I3" s="5"/>
      <c r="J3" s="3"/>
      <c r="K3" s="6"/>
      <c r="L3" s="6"/>
      <c r="M3" s="6"/>
      <c r="N3" s="6"/>
      <c r="O3" s="6"/>
      <c r="P3" s="6"/>
      <c r="Q3" s="6"/>
      <c r="R3" s="6"/>
      <c r="S3" s="6"/>
      <c r="T3" s="6"/>
      <c r="U3" s="6"/>
      <c r="V3" s="6"/>
      <c r="W3" s="6"/>
      <c r="X3" s="6"/>
    </row>
    <row r="4" ht="12.75" customHeight="1">
      <c r="A4" s="11"/>
      <c r="B4" s="3"/>
      <c r="C4" s="3"/>
      <c r="D4" s="3"/>
      <c r="E4" s="3"/>
      <c r="F4" s="3"/>
      <c r="G4" s="12">
        <f>+'1 Unit Info-All'!G7</f>
        <v>46081</v>
      </c>
      <c r="H4" s="13"/>
      <c r="I4" s="12">
        <f>EOMONTH(G4-366,0)</f>
        <v>45716</v>
      </c>
      <c r="J4" s="3"/>
      <c r="K4" s="6"/>
      <c r="L4" s="6" t="s">
        <v>1</v>
      </c>
      <c r="M4" s="6"/>
      <c r="N4" s="6"/>
      <c r="O4" s="6"/>
      <c r="P4" s="6"/>
      <c r="Q4" s="6"/>
      <c r="R4" s="6"/>
      <c r="S4" s="6"/>
      <c r="T4" s="6"/>
      <c r="U4" s="6"/>
      <c r="V4" s="6"/>
      <c r="W4" s="6"/>
      <c r="X4" s="6"/>
    </row>
    <row r="5" ht="12.75" customHeight="1">
      <c r="A5" s="14" t="s">
        <v>2</v>
      </c>
      <c r="B5" s="3"/>
      <c r="C5" s="3"/>
      <c r="D5" s="3"/>
      <c r="E5" s="15"/>
      <c r="F5" s="15"/>
      <c r="G5" s="16"/>
      <c r="H5" s="15"/>
      <c r="I5" s="16"/>
      <c r="J5" s="3"/>
      <c r="K5" s="6"/>
      <c r="L5" s="6"/>
      <c r="M5" s="6"/>
      <c r="N5" s="6"/>
      <c r="O5" s="6"/>
      <c r="P5" s="6"/>
      <c r="Q5" s="6"/>
      <c r="R5" s="6"/>
      <c r="S5" s="6"/>
      <c r="T5" s="6"/>
      <c r="U5" s="6"/>
      <c r="V5" s="6"/>
      <c r="W5" s="6"/>
      <c r="X5" s="6"/>
    </row>
    <row r="6" ht="12.75" customHeight="1">
      <c r="A6" s="3"/>
      <c r="B6" s="3" t="s">
        <v>3</v>
      </c>
      <c r="C6" s="3"/>
      <c r="D6" s="3"/>
      <c r="E6" s="15"/>
      <c r="F6" s="15"/>
      <c r="G6" s="17">
        <f>SUMIF('2 Rec+Pay Register-All '!$H$8:$H$115,'5 YE Accounts-All'!B6,'2 Rec+Pay Register-All '!$I$8:$I$106)</f>
        <v>1381</v>
      </c>
      <c r="H6" s="15"/>
      <c r="I6" s="18">
        <v>765.83</v>
      </c>
      <c r="J6" s="9"/>
      <c r="K6" s="6"/>
      <c r="L6" s="6" t="s">
        <v>4</v>
      </c>
      <c r="M6" s="6"/>
      <c r="N6" s="6"/>
      <c r="O6" s="6"/>
      <c r="P6" s="6"/>
      <c r="Q6" s="6"/>
      <c r="R6" s="6"/>
      <c r="S6" s="6"/>
      <c r="T6" s="6"/>
      <c r="U6" s="6"/>
      <c r="V6" s="6"/>
      <c r="W6" s="6"/>
      <c r="X6" s="6"/>
    </row>
    <row r="7" ht="12.75" hidden="1" customHeight="1">
      <c r="A7" s="3"/>
      <c r="B7" s="3" t="s">
        <v>5</v>
      </c>
      <c r="C7" s="3"/>
      <c r="D7" s="3"/>
      <c r="E7" s="15"/>
      <c r="F7" s="15"/>
      <c r="G7" s="17">
        <f>SUMIF('2 Rec+Pay Register-All '!$H$8:$H$106,'5 YE Accounts-All'!B7,'2 Rec+Pay Register-All '!$I$8:$I$106)</f>
        <v>0</v>
      </c>
      <c r="H7" s="15"/>
      <c r="I7" s="18">
        <v>0.0</v>
      </c>
      <c r="J7" s="9"/>
      <c r="K7" s="6"/>
      <c r="L7" s="6"/>
      <c r="M7" s="6"/>
      <c r="N7" s="6"/>
      <c r="O7" s="6"/>
      <c r="P7" s="6"/>
      <c r="Q7" s="6"/>
      <c r="R7" s="6"/>
      <c r="S7" s="6"/>
      <c r="T7" s="6"/>
      <c r="U7" s="6"/>
      <c r="V7" s="6"/>
      <c r="W7" s="6"/>
      <c r="X7" s="6"/>
    </row>
    <row r="8" ht="12.75" customHeight="1">
      <c r="A8" s="3"/>
      <c r="B8" s="3" t="s">
        <v>6</v>
      </c>
      <c r="C8" s="3"/>
      <c r="D8" s="3"/>
      <c r="E8" s="15"/>
      <c r="F8" s="15"/>
      <c r="G8" s="17">
        <f>SUMIF('2 Rec+Pay Register-All '!$H$8:$H$115,'5 YE Accounts-All'!B8,'2 Rec+Pay Register-All '!$I$8:$I$106)</f>
        <v>0</v>
      </c>
      <c r="H8" s="15"/>
      <c r="I8" s="18">
        <v>0.0</v>
      </c>
      <c r="J8" s="9"/>
      <c r="K8" s="6"/>
      <c r="L8" s="6"/>
      <c r="M8" s="6"/>
      <c r="N8" s="6"/>
      <c r="O8" s="6"/>
      <c r="P8" s="6"/>
      <c r="Q8" s="6"/>
      <c r="R8" s="6"/>
      <c r="S8" s="6"/>
      <c r="T8" s="6"/>
      <c r="U8" s="6"/>
      <c r="V8" s="6"/>
      <c r="W8" s="6"/>
      <c r="X8" s="6"/>
    </row>
    <row r="9" ht="12.75" customHeight="1">
      <c r="A9" s="3"/>
      <c r="B9" s="3" t="s">
        <v>7</v>
      </c>
      <c r="C9" s="3"/>
      <c r="D9" s="3"/>
      <c r="E9" s="15"/>
      <c r="F9" s="15"/>
      <c r="G9" s="17">
        <f>SUMIF('2 Rec+Pay Register-All '!$H$8:$H$115,'5 YE Accounts-All'!B9,'2 Rec+Pay Register-All '!$I$8:$I$106)</f>
        <v>0</v>
      </c>
      <c r="H9" s="15"/>
      <c r="I9" s="18">
        <v>653.5</v>
      </c>
      <c r="J9" s="9"/>
      <c r="K9" s="6"/>
      <c r="L9" s="6"/>
      <c r="M9" s="6"/>
      <c r="N9" s="6"/>
      <c r="O9" s="6"/>
      <c r="P9" s="6"/>
      <c r="Q9" s="6"/>
      <c r="R9" s="6"/>
      <c r="S9" s="6"/>
      <c r="T9" s="6"/>
      <c r="U9" s="6"/>
      <c r="V9" s="6"/>
      <c r="W9" s="6"/>
      <c r="X9" s="6"/>
    </row>
    <row r="10" ht="12.75" customHeight="1">
      <c r="A10" s="3"/>
      <c r="B10" s="3" t="s">
        <v>8</v>
      </c>
      <c r="C10" s="3"/>
      <c r="D10" s="3"/>
      <c r="E10" s="15"/>
      <c r="F10" s="15"/>
      <c r="G10" s="17">
        <f>SUMIF('2 Rec+Pay Register-All '!$H$8:$H$115,'5 YE Accounts-All'!B10,'2 Rec+Pay Register-All '!$I$8:$I$106)</f>
        <v>0</v>
      </c>
      <c r="H10" s="15"/>
      <c r="I10" s="18">
        <v>0.0</v>
      </c>
      <c r="J10" s="9"/>
      <c r="K10" s="6"/>
      <c r="L10" s="6"/>
      <c r="M10" s="6"/>
      <c r="N10" s="6"/>
      <c r="O10" s="6"/>
      <c r="P10" s="6"/>
      <c r="Q10" s="6"/>
      <c r="R10" s="6"/>
      <c r="S10" s="6"/>
      <c r="T10" s="6"/>
      <c r="U10" s="6"/>
      <c r="V10" s="6"/>
      <c r="W10" s="6"/>
      <c r="X10" s="6"/>
    </row>
    <row r="11" ht="12.75" hidden="1" customHeight="1">
      <c r="A11" s="3"/>
      <c r="B11" s="3" t="s">
        <v>9</v>
      </c>
      <c r="C11" s="3"/>
      <c r="D11" s="3"/>
      <c r="E11" s="15"/>
      <c r="F11" s="15"/>
      <c r="G11" s="17">
        <f>SUMIF('2 Rec+Pay Register-All '!$H$8:$H$106,'5 YE Accounts-All'!B11,'2 Rec+Pay Register-All '!$I$8:$I$106)</f>
        <v>0</v>
      </c>
      <c r="H11" s="15"/>
      <c r="I11" s="18">
        <v>0.0</v>
      </c>
      <c r="J11" s="9"/>
      <c r="K11" s="6"/>
      <c r="L11" s="6"/>
      <c r="M11" s="6"/>
      <c r="N11" s="6"/>
      <c r="O11" s="6"/>
      <c r="P11" s="6"/>
      <c r="Q11" s="6"/>
      <c r="R11" s="6"/>
      <c r="S11" s="6"/>
      <c r="T11" s="6"/>
      <c r="U11" s="6"/>
      <c r="V11" s="6"/>
      <c r="W11" s="6"/>
      <c r="X11" s="6"/>
    </row>
    <row r="12" ht="12.75" customHeight="1">
      <c r="A12" s="3"/>
      <c r="B12" s="3" t="s">
        <v>10</v>
      </c>
      <c r="C12" s="3"/>
      <c r="D12" s="3"/>
      <c r="E12" s="15"/>
      <c r="F12" s="15"/>
      <c r="G12" s="17">
        <f>SUMIF('2 Rec+Pay Register-All '!$H$8:$H$115,'5 YE Accounts-All'!B12,'2 Rec+Pay Register-All '!$I$8:$I$107)</f>
        <v>2451</v>
      </c>
      <c r="H12" s="15"/>
      <c r="I12" s="18">
        <v>3000.0</v>
      </c>
      <c r="J12" s="9"/>
      <c r="K12" s="6"/>
      <c r="L12" s="6"/>
      <c r="M12" s="6"/>
      <c r="N12" s="6"/>
      <c r="O12" s="6"/>
      <c r="P12" s="6"/>
      <c r="Q12" s="6"/>
      <c r="R12" s="6"/>
      <c r="S12" s="6"/>
      <c r="T12" s="6"/>
      <c r="U12" s="6"/>
      <c r="V12" s="6"/>
      <c r="W12" s="6"/>
      <c r="X12" s="6"/>
    </row>
    <row r="13" ht="12.75" customHeight="1">
      <c r="A13" s="3"/>
      <c r="B13" s="3" t="s">
        <v>11</v>
      </c>
      <c r="C13" s="3"/>
      <c r="D13" s="3"/>
      <c r="E13" s="15"/>
      <c r="F13" s="15"/>
      <c r="G13" s="17">
        <f>SUMIF('2 Rec+Pay Register-All '!$H$8:$H$115,'5 YE Accounts-All'!B13,'2 Rec+Pay Register-All '!$I$8:$I$116)</f>
        <v>975</v>
      </c>
      <c r="H13" s="15"/>
      <c r="I13" s="18">
        <v>1050.0</v>
      </c>
      <c r="J13" s="9"/>
      <c r="K13" s="6"/>
      <c r="L13" s="6"/>
      <c r="M13" s="6"/>
      <c r="N13" s="6"/>
      <c r="O13" s="6"/>
      <c r="P13" s="6"/>
      <c r="Q13" s="6"/>
      <c r="R13" s="6"/>
      <c r="S13" s="6"/>
      <c r="T13" s="6"/>
      <c r="U13" s="6"/>
      <c r="V13" s="6"/>
      <c r="W13" s="6"/>
      <c r="X13" s="6"/>
    </row>
    <row r="14" ht="12.75" customHeight="1">
      <c r="A14" s="3"/>
      <c r="B14" s="3" t="s">
        <v>12</v>
      </c>
      <c r="C14" s="3"/>
      <c r="D14" s="3"/>
      <c r="E14" s="15"/>
      <c r="F14" s="15"/>
      <c r="G14" s="17">
        <f>SUMIF('2 Rec+Pay Register-All '!$H$8:$H$115,'5 YE Accounts-All'!B14,'2 Rec+Pay Register-All '!$I$8:$I$106)</f>
        <v>272.7</v>
      </c>
      <c r="H14" s="15"/>
      <c r="I14" s="18">
        <v>0.0</v>
      </c>
      <c r="J14" s="9"/>
      <c r="K14" s="6"/>
      <c r="L14" s="6"/>
      <c r="M14" s="6"/>
      <c r="N14" s="6"/>
      <c r="O14" s="6"/>
      <c r="P14" s="6"/>
      <c r="Q14" s="6"/>
      <c r="R14" s="6"/>
      <c r="S14" s="6"/>
      <c r="T14" s="6"/>
      <c r="U14" s="6"/>
      <c r="V14" s="6"/>
      <c r="W14" s="6"/>
      <c r="X14" s="6"/>
    </row>
    <row r="15" ht="12.75" hidden="1" customHeight="1">
      <c r="A15" s="3"/>
      <c r="B15" s="3" t="s">
        <v>13</v>
      </c>
      <c r="C15" s="3"/>
      <c r="D15" s="3"/>
      <c r="E15" s="15"/>
      <c r="F15" s="15"/>
      <c r="G15" s="17">
        <f>SUMIF('2 Rec+Pay Register-All '!$H$8:$H$106,'5 YE Accounts-All'!B15,'2 Rec+Pay Register-All '!$I$8:$I$106)</f>
        <v>0</v>
      </c>
      <c r="H15" s="15"/>
      <c r="I15" s="18">
        <v>0.0</v>
      </c>
      <c r="J15" s="9"/>
      <c r="K15" s="6"/>
      <c r="L15" s="6"/>
      <c r="M15" s="6"/>
      <c r="N15" s="6"/>
      <c r="O15" s="6"/>
      <c r="P15" s="6"/>
      <c r="Q15" s="6"/>
      <c r="R15" s="6"/>
      <c r="S15" s="6"/>
      <c r="T15" s="6"/>
      <c r="U15" s="6"/>
      <c r="V15" s="6"/>
      <c r="W15" s="6"/>
      <c r="X15" s="6"/>
    </row>
    <row r="16" ht="12.75" customHeight="1">
      <c r="A16" s="3"/>
      <c r="B16" s="3" t="s">
        <v>14</v>
      </c>
      <c r="C16" s="3"/>
      <c r="D16" s="3"/>
      <c r="E16" s="15"/>
      <c r="F16" s="15"/>
      <c r="G16" s="17">
        <f>SUMIF('2 Rec+Pay Register-All '!$H$8:$H$115,'5 YE Accounts-All'!B16,'2 Rec+Pay Register-All '!$I$8:$I$106)</f>
        <v>0</v>
      </c>
      <c r="H16" s="15"/>
      <c r="I16" s="19">
        <v>7.9</v>
      </c>
      <c r="J16" s="9"/>
      <c r="K16" s="6"/>
      <c r="L16" s="6"/>
      <c r="M16" s="6"/>
      <c r="N16" s="6"/>
      <c r="O16" s="6"/>
      <c r="P16" s="6"/>
      <c r="Q16" s="6"/>
      <c r="R16" s="6"/>
      <c r="S16" s="6"/>
      <c r="T16" s="6"/>
      <c r="U16" s="6"/>
      <c r="V16" s="6"/>
      <c r="W16" s="6"/>
      <c r="X16" s="6"/>
    </row>
    <row r="17" ht="12.75" customHeight="1">
      <c r="A17" s="3"/>
      <c r="B17" s="20" t="s">
        <v>15</v>
      </c>
      <c r="C17" s="21"/>
      <c r="D17" s="9"/>
      <c r="E17" s="22"/>
      <c r="F17" s="22"/>
      <c r="G17" s="23">
        <f>SUM(G6:G16)</f>
        <v>5079.7</v>
      </c>
      <c r="H17" s="15"/>
      <c r="I17" s="24">
        <f>SUM(I6:I16)</f>
        <v>5477.23</v>
      </c>
      <c r="J17" s="9"/>
      <c r="K17" s="6"/>
      <c r="L17" s="6"/>
      <c r="M17" s="6"/>
      <c r="N17" s="6"/>
      <c r="O17" s="6"/>
      <c r="P17" s="6"/>
      <c r="Q17" s="6"/>
      <c r="R17" s="6"/>
      <c r="S17" s="6"/>
      <c r="T17" s="6"/>
      <c r="U17" s="6"/>
      <c r="V17" s="6"/>
      <c r="W17" s="6"/>
      <c r="X17" s="6"/>
    </row>
    <row r="18" ht="12.75" customHeight="1">
      <c r="A18" s="3"/>
      <c r="B18" s="3"/>
      <c r="C18" s="3"/>
      <c r="D18" s="3"/>
      <c r="E18" s="15"/>
      <c r="F18" s="15"/>
      <c r="G18" s="17"/>
      <c r="H18" s="15"/>
      <c r="I18" s="25"/>
      <c r="J18" s="9"/>
      <c r="K18" s="6"/>
      <c r="L18" s="6"/>
      <c r="M18" s="6"/>
      <c r="N18" s="6"/>
      <c r="O18" s="6"/>
      <c r="P18" s="6"/>
      <c r="Q18" s="6"/>
      <c r="R18" s="6"/>
      <c r="S18" s="6"/>
      <c r="T18" s="6"/>
      <c r="U18" s="6"/>
      <c r="V18" s="6"/>
      <c r="W18" s="6"/>
      <c r="X18" s="6"/>
    </row>
    <row r="19" ht="12.75" customHeight="1">
      <c r="A19" s="14" t="s">
        <v>16</v>
      </c>
      <c r="B19" s="3"/>
      <c r="C19" s="3"/>
      <c r="D19" s="3"/>
      <c r="E19" s="15"/>
      <c r="F19" s="15"/>
      <c r="G19" s="17"/>
      <c r="H19" s="15"/>
      <c r="I19" s="25"/>
      <c r="J19" s="9"/>
      <c r="K19" s="6"/>
      <c r="L19" s="6"/>
      <c r="M19" s="6"/>
      <c r="N19" s="6"/>
      <c r="O19" s="6"/>
      <c r="P19" s="6"/>
      <c r="Q19" s="6"/>
      <c r="R19" s="6"/>
      <c r="S19" s="6"/>
      <c r="T19" s="6"/>
      <c r="U19" s="6"/>
      <c r="V19" s="6"/>
      <c r="W19" s="6"/>
      <c r="X19" s="6"/>
    </row>
    <row r="20" ht="12.75" customHeight="1">
      <c r="A20" s="14"/>
      <c r="B20" s="3" t="s">
        <v>17</v>
      </c>
      <c r="C20" s="3"/>
      <c r="D20" s="3"/>
      <c r="E20" s="15"/>
      <c r="F20" s="15"/>
      <c r="G20" s="17">
        <f>SUMIF('2 Rec+Pay Register-All '!$H$8:$H$115,'5 YE Accounts-All'!B20,'2 Rec+Pay Register-All '!$I$8:$I$106)</f>
        <v>0</v>
      </c>
      <c r="H20" s="15"/>
      <c r="I20" s="18">
        <v>653.5</v>
      </c>
      <c r="J20" s="9"/>
      <c r="K20" s="6"/>
      <c r="L20" s="6"/>
      <c r="M20" s="6"/>
      <c r="N20" s="6"/>
      <c r="O20" s="6"/>
      <c r="P20" s="6"/>
      <c r="Q20" s="6"/>
      <c r="R20" s="6"/>
      <c r="S20" s="6"/>
      <c r="T20" s="6"/>
      <c r="U20" s="6"/>
      <c r="V20" s="6"/>
      <c r="W20" s="6"/>
      <c r="X20" s="6"/>
    </row>
    <row r="21" ht="12.75" customHeight="1">
      <c r="A21" s="14"/>
      <c r="B21" s="3" t="s">
        <v>18</v>
      </c>
      <c r="C21" s="3"/>
      <c r="D21" s="3"/>
      <c r="E21" s="15"/>
      <c r="F21" s="15"/>
      <c r="G21" s="17">
        <f>SUMIF('2 Rec+Pay Register-All '!$H$8:$H$115,'5 YE Accounts-All'!B21,'2 Rec+Pay Register-All '!$I$8:$I$106)</f>
        <v>-20</v>
      </c>
      <c r="H21" s="15"/>
      <c r="I21" s="18">
        <v>0.0</v>
      </c>
      <c r="J21" s="9"/>
      <c r="K21" s="6"/>
      <c r="L21" s="6"/>
      <c r="M21" s="6"/>
      <c r="N21" s="6"/>
      <c r="O21" s="6"/>
      <c r="P21" s="6"/>
      <c r="Q21" s="6"/>
      <c r="R21" s="6"/>
      <c r="S21" s="6"/>
      <c r="T21" s="6"/>
      <c r="U21" s="6"/>
      <c r="V21" s="6"/>
      <c r="W21" s="6"/>
      <c r="X21" s="6"/>
    </row>
    <row r="22" ht="12.75" customHeight="1">
      <c r="A22" s="14"/>
      <c r="B22" s="3" t="s">
        <v>19</v>
      </c>
      <c r="C22" s="3"/>
      <c r="D22" s="3"/>
      <c r="E22" s="15"/>
      <c r="F22" s="15"/>
      <c r="G22" s="17">
        <f>SUMIF('2 Rec+Pay Register-All '!$H$8:$H$115,'5 YE Accounts-All'!B22,'2 Rec+Pay Register-All '!$I$8:$I$106)</f>
        <v>-1149.5</v>
      </c>
      <c r="H22" s="15"/>
      <c r="I22" s="18">
        <v>1311.0</v>
      </c>
      <c r="J22" s="9"/>
      <c r="K22" s="6"/>
      <c r="L22" s="6"/>
      <c r="M22" s="6"/>
      <c r="N22" s="6"/>
      <c r="O22" s="6"/>
      <c r="P22" s="6"/>
      <c r="Q22" s="6"/>
      <c r="R22" s="6"/>
      <c r="S22" s="6"/>
      <c r="T22" s="6"/>
      <c r="U22" s="6"/>
      <c r="V22" s="6"/>
      <c r="W22" s="6"/>
      <c r="X22" s="6"/>
    </row>
    <row r="23" ht="12.75" customHeight="1">
      <c r="A23" s="14"/>
      <c r="B23" s="3" t="s">
        <v>20</v>
      </c>
      <c r="C23" s="3"/>
      <c r="D23" s="3"/>
      <c r="E23" s="15"/>
      <c r="F23" s="15"/>
      <c r="G23" s="17">
        <f>SUMIF('2 Rec+Pay Register-All '!$H$8:$H$115,'5 YE Accounts-All'!B23,'2 Rec+Pay Register-All '!$I$8:$I$106)</f>
        <v>-2253.21</v>
      </c>
      <c r="H23" s="15"/>
      <c r="I23" s="18">
        <v>1127.68</v>
      </c>
      <c r="J23" s="9"/>
      <c r="K23" s="6"/>
      <c r="L23" s="6"/>
      <c r="M23" s="6"/>
      <c r="N23" s="6"/>
      <c r="O23" s="6"/>
      <c r="P23" s="6"/>
      <c r="Q23" s="6"/>
      <c r="R23" s="6"/>
      <c r="S23" s="6"/>
      <c r="T23" s="6"/>
      <c r="U23" s="6"/>
      <c r="V23" s="6"/>
      <c r="W23" s="6"/>
      <c r="X23" s="6"/>
    </row>
    <row r="24" ht="12.75" customHeight="1">
      <c r="A24" s="3"/>
      <c r="B24" s="3" t="s">
        <v>21</v>
      </c>
      <c r="C24" s="3"/>
      <c r="D24" s="3"/>
      <c r="E24" s="15"/>
      <c r="F24" s="15"/>
      <c r="G24" s="17">
        <f>SUMIF('2 Rec+Pay Register-All '!$H$8:$H$115,'5 YE Accounts-All'!B24,'2 Rec+Pay Register-All '!$I$8:$I$106)</f>
        <v>-1446.29</v>
      </c>
      <c r="H24" s="15"/>
      <c r="I24" s="18">
        <v>947.91</v>
      </c>
      <c r="J24" s="9"/>
      <c r="K24" s="6"/>
      <c r="L24" s="6"/>
      <c r="M24" s="6"/>
      <c r="N24" s="6"/>
      <c r="O24" s="6"/>
      <c r="P24" s="6"/>
      <c r="Q24" s="6"/>
      <c r="R24" s="6"/>
      <c r="S24" s="6"/>
      <c r="T24" s="6"/>
      <c r="U24" s="6"/>
      <c r="V24" s="6"/>
      <c r="W24" s="6"/>
      <c r="X24" s="6"/>
    </row>
    <row r="25" ht="12.75" customHeight="1">
      <c r="A25" s="3"/>
      <c r="B25" s="3" t="s">
        <v>22</v>
      </c>
      <c r="C25" s="3"/>
      <c r="D25" s="3"/>
      <c r="E25" s="15"/>
      <c r="F25" s="15"/>
      <c r="G25" s="17">
        <f>SUMIF('2 Rec+Pay Register-All '!$H$8:$H$115,'5 YE Accounts-All'!B25,'2 Rec+Pay Register-All '!$I$8:$I$106)</f>
        <v>-4.1</v>
      </c>
      <c r="H25" s="15"/>
      <c r="I25" s="18">
        <v>0.0</v>
      </c>
      <c r="J25" s="9"/>
      <c r="K25" s="6"/>
      <c r="L25" s="6"/>
      <c r="M25" s="6"/>
      <c r="N25" s="6"/>
      <c r="O25" s="6"/>
      <c r="P25" s="6"/>
      <c r="Q25" s="6"/>
      <c r="R25" s="6"/>
      <c r="S25" s="6"/>
      <c r="T25" s="6"/>
      <c r="U25" s="6"/>
      <c r="V25" s="6"/>
      <c r="W25" s="6"/>
      <c r="X25" s="6"/>
    </row>
    <row r="26" ht="12.75" customHeight="1">
      <c r="A26" s="3"/>
      <c r="B26" s="3" t="s">
        <v>23</v>
      </c>
      <c r="C26" s="3"/>
      <c r="D26" s="3"/>
      <c r="E26" s="15"/>
      <c r="F26" s="15"/>
      <c r="G26" s="17">
        <f>SUMIF('2 Rec+Pay Register-All '!$H$8:$H$115,'5 YE Accounts-All'!B26,'2 Rec+Pay Register-All '!$I$8:$I$106)</f>
        <v>-512</v>
      </c>
      <c r="H26" s="15"/>
      <c r="I26" s="18">
        <v>384.0</v>
      </c>
      <c r="J26" s="9"/>
      <c r="K26" s="6"/>
      <c r="L26" s="6"/>
      <c r="M26" s="6"/>
      <c r="N26" s="6"/>
      <c r="O26" s="6"/>
      <c r="P26" s="6"/>
      <c r="Q26" s="6"/>
      <c r="R26" s="6"/>
      <c r="S26" s="6"/>
      <c r="T26" s="6"/>
      <c r="U26" s="6"/>
      <c r="V26" s="6"/>
      <c r="W26" s="6"/>
      <c r="X26" s="6"/>
    </row>
    <row r="27" ht="12.75" hidden="1" customHeight="1">
      <c r="A27" s="3"/>
      <c r="B27" s="3" t="s">
        <v>24</v>
      </c>
      <c r="C27" s="3"/>
      <c r="D27" s="3"/>
      <c r="E27" s="15"/>
      <c r="F27" s="15"/>
      <c r="G27" s="17">
        <f>SUMIF('2 Rec+Pay Register-All '!$H$8:$H$106,'5 YE Accounts-All'!B27,'2 Rec+Pay Register-All '!$I$8:$I$106)</f>
        <v>0</v>
      </c>
      <c r="H27" s="15"/>
      <c r="I27" s="18">
        <v>0.0</v>
      </c>
      <c r="J27" s="9"/>
      <c r="K27" s="6"/>
      <c r="L27" s="6"/>
      <c r="M27" s="6"/>
      <c r="N27" s="6"/>
      <c r="O27" s="6"/>
      <c r="P27" s="6"/>
      <c r="Q27" s="6"/>
      <c r="R27" s="6"/>
      <c r="S27" s="6"/>
      <c r="T27" s="6"/>
      <c r="U27" s="6"/>
      <c r="V27" s="6"/>
      <c r="W27" s="6"/>
      <c r="X27" s="6"/>
    </row>
    <row r="28" ht="12.75" hidden="1" customHeight="1">
      <c r="A28" s="3"/>
      <c r="B28" s="3" t="s">
        <v>25</v>
      </c>
      <c r="C28" s="3"/>
      <c r="D28" s="3"/>
      <c r="E28" s="15"/>
      <c r="F28" s="15"/>
      <c r="G28" s="17">
        <f>SUMIF('2 Rec+Pay Register-All '!$H$8:$H$106,'5 YE Accounts-All'!B28,'2 Rec+Pay Register-All '!$I$8:$I$106)</f>
        <v>0</v>
      </c>
      <c r="H28" s="15"/>
      <c r="I28" s="18">
        <v>0.0</v>
      </c>
      <c r="J28" s="9"/>
      <c r="K28" s="6"/>
      <c r="L28" s="6"/>
      <c r="M28" s="6"/>
      <c r="N28" s="6"/>
      <c r="O28" s="6"/>
      <c r="P28" s="6"/>
      <c r="Q28" s="6"/>
      <c r="R28" s="6"/>
      <c r="S28" s="6"/>
      <c r="T28" s="6"/>
      <c r="U28" s="6"/>
      <c r="V28" s="6"/>
      <c r="W28" s="6"/>
      <c r="X28" s="6"/>
    </row>
    <row r="29" ht="12.75" customHeight="1">
      <c r="A29" s="3"/>
      <c r="B29" s="3" t="s">
        <v>26</v>
      </c>
      <c r="C29" s="3"/>
      <c r="D29" s="3"/>
      <c r="E29" s="15"/>
      <c r="F29" s="15"/>
      <c r="G29" s="17">
        <f>SUMIF('2 Rec+Pay Register-All '!$H$8:$H$125,'5 YE Accounts-All'!B29,'2 Rec+Pay Register-All '!$I$8:$I$106)</f>
        <v>-76.98</v>
      </c>
      <c r="H29" s="15"/>
      <c r="I29" s="18">
        <v>191.49</v>
      </c>
      <c r="J29" s="9"/>
      <c r="K29" s="6"/>
      <c r="L29" s="6"/>
      <c r="M29" s="6"/>
      <c r="N29" s="6"/>
      <c r="O29" s="6"/>
      <c r="P29" s="6"/>
      <c r="Q29" s="6"/>
      <c r="R29" s="6"/>
      <c r="S29" s="6"/>
      <c r="T29" s="6"/>
      <c r="U29" s="6"/>
      <c r="V29" s="6"/>
      <c r="W29" s="6"/>
      <c r="X29" s="6"/>
    </row>
    <row r="30" ht="12.75" hidden="1" customHeight="1">
      <c r="A30" s="3"/>
      <c r="B30" s="3" t="s">
        <v>27</v>
      </c>
      <c r="C30" s="3"/>
      <c r="D30" s="3"/>
      <c r="E30" s="15"/>
      <c r="F30" s="15"/>
      <c r="G30" s="17">
        <f>SUMIF('2 Rec+Pay Register-All '!$H$8:$H$106,'5 YE Accounts-All'!B30,'2 Rec+Pay Register-All '!$I$8:$I$106)</f>
        <v>0</v>
      </c>
      <c r="H30" s="15"/>
      <c r="I30" s="18">
        <v>0.0</v>
      </c>
      <c r="J30" s="9"/>
      <c r="K30" s="6"/>
      <c r="L30" s="6"/>
      <c r="M30" s="6"/>
      <c r="N30" s="6"/>
      <c r="O30" s="6"/>
      <c r="P30" s="6"/>
      <c r="Q30" s="6"/>
      <c r="R30" s="6"/>
      <c r="S30" s="6"/>
      <c r="T30" s="6"/>
      <c r="U30" s="6"/>
      <c r="V30" s="6"/>
      <c r="W30" s="6"/>
      <c r="X30" s="6"/>
    </row>
    <row r="31" ht="12.75" customHeight="1">
      <c r="A31" s="3"/>
      <c r="B31" s="3" t="s">
        <v>28</v>
      </c>
      <c r="C31" s="3"/>
      <c r="D31" s="3"/>
      <c r="E31" s="15"/>
      <c r="F31" s="15"/>
      <c r="G31" s="17">
        <f>SUMIF('2 Rec+Pay Register-All '!$H$8:$H$115,'5 YE Accounts-All'!B31,'2 Rec+Pay Register-All '!$I$8:$I$106)</f>
        <v>-120.41</v>
      </c>
      <c r="H31" s="15"/>
      <c r="I31" s="18">
        <v>16.0</v>
      </c>
      <c r="J31" s="9"/>
      <c r="K31" s="6"/>
      <c r="L31" s="6"/>
      <c r="M31" s="6"/>
      <c r="N31" s="6"/>
      <c r="O31" s="6"/>
      <c r="P31" s="6"/>
      <c r="Q31" s="6"/>
      <c r="R31" s="6"/>
      <c r="S31" s="6"/>
      <c r="T31" s="6"/>
      <c r="U31" s="6"/>
      <c r="V31" s="6"/>
      <c r="W31" s="6"/>
      <c r="X31" s="6"/>
    </row>
    <row r="32" ht="12.75" customHeight="1">
      <c r="A32" s="3"/>
      <c r="B32" s="3" t="s">
        <v>29</v>
      </c>
      <c r="C32" s="3"/>
      <c r="D32" s="3"/>
      <c r="E32" s="15"/>
      <c r="F32" s="15"/>
      <c r="G32" s="17">
        <f>SUMIF('2 Rec+Pay Register-All '!$H$8:$H$115,'5 YE Accounts-All'!B32,'2 Rec+Pay Register-All '!$I$8:$I$106)</f>
        <v>0</v>
      </c>
      <c r="H32" s="15"/>
      <c r="I32" s="18">
        <v>0.0</v>
      </c>
      <c r="J32" s="9"/>
      <c r="K32" s="6"/>
      <c r="L32" s="6"/>
      <c r="M32" s="6"/>
      <c r="N32" s="6"/>
      <c r="O32" s="6"/>
      <c r="P32" s="6"/>
      <c r="Q32" s="6"/>
      <c r="R32" s="6"/>
      <c r="S32" s="6"/>
      <c r="T32" s="6"/>
      <c r="U32" s="6"/>
      <c r="V32" s="6"/>
      <c r="W32" s="6"/>
      <c r="X32" s="6"/>
    </row>
    <row r="33" ht="12.75" customHeight="1">
      <c r="A33" s="3"/>
      <c r="B33" s="9" t="s">
        <v>30</v>
      </c>
      <c r="C33" s="9"/>
      <c r="D33" s="9"/>
      <c r="E33" s="22"/>
      <c r="F33" s="22"/>
      <c r="G33" s="23">
        <f>SUM(G20:G32)</f>
        <v>-5582.49</v>
      </c>
      <c r="H33" s="15"/>
      <c r="I33" s="26">
        <f>SUM(I20:I32)</f>
        <v>4631.58</v>
      </c>
      <c r="J33" s="9"/>
      <c r="K33" s="6"/>
      <c r="L33" s="6"/>
      <c r="M33" s="6"/>
      <c r="N33" s="6"/>
      <c r="O33" s="6"/>
      <c r="P33" s="6"/>
      <c r="Q33" s="6"/>
      <c r="R33" s="6"/>
      <c r="S33" s="6"/>
      <c r="T33" s="6"/>
      <c r="U33" s="6"/>
      <c r="V33" s="6"/>
      <c r="W33" s="6"/>
      <c r="X33" s="6"/>
    </row>
    <row r="34" ht="12.75" customHeight="1">
      <c r="A34" s="9" t="s">
        <v>31</v>
      </c>
      <c r="B34" s="9"/>
      <c r="C34" s="9"/>
      <c r="D34" s="9"/>
      <c r="E34" s="22"/>
      <c r="F34" s="22"/>
      <c r="G34" s="27">
        <f>SUM(G17+G33)</f>
        <v>-502.79</v>
      </c>
      <c r="H34" s="22"/>
      <c r="I34" s="27">
        <f>SUM(I17-I33)</f>
        <v>845.65</v>
      </c>
      <c r="J34" s="9"/>
      <c r="K34" s="6"/>
      <c r="L34" s="6" t="s">
        <v>32</v>
      </c>
      <c r="M34" s="6"/>
      <c r="N34" s="6"/>
      <c r="O34" s="6"/>
      <c r="P34" s="6"/>
      <c r="Q34" s="6"/>
      <c r="R34" s="6"/>
      <c r="S34" s="6"/>
      <c r="T34" s="6"/>
      <c r="U34" s="6"/>
      <c r="V34" s="6"/>
      <c r="W34" s="6"/>
      <c r="X34" s="6"/>
    </row>
    <row r="35" ht="12.75" customHeight="1">
      <c r="A35" s="9"/>
      <c r="B35" s="9"/>
      <c r="C35" s="9"/>
      <c r="D35" s="9"/>
      <c r="E35" s="22"/>
      <c r="F35" s="22"/>
      <c r="G35" s="22"/>
      <c r="H35" s="22"/>
      <c r="I35" s="16"/>
      <c r="J35" s="9"/>
      <c r="K35" s="6"/>
      <c r="L35" s="6"/>
      <c r="M35" s="6"/>
      <c r="N35" s="6"/>
      <c r="O35" s="6"/>
      <c r="P35" s="6"/>
      <c r="Q35" s="6"/>
      <c r="R35" s="6"/>
      <c r="S35" s="6"/>
      <c r="T35" s="6"/>
      <c r="U35" s="6"/>
      <c r="V35" s="6"/>
      <c r="W35" s="6"/>
      <c r="X35" s="6"/>
    </row>
    <row r="36" ht="26.25" customHeight="1">
      <c r="A36" s="11" t="s">
        <v>33</v>
      </c>
      <c r="B36" s="11"/>
      <c r="C36" s="11"/>
      <c r="D36" s="11"/>
      <c r="E36" s="11"/>
      <c r="F36" s="22"/>
      <c r="G36" s="22"/>
      <c r="H36" s="22"/>
      <c r="I36" s="9"/>
      <c r="J36" s="9"/>
      <c r="K36" s="6"/>
      <c r="L36" s="6"/>
      <c r="M36" s="6"/>
      <c r="N36" s="6"/>
      <c r="O36" s="6"/>
      <c r="P36" s="6"/>
      <c r="Q36" s="6"/>
      <c r="R36" s="6"/>
      <c r="S36" s="6"/>
      <c r="T36" s="6"/>
      <c r="U36" s="6"/>
      <c r="V36" s="6"/>
      <c r="W36" s="6"/>
      <c r="X36" s="6"/>
    </row>
    <row r="37" ht="12.75" customHeight="1">
      <c r="A37" s="11"/>
      <c r="B37" s="3"/>
      <c r="C37" s="9"/>
      <c r="D37" s="9"/>
      <c r="E37" s="28" t="s">
        <v>34</v>
      </c>
      <c r="F37" s="22"/>
      <c r="G37" s="28" t="s">
        <v>35</v>
      </c>
      <c r="H37" s="22"/>
      <c r="I37" s="28" t="s">
        <v>36</v>
      </c>
      <c r="J37" s="9"/>
      <c r="K37" s="6"/>
      <c r="L37" s="6"/>
      <c r="M37" s="6"/>
      <c r="N37" s="6"/>
      <c r="O37" s="6"/>
      <c r="P37" s="6"/>
      <c r="Q37" s="6"/>
      <c r="R37" s="6"/>
      <c r="S37" s="6"/>
      <c r="T37" s="6"/>
      <c r="U37" s="6"/>
      <c r="V37" s="6"/>
      <c r="W37" s="6"/>
      <c r="X37" s="6"/>
    </row>
    <row r="38" ht="12.75" customHeight="1">
      <c r="A38" s="29"/>
      <c r="B38" s="9" t="s">
        <v>37</v>
      </c>
      <c r="C38" s="9"/>
      <c r="D38" s="9"/>
      <c r="E38" s="12">
        <f>+I4+1</f>
        <v>45717</v>
      </c>
      <c r="F38" s="30"/>
      <c r="G38" s="12" t="s">
        <v>38</v>
      </c>
      <c r="H38" s="15"/>
      <c r="I38" s="12">
        <f>+G4</f>
        <v>46081</v>
      </c>
      <c r="J38" s="9"/>
      <c r="K38" s="6"/>
      <c r="L38" s="6"/>
      <c r="M38" s="6"/>
      <c r="N38" s="6"/>
      <c r="O38" s="6"/>
      <c r="P38" s="6"/>
      <c r="Q38" s="6"/>
      <c r="R38" s="6"/>
      <c r="S38" s="6"/>
      <c r="T38" s="6"/>
      <c r="U38" s="6"/>
      <c r="V38" s="6"/>
      <c r="W38" s="6"/>
      <c r="X38" s="6"/>
    </row>
    <row r="39" ht="12.75" customHeight="1">
      <c r="A39" s="3"/>
      <c r="B39" s="3" t="s">
        <v>39</v>
      </c>
      <c r="C39" s="3"/>
      <c r="D39" s="3"/>
      <c r="E39" s="17">
        <f>+'2 Rec+Pay Register-All '!K3+'2 Rec+Pay Register-All '!L3</f>
        <v>2637.4</v>
      </c>
      <c r="F39" s="31"/>
      <c r="G39" s="17">
        <f t="shared" ref="G39:G40" si="1">I39-E39</f>
        <v>-502.79</v>
      </c>
      <c r="H39" s="17"/>
      <c r="I39" s="17">
        <f>+'2 Rec+Pay Register-All '!K5+'2 Rec+Pay Register-All '!L5</f>
        <v>2134.61</v>
      </c>
      <c r="J39" s="9"/>
      <c r="K39" s="32" t="str">
        <f>IF(ABS(I39-'2 Rec+Pay Register-All '!K5)&gt;0.1,"closing balance does not agree to the register!","")</f>
        <v/>
      </c>
      <c r="L39" s="33"/>
      <c r="M39" s="6"/>
      <c r="N39" s="6"/>
      <c r="O39" s="6"/>
      <c r="P39" s="6"/>
      <c r="Q39" s="6"/>
      <c r="R39" s="6"/>
      <c r="S39" s="6"/>
      <c r="T39" s="6"/>
      <c r="U39" s="6"/>
      <c r="V39" s="6"/>
      <c r="W39" s="6"/>
      <c r="X39" s="6"/>
    </row>
    <row r="40" ht="12.75" customHeight="1">
      <c r="A40" s="3"/>
      <c r="B40" s="3" t="s">
        <v>40</v>
      </c>
      <c r="C40" s="3"/>
      <c r="D40" s="3"/>
      <c r="E40" s="17">
        <f>+'2 Rec+Pay Register-All '!J3</f>
        <v>0</v>
      </c>
      <c r="F40" s="31"/>
      <c r="G40" s="17">
        <f t="shared" si="1"/>
        <v>0</v>
      </c>
      <c r="H40" s="17"/>
      <c r="I40" s="17">
        <f>+'2 Rec+Pay Register-All '!J5</f>
        <v>0</v>
      </c>
      <c r="J40" s="9"/>
      <c r="K40" s="32" t="str">
        <f>IF(ABS(I40-'2 Rec+Pay Register-All '!J5)&gt;0.1,"closing balance does not agree to the register!","")</f>
        <v/>
      </c>
      <c r="L40" s="6" t="s">
        <v>41</v>
      </c>
      <c r="M40" s="6"/>
      <c r="N40" s="6"/>
      <c r="O40" s="6"/>
      <c r="P40" s="6"/>
      <c r="Q40" s="6"/>
      <c r="R40" s="6"/>
      <c r="S40" s="6"/>
      <c r="T40" s="6"/>
      <c r="U40" s="6"/>
      <c r="V40" s="6"/>
      <c r="W40" s="6"/>
      <c r="X40" s="6"/>
    </row>
    <row r="41" ht="12.75" customHeight="1">
      <c r="A41" s="3"/>
      <c r="B41" s="34" t="s">
        <v>42</v>
      </c>
      <c r="C41" s="21"/>
      <c r="D41" s="3"/>
      <c r="E41" s="27">
        <f>SUM(E39:E40)</f>
        <v>2637.4</v>
      </c>
      <c r="F41" s="31"/>
      <c r="G41" s="27">
        <f>SUM(G39:G40)</f>
        <v>-502.79</v>
      </c>
      <c r="H41" s="17"/>
      <c r="I41" s="27">
        <f>SUM(I39:I40)</f>
        <v>2134.61</v>
      </c>
      <c r="J41" s="9"/>
      <c r="K41" s="32" t="str">
        <f>IF(ABS(G41-G34)&gt;0.49,"change in cash and bank balances does not agree to surplus or deficit above!","OK")</f>
        <v>OK</v>
      </c>
      <c r="L41" s="33"/>
      <c r="M41" s="6"/>
      <c r="N41" s="6"/>
      <c r="O41" s="6"/>
      <c r="P41" s="6"/>
      <c r="Q41" s="6"/>
      <c r="R41" s="6"/>
      <c r="S41" s="6"/>
      <c r="T41" s="6"/>
      <c r="U41" s="6"/>
      <c r="V41" s="6"/>
      <c r="W41" s="6"/>
      <c r="X41" s="6"/>
    </row>
    <row r="42" ht="12.75" customHeight="1">
      <c r="A42" s="3"/>
      <c r="B42" s="3"/>
      <c r="C42" s="3"/>
      <c r="D42" s="3"/>
      <c r="E42" s="35"/>
      <c r="F42" s="35"/>
      <c r="G42" s="15"/>
      <c r="H42" s="15"/>
      <c r="I42" s="15"/>
      <c r="J42" s="9"/>
      <c r="K42" s="6"/>
      <c r="L42" s="33"/>
      <c r="M42" s="6"/>
      <c r="N42" s="6"/>
      <c r="O42" s="6"/>
      <c r="P42" s="6"/>
      <c r="Q42" s="6"/>
      <c r="R42" s="6"/>
      <c r="S42" s="6"/>
      <c r="T42" s="6"/>
      <c r="U42" s="6"/>
      <c r="V42" s="6"/>
      <c r="W42" s="6"/>
      <c r="X42" s="6"/>
    </row>
    <row r="43" ht="12.75" customHeight="1">
      <c r="A43" s="11"/>
      <c r="B43" s="11" t="s">
        <v>43</v>
      </c>
      <c r="C43" s="11"/>
      <c r="D43" s="11"/>
      <c r="E43" s="36"/>
      <c r="F43" s="36"/>
      <c r="G43" s="15"/>
      <c r="H43" s="15"/>
      <c r="I43" s="35"/>
      <c r="J43" s="9"/>
      <c r="K43" s="6"/>
      <c r="L43" s="6"/>
      <c r="M43" s="6"/>
      <c r="N43" s="6"/>
      <c r="O43" s="6"/>
      <c r="P43" s="6"/>
      <c r="Q43" s="6"/>
      <c r="R43" s="6"/>
      <c r="S43" s="6"/>
      <c r="T43" s="6"/>
      <c r="U43" s="6"/>
      <c r="V43" s="6"/>
      <c r="W43" s="6"/>
      <c r="X43" s="6"/>
    </row>
    <row r="44" ht="64.5" customHeight="1">
      <c r="A44" s="37"/>
      <c r="B44" s="38" t="s">
        <v>44</v>
      </c>
      <c r="J44" s="9"/>
      <c r="K44" s="6"/>
      <c r="L44" s="39" t="s">
        <v>45</v>
      </c>
      <c r="M44" s="6"/>
      <c r="N44" s="6"/>
      <c r="O44" s="6"/>
      <c r="P44" s="6"/>
      <c r="Q44" s="6"/>
      <c r="R44" s="6"/>
      <c r="S44" s="6"/>
      <c r="T44" s="6"/>
      <c r="U44" s="6"/>
      <c r="V44" s="6"/>
      <c r="W44" s="6"/>
      <c r="X44" s="6"/>
    </row>
    <row r="45" ht="12.75" customHeight="1">
      <c r="A45" s="3"/>
      <c r="B45" s="3"/>
      <c r="C45" s="3"/>
      <c r="D45" s="3"/>
      <c r="E45" s="3"/>
      <c r="F45" s="3"/>
      <c r="G45" s="3"/>
      <c r="H45" s="3"/>
      <c r="I45" s="5"/>
      <c r="J45" s="9"/>
      <c r="K45" s="6"/>
      <c r="L45" s="33"/>
      <c r="M45" s="6"/>
      <c r="N45" s="6"/>
      <c r="O45" s="6"/>
      <c r="P45" s="6"/>
      <c r="Q45" s="6"/>
      <c r="R45" s="6"/>
      <c r="S45" s="6"/>
      <c r="T45" s="6"/>
      <c r="U45" s="6"/>
      <c r="V45" s="6"/>
      <c r="W45" s="6"/>
      <c r="X45" s="6"/>
    </row>
    <row r="46" ht="12.75" customHeight="1">
      <c r="A46" s="11" t="s">
        <v>46</v>
      </c>
      <c r="B46" s="11"/>
      <c r="C46" s="11"/>
      <c r="D46" s="11"/>
      <c r="E46" s="11"/>
      <c r="F46" s="3"/>
      <c r="G46" s="3"/>
      <c r="H46" s="3"/>
      <c r="I46" s="5"/>
      <c r="J46" s="9"/>
      <c r="K46" s="6"/>
      <c r="L46" s="33"/>
      <c r="M46" s="6"/>
      <c r="N46" s="6"/>
      <c r="O46" s="6"/>
      <c r="P46" s="6"/>
      <c r="Q46" s="6"/>
      <c r="R46" s="6"/>
      <c r="S46" s="6"/>
      <c r="T46" s="6"/>
      <c r="U46" s="6"/>
      <c r="V46" s="6"/>
      <c r="W46" s="6"/>
      <c r="X46" s="6"/>
    </row>
    <row r="47" ht="56.25" customHeight="1">
      <c r="A47" s="11"/>
      <c r="B47" s="40" t="s">
        <v>47</v>
      </c>
      <c r="C47" s="21"/>
      <c r="D47" s="21"/>
      <c r="E47" s="21"/>
      <c r="F47" s="21"/>
      <c r="G47" s="21"/>
      <c r="H47" s="21"/>
      <c r="I47" s="21"/>
      <c r="J47" s="9"/>
      <c r="K47" s="6"/>
      <c r="L47" s="33"/>
      <c r="M47" s="6"/>
      <c r="N47" s="6"/>
      <c r="O47" s="6"/>
      <c r="P47" s="6"/>
      <c r="Q47" s="6"/>
      <c r="R47" s="6"/>
      <c r="S47" s="6"/>
      <c r="T47" s="6"/>
      <c r="U47" s="6"/>
      <c r="V47" s="6"/>
      <c r="W47" s="6"/>
      <c r="X47" s="6"/>
    </row>
    <row r="48" ht="12.75" customHeight="1">
      <c r="A48" s="11"/>
      <c r="B48" s="41"/>
      <c r="C48" s="41"/>
      <c r="D48" s="41"/>
      <c r="E48" s="41"/>
      <c r="F48" s="41"/>
      <c r="G48" s="41"/>
      <c r="H48" s="41"/>
      <c r="I48" s="41"/>
      <c r="J48" s="9"/>
      <c r="K48" s="6"/>
      <c r="L48" s="33"/>
      <c r="M48" s="6"/>
      <c r="N48" s="6"/>
      <c r="O48" s="6"/>
      <c r="P48" s="6"/>
      <c r="Q48" s="6"/>
      <c r="R48" s="6"/>
      <c r="S48" s="6"/>
      <c r="T48" s="6"/>
      <c r="U48" s="6"/>
      <c r="V48" s="6"/>
      <c r="W48" s="6"/>
      <c r="X48" s="6"/>
    </row>
    <row r="49" ht="36.0" customHeight="1">
      <c r="A49" s="11"/>
      <c r="B49" s="42" t="s">
        <v>48</v>
      </c>
      <c r="C49" s="43"/>
      <c r="D49" s="44"/>
      <c r="E49" s="44"/>
      <c r="F49" s="45"/>
      <c r="G49" s="46" t="s">
        <v>49</v>
      </c>
      <c r="H49" s="47">
        <v>45717.0</v>
      </c>
      <c r="I49" s="45"/>
      <c r="J49" s="9"/>
      <c r="K49" s="6"/>
      <c r="L49" s="48" t="s">
        <v>50</v>
      </c>
      <c r="M49" s="6"/>
      <c r="N49" s="6"/>
      <c r="O49" s="6"/>
      <c r="P49" s="6"/>
      <c r="Q49" s="6"/>
      <c r="R49" s="6"/>
      <c r="S49" s="6"/>
      <c r="T49" s="6"/>
      <c r="U49" s="6"/>
      <c r="V49" s="6"/>
      <c r="W49" s="6"/>
      <c r="X49" s="6"/>
    </row>
    <row r="50" ht="22.5" customHeight="1">
      <c r="A50" s="11"/>
      <c r="B50" s="42" t="s">
        <v>51</v>
      </c>
      <c r="C50" s="43" t="s">
        <v>52</v>
      </c>
      <c r="D50" s="44"/>
      <c r="E50" s="44"/>
      <c r="F50" s="45"/>
      <c r="G50" s="41"/>
      <c r="H50" s="41"/>
      <c r="I50" s="41"/>
      <c r="J50" s="9"/>
      <c r="K50" s="6"/>
      <c r="L50" s="33" t="s">
        <v>53</v>
      </c>
      <c r="M50" s="6"/>
      <c r="N50" s="6"/>
      <c r="O50" s="6"/>
      <c r="P50" s="6"/>
      <c r="Q50" s="6"/>
      <c r="R50" s="6"/>
      <c r="S50" s="6"/>
      <c r="T50" s="6"/>
      <c r="U50" s="6"/>
      <c r="V50" s="6"/>
      <c r="W50" s="6"/>
      <c r="X50" s="6"/>
    </row>
    <row r="51" ht="22.5" customHeight="1">
      <c r="A51" s="3"/>
      <c r="B51" s="42" t="s">
        <v>54</v>
      </c>
      <c r="C51" s="43" t="s">
        <v>55</v>
      </c>
      <c r="D51" s="44"/>
      <c r="E51" s="44"/>
      <c r="F51" s="45"/>
      <c r="G51" s="3"/>
      <c r="H51" s="49"/>
      <c r="I51" s="5"/>
      <c r="J51" s="9"/>
      <c r="K51" s="6"/>
      <c r="L51" s="50" t="s">
        <v>56</v>
      </c>
      <c r="M51" s="6"/>
      <c r="N51" s="6"/>
      <c r="O51" s="6"/>
      <c r="P51" s="6"/>
      <c r="Q51" s="6"/>
      <c r="R51" s="6"/>
      <c r="S51" s="6"/>
      <c r="T51" s="6"/>
      <c r="U51" s="6"/>
      <c r="V51" s="6"/>
      <c r="W51" s="6"/>
      <c r="X51" s="6"/>
    </row>
    <row r="52" ht="12.75" customHeight="1">
      <c r="A52" s="3"/>
      <c r="B52" s="51"/>
      <c r="C52" s="3"/>
      <c r="D52" s="3"/>
      <c r="E52" s="3"/>
      <c r="F52" s="3"/>
      <c r="G52" s="3"/>
      <c r="H52" s="3"/>
      <c r="I52" s="3"/>
      <c r="J52" s="9"/>
      <c r="K52" s="6"/>
      <c r="L52" s="50" t="s">
        <v>57</v>
      </c>
      <c r="M52" s="6"/>
      <c r="N52" s="6"/>
      <c r="O52" s="6"/>
      <c r="P52" s="6"/>
      <c r="Q52" s="6"/>
      <c r="R52" s="6"/>
      <c r="S52" s="6"/>
      <c r="T52" s="6"/>
      <c r="U52" s="6"/>
      <c r="V52" s="6"/>
      <c r="W52" s="6"/>
      <c r="X52" s="6"/>
    </row>
    <row r="53" ht="12.75" customHeight="1">
      <c r="A53" s="52"/>
      <c r="B53" s="52"/>
      <c r="C53" s="52"/>
      <c r="D53" s="52"/>
      <c r="E53" s="52"/>
      <c r="F53" s="52"/>
      <c r="G53" s="52"/>
      <c r="H53" s="52"/>
      <c r="I53" s="52"/>
      <c r="J53" s="52"/>
      <c r="K53" s="52"/>
      <c r="L53" s="50" t="s">
        <v>58</v>
      </c>
      <c r="M53" s="52"/>
      <c r="N53" s="52"/>
      <c r="O53" s="52"/>
      <c r="P53" s="52"/>
      <c r="Q53" s="52"/>
      <c r="R53" s="52"/>
      <c r="S53" s="52"/>
      <c r="T53" s="52"/>
      <c r="U53" s="52"/>
      <c r="V53" s="52"/>
      <c r="W53" s="52"/>
      <c r="X53" s="52"/>
    </row>
    <row r="54" ht="12.75" customHeight="1">
      <c r="A54" s="52"/>
      <c r="B54" s="52"/>
      <c r="C54" s="52"/>
      <c r="D54" s="52"/>
      <c r="E54" s="52"/>
      <c r="F54" s="52"/>
      <c r="G54" s="52"/>
      <c r="H54" s="52"/>
      <c r="I54" s="52"/>
      <c r="J54" s="52"/>
      <c r="K54" s="52"/>
      <c r="L54" s="52"/>
      <c r="M54" s="52"/>
      <c r="N54" s="52"/>
      <c r="O54" s="52"/>
      <c r="P54" s="52"/>
      <c r="Q54" s="52"/>
      <c r="R54" s="52"/>
      <c r="S54" s="52"/>
      <c r="T54" s="52"/>
      <c r="U54" s="52"/>
      <c r="V54" s="52"/>
      <c r="W54" s="52"/>
      <c r="X54" s="52"/>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B17:C17"/>
    <mergeCell ref="B41:C41"/>
    <mergeCell ref="B44:I44"/>
    <mergeCell ref="B47:I47"/>
    <mergeCell ref="C49:F49"/>
    <mergeCell ref="H49:I49"/>
    <mergeCell ref="C50:F50"/>
    <mergeCell ref="C51:F51"/>
  </mergeCells>
  <conditionalFormatting sqref="K41">
    <cfRule type="containsText" dxfId="0" priority="1" operator="containsText" text="does not agree">
      <formula>NOT(ISERROR(SEARCH(("does not agree"),(K41))))</formula>
    </cfRule>
  </conditionalFormatting>
  <conditionalFormatting sqref="K41">
    <cfRule type="containsText" dxfId="1" priority="2" operator="containsText" text="ok">
      <formula>NOT(ISERROR(SEARCH(("ok"),(K41))))</formula>
    </cfRule>
  </conditionalFormatting>
  <conditionalFormatting sqref="K39">
    <cfRule type="containsText" dxfId="0" priority="3" operator="containsText" text="does not agree">
      <formula>NOT(ISERROR(SEARCH(("does not agree"),(K39))))</formula>
    </cfRule>
  </conditionalFormatting>
  <conditionalFormatting sqref="K39">
    <cfRule type="containsText" dxfId="1" priority="4" operator="containsText" text="ok">
      <formula>NOT(ISERROR(SEARCH(("ok"),(K39))))</formula>
    </cfRule>
  </conditionalFormatting>
  <conditionalFormatting sqref="K40">
    <cfRule type="containsText" dxfId="0" priority="5" operator="containsText" text="does not agree">
      <formula>NOT(ISERROR(SEARCH(("does not agree"),(K40))))</formula>
    </cfRule>
  </conditionalFormatting>
  <conditionalFormatting sqref="K40">
    <cfRule type="containsText" dxfId="1" priority="6" operator="containsText" text="ok">
      <formula>NOT(ISERROR(SEARCH(("ok"),(K40))))</formula>
    </cfRule>
  </conditionalFormatting>
  <printOptions/>
  <pageMargins bottom="0.7480314960629921" footer="0.0" header="0.0" left="0.7086614173228347" right="0.5118110236220472" top="0.5511811023622047"/>
  <pageSetup fitToHeight="0" paperSize="9" orientation="portrait"/>
  <headerFooter>
    <oddFooter>&amp;L_x000D_#000000 INTERNAL - Access limited to Weir personnel or by NDA&amp;C&amp;P&amp;RGirlguiding Scotland Unit Accounts Template Version: Mar 22</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fitToPage="1"/>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88"/>
    <col customWidth="1" min="2" max="2" width="22.13"/>
    <col customWidth="1" min="3" max="8" width="10.5"/>
    <col customWidth="1" min="9" max="9" width="2.5"/>
    <col customWidth="1" min="10" max="10" width="4.38"/>
    <col customWidth="1" min="11" max="11" width="8.88"/>
    <col customWidth="1" min="12" max="12" width="42.88"/>
    <col customWidth="1" min="13" max="26" width="8.88"/>
  </cols>
  <sheetData>
    <row r="1" ht="30.0" customHeight="1">
      <c r="A1" s="1" t="str">
        <f>'1 Unit Info-All'!C3</f>
        <v>1st Linlithgow Brownies</v>
      </c>
      <c r="B1" s="8"/>
      <c r="C1" s="8"/>
      <c r="D1" s="8"/>
      <c r="E1" s="8"/>
      <c r="F1" s="8"/>
      <c r="G1" s="8"/>
      <c r="H1" s="11"/>
      <c r="I1" s="53"/>
      <c r="J1" s="54"/>
      <c r="K1" s="54"/>
      <c r="L1" s="54"/>
      <c r="M1" s="54"/>
      <c r="N1" s="54"/>
      <c r="O1" s="54"/>
      <c r="P1" s="54"/>
      <c r="Q1" s="54"/>
    </row>
    <row r="2" ht="12.75" customHeight="1">
      <c r="A2" s="55" t="s">
        <v>59</v>
      </c>
      <c r="B2" s="21"/>
      <c r="C2" s="21"/>
      <c r="D2" s="8"/>
      <c r="E2" s="8"/>
      <c r="F2" s="8"/>
      <c r="G2" s="8"/>
      <c r="H2" s="11"/>
      <c r="I2" s="53"/>
      <c r="J2" s="54"/>
      <c r="K2" s="54"/>
      <c r="L2" s="54"/>
      <c r="M2" s="54"/>
      <c r="N2" s="54"/>
      <c r="O2" s="54"/>
      <c r="P2" s="54"/>
      <c r="Q2" s="54"/>
    </row>
    <row r="3" ht="24.0" customHeight="1">
      <c r="A3" s="56" t="str">
        <f>"for the period from "&amp;TEXT('1 Unit Info-All'!D7,"d mmmm yyyy")&amp;" to "&amp;TEXT('1 Unit Info-All'!G7,"d mmmm yyyy")</f>
        <v>for the period from 1 March 2025 to 28 February 2026</v>
      </c>
      <c r="B3" s="9"/>
      <c r="C3" s="53"/>
      <c r="D3" s="53"/>
      <c r="E3" s="53"/>
      <c r="F3" s="53"/>
      <c r="G3" s="53"/>
      <c r="H3" s="11"/>
      <c r="I3" s="53"/>
      <c r="J3" s="54"/>
      <c r="K3" s="54"/>
      <c r="L3" s="10" t="s">
        <v>0</v>
      </c>
      <c r="M3" s="54"/>
      <c r="N3" s="54"/>
      <c r="O3" s="54"/>
      <c r="P3" s="54"/>
      <c r="Q3" s="54"/>
    </row>
    <row r="4" ht="19.5" customHeight="1">
      <c r="A4" s="7" t="s">
        <v>60</v>
      </c>
      <c r="B4" s="57"/>
      <c r="C4" s="57"/>
      <c r="D4" s="57"/>
      <c r="E4" s="57"/>
      <c r="F4" s="57"/>
      <c r="G4" s="57"/>
      <c r="H4" s="57"/>
      <c r="I4" s="54"/>
      <c r="J4" s="54"/>
      <c r="K4" s="54"/>
      <c r="L4" s="58"/>
      <c r="M4" s="54"/>
      <c r="N4" s="54"/>
      <c r="O4" s="54"/>
      <c r="P4" s="54"/>
      <c r="Q4" s="54"/>
    </row>
    <row r="5" ht="19.5" customHeight="1">
      <c r="A5" s="59"/>
      <c r="B5" s="60" t="s">
        <v>61</v>
      </c>
      <c r="C5" s="43" t="str">
        <f>A1</f>
        <v>1st Linlithgow Brownies</v>
      </c>
      <c r="D5" s="44"/>
      <c r="E5" s="44"/>
      <c r="F5" s="45"/>
      <c r="G5" s="61"/>
      <c r="H5" s="61"/>
      <c r="I5" s="62"/>
      <c r="J5" s="62"/>
      <c r="K5" s="63"/>
      <c r="L5" s="58" t="s">
        <v>62</v>
      </c>
      <c r="M5" s="62"/>
      <c r="N5" s="62"/>
      <c r="O5" s="62"/>
      <c r="P5" s="62"/>
      <c r="Q5" s="62"/>
    </row>
    <row r="6" ht="19.5" customHeight="1">
      <c r="A6" s="59"/>
      <c r="B6" s="60" t="s">
        <v>63</v>
      </c>
      <c r="C6" s="64" t="s">
        <v>64</v>
      </c>
      <c r="D6" s="65"/>
      <c r="E6" s="65"/>
      <c r="F6" s="66"/>
      <c r="G6" s="61"/>
      <c r="H6" s="61"/>
      <c r="I6" s="62"/>
      <c r="J6" s="62"/>
      <c r="K6" s="63"/>
      <c r="L6" s="63" t="s">
        <v>65</v>
      </c>
      <c r="M6" s="62"/>
      <c r="N6" s="62"/>
      <c r="O6" s="62"/>
      <c r="P6" s="62"/>
      <c r="Q6" s="62"/>
    </row>
    <row r="7" ht="19.5" customHeight="1">
      <c r="A7" s="59"/>
      <c r="B7" s="60" t="s">
        <v>66</v>
      </c>
      <c r="C7" s="67" t="s">
        <v>67</v>
      </c>
      <c r="D7" s="65"/>
      <c r="E7" s="65"/>
      <c r="F7" s="66"/>
      <c r="G7" s="61"/>
      <c r="H7" s="61"/>
      <c r="I7" s="62"/>
      <c r="J7" s="62"/>
      <c r="K7" s="63"/>
      <c r="L7" s="62"/>
      <c r="M7" s="62"/>
      <c r="N7" s="62"/>
      <c r="O7" s="62"/>
      <c r="P7" s="62"/>
      <c r="Q7" s="62"/>
    </row>
    <row r="8" ht="19.5" customHeight="1">
      <c r="A8" s="59"/>
      <c r="B8" s="60"/>
      <c r="C8" s="68" t="s">
        <v>68</v>
      </c>
      <c r="D8" s="21"/>
      <c r="E8" s="21"/>
      <c r="F8" s="69"/>
      <c r="G8" s="61"/>
      <c r="H8" s="61"/>
      <c r="I8" s="62"/>
      <c r="J8" s="62"/>
      <c r="K8" s="59"/>
      <c r="L8" s="62"/>
      <c r="M8" s="62"/>
      <c r="N8" s="62"/>
      <c r="O8" s="62"/>
      <c r="P8" s="62"/>
      <c r="Q8" s="62"/>
    </row>
    <row r="9" ht="19.5" customHeight="1">
      <c r="A9" s="60"/>
      <c r="B9" s="60"/>
      <c r="C9" s="70" t="s">
        <v>69</v>
      </c>
      <c r="D9" s="71"/>
      <c r="E9" s="71"/>
      <c r="F9" s="72"/>
      <c r="G9" s="61"/>
      <c r="H9" s="61"/>
      <c r="I9" s="62"/>
      <c r="J9" s="62"/>
      <c r="K9" s="62"/>
      <c r="L9" s="62"/>
      <c r="M9" s="62"/>
      <c r="N9" s="62"/>
      <c r="O9" s="62"/>
      <c r="P9" s="62"/>
      <c r="Q9" s="62"/>
    </row>
    <row r="10" ht="9.0" customHeight="1">
      <c r="A10" s="60"/>
      <c r="B10" s="60"/>
      <c r="C10" s="59"/>
      <c r="D10" s="59"/>
      <c r="E10" s="59"/>
      <c r="F10" s="59"/>
      <c r="G10" s="59"/>
      <c r="H10" s="59"/>
      <c r="I10" s="62"/>
      <c r="J10" s="62"/>
      <c r="K10" s="62"/>
      <c r="L10" s="62"/>
      <c r="M10" s="62"/>
      <c r="N10" s="62"/>
      <c r="O10" s="62"/>
      <c r="P10" s="62"/>
      <c r="Q10" s="62"/>
    </row>
    <row r="11" ht="12.75" customHeight="1">
      <c r="A11" s="73"/>
      <c r="B11" s="74" t="s">
        <v>70</v>
      </c>
      <c r="C11" s="21"/>
      <c r="D11" s="21"/>
      <c r="E11" s="21"/>
      <c r="F11" s="21"/>
      <c r="G11" s="21"/>
      <c r="H11" s="21"/>
      <c r="I11" s="75"/>
      <c r="J11" s="54"/>
      <c r="K11" s="63"/>
      <c r="L11" s="54"/>
      <c r="M11" s="54"/>
      <c r="N11" s="54"/>
      <c r="O11" s="54"/>
      <c r="P11" s="54"/>
      <c r="Q11" s="54"/>
    </row>
    <row r="12" ht="19.5" customHeight="1">
      <c r="A12" s="57"/>
      <c r="B12" s="76" t="s">
        <v>71</v>
      </c>
      <c r="C12" s="45"/>
      <c r="D12" s="76" t="s">
        <v>72</v>
      </c>
      <c r="E12" s="45"/>
      <c r="F12" s="77" t="s">
        <v>73</v>
      </c>
      <c r="G12" s="78"/>
      <c r="H12" s="78"/>
      <c r="I12" s="79"/>
      <c r="J12" s="57"/>
      <c r="K12" s="62"/>
      <c r="L12" s="62"/>
      <c r="M12" s="62"/>
      <c r="N12" s="62"/>
      <c r="O12" s="62"/>
      <c r="P12" s="62"/>
      <c r="Q12" s="62"/>
    </row>
    <row r="13" ht="19.5" customHeight="1">
      <c r="A13" s="80"/>
      <c r="B13" s="81" t="str">
        <f>IF('1 Unit Info-All'!B11&lt;&gt;0,'1 Unit Info-All'!B11,"")</f>
        <v>Paula Maguire</v>
      </c>
      <c r="C13" s="45"/>
      <c r="D13" s="81" t="str">
        <f>IF('1 Unit Info-All'!H11&lt;&gt;0,'1 Unit Info-All'!H11,"")</f>
        <v>Leader</v>
      </c>
      <c r="E13" s="45"/>
      <c r="F13" s="43"/>
      <c r="G13" s="44"/>
      <c r="H13" s="45"/>
      <c r="I13" s="61"/>
      <c r="J13" s="62"/>
      <c r="K13" s="62"/>
      <c r="L13" s="62"/>
      <c r="M13" s="62"/>
      <c r="N13" s="62"/>
      <c r="O13" s="62"/>
      <c r="P13" s="62"/>
      <c r="Q13" s="62"/>
    </row>
    <row r="14" ht="19.5" customHeight="1">
      <c r="A14" s="80"/>
      <c r="B14" s="81" t="str">
        <f>IF('1 Unit Info-All'!B12&lt;&gt;0,'1 Unit Info-All'!B12,"")</f>
        <v>Heather Yeats</v>
      </c>
      <c r="C14" s="45"/>
      <c r="D14" s="81" t="str">
        <f>IF('1 Unit Info-All'!H12&lt;&gt;0,'1 Unit Info-All'!H12,"")</f>
        <v>Leader</v>
      </c>
      <c r="E14" s="45"/>
      <c r="F14" s="43"/>
      <c r="G14" s="44"/>
      <c r="H14" s="45"/>
      <c r="I14" s="61"/>
      <c r="J14" s="62"/>
      <c r="K14" s="62"/>
      <c r="L14" s="62"/>
      <c r="M14" s="62"/>
      <c r="N14" s="62"/>
      <c r="O14" s="62"/>
      <c r="P14" s="62"/>
      <c r="Q14" s="62"/>
    </row>
    <row r="15" ht="19.5" customHeight="1">
      <c r="A15" s="80"/>
      <c r="B15" s="81" t="str">
        <f>IF('1 Unit Info-All'!B13&lt;&gt;0,'1 Unit Info-All'!B13,"")</f>
        <v>Kirstie Claybourne</v>
      </c>
      <c r="C15" s="45"/>
      <c r="D15" s="81" t="str">
        <f>IF('1 Unit Info-All'!H13&lt;&gt;0,'1 Unit Info-All'!H13,"")</f>
        <v>Leader</v>
      </c>
      <c r="E15" s="45"/>
      <c r="F15" s="43"/>
      <c r="G15" s="44"/>
      <c r="H15" s="45"/>
      <c r="I15" s="61"/>
      <c r="J15" s="62"/>
      <c r="K15" s="62"/>
      <c r="L15" s="62"/>
      <c r="M15" s="62"/>
      <c r="N15" s="62"/>
      <c r="O15" s="62"/>
      <c r="P15" s="62"/>
      <c r="Q15" s="62"/>
    </row>
    <row r="16" ht="19.5" customHeight="1">
      <c r="A16" s="80"/>
      <c r="B16" s="81" t="str">
        <f>IF('1 Unit Info-All'!B14&lt;&gt;0,'1 Unit Info-All'!B14,"")</f>
        <v>Helen Greig</v>
      </c>
      <c r="C16" s="45"/>
      <c r="D16" s="81" t="s">
        <v>74</v>
      </c>
      <c r="E16" s="45"/>
      <c r="F16" s="43"/>
      <c r="G16" s="44"/>
      <c r="H16" s="45"/>
      <c r="I16" s="61"/>
      <c r="J16" s="62"/>
      <c r="K16" s="62"/>
      <c r="L16" s="62"/>
      <c r="M16" s="62"/>
      <c r="N16" s="62"/>
      <c r="O16" s="62"/>
      <c r="P16" s="62"/>
      <c r="Q16" s="62"/>
    </row>
    <row r="17" ht="19.5" customHeight="1">
      <c r="A17" s="80"/>
      <c r="B17" s="81" t="str">
        <f>IF('1 Unit Info-All'!B15&lt;&gt;0,'1 Unit Info-All'!B15,"")</f>
        <v/>
      </c>
      <c r="C17" s="45"/>
      <c r="D17" s="81"/>
      <c r="E17" s="45"/>
      <c r="F17" s="43"/>
      <c r="G17" s="44"/>
      <c r="H17" s="45"/>
      <c r="I17" s="61"/>
      <c r="J17" s="62"/>
      <c r="K17" s="62"/>
      <c r="L17" s="62"/>
      <c r="M17" s="62"/>
      <c r="N17" s="62"/>
      <c r="O17" s="62"/>
      <c r="P17" s="62"/>
      <c r="Q17" s="62"/>
    </row>
    <row r="18" ht="19.5" customHeight="1">
      <c r="A18" s="80"/>
      <c r="B18" s="82" t="str">
        <f>IF('1 Unit Info-All'!B16&lt;&gt;0,'1 Unit Info-All'!B16,"")</f>
        <v/>
      </c>
      <c r="C18" s="45"/>
      <c r="D18" s="81"/>
      <c r="E18" s="45"/>
      <c r="F18" s="83"/>
      <c r="G18" s="44"/>
      <c r="H18" s="45"/>
      <c r="I18" s="61"/>
      <c r="J18" s="62"/>
      <c r="K18" s="62"/>
      <c r="L18" s="62"/>
      <c r="M18" s="62"/>
      <c r="N18" s="62"/>
      <c r="O18" s="62"/>
      <c r="P18" s="62"/>
      <c r="Q18" s="62"/>
    </row>
    <row r="19" ht="9.75" customHeight="1">
      <c r="A19" s="59"/>
      <c r="B19" s="60"/>
      <c r="C19" s="62"/>
      <c r="D19" s="62"/>
      <c r="E19" s="62"/>
      <c r="F19" s="62"/>
      <c r="G19" s="62"/>
      <c r="H19" s="62"/>
      <c r="I19" s="62"/>
      <c r="J19" s="62"/>
      <c r="K19" s="62"/>
      <c r="L19" s="62"/>
      <c r="M19" s="62"/>
      <c r="N19" s="62"/>
      <c r="O19" s="62"/>
      <c r="P19" s="62"/>
      <c r="Q19" s="62"/>
    </row>
    <row r="20" ht="19.5" customHeight="1">
      <c r="A20" s="10" t="s">
        <v>75</v>
      </c>
      <c r="B20" s="62"/>
      <c r="C20" s="62"/>
      <c r="D20" s="62"/>
      <c r="E20" s="62"/>
      <c r="F20" s="62"/>
      <c r="G20" s="62"/>
      <c r="H20" s="62"/>
      <c r="I20" s="62"/>
      <c r="J20" s="62"/>
      <c r="K20" s="62"/>
      <c r="L20" s="62"/>
      <c r="M20" s="62"/>
      <c r="N20" s="62"/>
      <c r="O20" s="62"/>
      <c r="P20" s="62"/>
      <c r="Q20" s="62"/>
    </row>
    <row r="21" ht="66.75" customHeight="1">
      <c r="A21" s="62"/>
      <c r="B21" s="74" t="s">
        <v>76</v>
      </c>
      <c r="C21" s="21"/>
      <c r="D21" s="21"/>
      <c r="E21" s="21"/>
      <c r="F21" s="21"/>
      <c r="G21" s="21"/>
      <c r="H21" s="21"/>
      <c r="I21" s="75"/>
      <c r="J21" s="62"/>
      <c r="K21" s="63"/>
      <c r="L21" s="62"/>
      <c r="M21" s="62"/>
      <c r="N21" s="62"/>
      <c r="O21" s="62"/>
      <c r="P21" s="62"/>
      <c r="Q21" s="62"/>
    </row>
    <row r="22" ht="33.0" customHeight="1">
      <c r="A22" s="62"/>
      <c r="B22" s="74" t="s">
        <v>77</v>
      </c>
      <c r="C22" s="21"/>
      <c r="D22" s="21"/>
      <c r="E22" s="21"/>
      <c r="F22" s="21"/>
      <c r="G22" s="21"/>
      <c r="H22" s="21"/>
      <c r="I22" s="75"/>
      <c r="J22" s="62"/>
      <c r="K22" s="63"/>
      <c r="L22" s="62"/>
      <c r="M22" s="62"/>
      <c r="N22" s="62"/>
      <c r="O22" s="62"/>
      <c r="P22" s="62"/>
      <c r="Q22" s="62"/>
    </row>
    <row r="23" ht="7.5" customHeight="1">
      <c r="A23" s="62"/>
      <c r="B23" s="84"/>
      <c r="C23" s="84"/>
      <c r="D23" s="84"/>
      <c r="E23" s="84"/>
      <c r="F23" s="84"/>
      <c r="G23" s="84"/>
      <c r="H23" s="84"/>
      <c r="I23" s="84"/>
      <c r="J23" s="62"/>
      <c r="K23" s="63"/>
      <c r="L23" s="62"/>
      <c r="M23" s="62"/>
      <c r="N23" s="62"/>
      <c r="O23" s="62"/>
      <c r="P23" s="62"/>
      <c r="Q23" s="62"/>
    </row>
    <row r="24" ht="19.5" customHeight="1">
      <c r="A24" s="10" t="s">
        <v>78</v>
      </c>
      <c r="B24" s="85"/>
      <c r="C24" s="85"/>
      <c r="D24" s="85"/>
      <c r="E24" s="85"/>
      <c r="F24" s="85"/>
      <c r="G24" s="85"/>
      <c r="H24" s="85"/>
      <c r="I24" s="85"/>
      <c r="J24" s="62"/>
      <c r="K24" s="62"/>
      <c r="L24" s="62"/>
      <c r="M24" s="62"/>
      <c r="N24" s="62"/>
      <c r="O24" s="62"/>
      <c r="P24" s="62"/>
      <c r="Q24" s="62"/>
    </row>
    <row r="25" ht="50.25" customHeight="1">
      <c r="A25" s="62"/>
      <c r="B25" s="74" t="s">
        <v>79</v>
      </c>
      <c r="C25" s="21"/>
      <c r="D25" s="21"/>
      <c r="E25" s="21"/>
      <c r="F25" s="21"/>
      <c r="G25" s="21"/>
      <c r="H25" s="21"/>
      <c r="I25" s="84"/>
      <c r="J25" s="62"/>
      <c r="K25" s="63"/>
      <c r="L25" s="62"/>
      <c r="M25" s="62"/>
      <c r="N25" s="62"/>
      <c r="O25" s="62"/>
      <c r="P25" s="62"/>
      <c r="Q25" s="62"/>
    </row>
    <row r="26" ht="7.5" customHeight="1">
      <c r="A26" s="62"/>
      <c r="B26" s="84"/>
      <c r="C26" s="84"/>
      <c r="D26" s="84"/>
      <c r="E26" s="84"/>
      <c r="F26" s="84"/>
      <c r="G26" s="84"/>
      <c r="H26" s="84"/>
      <c r="I26" s="84"/>
      <c r="J26" s="62"/>
      <c r="K26" s="63"/>
      <c r="L26" s="62"/>
      <c r="M26" s="62"/>
      <c r="N26" s="62"/>
      <c r="O26" s="62"/>
      <c r="P26" s="62"/>
      <c r="Q26" s="62"/>
    </row>
    <row r="27" ht="12.75" customHeight="1">
      <c r="A27" s="10" t="s">
        <v>80</v>
      </c>
      <c r="B27" s="84"/>
      <c r="C27" s="84"/>
      <c r="D27" s="84"/>
      <c r="E27" s="84"/>
      <c r="F27" s="84"/>
      <c r="G27" s="84"/>
      <c r="H27" s="84"/>
      <c r="I27" s="84"/>
      <c r="J27" s="62"/>
      <c r="K27" s="63"/>
      <c r="L27" s="62"/>
      <c r="M27" s="62"/>
      <c r="N27" s="62"/>
      <c r="O27" s="62"/>
      <c r="P27" s="62"/>
      <c r="Q27" s="62"/>
    </row>
    <row r="28" ht="36.75" customHeight="1">
      <c r="A28" s="62"/>
      <c r="B28" s="74" t="s">
        <v>81</v>
      </c>
      <c r="C28" s="21"/>
      <c r="D28" s="21"/>
      <c r="E28" s="21"/>
      <c r="F28" s="21"/>
      <c r="G28" s="21"/>
      <c r="H28" s="21"/>
      <c r="I28" s="84"/>
      <c r="J28" s="62"/>
      <c r="K28" s="63"/>
      <c r="L28" s="62"/>
      <c r="M28" s="62"/>
      <c r="N28" s="62"/>
      <c r="O28" s="62"/>
      <c r="P28" s="62"/>
      <c r="Q28" s="62"/>
    </row>
    <row r="29" ht="20.25" customHeight="1">
      <c r="A29" s="86"/>
      <c r="B29" s="48" t="s">
        <v>82</v>
      </c>
      <c r="C29" s="61"/>
      <c r="D29" s="87">
        <f>+'1 Unit Info-All'!D18</f>
        <v>24</v>
      </c>
      <c r="E29" s="61"/>
      <c r="F29" s="61"/>
      <c r="G29" s="61"/>
      <c r="H29" s="61"/>
      <c r="I29" s="10"/>
      <c r="J29" s="62"/>
      <c r="K29" s="62"/>
      <c r="L29" s="62"/>
      <c r="M29" s="62"/>
      <c r="N29" s="62"/>
      <c r="O29" s="62"/>
      <c r="P29" s="62"/>
      <c r="Q29" s="62"/>
    </row>
    <row r="30" ht="5.25" customHeight="1">
      <c r="A30" s="86"/>
      <c r="B30" s="48"/>
      <c r="C30" s="61"/>
      <c r="D30" s="88"/>
      <c r="E30" s="61"/>
      <c r="F30" s="61"/>
      <c r="G30" s="61"/>
      <c r="H30" s="61"/>
      <c r="I30" s="10"/>
      <c r="J30" s="62"/>
      <c r="K30" s="62"/>
      <c r="L30" s="62"/>
      <c r="M30" s="62"/>
      <c r="N30" s="62"/>
      <c r="O30" s="62"/>
      <c r="P30" s="62"/>
      <c r="Q30" s="62"/>
    </row>
    <row r="31" ht="19.5" customHeight="1">
      <c r="A31" s="62"/>
      <c r="B31" s="77" t="s">
        <v>49</v>
      </c>
      <c r="C31" s="76" t="s">
        <v>83</v>
      </c>
      <c r="D31" s="44"/>
      <c r="E31" s="44"/>
      <c r="F31" s="44"/>
      <c r="G31" s="44"/>
      <c r="H31" s="45"/>
      <c r="I31" s="10"/>
      <c r="J31" s="62"/>
      <c r="K31" s="63"/>
      <c r="L31" s="62"/>
      <c r="M31" s="62"/>
      <c r="N31" s="62"/>
      <c r="O31" s="62"/>
      <c r="P31" s="62"/>
      <c r="Q31" s="62"/>
    </row>
    <row r="32" ht="19.5" customHeight="1">
      <c r="A32" s="62"/>
      <c r="B32" s="89" t="str">
        <f>IF('1 Unit Info-All'!B21&lt;&gt;0,'1 Unit Info-All'!B21,"")</f>
        <v>26-28 September 25</v>
      </c>
      <c r="C32" s="90" t="str">
        <f>IF('1 Unit Info-All'!D21&lt;&gt;0,'1 Unit Info-All'!D21,"")</f>
        <v>Pack Holiday weekend</v>
      </c>
      <c r="D32" s="44"/>
      <c r="E32" s="44"/>
      <c r="F32" s="44"/>
      <c r="G32" s="44"/>
      <c r="H32" s="45"/>
      <c r="I32" s="10"/>
      <c r="J32" s="62"/>
      <c r="K32" s="62"/>
      <c r="L32" s="62"/>
      <c r="M32" s="62"/>
      <c r="N32" s="62"/>
      <c r="O32" s="62"/>
      <c r="P32" s="62"/>
      <c r="Q32" s="62"/>
    </row>
    <row r="33" ht="19.5" customHeight="1">
      <c r="A33" s="62"/>
      <c r="B33" s="89" t="str">
        <f>IF('1 Unit Info-All'!B22&lt;&gt;0,'1 Unit Info-All'!B22,"")</f>
        <v/>
      </c>
      <c r="C33" s="90" t="str">
        <f>IF('1 Unit Info-All'!D22&lt;&gt;0,'1 Unit Info-All'!D22,"")</f>
        <v/>
      </c>
      <c r="D33" s="44"/>
      <c r="E33" s="44"/>
      <c r="F33" s="44"/>
      <c r="G33" s="44"/>
      <c r="H33" s="45"/>
      <c r="I33" s="10"/>
      <c r="J33" s="62"/>
      <c r="K33" s="62"/>
      <c r="L33" s="62"/>
      <c r="M33" s="62"/>
      <c r="N33" s="62"/>
      <c r="O33" s="62"/>
      <c r="P33" s="62"/>
      <c r="Q33" s="62"/>
    </row>
    <row r="34" ht="19.5" customHeight="1">
      <c r="A34" s="62"/>
      <c r="B34" s="89"/>
      <c r="C34" s="90"/>
      <c r="D34" s="44"/>
      <c r="E34" s="44"/>
      <c r="F34" s="44"/>
      <c r="G34" s="44"/>
      <c r="H34" s="45"/>
      <c r="I34" s="10"/>
      <c r="J34" s="62"/>
      <c r="K34" s="62"/>
      <c r="L34" s="62"/>
      <c r="M34" s="62"/>
      <c r="N34" s="62"/>
      <c r="O34" s="62"/>
      <c r="P34" s="62"/>
      <c r="Q34" s="62"/>
    </row>
    <row r="35" ht="19.5" customHeight="1">
      <c r="A35" s="62"/>
      <c r="B35" s="89" t="str">
        <f>IF('1 Unit Info-All'!B23&lt;&gt;0,'1 Unit Info-All'!B23,"")</f>
        <v/>
      </c>
      <c r="C35" s="90" t="str">
        <f>IF('1 Unit Info-All'!D23&lt;&gt;0,'1 Unit Info-All'!D23,"")</f>
        <v/>
      </c>
      <c r="D35" s="44"/>
      <c r="E35" s="44"/>
      <c r="F35" s="44"/>
      <c r="G35" s="44"/>
      <c r="H35" s="45"/>
      <c r="I35" s="10"/>
      <c r="J35" s="62"/>
      <c r="K35" s="62"/>
      <c r="L35" s="62"/>
      <c r="M35" s="62"/>
      <c r="N35" s="62"/>
      <c r="O35" s="62"/>
      <c r="P35" s="62"/>
      <c r="Q35" s="62"/>
    </row>
    <row r="36" ht="19.5" customHeight="1">
      <c r="A36" s="62"/>
      <c r="B36" s="89" t="str">
        <f>IF('1 Unit Info-All'!B25&lt;&gt;0,'1 Unit Info-All'!B25,"")</f>
        <v/>
      </c>
      <c r="C36" s="90" t="str">
        <f>IF('1 Unit Info-All'!D25&lt;&gt;0,'1 Unit Info-All'!D25,"")</f>
        <v/>
      </c>
      <c r="D36" s="44"/>
      <c r="E36" s="44"/>
      <c r="F36" s="44"/>
      <c r="G36" s="44"/>
      <c r="H36" s="45"/>
      <c r="I36" s="10"/>
      <c r="J36" s="62"/>
      <c r="K36" s="62"/>
      <c r="L36" s="62"/>
      <c r="M36" s="62"/>
      <c r="N36" s="62"/>
      <c r="O36" s="62"/>
      <c r="P36" s="62"/>
      <c r="Q36" s="62"/>
    </row>
    <row r="37" ht="19.5" customHeight="1">
      <c r="A37" s="62"/>
      <c r="B37" s="89" t="str">
        <f>IF('1 Unit Info-All'!B26&lt;&gt;0,'1 Unit Info-All'!B26,"")</f>
        <v/>
      </c>
      <c r="C37" s="90" t="str">
        <f>IF('1 Unit Info-All'!D26&lt;&gt;0,'1 Unit Info-All'!D26,"")</f>
        <v/>
      </c>
      <c r="D37" s="44"/>
      <c r="E37" s="44"/>
      <c r="F37" s="44"/>
      <c r="G37" s="44"/>
      <c r="H37" s="45"/>
      <c r="I37" s="10"/>
      <c r="J37" s="62"/>
      <c r="K37" s="62"/>
      <c r="L37" s="62"/>
      <c r="M37" s="62"/>
      <c r="N37" s="62"/>
      <c r="O37" s="62"/>
      <c r="P37" s="62"/>
      <c r="Q37" s="62"/>
    </row>
    <row r="38" ht="12.0" customHeight="1">
      <c r="A38" s="62"/>
      <c r="B38" s="91"/>
      <c r="C38" s="92"/>
      <c r="D38" s="92"/>
      <c r="E38" s="92"/>
      <c r="F38" s="92"/>
      <c r="G38" s="92"/>
      <c r="H38" s="92"/>
      <c r="I38" s="10"/>
      <c r="J38" s="62"/>
      <c r="K38" s="62"/>
      <c r="L38" s="62"/>
      <c r="M38" s="62"/>
      <c r="N38" s="62"/>
      <c r="O38" s="62"/>
      <c r="P38" s="62"/>
      <c r="Q38" s="62"/>
    </row>
    <row r="39" ht="57.75" customHeight="1">
      <c r="A39" s="86"/>
      <c r="B39" s="40" t="str">
        <f>IF('1 Unit Info-All'!B28&lt;&gt;0,'1 Unit Info-All'!B28,"")</f>
        <v>In addition to the activities above, during the period the unit followed the Girlguiding programme.</v>
      </c>
      <c r="C39" s="21"/>
      <c r="D39" s="21"/>
      <c r="E39" s="21"/>
      <c r="F39" s="21"/>
      <c r="G39" s="21"/>
      <c r="H39" s="21"/>
      <c r="I39" s="75"/>
      <c r="J39" s="62"/>
      <c r="K39" s="63"/>
      <c r="L39" s="62"/>
      <c r="M39" s="62"/>
      <c r="N39" s="62"/>
      <c r="O39" s="62"/>
      <c r="P39" s="62"/>
      <c r="Q39" s="62"/>
    </row>
    <row r="40" ht="9.0" customHeight="1">
      <c r="A40" s="86"/>
      <c r="B40" s="84"/>
      <c r="C40" s="84"/>
      <c r="D40" s="84"/>
      <c r="E40" s="84"/>
      <c r="F40" s="84"/>
      <c r="G40" s="84"/>
      <c r="H40" s="84"/>
      <c r="I40" s="84"/>
      <c r="J40" s="62"/>
      <c r="K40" s="63"/>
      <c r="L40" s="62"/>
      <c r="M40" s="62"/>
      <c r="N40" s="62"/>
      <c r="O40" s="62"/>
      <c r="P40" s="62"/>
      <c r="Q40" s="62"/>
    </row>
    <row r="41" ht="19.5" customHeight="1">
      <c r="A41" s="10" t="s">
        <v>84</v>
      </c>
      <c r="B41" s="62"/>
      <c r="C41" s="62"/>
      <c r="D41" s="62"/>
      <c r="E41" s="62"/>
      <c r="F41" s="62"/>
      <c r="G41" s="62"/>
      <c r="H41" s="62"/>
      <c r="I41" s="62"/>
      <c r="J41" s="62"/>
      <c r="K41" s="62"/>
      <c r="L41" s="62"/>
      <c r="M41" s="62"/>
      <c r="N41" s="62"/>
      <c r="O41" s="62"/>
      <c r="P41" s="62"/>
      <c r="Q41" s="62"/>
    </row>
    <row r="42" ht="35.25" customHeight="1">
      <c r="A42" s="62"/>
      <c r="B42" s="74" t="s">
        <v>85</v>
      </c>
      <c r="C42" s="21"/>
      <c r="D42" s="21"/>
      <c r="E42" s="21"/>
      <c r="F42" s="21"/>
      <c r="G42" s="21"/>
      <c r="H42" s="21"/>
      <c r="I42" s="84"/>
      <c r="J42" s="62"/>
      <c r="K42" s="63"/>
      <c r="L42" s="62"/>
      <c r="M42" s="62"/>
      <c r="N42" s="62"/>
      <c r="O42" s="62"/>
      <c r="P42" s="62"/>
      <c r="Q42" s="62"/>
    </row>
    <row r="43" ht="7.5" customHeight="1">
      <c r="A43" s="62"/>
      <c r="B43" s="84"/>
      <c r="C43" s="84"/>
      <c r="D43" s="84"/>
      <c r="E43" s="84"/>
      <c r="F43" s="84"/>
      <c r="G43" s="84"/>
      <c r="H43" s="84"/>
      <c r="I43" s="84"/>
      <c r="J43" s="62"/>
      <c r="K43" s="63"/>
      <c r="L43" s="62"/>
      <c r="M43" s="62"/>
      <c r="N43" s="62"/>
      <c r="O43" s="62"/>
      <c r="P43" s="62"/>
      <c r="Q43" s="62"/>
    </row>
    <row r="44" ht="33.75" customHeight="1">
      <c r="A44" s="62"/>
      <c r="B44" s="74" t="s">
        <v>86</v>
      </c>
      <c r="C44" s="21"/>
      <c r="D44" s="21"/>
      <c r="E44" s="21"/>
      <c r="F44" s="21"/>
      <c r="G44" s="21"/>
      <c r="H44" s="21"/>
      <c r="I44" s="84"/>
      <c r="J44" s="62"/>
      <c r="K44" s="63"/>
      <c r="L44" s="62"/>
      <c r="M44" s="62"/>
      <c r="N44" s="62"/>
      <c r="O44" s="62"/>
      <c r="P44" s="62"/>
      <c r="Q44" s="62"/>
    </row>
    <row r="45" ht="33.75" customHeight="1">
      <c r="A45" s="62"/>
      <c r="B45" s="40" t="s">
        <v>87</v>
      </c>
      <c r="C45" s="21"/>
      <c r="D45" s="21"/>
      <c r="E45" s="21"/>
      <c r="F45" s="21"/>
      <c r="G45" s="21"/>
      <c r="H45" s="21"/>
      <c r="I45" s="84"/>
      <c r="J45" s="62"/>
      <c r="K45" s="63"/>
      <c r="L45" s="62"/>
      <c r="M45" s="62"/>
      <c r="N45" s="62"/>
      <c r="O45" s="62"/>
      <c r="P45" s="62"/>
      <c r="Q45" s="62"/>
    </row>
    <row r="46" ht="7.5" customHeight="1">
      <c r="A46" s="62"/>
      <c r="B46" s="84"/>
      <c r="C46" s="84"/>
      <c r="D46" s="84"/>
      <c r="E46" s="84"/>
      <c r="F46" s="84"/>
      <c r="G46" s="84"/>
      <c r="H46" s="84"/>
      <c r="I46" s="84"/>
      <c r="J46" s="62"/>
      <c r="K46" s="63"/>
      <c r="L46" s="62"/>
      <c r="M46" s="62"/>
      <c r="N46" s="62"/>
      <c r="O46" s="62"/>
      <c r="P46" s="62"/>
      <c r="Q46" s="62"/>
    </row>
    <row r="47" ht="54.0" hidden="1" customHeight="1">
      <c r="A47" s="62"/>
      <c r="B47" s="40" t="s">
        <v>88</v>
      </c>
      <c r="C47" s="21"/>
      <c r="D47" s="21"/>
      <c r="E47" s="21"/>
      <c r="F47" s="21"/>
      <c r="G47" s="21"/>
      <c r="H47" s="21"/>
      <c r="I47" s="84"/>
      <c r="J47" s="62"/>
      <c r="K47" s="63"/>
      <c r="L47" s="62"/>
      <c r="M47" s="62"/>
      <c r="N47" s="62"/>
      <c r="O47" s="62"/>
      <c r="P47" s="62"/>
      <c r="Q47" s="62"/>
    </row>
    <row r="48" ht="7.5" customHeight="1">
      <c r="A48" s="62"/>
      <c r="B48" s="84"/>
      <c r="C48" s="84"/>
      <c r="D48" s="84"/>
      <c r="E48" s="84"/>
      <c r="F48" s="84"/>
      <c r="G48" s="84"/>
      <c r="H48" s="84"/>
      <c r="I48" s="84"/>
      <c r="J48" s="62"/>
      <c r="K48" s="63"/>
      <c r="L48" s="62"/>
      <c r="M48" s="62"/>
      <c r="N48" s="62"/>
      <c r="O48" s="62"/>
      <c r="P48" s="62"/>
      <c r="Q48" s="62"/>
    </row>
    <row r="49" ht="67.5" customHeight="1">
      <c r="A49" s="62"/>
      <c r="B49" s="40" t="s">
        <v>89</v>
      </c>
      <c r="C49" s="21"/>
      <c r="D49" s="21"/>
      <c r="E49" s="21"/>
      <c r="F49" s="21"/>
      <c r="G49" s="21"/>
      <c r="H49" s="21"/>
      <c r="I49" s="75"/>
      <c r="J49" s="62"/>
      <c r="K49" s="63"/>
      <c r="L49" s="62"/>
      <c r="M49" s="62"/>
      <c r="N49" s="62"/>
      <c r="O49" s="62"/>
      <c r="P49" s="62"/>
      <c r="Q49" s="62"/>
    </row>
    <row r="50" ht="11.25" customHeight="1">
      <c r="A50" s="62"/>
      <c r="B50" s="84"/>
      <c r="C50" s="84"/>
      <c r="D50" s="84"/>
      <c r="E50" s="84"/>
      <c r="F50" s="84"/>
      <c r="G50" s="84"/>
      <c r="H50" s="84"/>
      <c r="I50" s="84"/>
      <c r="J50" s="62"/>
      <c r="K50" s="63"/>
      <c r="L50" s="62"/>
      <c r="M50" s="62"/>
      <c r="N50" s="62"/>
      <c r="O50" s="62"/>
      <c r="P50" s="62"/>
      <c r="Q50" s="62"/>
    </row>
    <row r="51" ht="19.5" customHeight="1">
      <c r="A51" s="86" t="s">
        <v>46</v>
      </c>
      <c r="B51" s="62"/>
      <c r="C51" s="62"/>
      <c r="D51" s="62"/>
      <c r="E51" s="62"/>
      <c r="F51" s="62"/>
      <c r="G51" s="62"/>
      <c r="H51" s="62"/>
      <c r="I51" s="62"/>
      <c r="J51" s="62"/>
      <c r="K51" s="62"/>
      <c r="L51" s="62"/>
      <c r="M51" s="62"/>
      <c r="N51" s="62"/>
      <c r="O51" s="62"/>
      <c r="P51" s="62"/>
      <c r="Q51" s="62"/>
    </row>
    <row r="52" ht="12.75" customHeight="1">
      <c r="A52" s="86"/>
      <c r="B52" s="48" t="s">
        <v>90</v>
      </c>
      <c r="C52" s="62"/>
      <c r="D52" s="62"/>
      <c r="E52" s="62"/>
      <c r="F52" s="62"/>
      <c r="G52" s="62"/>
      <c r="H52" s="62"/>
      <c r="I52" s="62"/>
      <c r="J52" s="62"/>
      <c r="K52" s="62"/>
      <c r="L52" s="62"/>
      <c r="M52" s="62"/>
      <c r="N52" s="62"/>
      <c r="O52" s="62"/>
      <c r="P52" s="62"/>
      <c r="Q52" s="62"/>
    </row>
    <row r="53" ht="12.75" customHeight="1">
      <c r="A53" s="86"/>
      <c r="B53" s="48" t="s">
        <v>91</v>
      </c>
      <c r="C53" s="62"/>
      <c r="D53" s="62"/>
      <c r="E53" s="62"/>
      <c r="F53" s="62"/>
      <c r="G53" s="62"/>
      <c r="H53" s="62"/>
      <c r="I53" s="62"/>
      <c r="J53" s="62"/>
      <c r="K53" s="62"/>
      <c r="L53" s="62"/>
      <c r="M53" s="62"/>
      <c r="N53" s="62"/>
      <c r="O53" s="62"/>
      <c r="P53" s="62"/>
      <c r="Q53" s="62"/>
    </row>
    <row r="54" ht="32.25" customHeight="1">
      <c r="A54" s="86"/>
      <c r="B54" s="59" t="s">
        <v>48</v>
      </c>
      <c r="C54" s="43"/>
      <c r="D54" s="44"/>
      <c r="E54" s="45"/>
      <c r="F54" s="91"/>
      <c r="G54" s="91"/>
      <c r="H54" s="91"/>
      <c r="I54" s="10"/>
      <c r="J54" s="62"/>
      <c r="K54" s="62"/>
      <c r="L54" s="62"/>
      <c r="M54" s="62"/>
      <c r="N54" s="62"/>
      <c r="O54" s="62"/>
      <c r="P54" s="62"/>
      <c r="Q54" s="62"/>
    </row>
    <row r="55" ht="19.5" customHeight="1">
      <c r="A55" s="86"/>
      <c r="B55" s="59" t="s">
        <v>51</v>
      </c>
      <c r="C55" s="43" t="s">
        <v>52</v>
      </c>
      <c r="D55" s="44"/>
      <c r="E55" s="45"/>
      <c r="F55" s="91"/>
      <c r="G55" s="91"/>
      <c r="H55" s="91"/>
      <c r="I55" s="10"/>
      <c r="J55" s="62"/>
      <c r="K55" s="62"/>
      <c r="L55" s="62"/>
      <c r="M55" s="62"/>
      <c r="N55" s="62"/>
      <c r="O55" s="62"/>
      <c r="P55" s="62"/>
      <c r="Q55" s="62"/>
    </row>
    <row r="56" ht="19.5" customHeight="1">
      <c r="A56" s="86"/>
      <c r="B56" s="59" t="s">
        <v>54</v>
      </c>
      <c r="C56" s="43" t="s">
        <v>55</v>
      </c>
      <c r="D56" s="44"/>
      <c r="E56" s="45"/>
      <c r="F56" s="91"/>
      <c r="G56" s="91"/>
      <c r="H56" s="91"/>
      <c r="I56" s="10"/>
      <c r="J56" s="62"/>
      <c r="K56" s="63"/>
      <c r="L56" s="62"/>
      <c r="M56" s="62"/>
      <c r="N56" s="62"/>
      <c r="O56" s="62"/>
      <c r="P56" s="62"/>
      <c r="Q56" s="62"/>
    </row>
    <row r="57" ht="19.5" customHeight="1">
      <c r="A57" s="86"/>
      <c r="B57" s="59" t="s">
        <v>49</v>
      </c>
      <c r="C57" s="93">
        <v>46082.0</v>
      </c>
      <c r="D57" s="44"/>
      <c r="E57" s="45"/>
      <c r="F57" s="91"/>
      <c r="G57" s="91"/>
      <c r="H57" s="91"/>
      <c r="I57" s="10"/>
      <c r="J57" s="62"/>
      <c r="K57" s="62"/>
      <c r="L57" s="62"/>
      <c r="M57" s="62"/>
      <c r="N57" s="62"/>
      <c r="O57" s="62"/>
      <c r="P57" s="62"/>
      <c r="Q57" s="62"/>
    </row>
    <row r="58" ht="7.5" customHeight="1">
      <c r="A58" s="62"/>
      <c r="B58" s="63"/>
      <c r="C58" s="62"/>
      <c r="D58" s="62"/>
      <c r="E58" s="62"/>
      <c r="F58" s="91"/>
      <c r="G58" s="91"/>
      <c r="H58" s="62"/>
      <c r="I58" s="62"/>
      <c r="J58" s="62"/>
      <c r="K58" s="62"/>
      <c r="L58" s="62"/>
      <c r="M58" s="62"/>
      <c r="N58" s="62"/>
      <c r="O58" s="62"/>
      <c r="P58" s="62"/>
      <c r="Q58" s="62"/>
    </row>
    <row r="59" ht="19.5" customHeight="1">
      <c r="A59" s="62"/>
      <c r="B59" s="62"/>
      <c r="C59" s="62"/>
      <c r="D59" s="62"/>
      <c r="E59" s="62"/>
      <c r="F59" s="62"/>
      <c r="G59" s="62"/>
      <c r="H59" s="62"/>
      <c r="I59" s="62"/>
      <c r="J59" s="62"/>
      <c r="K59" s="62"/>
      <c r="L59" s="62"/>
      <c r="M59" s="62"/>
      <c r="N59" s="62"/>
      <c r="O59" s="62"/>
      <c r="P59" s="62"/>
      <c r="Q59" s="62"/>
    </row>
    <row r="60" ht="19.5" customHeight="1">
      <c r="A60" s="62"/>
      <c r="B60" s="62"/>
      <c r="C60" s="62"/>
      <c r="D60" s="62"/>
      <c r="E60" s="62"/>
      <c r="F60" s="62"/>
      <c r="G60" s="62"/>
      <c r="H60" s="62"/>
      <c r="I60" s="62"/>
      <c r="J60" s="62"/>
      <c r="K60" s="62"/>
      <c r="L60" s="62"/>
      <c r="M60" s="62"/>
      <c r="N60" s="62"/>
      <c r="O60" s="62"/>
      <c r="P60" s="62"/>
      <c r="Q60" s="62"/>
    </row>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8">
    <mergeCell ref="A2:C2"/>
    <mergeCell ref="C5:F5"/>
    <mergeCell ref="C6:F6"/>
    <mergeCell ref="C7:F7"/>
    <mergeCell ref="C8:F8"/>
    <mergeCell ref="C9:F9"/>
    <mergeCell ref="B11:H11"/>
    <mergeCell ref="B12:C12"/>
    <mergeCell ref="D12:E12"/>
    <mergeCell ref="B13:C13"/>
    <mergeCell ref="D13:E13"/>
    <mergeCell ref="F13:H13"/>
    <mergeCell ref="D14:E14"/>
    <mergeCell ref="F14:H14"/>
    <mergeCell ref="B14:C14"/>
    <mergeCell ref="B15:C15"/>
    <mergeCell ref="D15:E15"/>
    <mergeCell ref="F15:H15"/>
    <mergeCell ref="B16:C16"/>
    <mergeCell ref="D16:E16"/>
    <mergeCell ref="F16:H16"/>
    <mergeCell ref="B17:C17"/>
    <mergeCell ref="D17:E17"/>
    <mergeCell ref="F17:H17"/>
    <mergeCell ref="B18:C18"/>
    <mergeCell ref="D18:E18"/>
    <mergeCell ref="F18:H18"/>
    <mergeCell ref="B21:H21"/>
    <mergeCell ref="B22:H22"/>
    <mergeCell ref="B25:H25"/>
    <mergeCell ref="B28:H28"/>
    <mergeCell ref="C31:H31"/>
    <mergeCell ref="C32:H32"/>
    <mergeCell ref="C33:H33"/>
    <mergeCell ref="C34:H34"/>
    <mergeCell ref="B47:H47"/>
    <mergeCell ref="B49:H49"/>
    <mergeCell ref="C54:E54"/>
    <mergeCell ref="C55:E55"/>
    <mergeCell ref="C56:E56"/>
    <mergeCell ref="C57:E57"/>
    <mergeCell ref="C35:H35"/>
    <mergeCell ref="C36:H36"/>
    <mergeCell ref="C37:H37"/>
    <mergeCell ref="B39:H39"/>
    <mergeCell ref="B42:H42"/>
    <mergeCell ref="B44:H44"/>
    <mergeCell ref="B45:H45"/>
  </mergeCells>
  <printOptions/>
  <pageMargins bottom="0.7480314960629921" footer="0.0" header="0.0" left="0.7086614173228347" right="0.5118110236220472" top="0.5511811023622047"/>
  <pageSetup fitToHeight="0" paperSize="9" orientation="portrait"/>
  <headerFooter>
    <oddFooter>&amp;L_x000D_#000000 INTERNAL - Access limited to Weir personnel or by NDA&amp;C&amp;P&amp;RGirlguiding Scotland Unit Accounts Template Version: Mar 22</oddFooter>
  </headerFooter>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1.5"/>
    <col customWidth="1" min="2" max="8" width="9.5"/>
    <col customWidth="1" min="9" max="9" width="2.5"/>
    <col customWidth="1" min="10" max="10" width="9.38"/>
    <col customWidth="1" min="11" max="11" width="53.63"/>
    <col customWidth="1" min="12" max="26" width="8.88"/>
  </cols>
  <sheetData>
    <row r="1" ht="30.0" customHeight="1">
      <c r="A1" s="1" t="str">
        <f>'1 Unit Info-All'!C3</f>
        <v>1st Linlithgow Brownies</v>
      </c>
      <c r="B1" s="94"/>
      <c r="C1" s="94"/>
      <c r="D1" s="94"/>
      <c r="E1" s="94"/>
      <c r="F1" s="94"/>
      <c r="G1" s="94"/>
      <c r="H1" s="94"/>
      <c r="I1" s="94"/>
      <c r="J1" s="58"/>
      <c r="K1" s="58"/>
      <c r="L1" s="58"/>
      <c r="M1" s="58"/>
    </row>
    <row r="2" ht="26.25" customHeight="1">
      <c r="A2" s="8" t="s">
        <v>92</v>
      </c>
      <c r="B2" s="95"/>
      <c r="C2" s="96"/>
      <c r="D2" s="96"/>
      <c r="E2" s="96"/>
      <c r="F2" s="96"/>
      <c r="G2" s="96"/>
      <c r="H2" s="96"/>
      <c r="I2" s="94"/>
      <c r="J2" s="54"/>
      <c r="K2" s="10" t="s">
        <v>0</v>
      </c>
      <c r="L2" s="58"/>
      <c r="M2" s="58"/>
    </row>
    <row r="3" ht="12.75" customHeight="1">
      <c r="A3" s="97" t="str">
        <f>"Report to the Trustees of "&amp;'1 Unit Info-All'!C3</f>
        <v>Report to the Trustees of 1st Linlithgow Brownies</v>
      </c>
      <c r="B3" s="98"/>
      <c r="C3" s="98"/>
      <c r="D3" s="98"/>
      <c r="E3" s="98"/>
      <c r="F3" s="98"/>
      <c r="G3" s="98"/>
      <c r="H3" s="98"/>
      <c r="I3" s="94"/>
      <c r="J3" s="58"/>
      <c r="K3" s="58"/>
      <c r="L3" s="58"/>
      <c r="M3" s="58"/>
    </row>
    <row r="4" ht="33.0" customHeight="1">
      <c r="A4" s="99" t="str">
        <f>"on the charity's accounts for the period "&amp;TEXT('1 Unit Info-All'!D7,"d mmmm yyyy")&amp;" to "&amp;TEXT('1 Unit Info-All'!G7,"d mmmm yyyy")</f>
        <v>on the charity's accounts for the period 1 March 2025 to 28 February 2026</v>
      </c>
      <c r="B4" s="98"/>
      <c r="C4" s="98"/>
      <c r="D4" s="98"/>
      <c r="E4" s="98"/>
      <c r="F4" s="98"/>
      <c r="G4" s="98"/>
      <c r="H4" s="98"/>
      <c r="I4" s="94"/>
      <c r="J4" s="58"/>
      <c r="K4" s="100" t="s">
        <v>93</v>
      </c>
      <c r="L4" s="58"/>
      <c r="M4" s="58"/>
    </row>
    <row r="5" ht="111.0" customHeight="1">
      <c r="A5" s="101" t="s">
        <v>94</v>
      </c>
      <c r="B5" s="102" t="s">
        <v>95</v>
      </c>
      <c r="C5" s="44"/>
      <c r="D5" s="44"/>
      <c r="E5" s="44"/>
      <c r="F5" s="44"/>
      <c r="G5" s="44"/>
      <c r="H5" s="45"/>
      <c r="I5" s="94"/>
      <c r="J5" s="58"/>
      <c r="K5" s="100" t="s">
        <v>96</v>
      </c>
      <c r="L5" s="58"/>
      <c r="M5" s="58"/>
    </row>
    <row r="6" ht="126.0" customHeight="1">
      <c r="A6" s="101" t="s">
        <v>97</v>
      </c>
      <c r="B6" s="102" t="s">
        <v>98</v>
      </c>
      <c r="C6" s="44"/>
      <c r="D6" s="44"/>
      <c r="E6" s="44"/>
      <c r="F6" s="44"/>
      <c r="G6" s="44"/>
      <c r="H6" s="45"/>
      <c r="I6" s="94"/>
      <c r="J6" s="58"/>
      <c r="K6" s="58"/>
      <c r="L6" s="58"/>
      <c r="M6" s="58"/>
    </row>
    <row r="7" ht="57.75" customHeight="1">
      <c r="A7" s="103" t="s">
        <v>99</v>
      </c>
      <c r="B7" s="104" t="s">
        <v>100</v>
      </c>
      <c r="C7" s="65"/>
      <c r="D7" s="65"/>
      <c r="E7" s="65"/>
      <c r="F7" s="65"/>
      <c r="G7" s="65"/>
      <c r="H7" s="66"/>
      <c r="I7" s="94"/>
      <c r="J7" s="58"/>
      <c r="K7" s="58"/>
      <c r="L7" s="58"/>
      <c r="M7" s="58"/>
    </row>
    <row r="8" ht="106.5" customHeight="1">
      <c r="A8" s="105"/>
      <c r="B8" s="106" t="s">
        <v>101</v>
      </c>
      <c r="C8" s="71"/>
      <c r="D8" s="71"/>
      <c r="E8" s="71"/>
      <c r="F8" s="71"/>
      <c r="G8" s="71"/>
      <c r="H8" s="72"/>
      <c r="I8" s="94"/>
      <c r="J8" s="58"/>
      <c r="K8" s="58"/>
      <c r="L8" s="58"/>
      <c r="M8" s="58"/>
    </row>
    <row r="9" ht="33.0" customHeight="1">
      <c r="A9" s="101" t="s">
        <v>102</v>
      </c>
      <c r="B9" s="107"/>
      <c r="C9" s="44"/>
      <c r="D9" s="44"/>
      <c r="E9" s="45"/>
      <c r="F9" s="101" t="s">
        <v>103</v>
      </c>
      <c r="G9" s="107" t="s">
        <v>104</v>
      </c>
      <c r="H9" s="45"/>
      <c r="I9" s="94"/>
      <c r="J9" s="58"/>
      <c r="K9" s="58"/>
      <c r="L9" s="58"/>
      <c r="M9" s="58"/>
    </row>
    <row r="10" ht="28.5" customHeight="1">
      <c r="A10" s="101" t="s">
        <v>105</v>
      </c>
      <c r="B10" s="107" t="s">
        <v>106</v>
      </c>
      <c r="C10" s="44"/>
      <c r="D10" s="44"/>
      <c r="E10" s="44"/>
      <c r="F10" s="44"/>
      <c r="G10" s="44"/>
      <c r="H10" s="45"/>
      <c r="I10" s="94"/>
      <c r="J10" s="58"/>
      <c r="K10" s="58"/>
      <c r="L10" s="58"/>
      <c r="M10" s="58"/>
    </row>
    <row r="11" ht="12.75" customHeight="1">
      <c r="A11" s="101" t="s">
        <v>107</v>
      </c>
      <c r="B11" s="108" t="s">
        <v>108</v>
      </c>
      <c r="C11" s="65"/>
      <c r="D11" s="65"/>
      <c r="E11" s="65"/>
      <c r="F11" s="65"/>
      <c r="G11" s="65"/>
      <c r="H11" s="66"/>
      <c r="I11" s="94"/>
      <c r="J11" s="58"/>
      <c r="K11" s="58"/>
      <c r="L11" s="58"/>
      <c r="M11" s="58"/>
    </row>
    <row r="12" ht="13.5" customHeight="1">
      <c r="A12" s="109" t="s">
        <v>109</v>
      </c>
      <c r="B12" s="110" t="s">
        <v>110</v>
      </c>
      <c r="C12" s="21"/>
      <c r="D12" s="21"/>
      <c r="E12" s="21"/>
      <c r="F12" s="21"/>
      <c r="G12" s="21"/>
      <c r="H12" s="69"/>
      <c r="I12" s="94"/>
      <c r="J12" s="58"/>
      <c r="K12" s="58"/>
      <c r="L12" s="58"/>
      <c r="M12" s="58"/>
    </row>
    <row r="13" ht="12.75" customHeight="1">
      <c r="A13" s="111"/>
      <c r="B13" s="112" t="s">
        <v>68</v>
      </c>
      <c r="C13" s="71"/>
      <c r="D13" s="71"/>
      <c r="E13" s="71"/>
      <c r="F13" s="71"/>
      <c r="G13" s="71"/>
      <c r="H13" s="72"/>
      <c r="I13" s="94"/>
      <c r="J13" s="58"/>
      <c r="K13" s="58"/>
      <c r="L13" s="58"/>
      <c r="M13" s="58"/>
    </row>
    <row r="14" ht="12.75" customHeight="1">
      <c r="A14" s="111"/>
      <c r="B14" s="110" t="s">
        <v>111</v>
      </c>
      <c r="C14" s="21"/>
      <c r="D14" s="21"/>
      <c r="E14" s="21"/>
      <c r="F14" s="21"/>
      <c r="G14" s="21"/>
      <c r="H14" s="69"/>
      <c r="I14" s="94"/>
      <c r="J14" s="58"/>
      <c r="K14" s="58"/>
      <c r="L14" s="58"/>
      <c r="M14" s="58"/>
    </row>
    <row r="15" ht="12.75" customHeight="1">
      <c r="A15" s="113"/>
      <c r="B15" s="112"/>
      <c r="C15" s="71"/>
      <c r="D15" s="71"/>
      <c r="E15" s="71"/>
      <c r="F15" s="71"/>
      <c r="G15" s="71"/>
      <c r="H15" s="72"/>
      <c r="I15" s="94"/>
      <c r="J15" s="58"/>
      <c r="K15" s="58"/>
      <c r="L15" s="58"/>
      <c r="M15" s="58"/>
    </row>
    <row r="16" ht="63.0" customHeight="1">
      <c r="A16" s="114" t="s">
        <v>112</v>
      </c>
      <c r="B16" s="115"/>
      <c r="C16" s="71"/>
      <c r="D16" s="71"/>
      <c r="E16" s="71"/>
      <c r="F16" s="71"/>
      <c r="G16" s="71"/>
      <c r="H16" s="72"/>
      <c r="I16" s="94"/>
      <c r="J16" s="58"/>
      <c r="K16" s="58"/>
      <c r="L16" s="58"/>
      <c r="M16" s="58"/>
    </row>
    <row r="17" ht="12.75" customHeight="1">
      <c r="A17" s="52"/>
      <c r="B17" s="52"/>
      <c r="C17" s="52"/>
      <c r="D17" s="52"/>
      <c r="E17" s="52"/>
      <c r="F17" s="52"/>
      <c r="G17" s="52"/>
      <c r="H17" s="52"/>
      <c r="I17" s="52"/>
      <c r="J17" s="52"/>
      <c r="K17" s="52"/>
      <c r="L17" s="52"/>
      <c r="M17" s="52"/>
    </row>
    <row r="18" ht="12.75" customHeight="1">
      <c r="A18" s="52"/>
      <c r="B18" s="52"/>
      <c r="C18" s="52"/>
      <c r="D18" s="52"/>
      <c r="E18" s="52"/>
      <c r="F18" s="52"/>
      <c r="G18" s="52"/>
      <c r="H18" s="52"/>
      <c r="I18" s="52"/>
      <c r="J18" s="52"/>
      <c r="K18" s="52"/>
      <c r="L18" s="52"/>
      <c r="M18" s="52"/>
    </row>
    <row r="19" ht="12.75" customHeight="1">
      <c r="A19" s="52"/>
      <c r="B19" s="52"/>
      <c r="C19" s="52"/>
      <c r="D19" s="52"/>
      <c r="E19" s="52"/>
      <c r="F19" s="52"/>
      <c r="G19" s="52"/>
      <c r="H19" s="52"/>
      <c r="I19" s="52"/>
      <c r="J19" s="52"/>
      <c r="K19" s="52"/>
      <c r="L19" s="52"/>
      <c r="M19" s="52"/>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B10:H10"/>
    <mergeCell ref="B11:H11"/>
    <mergeCell ref="A12:A15"/>
    <mergeCell ref="B12:H12"/>
    <mergeCell ref="B13:H13"/>
    <mergeCell ref="B14:H14"/>
    <mergeCell ref="B15:H15"/>
    <mergeCell ref="B16:H16"/>
    <mergeCell ref="B5:H5"/>
    <mergeCell ref="B6:H6"/>
    <mergeCell ref="A7:A8"/>
    <mergeCell ref="B7:H7"/>
    <mergeCell ref="B8:H8"/>
    <mergeCell ref="B9:E9"/>
    <mergeCell ref="G9:H9"/>
  </mergeCells>
  <printOptions/>
  <pageMargins bottom="0.7480314960629921" footer="0.0" header="0.0" left="0.7086614173228347" right="0.5118110236220472" top="0.5511811023622047"/>
  <pageSetup fitToHeight="0" paperSize="9" orientation="portrait"/>
  <headerFooter>
    <oddFooter>&amp;L_x000D_#000000 INTERNAL - Access limited to Weir personnel or by NDA&amp;C&amp;P&amp;RGirlguiding Scotland Unit Accounts Template Version: Mar 22</oddFooter>
  </headerFooter>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2.63" defaultRowHeight="15.0"/>
  <cols>
    <col customWidth="1" min="1" max="1" width="37.5"/>
    <col customWidth="1" min="2" max="2" width="40.63"/>
    <col customWidth="1" min="3" max="3" width="33.5"/>
    <col customWidth="1" min="4" max="26" width="8.88"/>
  </cols>
  <sheetData>
    <row r="1" ht="12.0" customHeight="1">
      <c r="A1" s="116" t="s">
        <v>113</v>
      </c>
    </row>
    <row r="2" ht="12.0" customHeight="1"/>
    <row r="3" ht="12.0" customHeight="1">
      <c r="A3" s="117" t="s">
        <v>114</v>
      </c>
      <c r="B3" s="117" t="s">
        <v>115</v>
      </c>
      <c r="C3" s="117" t="s">
        <v>116</v>
      </c>
      <c r="D3" s="116"/>
    </row>
    <row r="4" ht="12.0" customHeight="1">
      <c r="A4" s="118" t="s">
        <v>10</v>
      </c>
      <c r="B4" s="119" t="s">
        <v>117</v>
      </c>
      <c r="C4" s="120" t="s">
        <v>118</v>
      </c>
    </row>
    <row r="5" ht="12.0" customHeight="1">
      <c r="A5" s="118" t="s">
        <v>12</v>
      </c>
      <c r="B5" s="118" t="s">
        <v>20</v>
      </c>
      <c r="C5" s="119" t="s">
        <v>119</v>
      </c>
    </row>
    <row r="6" ht="12.0" customHeight="1">
      <c r="A6" s="118" t="s">
        <v>11</v>
      </c>
      <c r="B6" s="118" t="s">
        <v>21</v>
      </c>
      <c r="C6" s="119" t="s">
        <v>120</v>
      </c>
      <c r="D6" s="118"/>
    </row>
    <row r="7" ht="12.0" customHeight="1">
      <c r="A7" s="118" t="s">
        <v>13</v>
      </c>
      <c r="B7" s="118" t="s">
        <v>23</v>
      </c>
      <c r="D7" s="118"/>
    </row>
    <row r="8" ht="12.0" customHeight="1">
      <c r="A8" s="118" t="s">
        <v>3</v>
      </c>
      <c r="B8" s="118" t="s">
        <v>24</v>
      </c>
      <c r="D8" s="118"/>
    </row>
    <row r="9" ht="12.0" customHeight="1">
      <c r="A9" s="119" t="s">
        <v>5</v>
      </c>
      <c r="B9" s="118" t="s">
        <v>22</v>
      </c>
      <c r="D9" s="118"/>
    </row>
    <row r="10" ht="12.0" customHeight="1">
      <c r="A10" s="119" t="s">
        <v>6</v>
      </c>
      <c r="B10" s="118" t="s">
        <v>25</v>
      </c>
    </row>
    <row r="11" ht="12.0" customHeight="1">
      <c r="A11" s="118" t="s">
        <v>7</v>
      </c>
      <c r="B11" s="118" t="s">
        <v>26</v>
      </c>
      <c r="D11" s="118"/>
    </row>
    <row r="12" ht="12.0" customHeight="1">
      <c r="A12" s="119" t="s">
        <v>8</v>
      </c>
      <c r="B12" s="119" t="s">
        <v>27</v>
      </c>
    </row>
    <row r="13" ht="12.0" customHeight="1">
      <c r="A13" s="119" t="s">
        <v>9</v>
      </c>
      <c r="B13" s="118" t="s">
        <v>28</v>
      </c>
    </row>
    <row r="14" ht="12.0" customHeight="1">
      <c r="A14" s="119" t="s">
        <v>14</v>
      </c>
      <c r="B14" s="118" t="s">
        <v>17</v>
      </c>
    </row>
    <row r="15" ht="12.0" customHeight="1">
      <c r="B15" s="118" t="s">
        <v>18</v>
      </c>
    </row>
    <row r="16" ht="12.0" customHeight="1">
      <c r="B16" s="118" t="s">
        <v>29</v>
      </c>
    </row>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paperSize="9" orientation="portrait"/>
  <headerFooter>
    <oddFooter>&amp;L_x000D_#000000 INTERNAL - Access limited to Weir personnel or by NDA</oddFooter>
  </headerFooter>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63"/>
    <col customWidth="1" min="2" max="2" width="10.5"/>
    <col customWidth="1" min="3" max="3" width="8.88"/>
    <col customWidth="1" min="4" max="5" width="12.13"/>
    <col customWidth="1" min="6" max="7" width="8.88"/>
    <col customWidth="1" min="8" max="9" width="12.13"/>
    <col customWidth="1" min="10" max="10" width="2.38"/>
    <col customWidth="1" min="11" max="11" width="8.88"/>
    <col customWidth="1" min="12" max="12" width="56.5"/>
    <col customWidth="1" min="13" max="26" width="8.88"/>
  </cols>
  <sheetData>
    <row r="1" ht="30.0" customHeight="1">
      <c r="A1" s="94"/>
      <c r="B1" s="121" t="str">
        <f>+C3</f>
        <v>1st Linlithgow Brownies</v>
      </c>
      <c r="C1" s="21"/>
      <c r="D1" s="21"/>
      <c r="E1" s="21"/>
      <c r="F1" s="1"/>
      <c r="G1" s="122"/>
      <c r="H1" s="122"/>
      <c r="I1" s="122"/>
      <c r="J1" s="94"/>
      <c r="K1" s="58"/>
      <c r="L1" s="62" t="s">
        <v>121</v>
      </c>
      <c r="M1" s="58"/>
      <c r="N1" s="58"/>
      <c r="O1" s="58"/>
      <c r="P1" s="58"/>
      <c r="Q1" s="58"/>
    </row>
    <row r="2" ht="24.75" customHeight="1">
      <c r="A2" s="94"/>
      <c r="B2" s="55" t="s">
        <v>122</v>
      </c>
      <c r="C2" s="21"/>
      <c r="D2" s="21"/>
      <c r="E2" s="21"/>
      <c r="F2" s="1"/>
      <c r="G2" s="122"/>
      <c r="H2" s="122"/>
      <c r="I2" s="122"/>
      <c r="J2" s="94"/>
      <c r="K2" s="58"/>
      <c r="L2" s="123" t="s">
        <v>123</v>
      </c>
      <c r="M2" s="58"/>
      <c r="N2" s="58"/>
      <c r="O2" s="123"/>
      <c r="P2" s="58"/>
      <c r="Q2" s="58"/>
    </row>
    <row r="3" ht="25.5" customHeight="1">
      <c r="A3" s="58"/>
      <c r="B3" s="62" t="s">
        <v>124</v>
      </c>
      <c r="C3" s="107" t="s">
        <v>125</v>
      </c>
      <c r="D3" s="44"/>
      <c r="E3" s="45"/>
      <c r="F3" s="124" t="s">
        <v>126</v>
      </c>
      <c r="G3" s="107" t="s">
        <v>68</v>
      </c>
      <c r="H3" s="44"/>
      <c r="I3" s="45"/>
      <c r="J3" s="58"/>
      <c r="K3" s="58"/>
      <c r="L3" s="123" t="s">
        <v>127</v>
      </c>
      <c r="M3" s="58"/>
      <c r="N3" s="58"/>
      <c r="O3" s="58"/>
      <c r="P3" s="58"/>
      <c r="Q3" s="58"/>
    </row>
    <row r="4" ht="5.25" customHeight="1">
      <c r="A4" s="58"/>
      <c r="B4" s="59"/>
      <c r="C4" s="59"/>
      <c r="D4" s="59"/>
      <c r="E4" s="59"/>
      <c r="F4" s="125"/>
      <c r="G4" s="59"/>
      <c r="H4" s="59"/>
      <c r="I4" s="59"/>
      <c r="J4" s="58"/>
      <c r="K4" s="58"/>
      <c r="L4" s="123"/>
      <c r="M4" s="58"/>
      <c r="N4" s="58"/>
      <c r="O4" s="58"/>
      <c r="P4" s="58"/>
      <c r="Q4" s="58"/>
    </row>
    <row r="5" ht="25.5" customHeight="1">
      <c r="A5" s="58"/>
      <c r="B5" s="62" t="s">
        <v>128</v>
      </c>
      <c r="C5" s="107" t="s">
        <v>129</v>
      </c>
      <c r="D5" s="44"/>
      <c r="E5" s="45"/>
      <c r="F5" s="124" t="s">
        <v>130</v>
      </c>
      <c r="G5" s="107" t="s">
        <v>131</v>
      </c>
      <c r="H5" s="44"/>
      <c r="I5" s="45"/>
      <c r="J5" s="58"/>
      <c r="K5" s="58"/>
      <c r="L5" s="123" t="s">
        <v>132</v>
      </c>
      <c r="M5" s="58"/>
      <c r="N5" s="58"/>
      <c r="O5" s="58"/>
      <c r="P5" s="58"/>
      <c r="Q5" s="58"/>
    </row>
    <row r="6" ht="6.0" customHeight="1">
      <c r="A6" s="58"/>
      <c r="B6" s="59"/>
      <c r="C6" s="126"/>
      <c r="D6" s="126"/>
      <c r="E6" s="126"/>
      <c r="F6" s="59"/>
      <c r="G6" s="127"/>
      <c r="H6" s="127"/>
      <c r="I6" s="127"/>
      <c r="J6" s="58"/>
      <c r="K6" s="58"/>
      <c r="L6" s="58"/>
      <c r="M6" s="58"/>
      <c r="N6" s="58"/>
      <c r="O6" s="58"/>
      <c r="P6" s="58"/>
      <c r="Q6" s="58"/>
    </row>
    <row r="7" ht="25.5" customHeight="1">
      <c r="A7" s="58"/>
      <c r="B7" s="62" t="s">
        <v>133</v>
      </c>
      <c r="C7" s="63"/>
      <c r="D7" s="128">
        <v>45717.0</v>
      </c>
      <c r="E7" s="45"/>
      <c r="F7" s="129" t="s">
        <v>134</v>
      </c>
      <c r="G7" s="128">
        <v>46081.0</v>
      </c>
      <c r="H7" s="45"/>
      <c r="I7" s="58"/>
      <c r="J7" s="58"/>
      <c r="K7" s="58"/>
      <c r="L7" s="58" t="s">
        <v>135</v>
      </c>
      <c r="M7" s="58"/>
      <c r="N7" s="58"/>
      <c r="O7" s="58"/>
      <c r="P7" s="58"/>
      <c r="Q7" s="58"/>
    </row>
    <row r="8" ht="6.75" customHeight="1">
      <c r="A8" s="58"/>
      <c r="B8" s="63"/>
      <c r="C8" s="63"/>
      <c r="D8" s="63"/>
      <c r="E8" s="63"/>
      <c r="F8" s="63"/>
      <c r="G8" s="63"/>
      <c r="H8" s="63"/>
      <c r="I8" s="58"/>
      <c r="J8" s="58"/>
      <c r="K8" s="58"/>
      <c r="L8" s="58"/>
      <c r="M8" s="58"/>
      <c r="N8" s="58"/>
      <c r="O8" s="58"/>
      <c r="P8" s="58"/>
      <c r="Q8" s="58"/>
    </row>
    <row r="9" ht="33.0" customHeight="1">
      <c r="A9" s="58"/>
      <c r="B9" s="130" t="s">
        <v>136</v>
      </c>
      <c r="C9" s="21"/>
      <c r="D9" s="21"/>
      <c r="E9" s="21"/>
      <c r="F9" s="21"/>
      <c r="G9" s="21"/>
      <c r="H9" s="21"/>
      <c r="I9" s="21"/>
      <c r="J9" s="58"/>
      <c r="K9" s="58"/>
      <c r="L9" s="58"/>
      <c r="M9" s="58"/>
      <c r="N9" s="58"/>
      <c r="O9" s="58"/>
      <c r="P9" s="58"/>
      <c r="Q9" s="58"/>
    </row>
    <row r="10" ht="18.75" customHeight="1">
      <c r="A10" s="58"/>
      <c r="B10" s="131" t="s">
        <v>137</v>
      </c>
      <c r="C10" s="45"/>
      <c r="D10" s="131" t="s">
        <v>138</v>
      </c>
      <c r="E10" s="45"/>
      <c r="F10" s="131" t="s">
        <v>139</v>
      </c>
      <c r="G10" s="45"/>
      <c r="H10" s="131" t="s">
        <v>72</v>
      </c>
      <c r="I10" s="45"/>
      <c r="J10" s="58"/>
      <c r="K10" s="58"/>
      <c r="L10" s="58"/>
      <c r="M10" s="58"/>
      <c r="N10" s="58"/>
      <c r="O10" s="58"/>
      <c r="P10" s="58"/>
      <c r="Q10" s="58"/>
    </row>
    <row r="11" ht="25.5" customHeight="1">
      <c r="A11" s="58"/>
      <c r="B11" s="132" t="s">
        <v>140</v>
      </c>
      <c r="C11" s="45"/>
      <c r="D11" s="133" t="s">
        <v>141</v>
      </c>
      <c r="E11" s="45"/>
      <c r="F11" s="132" t="s">
        <v>142</v>
      </c>
      <c r="G11" s="45"/>
      <c r="H11" s="132" t="s">
        <v>143</v>
      </c>
      <c r="I11" s="45"/>
      <c r="J11" s="58"/>
      <c r="K11" s="58"/>
      <c r="L11" s="58"/>
      <c r="M11" s="58"/>
      <c r="N11" s="58"/>
      <c r="O11" s="58"/>
      <c r="P11" s="58"/>
      <c r="Q11" s="58"/>
    </row>
    <row r="12" ht="18.75" customHeight="1">
      <c r="A12" s="58"/>
      <c r="B12" s="132" t="s">
        <v>144</v>
      </c>
      <c r="C12" s="45"/>
      <c r="D12" s="133" t="s">
        <v>145</v>
      </c>
      <c r="E12" s="45"/>
      <c r="F12" s="132" t="s">
        <v>146</v>
      </c>
      <c r="G12" s="45"/>
      <c r="H12" s="132" t="s">
        <v>143</v>
      </c>
      <c r="I12" s="45"/>
      <c r="J12" s="58"/>
      <c r="K12" s="58"/>
      <c r="L12" s="58"/>
      <c r="M12" s="58"/>
      <c r="N12" s="58"/>
      <c r="O12" s="58"/>
      <c r="P12" s="58"/>
      <c r="Q12" s="58"/>
    </row>
    <row r="13" ht="24.0" customHeight="1">
      <c r="A13" s="58"/>
      <c r="B13" s="132" t="s">
        <v>147</v>
      </c>
      <c r="C13" s="45"/>
      <c r="D13" s="133" t="s">
        <v>148</v>
      </c>
      <c r="E13" s="45"/>
      <c r="F13" s="132" t="s">
        <v>149</v>
      </c>
      <c r="G13" s="45"/>
      <c r="H13" s="132" t="s">
        <v>143</v>
      </c>
      <c r="I13" s="45"/>
      <c r="J13" s="58"/>
      <c r="K13" s="58"/>
      <c r="L13" s="58"/>
      <c r="M13" s="58"/>
      <c r="N13" s="58"/>
      <c r="O13" s="58"/>
      <c r="P13" s="58"/>
      <c r="Q13" s="58"/>
    </row>
    <row r="14" ht="18.75" customHeight="1">
      <c r="A14" s="58"/>
      <c r="B14" s="132" t="s">
        <v>150</v>
      </c>
      <c r="C14" s="45"/>
      <c r="D14" s="133" t="s">
        <v>151</v>
      </c>
      <c r="E14" s="45"/>
      <c r="F14" s="132" t="s">
        <v>152</v>
      </c>
      <c r="G14" s="45"/>
      <c r="H14" s="132" t="s">
        <v>153</v>
      </c>
      <c r="I14" s="45"/>
      <c r="J14" s="58"/>
      <c r="K14" s="58"/>
      <c r="L14" s="58"/>
      <c r="M14" s="58"/>
      <c r="N14" s="58"/>
      <c r="O14" s="58"/>
      <c r="P14" s="58"/>
      <c r="Q14" s="58"/>
    </row>
    <row r="15" ht="18.75" customHeight="1">
      <c r="A15" s="58"/>
      <c r="B15" s="132"/>
      <c r="C15" s="45"/>
      <c r="D15" s="133"/>
      <c r="E15" s="45"/>
      <c r="F15" s="132"/>
      <c r="G15" s="45"/>
      <c r="H15" s="132"/>
      <c r="I15" s="45"/>
      <c r="J15" s="58"/>
      <c r="K15" s="58"/>
      <c r="L15" s="58"/>
      <c r="M15" s="58"/>
      <c r="N15" s="58"/>
      <c r="O15" s="58"/>
      <c r="P15" s="58"/>
      <c r="Q15" s="58"/>
    </row>
    <row r="16" ht="18.75" customHeight="1">
      <c r="A16" s="58"/>
      <c r="B16" s="132"/>
      <c r="C16" s="45"/>
      <c r="D16" s="133"/>
      <c r="E16" s="45"/>
      <c r="F16" s="132"/>
      <c r="G16" s="45"/>
      <c r="H16" s="132"/>
      <c r="I16" s="45"/>
      <c r="J16" s="58"/>
      <c r="K16" s="58"/>
      <c r="L16" s="58"/>
      <c r="M16" s="58"/>
      <c r="N16" s="58"/>
      <c r="O16" s="58"/>
      <c r="P16" s="58"/>
      <c r="Q16" s="58"/>
    </row>
    <row r="17" ht="8.25" customHeight="1">
      <c r="A17" s="58"/>
      <c r="B17" s="62"/>
      <c r="C17" s="63"/>
      <c r="D17" s="125"/>
      <c r="E17" s="125"/>
      <c r="F17" s="134"/>
      <c r="G17" s="134"/>
      <c r="H17" s="134"/>
      <c r="I17" s="63"/>
      <c r="J17" s="58"/>
      <c r="K17" s="58"/>
      <c r="L17" s="58"/>
      <c r="M17" s="58"/>
      <c r="N17" s="58"/>
      <c r="O17" s="58"/>
      <c r="P17" s="58"/>
      <c r="Q17" s="58"/>
    </row>
    <row r="18" ht="25.5" customHeight="1">
      <c r="A18" s="58"/>
      <c r="B18" s="62" t="s">
        <v>154</v>
      </c>
      <c r="C18" s="63"/>
      <c r="D18" s="135">
        <v>24.0</v>
      </c>
      <c r="E18" s="45"/>
      <c r="F18" s="134"/>
      <c r="G18" s="134"/>
      <c r="H18" s="134"/>
      <c r="I18" s="63"/>
      <c r="J18" s="58"/>
      <c r="K18" s="58"/>
      <c r="L18" s="58"/>
      <c r="M18" s="58"/>
      <c r="N18" s="58"/>
      <c r="O18" s="58"/>
      <c r="P18" s="58"/>
      <c r="Q18" s="58"/>
    </row>
    <row r="19" ht="6.75" customHeight="1">
      <c r="A19" s="58"/>
      <c r="B19" s="134"/>
      <c r="C19" s="134"/>
      <c r="D19" s="10"/>
      <c r="E19" s="59"/>
      <c r="F19" s="134"/>
      <c r="G19" s="134"/>
      <c r="H19" s="134"/>
      <c r="I19" s="63"/>
      <c r="J19" s="58"/>
      <c r="K19" s="58"/>
      <c r="L19" s="58"/>
      <c r="M19" s="58"/>
      <c r="N19" s="58"/>
      <c r="O19" s="58"/>
      <c r="P19" s="58"/>
      <c r="Q19" s="58"/>
    </row>
    <row r="20" ht="18.75" customHeight="1">
      <c r="A20" s="58"/>
      <c r="B20" s="76" t="s">
        <v>155</v>
      </c>
      <c r="C20" s="45"/>
      <c r="D20" s="131" t="s">
        <v>156</v>
      </c>
      <c r="E20" s="44"/>
      <c r="F20" s="44"/>
      <c r="G20" s="44"/>
      <c r="H20" s="44"/>
      <c r="I20" s="45"/>
      <c r="J20" s="58"/>
      <c r="K20" s="58"/>
      <c r="L20" s="58"/>
      <c r="M20" s="58"/>
      <c r="N20" s="58"/>
      <c r="O20" s="58"/>
      <c r="P20" s="58"/>
      <c r="Q20" s="58"/>
    </row>
    <row r="21" ht="18.75" customHeight="1">
      <c r="A21" s="58"/>
      <c r="B21" s="136" t="s">
        <v>157</v>
      </c>
      <c r="C21" s="45"/>
      <c r="D21" s="136" t="s">
        <v>158</v>
      </c>
      <c r="E21" s="44"/>
      <c r="F21" s="44"/>
      <c r="G21" s="44"/>
      <c r="H21" s="44"/>
      <c r="I21" s="45"/>
      <c r="J21" s="58"/>
      <c r="K21" s="58"/>
      <c r="L21" s="58"/>
      <c r="M21" s="58"/>
      <c r="N21" s="58"/>
      <c r="O21" s="58"/>
      <c r="P21" s="58"/>
      <c r="Q21" s="58"/>
    </row>
    <row r="22" ht="18.75" customHeight="1">
      <c r="A22" s="58"/>
      <c r="B22" s="136"/>
      <c r="C22" s="45"/>
      <c r="D22" s="136"/>
      <c r="E22" s="44"/>
      <c r="F22" s="44"/>
      <c r="G22" s="44"/>
      <c r="H22" s="44"/>
      <c r="I22" s="45"/>
      <c r="J22" s="58"/>
      <c r="K22" s="58"/>
      <c r="L22" s="58"/>
      <c r="M22" s="58"/>
      <c r="N22" s="58"/>
      <c r="O22" s="58"/>
      <c r="P22" s="58"/>
      <c r="Q22" s="58"/>
    </row>
    <row r="23" ht="18.75" customHeight="1">
      <c r="A23" s="58"/>
      <c r="B23" s="136"/>
      <c r="C23" s="45"/>
      <c r="D23" s="136"/>
      <c r="E23" s="44"/>
      <c r="F23" s="44"/>
      <c r="G23" s="44"/>
      <c r="H23" s="44"/>
      <c r="I23" s="45"/>
      <c r="J23" s="58"/>
      <c r="K23" s="58"/>
      <c r="L23" s="58"/>
      <c r="M23" s="58"/>
      <c r="N23" s="58"/>
      <c r="O23" s="58"/>
      <c r="P23" s="58"/>
      <c r="Q23" s="58"/>
    </row>
    <row r="24" ht="18.75" customHeight="1">
      <c r="A24" s="58"/>
      <c r="B24" s="136"/>
      <c r="C24" s="45"/>
      <c r="D24" s="136"/>
      <c r="E24" s="44"/>
      <c r="F24" s="44"/>
      <c r="G24" s="44"/>
      <c r="H24" s="44"/>
      <c r="I24" s="45"/>
      <c r="J24" s="58"/>
      <c r="K24" s="58"/>
      <c r="L24" s="58"/>
      <c r="M24" s="58"/>
      <c r="N24" s="58"/>
      <c r="O24" s="58"/>
      <c r="P24" s="58"/>
      <c r="Q24" s="58"/>
    </row>
    <row r="25" ht="18.75" customHeight="1">
      <c r="A25" s="58"/>
      <c r="B25" s="136"/>
      <c r="C25" s="45"/>
      <c r="D25" s="136"/>
      <c r="E25" s="44"/>
      <c r="F25" s="44"/>
      <c r="G25" s="44"/>
      <c r="H25" s="44"/>
      <c r="I25" s="45"/>
      <c r="J25" s="58"/>
      <c r="K25" s="58"/>
      <c r="L25" s="58"/>
      <c r="M25" s="58"/>
      <c r="N25" s="58"/>
      <c r="O25" s="58"/>
      <c r="P25" s="58"/>
      <c r="Q25" s="58"/>
    </row>
    <row r="26" ht="18.75" customHeight="1">
      <c r="A26" s="58"/>
      <c r="B26" s="136"/>
      <c r="C26" s="45"/>
      <c r="D26" s="136"/>
      <c r="E26" s="44"/>
      <c r="F26" s="44"/>
      <c r="G26" s="44"/>
      <c r="H26" s="44"/>
      <c r="I26" s="45"/>
      <c r="J26" s="58"/>
      <c r="K26" s="58"/>
      <c r="L26" s="58"/>
      <c r="M26" s="58"/>
      <c r="N26" s="58"/>
      <c r="O26" s="58"/>
      <c r="P26" s="58"/>
      <c r="Q26" s="58"/>
    </row>
    <row r="27" ht="7.5" customHeight="1">
      <c r="A27" s="58"/>
      <c r="B27" s="63"/>
      <c r="C27" s="62"/>
      <c r="D27" s="62"/>
      <c r="E27" s="58"/>
      <c r="F27" s="58"/>
      <c r="G27" s="58"/>
      <c r="H27" s="58"/>
      <c r="I27" s="58"/>
      <c r="J27" s="58"/>
      <c r="K27" s="58"/>
      <c r="L27" s="58"/>
      <c r="M27" s="58"/>
      <c r="N27" s="58"/>
      <c r="O27" s="58"/>
      <c r="P27" s="58"/>
      <c r="Q27" s="58"/>
    </row>
    <row r="28" ht="68.25" customHeight="1">
      <c r="A28" s="58"/>
      <c r="B28" s="137" t="s">
        <v>159</v>
      </c>
      <c r="C28" s="44"/>
      <c r="D28" s="44"/>
      <c r="E28" s="44"/>
      <c r="F28" s="44"/>
      <c r="G28" s="44"/>
      <c r="H28" s="44"/>
      <c r="I28" s="45"/>
      <c r="J28" s="58"/>
      <c r="K28" s="58"/>
      <c r="L28" s="58"/>
      <c r="M28" s="58"/>
      <c r="N28" s="58"/>
      <c r="O28" s="58"/>
      <c r="P28" s="58"/>
      <c r="Q28" s="58"/>
    </row>
    <row r="29" ht="12.75" customHeight="1">
      <c r="A29" s="58"/>
      <c r="B29" s="84"/>
      <c r="C29" s="84"/>
      <c r="D29" s="84"/>
      <c r="E29" s="84"/>
      <c r="F29" s="84"/>
      <c r="G29" s="84"/>
      <c r="H29" s="84"/>
      <c r="I29" s="84"/>
      <c r="J29" s="58"/>
      <c r="K29" s="58"/>
      <c r="L29" s="58"/>
      <c r="M29" s="58"/>
      <c r="N29" s="58"/>
      <c r="O29" s="58"/>
      <c r="P29" s="58"/>
      <c r="Q29" s="58"/>
    </row>
    <row r="30" ht="12.75" customHeight="1">
      <c r="A30" s="58"/>
      <c r="B30" s="62" t="s">
        <v>160</v>
      </c>
      <c r="C30" s="84"/>
      <c r="D30" s="84"/>
      <c r="E30" s="84"/>
      <c r="F30" s="84"/>
      <c r="G30" s="84"/>
      <c r="H30" s="84"/>
      <c r="I30" s="84"/>
      <c r="J30" s="58"/>
      <c r="K30" s="58"/>
      <c r="L30" s="58"/>
      <c r="M30" s="58"/>
      <c r="N30" s="58"/>
      <c r="O30" s="58"/>
      <c r="P30" s="58"/>
      <c r="Q30" s="58"/>
    </row>
    <row r="31" ht="12.75" customHeight="1">
      <c r="A31" s="58"/>
      <c r="B31" s="62"/>
      <c r="C31" s="84"/>
      <c r="D31" s="138" t="s">
        <v>161</v>
      </c>
      <c r="E31" s="44"/>
      <c r="F31" s="45"/>
      <c r="G31" s="138" t="s">
        <v>162</v>
      </c>
      <c r="H31" s="44"/>
      <c r="I31" s="45"/>
      <c r="J31" s="58"/>
      <c r="K31" s="58"/>
      <c r="L31" s="58"/>
      <c r="M31" s="58"/>
      <c r="N31" s="58"/>
      <c r="O31" s="58"/>
      <c r="P31" s="58"/>
      <c r="Q31" s="58"/>
    </row>
    <row r="32" ht="18.75" customHeight="1">
      <c r="A32" s="58"/>
      <c r="B32" s="139" t="s">
        <v>163</v>
      </c>
      <c r="C32" s="139"/>
      <c r="D32" s="132" t="s">
        <v>164</v>
      </c>
      <c r="E32" s="44"/>
      <c r="F32" s="45"/>
      <c r="G32" s="132"/>
      <c r="H32" s="44"/>
      <c r="I32" s="45"/>
      <c r="J32" s="58"/>
      <c r="K32" s="58"/>
      <c r="L32" s="58"/>
      <c r="M32" s="58"/>
      <c r="N32" s="58"/>
      <c r="O32" s="58"/>
      <c r="P32" s="58"/>
      <c r="Q32" s="58"/>
    </row>
    <row r="33" ht="18.75" customHeight="1">
      <c r="A33" s="58"/>
      <c r="B33" s="81" t="s">
        <v>165</v>
      </c>
      <c r="C33" s="45"/>
      <c r="D33" s="140">
        <v>802260.0</v>
      </c>
      <c r="E33" s="44"/>
      <c r="F33" s="45"/>
      <c r="G33" s="140"/>
      <c r="H33" s="44"/>
      <c r="I33" s="45"/>
      <c r="J33" s="58"/>
      <c r="K33" s="58"/>
      <c r="L33" s="58"/>
      <c r="M33" s="58"/>
      <c r="N33" s="58"/>
      <c r="O33" s="58"/>
      <c r="P33" s="58"/>
      <c r="Q33" s="58"/>
    </row>
    <row r="34" ht="18.75" customHeight="1">
      <c r="A34" s="58"/>
      <c r="B34" s="81" t="s">
        <v>166</v>
      </c>
      <c r="C34" s="45"/>
      <c r="D34" s="141">
        <v>2.4862267E7</v>
      </c>
      <c r="E34" s="44"/>
      <c r="F34" s="45"/>
      <c r="G34" s="141"/>
      <c r="H34" s="44"/>
      <c r="I34" s="45"/>
      <c r="J34" s="58"/>
      <c r="K34" s="58"/>
      <c r="L34" s="58"/>
      <c r="M34" s="58"/>
      <c r="N34" s="58"/>
      <c r="O34" s="58"/>
      <c r="P34" s="58"/>
      <c r="Q34" s="58"/>
    </row>
    <row r="35" ht="18.75" customHeight="1">
      <c r="A35" s="58"/>
      <c r="B35" s="81" t="s">
        <v>167</v>
      </c>
      <c r="C35" s="45"/>
      <c r="D35" s="142" t="s">
        <v>140</v>
      </c>
      <c r="E35" s="71"/>
      <c r="F35" s="72"/>
      <c r="G35" s="142"/>
      <c r="H35" s="71"/>
      <c r="I35" s="72"/>
      <c r="J35" s="58"/>
      <c r="K35" s="58"/>
      <c r="L35" s="58"/>
      <c r="M35" s="58"/>
      <c r="N35" s="58"/>
      <c r="O35" s="58"/>
      <c r="P35" s="58"/>
      <c r="Q35" s="58"/>
    </row>
    <row r="36" ht="18.75" customHeight="1">
      <c r="A36" s="58"/>
      <c r="B36" s="81" t="s">
        <v>168</v>
      </c>
      <c r="C36" s="45"/>
      <c r="D36" s="142" t="s">
        <v>144</v>
      </c>
      <c r="E36" s="71"/>
      <c r="F36" s="72"/>
      <c r="G36" s="142"/>
      <c r="H36" s="71"/>
      <c r="I36" s="72"/>
      <c r="J36" s="58"/>
      <c r="K36" s="58"/>
      <c r="L36" s="58"/>
      <c r="M36" s="58"/>
      <c r="N36" s="58"/>
      <c r="O36" s="58"/>
      <c r="P36" s="58"/>
      <c r="Q36" s="58"/>
    </row>
    <row r="37" ht="18.75" customHeight="1">
      <c r="A37" s="58"/>
      <c r="B37" s="81" t="s">
        <v>169</v>
      </c>
      <c r="C37" s="45"/>
      <c r="D37" s="132" t="s">
        <v>147</v>
      </c>
      <c r="E37" s="44"/>
      <c r="F37" s="45"/>
      <c r="G37" s="132"/>
      <c r="H37" s="44"/>
      <c r="I37" s="45"/>
      <c r="J37" s="58"/>
      <c r="K37" s="58"/>
      <c r="L37" s="58"/>
      <c r="M37" s="58"/>
      <c r="N37" s="58"/>
      <c r="O37" s="58"/>
      <c r="P37" s="58"/>
      <c r="Q37" s="58"/>
    </row>
    <row r="38" ht="18.75" customHeight="1">
      <c r="A38" s="58"/>
      <c r="B38" s="81" t="s">
        <v>170</v>
      </c>
      <c r="C38" s="45"/>
      <c r="D38" s="132"/>
      <c r="E38" s="44"/>
      <c r="F38" s="45"/>
      <c r="G38" s="132"/>
      <c r="H38" s="44"/>
      <c r="I38" s="45"/>
      <c r="J38" s="58"/>
      <c r="K38" s="58"/>
      <c r="L38" s="58"/>
      <c r="M38" s="58"/>
      <c r="N38" s="58"/>
      <c r="O38" s="58"/>
      <c r="P38" s="58"/>
      <c r="Q38" s="58"/>
    </row>
    <row r="39" ht="12.75" customHeight="1">
      <c r="A39" s="52"/>
      <c r="B39" s="52"/>
      <c r="C39" s="52"/>
      <c r="D39" s="52"/>
      <c r="E39" s="52"/>
      <c r="F39" s="52"/>
      <c r="G39" s="52"/>
      <c r="H39" s="52"/>
      <c r="I39" s="52"/>
      <c r="J39" s="52"/>
      <c r="K39" s="52"/>
      <c r="L39" s="52"/>
      <c r="M39" s="52"/>
      <c r="N39" s="52"/>
      <c r="O39" s="52"/>
      <c r="P39" s="52"/>
      <c r="Q39" s="52"/>
    </row>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5">
    <mergeCell ref="B14:C14"/>
    <mergeCell ref="D14:E14"/>
    <mergeCell ref="F14:G14"/>
    <mergeCell ref="H14:I14"/>
    <mergeCell ref="D15:E15"/>
    <mergeCell ref="F15:G15"/>
    <mergeCell ref="H15:I15"/>
    <mergeCell ref="B15:C15"/>
    <mergeCell ref="B16:C16"/>
    <mergeCell ref="D16:E16"/>
    <mergeCell ref="F16:G16"/>
    <mergeCell ref="H16:I16"/>
    <mergeCell ref="D18:E18"/>
    <mergeCell ref="D20:I20"/>
    <mergeCell ref="D31:F31"/>
    <mergeCell ref="G31:I31"/>
    <mergeCell ref="D32:F32"/>
    <mergeCell ref="G32:I32"/>
    <mergeCell ref="B33:C33"/>
    <mergeCell ref="D33:F33"/>
    <mergeCell ref="G33:I33"/>
    <mergeCell ref="D36:F36"/>
    <mergeCell ref="G36:I36"/>
    <mergeCell ref="B37:C37"/>
    <mergeCell ref="D37:F37"/>
    <mergeCell ref="G37:I37"/>
    <mergeCell ref="B38:C38"/>
    <mergeCell ref="D38:F38"/>
    <mergeCell ref="G38:I38"/>
    <mergeCell ref="B34:C34"/>
    <mergeCell ref="D34:F34"/>
    <mergeCell ref="G34:I34"/>
    <mergeCell ref="B35:C35"/>
    <mergeCell ref="D35:F35"/>
    <mergeCell ref="G35:I35"/>
    <mergeCell ref="B36:C36"/>
    <mergeCell ref="B1:E1"/>
    <mergeCell ref="B2:E2"/>
    <mergeCell ref="C3:E3"/>
    <mergeCell ref="G3:I3"/>
    <mergeCell ref="C5:E5"/>
    <mergeCell ref="G5:I5"/>
    <mergeCell ref="D7:E7"/>
    <mergeCell ref="D11:E11"/>
    <mergeCell ref="F11:G11"/>
    <mergeCell ref="G7:H7"/>
    <mergeCell ref="B9:I9"/>
    <mergeCell ref="B10:C10"/>
    <mergeCell ref="D10:E10"/>
    <mergeCell ref="F10:G10"/>
    <mergeCell ref="H10:I10"/>
    <mergeCell ref="H11:I11"/>
    <mergeCell ref="F13:G13"/>
    <mergeCell ref="H13:I13"/>
    <mergeCell ref="B11:C11"/>
    <mergeCell ref="B12:C12"/>
    <mergeCell ref="D12:E12"/>
    <mergeCell ref="F12:G12"/>
    <mergeCell ref="H12:I12"/>
    <mergeCell ref="B13:C13"/>
    <mergeCell ref="D13:E13"/>
    <mergeCell ref="B20:C20"/>
    <mergeCell ref="B21:C21"/>
    <mergeCell ref="B22:C22"/>
    <mergeCell ref="B23:C23"/>
    <mergeCell ref="B24:C24"/>
    <mergeCell ref="B25:C25"/>
    <mergeCell ref="B26:C26"/>
    <mergeCell ref="D21:I21"/>
    <mergeCell ref="D22:I22"/>
    <mergeCell ref="D23:I23"/>
    <mergeCell ref="D24:I24"/>
    <mergeCell ref="D25:I25"/>
    <mergeCell ref="D26:I26"/>
    <mergeCell ref="B28:I28"/>
  </mergeCells>
  <dataValidations>
    <dataValidation type="date" operator="greaterThan" allowBlank="1" showErrorMessage="1" sqref="D7">
      <formula1>36526.0</formula1>
    </dataValidation>
    <dataValidation type="date" operator="greaterThan" allowBlank="1" showInputMessage="1" showErrorMessage="1" prompt="accounting period end date must be after the start date" sqref="G7">
      <formula1>D7</formula1>
    </dataValidation>
  </dataValidations>
  <printOptions/>
  <pageMargins bottom="0.7480314960629921" footer="0.0" header="0.0" left="0.7086614173228347" right="0.5118110236220472" top="0.5511811023622047"/>
  <pageSetup fitToHeight="0" paperSize="9" orientation="portrait"/>
  <headerFooter>
    <oddFooter>&amp;L_x000D_#000000 INTERNAL - Access limited to Weir personnel or by NDA&amp;C&amp;P&amp;RGirlguiding Scotland Unit Accounts Template Version: Mar 22</oddFooter>
  </headerFooter>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pane xSplit="1.0" ySplit="7.0" topLeftCell="B8" activePane="bottomRight" state="frozen"/>
      <selection activeCell="B1" sqref="B1" pane="topRight"/>
      <selection activeCell="A8" sqref="A8" pane="bottomLeft"/>
      <selection activeCell="B8" sqref="B8" pane="bottomRight"/>
    </sheetView>
  </sheetViews>
  <sheetFormatPr customHeight="1" defaultColWidth="12.63" defaultRowHeight="15.0"/>
  <cols>
    <col customWidth="1" min="1" max="1" width="21.63"/>
    <col customWidth="1" min="2" max="2" width="10.63"/>
    <col customWidth="1" min="3" max="3" width="9.63"/>
    <col customWidth="1" min="4" max="4" width="10.5"/>
    <col customWidth="1" min="5" max="5" width="8.25"/>
    <col customWidth="1" min="6" max="6" width="21.88"/>
    <col customWidth="1" min="7" max="7" width="34.5"/>
    <col customWidth="1" min="8" max="8" width="34.0"/>
    <col customWidth="1" min="9" max="12" width="12.0"/>
    <col customWidth="1" min="13" max="13" width="8.88"/>
    <col customWidth="1" min="14" max="14" width="48.5"/>
    <col customWidth="1" min="15" max="26" width="8.88"/>
  </cols>
  <sheetData>
    <row r="1" ht="30.0" customHeight="1">
      <c r="A1" s="143" t="s">
        <v>171</v>
      </c>
      <c r="B1" s="143"/>
      <c r="C1" s="143"/>
      <c r="D1" s="144"/>
      <c r="E1" s="123"/>
      <c r="F1" s="123"/>
      <c r="G1" s="145"/>
      <c r="H1" s="146" t="str">
        <f>IF(SUMIF('2 Rec+Pay Register-All '!$C$8:$C$106,"TRANSFER",'2 Rec+Pay Register-All '!$I$8:$I$106)=0,"","CHECK THE TRANSFERS. THEY SHOULD ADD TO ZERO!")</f>
        <v/>
      </c>
      <c r="I1" s="147"/>
      <c r="J1" s="148"/>
      <c r="K1" s="149"/>
      <c r="L1" s="149"/>
      <c r="M1" s="123"/>
      <c r="N1" s="150" t="s">
        <v>0</v>
      </c>
      <c r="O1" s="123"/>
      <c r="P1" s="123"/>
      <c r="Q1" s="123"/>
    </row>
    <row r="2" ht="12.75" customHeight="1">
      <c r="A2" s="151" t="s">
        <v>172</v>
      </c>
      <c r="B2" s="151"/>
      <c r="C2" s="152"/>
      <c r="D2" s="152"/>
      <c r="E2" s="123"/>
      <c r="F2" s="149"/>
      <c r="G2" s="123"/>
      <c r="H2" s="153" t="str">
        <f>IF(I4=(K4+J4+L4),"","ADDITION ERROR! check each line has been completed fully")</f>
        <v/>
      </c>
      <c r="I2" s="154" t="s">
        <v>173</v>
      </c>
      <c r="J2" s="154" t="s">
        <v>174</v>
      </c>
      <c r="K2" s="154" t="s">
        <v>175</v>
      </c>
      <c r="L2" s="154" t="s">
        <v>176</v>
      </c>
      <c r="M2" s="123"/>
      <c r="N2" s="150"/>
      <c r="O2" s="123"/>
      <c r="P2" s="123"/>
      <c r="Q2" s="123"/>
    </row>
    <row r="3" ht="18.0" customHeight="1">
      <c r="A3" s="150" t="str">
        <f t="array" ref="A3:C3">'1 Unit Info-All'!C3:E3</f>
        <v>1st Linlithgow Brownies</v>
      </c>
      <c r="B3" s="155"/>
      <c r="C3" s="155"/>
      <c r="D3" s="156" t="str">
        <f>+'1 Unit Info-All'!C3</f>
        <v>1st Linlithgow Brownies</v>
      </c>
      <c r="E3" s="44"/>
      <c r="F3" s="45"/>
      <c r="G3" s="123"/>
      <c r="H3" s="157" t="str">
        <f>"ENTER THE OPENING BALANCES AT "&amp;TEXT(E4,"d mmm yy")</f>
        <v>ENTER THE OPENING BALANCES AT 1 Mar 25</v>
      </c>
      <c r="I3" s="158">
        <f>J3+K3</f>
        <v>2637.4</v>
      </c>
      <c r="J3" s="159">
        <v>0.0</v>
      </c>
      <c r="K3" s="159">
        <v>2637.4</v>
      </c>
      <c r="L3" s="159">
        <v>0.0</v>
      </c>
      <c r="M3" s="123"/>
      <c r="N3" s="123" t="s">
        <v>177</v>
      </c>
      <c r="O3" s="123"/>
      <c r="P3" s="123"/>
      <c r="Q3" s="123"/>
    </row>
    <row r="4" ht="18.0" customHeight="1">
      <c r="A4" s="160">
        <f t="array" ref="A4:B4">'1 Unit Info-All'!D7:E7</f>
        <v>45717</v>
      </c>
      <c r="B4" s="161"/>
      <c r="C4" s="162"/>
      <c r="D4" s="152"/>
      <c r="E4" s="163">
        <f>+'1 Unit Info-All'!D7</f>
        <v>45717</v>
      </c>
      <c r="F4" s="164">
        <f>+E4-1</f>
        <v>45716</v>
      </c>
      <c r="G4" s="123"/>
      <c r="H4" s="157" t="s">
        <v>178</v>
      </c>
      <c r="I4" s="158">
        <f>SUM(J4:L4)</f>
        <v>-502.79</v>
      </c>
      <c r="J4" s="158">
        <f>SUM(J$8:J105)</f>
        <v>0</v>
      </c>
      <c r="K4" s="158">
        <f>SUM(K$8:K130)</f>
        <v>-502.79</v>
      </c>
      <c r="L4" s="158">
        <f>SUM(L$8:L172)</f>
        <v>0</v>
      </c>
      <c r="M4" s="123"/>
      <c r="N4" s="123" t="s">
        <v>179</v>
      </c>
      <c r="O4" s="123"/>
      <c r="P4" s="123"/>
      <c r="Q4" s="123"/>
    </row>
    <row r="5" ht="18.0" customHeight="1">
      <c r="A5" s="160">
        <f t="array" ref="A5:B5">'1 Unit Info-All'!G7:H7</f>
        <v>46081</v>
      </c>
      <c r="B5" s="161"/>
      <c r="C5" s="162"/>
      <c r="D5" s="152"/>
      <c r="E5" s="165">
        <f>+'1 Unit Info-All'!G7</f>
        <v>46081</v>
      </c>
      <c r="F5" s="164">
        <f>+E5+1</f>
        <v>46082</v>
      </c>
      <c r="G5" s="150"/>
      <c r="H5" s="157" t="s">
        <v>180</v>
      </c>
      <c r="I5" s="166">
        <f t="shared" ref="I5:L5" si="1">+I3+I4</f>
        <v>2134.61</v>
      </c>
      <c r="J5" s="166">
        <f t="shared" si="1"/>
        <v>0</v>
      </c>
      <c r="K5" s="166">
        <f t="shared" si="1"/>
        <v>2134.61</v>
      </c>
      <c r="L5" s="166">
        <f t="shared" si="1"/>
        <v>0</v>
      </c>
      <c r="M5" s="123"/>
      <c r="N5" s="123" t="s">
        <v>181</v>
      </c>
      <c r="O5" s="123"/>
      <c r="P5" s="123"/>
      <c r="Q5" s="123"/>
    </row>
    <row r="6" ht="3.75" customHeight="1">
      <c r="A6" s="152"/>
      <c r="B6" s="152"/>
      <c r="C6" s="167"/>
      <c r="E6" s="123"/>
      <c r="F6" s="123"/>
      <c r="G6" s="123"/>
      <c r="H6" s="168"/>
      <c r="I6" s="169"/>
      <c r="J6" s="169"/>
      <c r="K6" s="169"/>
      <c r="L6" s="169"/>
      <c r="M6" s="123"/>
      <c r="N6" s="123"/>
      <c r="O6" s="123"/>
      <c r="P6" s="123"/>
      <c r="Q6" s="123"/>
    </row>
    <row r="7" ht="28.5" customHeight="1">
      <c r="A7" s="170" t="s">
        <v>182</v>
      </c>
      <c r="B7" s="171"/>
      <c r="C7" s="171" t="s">
        <v>183</v>
      </c>
      <c r="D7" s="172" t="s">
        <v>184</v>
      </c>
      <c r="E7" s="172" t="s">
        <v>185</v>
      </c>
      <c r="F7" s="172" t="s">
        <v>186</v>
      </c>
      <c r="G7" s="173" t="s">
        <v>187</v>
      </c>
      <c r="H7" s="172" t="s">
        <v>188</v>
      </c>
      <c r="I7" s="174" t="s">
        <v>189</v>
      </c>
      <c r="J7" s="175" t="s">
        <v>190</v>
      </c>
      <c r="K7" s="175" t="s">
        <v>191</v>
      </c>
      <c r="L7" s="175" t="s">
        <v>192</v>
      </c>
      <c r="M7" s="176"/>
      <c r="N7" s="123" t="s">
        <v>193</v>
      </c>
      <c r="O7" s="176"/>
      <c r="P7" s="176"/>
      <c r="Q7" s="176"/>
    </row>
    <row r="8" ht="16.5" customHeight="1">
      <c r="A8" s="177">
        <v>1.0</v>
      </c>
      <c r="B8" s="178">
        <v>45719.0</v>
      </c>
      <c r="C8" s="179" t="s">
        <v>114</v>
      </c>
      <c r="D8" s="180" t="s">
        <v>194</v>
      </c>
      <c r="E8" s="181"/>
      <c r="F8" s="182" t="s">
        <v>195</v>
      </c>
      <c r="G8" s="182" t="s">
        <v>196</v>
      </c>
      <c r="H8" s="183" t="s">
        <v>10</v>
      </c>
      <c r="I8" s="184">
        <v>216.0</v>
      </c>
      <c r="J8" s="185">
        <f t="shared" ref="J8:J115" si="2">IF($D8="CASH",$I8,0)</f>
        <v>0</v>
      </c>
      <c r="K8" s="185">
        <f t="shared" ref="K8:K115" si="3">IF($D8="bank 1",$I8,0)</f>
        <v>216</v>
      </c>
      <c r="L8" s="185">
        <f t="shared" ref="L8:L115" si="4">IF($D8="bank 2",$I8,0)</f>
        <v>0</v>
      </c>
      <c r="M8" s="123"/>
      <c r="N8" s="123"/>
      <c r="O8" s="123"/>
      <c r="P8" s="123"/>
      <c r="Q8" s="123"/>
    </row>
    <row r="9" ht="16.5" customHeight="1">
      <c r="A9" s="186">
        <v>2.0</v>
      </c>
      <c r="B9" s="187">
        <v>45720.0</v>
      </c>
      <c r="C9" s="188" t="s">
        <v>114</v>
      </c>
      <c r="D9" s="189" t="s">
        <v>194</v>
      </c>
      <c r="E9" s="181"/>
      <c r="F9" s="181" t="s">
        <v>197</v>
      </c>
      <c r="G9" s="181" t="s">
        <v>198</v>
      </c>
      <c r="H9" s="183" t="s">
        <v>3</v>
      </c>
      <c r="I9" s="190">
        <v>753.62</v>
      </c>
      <c r="J9" s="185">
        <f t="shared" si="2"/>
        <v>0</v>
      </c>
      <c r="K9" s="185">
        <f t="shared" si="3"/>
        <v>753.62</v>
      </c>
      <c r="L9" s="185">
        <f t="shared" si="4"/>
        <v>0</v>
      </c>
      <c r="M9" s="123"/>
      <c r="N9" s="123"/>
      <c r="O9" s="123"/>
      <c r="P9" s="123"/>
      <c r="Q9" s="123"/>
    </row>
    <row r="10" ht="16.5" customHeight="1">
      <c r="A10" s="186">
        <v>18.0</v>
      </c>
      <c r="B10" s="187">
        <v>45729.0</v>
      </c>
      <c r="C10" s="188" t="s">
        <v>115</v>
      </c>
      <c r="D10" s="189" t="s">
        <v>194</v>
      </c>
      <c r="E10" s="181"/>
      <c r="F10" s="181" t="s">
        <v>199</v>
      </c>
      <c r="G10" s="181" t="s">
        <v>200</v>
      </c>
      <c r="H10" s="183" t="s">
        <v>26</v>
      </c>
      <c r="I10" s="190">
        <v>-76.98</v>
      </c>
      <c r="J10" s="185">
        <f t="shared" si="2"/>
        <v>0</v>
      </c>
      <c r="K10" s="185">
        <f t="shared" si="3"/>
        <v>-76.98</v>
      </c>
      <c r="L10" s="185">
        <f t="shared" si="4"/>
        <v>0</v>
      </c>
      <c r="M10" s="123"/>
      <c r="N10" s="123"/>
      <c r="O10" s="123"/>
      <c r="P10" s="123"/>
      <c r="Q10" s="123"/>
    </row>
    <row r="11" ht="16.5" customHeight="1">
      <c r="A11" s="186">
        <v>18.0</v>
      </c>
      <c r="B11" s="187">
        <v>45730.0</v>
      </c>
      <c r="C11" s="188" t="s">
        <v>115</v>
      </c>
      <c r="D11" s="189" t="s">
        <v>194</v>
      </c>
      <c r="E11" s="181"/>
      <c r="F11" s="181" t="s">
        <v>201</v>
      </c>
      <c r="G11" s="181" t="s">
        <v>202</v>
      </c>
      <c r="H11" s="183" t="s">
        <v>21</v>
      </c>
      <c r="I11" s="190">
        <v>-16.0</v>
      </c>
      <c r="J11" s="185">
        <f t="shared" si="2"/>
        <v>0</v>
      </c>
      <c r="K11" s="185">
        <f t="shared" si="3"/>
        <v>-16</v>
      </c>
      <c r="L11" s="185">
        <f t="shared" si="4"/>
        <v>0</v>
      </c>
      <c r="M11" s="123"/>
      <c r="N11" s="123"/>
      <c r="O11" s="123"/>
      <c r="P11" s="123"/>
      <c r="Q11" s="123"/>
    </row>
    <row r="12" ht="16.5" customHeight="1">
      <c r="A12" s="186">
        <v>18.0</v>
      </c>
      <c r="B12" s="187">
        <v>45730.0</v>
      </c>
      <c r="C12" s="188" t="s">
        <v>115</v>
      </c>
      <c r="D12" s="189" t="s">
        <v>194</v>
      </c>
      <c r="E12" s="181"/>
      <c r="F12" s="181" t="s">
        <v>203</v>
      </c>
      <c r="G12" s="181" t="s">
        <v>202</v>
      </c>
      <c r="H12" s="183" t="s">
        <v>21</v>
      </c>
      <c r="I12" s="190">
        <v>-21.53</v>
      </c>
      <c r="J12" s="185">
        <f t="shared" si="2"/>
        <v>0</v>
      </c>
      <c r="K12" s="185">
        <f t="shared" si="3"/>
        <v>-21.53</v>
      </c>
      <c r="L12" s="185">
        <f t="shared" si="4"/>
        <v>0</v>
      </c>
      <c r="M12" s="123"/>
      <c r="N12" s="123"/>
      <c r="O12" s="123"/>
      <c r="P12" s="123"/>
      <c r="Q12" s="123"/>
    </row>
    <row r="13" ht="16.5" customHeight="1">
      <c r="A13" s="186">
        <v>18.0</v>
      </c>
      <c r="B13" s="187">
        <v>45730.0</v>
      </c>
      <c r="C13" s="188" t="s">
        <v>115</v>
      </c>
      <c r="D13" s="189" t="s">
        <v>194</v>
      </c>
      <c r="E13" s="181"/>
      <c r="F13" s="181" t="s">
        <v>204</v>
      </c>
      <c r="G13" s="181" t="s">
        <v>202</v>
      </c>
      <c r="H13" s="183" t="s">
        <v>21</v>
      </c>
      <c r="I13" s="190">
        <v>-27.0</v>
      </c>
      <c r="J13" s="185">
        <f t="shared" si="2"/>
        <v>0</v>
      </c>
      <c r="K13" s="185">
        <f t="shared" si="3"/>
        <v>-27</v>
      </c>
      <c r="L13" s="185">
        <f t="shared" si="4"/>
        <v>0</v>
      </c>
      <c r="M13" s="123"/>
      <c r="N13" s="123"/>
      <c r="O13" s="123"/>
      <c r="P13" s="123"/>
      <c r="Q13" s="123"/>
    </row>
    <row r="14" ht="16.5" customHeight="1">
      <c r="A14" s="186">
        <v>9.0</v>
      </c>
      <c r="B14" s="187">
        <v>45730.0</v>
      </c>
      <c r="C14" s="188" t="s">
        <v>115</v>
      </c>
      <c r="D14" s="189" t="s">
        <v>194</v>
      </c>
      <c r="E14" s="181"/>
      <c r="F14" s="181" t="s">
        <v>205</v>
      </c>
      <c r="G14" s="181" t="s">
        <v>206</v>
      </c>
      <c r="H14" s="183" t="s">
        <v>21</v>
      </c>
      <c r="I14" s="190">
        <v>-94.27</v>
      </c>
      <c r="J14" s="185">
        <f t="shared" si="2"/>
        <v>0</v>
      </c>
      <c r="K14" s="185">
        <f t="shared" si="3"/>
        <v>-94.27</v>
      </c>
      <c r="L14" s="185">
        <f t="shared" si="4"/>
        <v>0</v>
      </c>
      <c r="M14" s="123"/>
      <c r="N14" s="123"/>
      <c r="O14" s="123"/>
      <c r="P14" s="123"/>
      <c r="Q14" s="123"/>
    </row>
    <row r="15" ht="16.5" customHeight="1">
      <c r="A15" s="186">
        <v>9.0</v>
      </c>
      <c r="B15" s="187">
        <v>45731.0</v>
      </c>
      <c r="C15" s="188" t="s">
        <v>115</v>
      </c>
      <c r="D15" s="189" t="s">
        <v>194</v>
      </c>
      <c r="E15" s="181"/>
      <c r="F15" s="181" t="s">
        <v>207</v>
      </c>
      <c r="G15" s="181" t="s">
        <v>208</v>
      </c>
      <c r="H15" s="183" t="s">
        <v>21</v>
      </c>
      <c r="I15" s="190">
        <v>-4.78</v>
      </c>
      <c r="J15" s="185">
        <f t="shared" si="2"/>
        <v>0</v>
      </c>
      <c r="K15" s="185">
        <f t="shared" si="3"/>
        <v>-4.78</v>
      </c>
      <c r="L15" s="185">
        <f t="shared" si="4"/>
        <v>0</v>
      </c>
      <c r="M15" s="123"/>
      <c r="N15" s="123"/>
      <c r="O15" s="123"/>
      <c r="P15" s="123"/>
      <c r="Q15" s="123"/>
    </row>
    <row r="16" ht="16.5" customHeight="1">
      <c r="A16" s="186">
        <v>9.0</v>
      </c>
      <c r="B16" s="187">
        <v>45737.0</v>
      </c>
      <c r="C16" s="188" t="s">
        <v>115</v>
      </c>
      <c r="D16" s="189" t="s">
        <v>194</v>
      </c>
      <c r="E16" s="181"/>
      <c r="F16" s="181" t="s">
        <v>209</v>
      </c>
      <c r="G16" s="181" t="s">
        <v>208</v>
      </c>
      <c r="H16" s="183" t="s">
        <v>21</v>
      </c>
      <c r="I16" s="190">
        <v>-5.6</v>
      </c>
      <c r="J16" s="185">
        <f t="shared" si="2"/>
        <v>0</v>
      </c>
      <c r="K16" s="185">
        <f t="shared" si="3"/>
        <v>-5.6</v>
      </c>
      <c r="L16" s="185">
        <f t="shared" si="4"/>
        <v>0</v>
      </c>
      <c r="M16" s="123"/>
      <c r="N16" s="123"/>
      <c r="O16" s="123"/>
      <c r="P16" s="123"/>
      <c r="Q16" s="123"/>
    </row>
    <row r="17" ht="16.5" customHeight="1">
      <c r="A17" s="186">
        <v>10.0</v>
      </c>
      <c r="B17" s="187">
        <v>45737.0</v>
      </c>
      <c r="C17" s="188" t="s">
        <v>115</v>
      </c>
      <c r="D17" s="189" t="s">
        <v>194</v>
      </c>
      <c r="E17" s="181"/>
      <c r="F17" s="181" t="s">
        <v>210</v>
      </c>
      <c r="G17" s="181" t="s">
        <v>208</v>
      </c>
      <c r="H17" s="183" t="s">
        <v>21</v>
      </c>
      <c r="I17" s="190">
        <v>-30.0</v>
      </c>
      <c r="J17" s="185">
        <f t="shared" si="2"/>
        <v>0</v>
      </c>
      <c r="K17" s="185">
        <f t="shared" si="3"/>
        <v>-30</v>
      </c>
      <c r="L17" s="185">
        <f t="shared" si="4"/>
        <v>0</v>
      </c>
      <c r="M17" s="123"/>
      <c r="N17" s="123"/>
      <c r="O17" s="123"/>
      <c r="P17" s="123"/>
      <c r="Q17" s="123"/>
    </row>
    <row r="18" ht="16.5" customHeight="1">
      <c r="A18" s="186">
        <v>10.0</v>
      </c>
      <c r="B18" s="187">
        <v>45737.0</v>
      </c>
      <c r="C18" s="188" t="s">
        <v>115</v>
      </c>
      <c r="D18" s="189" t="s">
        <v>194</v>
      </c>
      <c r="E18" s="181"/>
      <c r="F18" s="181" t="s">
        <v>199</v>
      </c>
      <c r="G18" s="181" t="s">
        <v>208</v>
      </c>
      <c r="H18" s="183" t="s">
        <v>21</v>
      </c>
      <c r="I18" s="190">
        <v>-39.1</v>
      </c>
      <c r="J18" s="185">
        <f t="shared" si="2"/>
        <v>0</v>
      </c>
      <c r="K18" s="185">
        <f t="shared" si="3"/>
        <v>-39.1</v>
      </c>
      <c r="L18" s="185">
        <f t="shared" si="4"/>
        <v>0</v>
      </c>
      <c r="M18" s="123"/>
      <c r="N18" s="123"/>
      <c r="O18" s="123"/>
      <c r="P18" s="123"/>
      <c r="Q18" s="123"/>
    </row>
    <row r="19" ht="16.5" customHeight="1">
      <c r="A19" s="186">
        <v>13.0</v>
      </c>
      <c r="B19" s="187">
        <v>45745.0</v>
      </c>
      <c r="C19" s="188" t="s">
        <v>115</v>
      </c>
      <c r="D19" s="189" t="s">
        <v>194</v>
      </c>
      <c r="E19" s="181"/>
      <c r="F19" s="181" t="s">
        <v>211</v>
      </c>
      <c r="G19" s="181" t="s">
        <v>212</v>
      </c>
      <c r="H19" s="183" t="s">
        <v>28</v>
      </c>
      <c r="I19" s="190">
        <v>-16.66</v>
      </c>
      <c r="J19" s="185">
        <f t="shared" si="2"/>
        <v>0</v>
      </c>
      <c r="K19" s="185">
        <f t="shared" si="3"/>
        <v>-16.66</v>
      </c>
      <c r="L19" s="185">
        <f t="shared" si="4"/>
        <v>0</v>
      </c>
      <c r="M19" s="123"/>
      <c r="N19" s="123"/>
      <c r="O19" s="123"/>
      <c r="P19" s="123"/>
      <c r="Q19" s="123"/>
    </row>
    <row r="20" ht="16.5" customHeight="1">
      <c r="A20" s="186">
        <v>14.0</v>
      </c>
      <c r="B20" s="178">
        <v>45748.0</v>
      </c>
      <c r="C20" s="179" t="s">
        <v>114</v>
      </c>
      <c r="D20" s="180" t="s">
        <v>194</v>
      </c>
      <c r="E20" s="181"/>
      <c r="F20" s="182" t="s">
        <v>213</v>
      </c>
      <c r="G20" s="182" t="s">
        <v>196</v>
      </c>
      <c r="H20" s="183" t="s">
        <v>10</v>
      </c>
      <c r="I20" s="184">
        <v>216.0</v>
      </c>
      <c r="J20" s="185">
        <f t="shared" si="2"/>
        <v>0</v>
      </c>
      <c r="K20" s="185">
        <f t="shared" si="3"/>
        <v>216</v>
      </c>
      <c r="L20" s="185">
        <f t="shared" si="4"/>
        <v>0</v>
      </c>
      <c r="M20" s="123"/>
      <c r="N20" s="123"/>
      <c r="O20" s="123"/>
      <c r="P20" s="123"/>
      <c r="Q20" s="123"/>
    </row>
    <row r="21" ht="16.5" customHeight="1">
      <c r="A21" s="186">
        <v>9.0</v>
      </c>
      <c r="B21" s="187">
        <v>45756.0</v>
      </c>
      <c r="C21" s="188" t="s">
        <v>115</v>
      </c>
      <c r="D21" s="189" t="s">
        <v>194</v>
      </c>
      <c r="E21" s="181"/>
      <c r="F21" s="181" t="s">
        <v>205</v>
      </c>
      <c r="G21" s="181" t="s">
        <v>214</v>
      </c>
      <c r="H21" s="183" t="s">
        <v>20</v>
      </c>
      <c r="I21" s="190">
        <v>-109.8</v>
      </c>
      <c r="J21" s="185">
        <f t="shared" si="2"/>
        <v>0</v>
      </c>
      <c r="K21" s="185">
        <f t="shared" si="3"/>
        <v>-109.8</v>
      </c>
      <c r="L21" s="185">
        <f t="shared" si="4"/>
        <v>0</v>
      </c>
      <c r="M21" s="123"/>
      <c r="N21" s="123"/>
      <c r="O21" s="123"/>
      <c r="P21" s="123"/>
      <c r="Q21" s="123"/>
    </row>
    <row r="22" ht="16.5" customHeight="1">
      <c r="A22" s="186">
        <v>18.0</v>
      </c>
      <c r="B22" s="187">
        <v>45761.0</v>
      </c>
      <c r="C22" s="188" t="s">
        <v>114</v>
      </c>
      <c r="D22" s="189" t="s">
        <v>194</v>
      </c>
      <c r="E22" s="181"/>
      <c r="F22" s="181" t="s">
        <v>201</v>
      </c>
      <c r="G22" s="181" t="s">
        <v>215</v>
      </c>
      <c r="H22" s="183" t="s">
        <v>12</v>
      </c>
      <c r="I22" s="190">
        <v>16.0</v>
      </c>
      <c r="J22" s="185">
        <f t="shared" si="2"/>
        <v>0</v>
      </c>
      <c r="K22" s="185">
        <f t="shared" si="3"/>
        <v>16</v>
      </c>
      <c r="L22" s="185">
        <f t="shared" si="4"/>
        <v>0</v>
      </c>
      <c r="M22" s="123"/>
      <c r="N22" s="123"/>
      <c r="O22" s="123"/>
      <c r="P22" s="123"/>
      <c r="Q22" s="123"/>
    </row>
    <row r="23" ht="16.5" customHeight="1">
      <c r="A23" s="186">
        <v>9.0</v>
      </c>
      <c r="B23" s="187">
        <v>45773.0</v>
      </c>
      <c r="C23" s="188" t="s">
        <v>115</v>
      </c>
      <c r="D23" s="189" t="s">
        <v>194</v>
      </c>
      <c r="E23" s="181"/>
      <c r="F23" s="181" t="s">
        <v>216</v>
      </c>
      <c r="G23" s="181" t="s">
        <v>217</v>
      </c>
      <c r="H23" s="183" t="s">
        <v>21</v>
      </c>
      <c r="I23" s="190">
        <v>-120.0</v>
      </c>
      <c r="J23" s="185">
        <f t="shared" si="2"/>
        <v>0</v>
      </c>
      <c r="K23" s="185">
        <f t="shared" si="3"/>
        <v>-120</v>
      </c>
      <c r="L23" s="185">
        <f t="shared" si="4"/>
        <v>0</v>
      </c>
      <c r="M23" s="123"/>
      <c r="N23" s="123"/>
      <c r="O23" s="123"/>
      <c r="P23" s="123"/>
      <c r="Q23" s="123"/>
    </row>
    <row r="24" ht="16.5" customHeight="1">
      <c r="A24" s="186">
        <v>18.0</v>
      </c>
      <c r="B24" s="187">
        <v>45776.0</v>
      </c>
      <c r="C24" s="191" t="s">
        <v>115</v>
      </c>
      <c r="D24" s="192" t="s">
        <v>194</v>
      </c>
      <c r="E24" s="193"/>
      <c r="F24" s="193" t="s">
        <v>218</v>
      </c>
      <c r="G24" s="193" t="s">
        <v>219</v>
      </c>
      <c r="H24" s="183" t="s">
        <v>28</v>
      </c>
      <c r="I24" s="194">
        <v>-13.35</v>
      </c>
      <c r="J24" s="185">
        <f t="shared" si="2"/>
        <v>0</v>
      </c>
      <c r="K24" s="185">
        <f t="shared" si="3"/>
        <v>-13.35</v>
      </c>
      <c r="L24" s="185">
        <f t="shared" si="4"/>
        <v>0</v>
      </c>
      <c r="M24" s="123"/>
      <c r="N24" s="123"/>
      <c r="O24" s="123"/>
      <c r="P24" s="123"/>
      <c r="Q24" s="123"/>
    </row>
    <row r="25" ht="16.5" customHeight="1">
      <c r="A25" s="186">
        <v>14.0</v>
      </c>
      <c r="B25" s="178">
        <v>45778.0</v>
      </c>
      <c r="C25" s="179" t="s">
        <v>114</v>
      </c>
      <c r="D25" s="180" t="s">
        <v>194</v>
      </c>
      <c r="E25" s="181"/>
      <c r="F25" s="182" t="s">
        <v>213</v>
      </c>
      <c r="G25" s="182" t="s">
        <v>220</v>
      </c>
      <c r="H25" s="183" t="s">
        <v>10</v>
      </c>
      <c r="I25" s="184">
        <v>168.0</v>
      </c>
      <c r="J25" s="185">
        <f t="shared" si="2"/>
        <v>0</v>
      </c>
      <c r="K25" s="185">
        <f t="shared" si="3"/>
        <v>168</v>
      </c>
      <c r="L25" s="185">
        <f t="shared" si="4"/>
        <v>0</v>
      </c>
      <c r="M25" s="123"/>
      <c r="N25" s="123"/>
      <c r="O25" s="123"/>
      <c r="P25" s="123"/>
      <c r="Q25" s="123"/>
    </row>
    <row r="26" ht="16.5" customHeight="1">
      <c r="A26" s="186">
        <v>10.0</v>
      </c>
      <c r="B26" s="187">
        <v>45800.0</v>
      </c>
      <c r="C26" s="188" t="s">
        <v>115</v>
      </c>
      <c r="D26" s="189" t="s">
        <v>194</v>
      </c>
      <c r="E26" s="181"/>
      <c r="F26" s="181" t="s">
        <v>199</v>
      </c>
      <c r="G26" s="181" t="s">
        <v>208</v>
      </c>
      <c r="H26" s="183" t="s">
        <v>21</v>
      </c>
      <c r="I26" s="190">
        <v>-23.88</v>
      </c>
      <c r="J26" s="185">
        <f t="shared" si="2"/>
        <v>0</v>
      </c>
      <c r="K26" s="185">
        <f t="shared" si="3"/>
        <v>-23.88</v>
      </c>
      <c r="L26" s="185">
        <f t="shared" si="4"/>
        <v>0</v>
      </c>
      <c r="M26" s="123"/>
      <c r="N26" s="123"/>
      <c r="O26" s="123"/>
      <c r="P26" s="123"/>
      <c r="Q26" s="123"/>
    </row>
    <row r="27" ht="16.5" customHeight="1">
      <c r="A27" s="186">
        <v>21.0</v>
      </c>
      <c r="B27" s="187">
        <v>45800.0</v>
      </c>
      <c r="C27" s="188" t="s">
        <v>115</v>
      </c>
      <c r="D27" s="189" t="s">
        <v>194</v>
      </c>
      <c r="E27" s="181"/>
      <c r="F27" s="181" t="s">
        <v>221</v>
      </c>
      <c r="G27" s="181" t="s">
        <v>222</v>
      </c>
      <c r="H27" s="183" t="s">
        <v>23</v>
      </c>
      <c r="I27" s="195">
        <v>-512.0</v>
      </c>
      <c r="J27" s="185">
        <f t="shared" si="2"/>
        <v>0</v>
      </c>
      <c r="K27" s="185">
        <f t="shared" si="3"/>
        <v>-512</v>
      </c>
      <c r="L27" s="185">
        <f t="shared" si="4"/>
        <v>0</v>
      </c>
      <c r="M27" s="123"/>
      <c r="N27" s="123"/>
      <c r="O27" s="123"/>
      <c r="P27" s="123"/>
      <c r="Q27" s="123"/>
    </row>
    <row r="28" ht="16.5" customHeight="1">
      <c r="A28" s="186">
        <v>10.0</v>
      </c>
      <c r="B28" s="187">
        <v>45804.0</v>
      </c>
      <c r="C28" s="188" t="s">
        <v>115</v>
      </c>
      <c r="D28" s="189" t="s">
        <v>194</v>
      </c>
      <c r="E28" s="181"/>
      <c r="F28" s="181" t="s">
        <v>199</v>
      </c>
      <c r="G28" s="181" t="s">
        <v>208</v>
      </c>
      <c r="H28" s="183" t="s">
        <v>21</v>
      </c>
      <c r="I28" s="190">
        <v>-33.96</v>
      </c>
      <c r="J28" s="185">
        <f t="shared" si="2"/>
        <v>0</v>
      </c>
      <c r="K28" s="185">
        <f t="shared" si="3"/>
        <v>-33.96</v>
      </c>
      <c r="L28" s="185">
        <f t="shared" si="4"/>
        <v>0</v>
      </c>
      <c r="M28" s="123"/>
      <c r="N28" s="123"/>
      <c r="O28" s="123"/>
      <c r="P28" s="123"/>
      <c r="Q28" s="123"/>
    </row>
    <row r="29" ht="16.5" customHeight="1">
      <c r="A29" s="186">
        <v>23.0</v>
      </c>
      <c r="B29" s="187">
        <v>45807.0</v>
      </c>
      <c r="C29" s="188" t="s">
        <v>114</v>
      </c>
      <c r="D29" s="189" t="s">
        <v>194</v>
      </c>
      <c r="E29" s="181"/>
      <c r="F29" s="181" t="s">
        <v>223</v>
      </c>
      <c r="G29" s="181" t="s">
        <v>224</v>
      </c>
      <c r="H29" s="183" t="s">
        <v>11</v>
      </c>
      <c r="I29" s="190">
        <v>25.0</v>
      </c>
      <c r="J29" s="185">
        <f t="shared" si="2"/>
        <v>0</v>
      </c>
      <c r="K29" s="185">
        <f t="shared" si="3"/>
        <v>25</v>
      </c>
      <c r="L29" s="185">
        <f t="shared" si="4"/>
        <v>0</v>
      </c>
      <c r="M29" s="123"/>
      <c r="N29" s="123"/>
      <c r="O29" s="123"/>
      <c r="P29" s="123"/>
      <c r="Q29" s="123"/>
    </row>
    <row r="30" ht="16.5" customHeight="1">
      <c r="A30" s="186">
        <v>14.0</v>
      </c>
      <c r="B30" s="178">
        <v>45810.0</v>
      </c>
      <c r="C30" s="179" t="s">
        <v>114</v>
      </c>
      <c r="D30" s="180" t="s">
        <v>194</v>
      </c>
      <c r="E30" s="181"/>
      <c r="F30" s="182" t="s">
        <v>213</v>
      </c>
      <c r="G30" s="182" t="s">
        <v>220</v>
      </c>
      <c r="H30" s="183" t="s">
        <v>10</v>
      </c>
      <c r="I30" s="184">
        <v>168.0</v>
      </c>
      <c r="J30" s="185">
        <f t="shared" si="2"/>
        <v>0</v>
      </c>
      <c r="K30" s="185">
        <f t="shared" si="3"/>
        <v>168</v>
      </c>
      <c r="L30" s="185">
        <f t="shared" si="4"/>
        <v>0</v>
      </c>
      <c r="M30" s="123"/>
      <c r="N30" s="123"/>
      <c r="O30" s="123"/>
      <c r="P30" s="123"/>
      <c r="Q30" s="123"/>
    </row>
    <row r="31" ht="16.5" customHeight="1">
      <c r="A31" s="186">
        <v>10.0</v>
      </c>
      <c r="B31" s="178">
        <v>45810.0</v>
      </c>
      <c r="C31" s="188" t="s">
        <v>115</v>
      </c>
      <c r="D31" s="189" t="s">
        <v>194</v>
      </c>
      <c r="E31" s="181"/>
      <c r="F31" s="181" t="s">
        <v>225</v>
      </c>
      <c r="G31" s="181" t="s">
        <v>226</v>
      </c>
      <c r="H31" s="183" t="s">
        <v>21</v>
      </c>
      <c r="I31" s="196">
        <v>-40.8</v>
      </c>
      <c r="J31" s="185">
        <f t="shared" si="2"/>
        <v>0</v>
      </c>
      <c r="K31" s="185">
        <f t="shared" si="3"/>
        <v>-40.8</v>
      </c>
      <c r="L31" s="185">
        <f t="shared" si="4"/>
        <v>0</v>
      </c>
      <c r="M31" s="123"/>
      <c r="N31" s="123"/>
      <c r="O31" s="123"/>
      <c r="P31" s="123"/>
      <c r="Q31" s="123"/>
    </row>
    <row r="32" ht="16.5" customHeight="1">
      <c r="A32" s="186">
        <v>23.0</v>
      </c>
      <c r="B32" s="187">
        <v>45810.0</v>
      </c>
      <c r="C32" s="188" t="s">
        <v>114</v>
      </c>
      <c r="D32" s="189" t="s">
        <v>194</v>
      </c>
      <c r="E32" s="181"/>
      <c r="F32" s="181" t="s">
        <v>227</v>
      </c>
      <c r="G32" s="181" t="s">
        <v>228</v>
      </c>
      <c r="H32" s="183" t="s">
        <v>11</v>
      </c>
      <c r="I32" s="190">
        <v>75.0</v>
      </c>
      <c r="J32" s="185">
        <f t="shared" si="2"/>
        <v>0</v>
      </c>
      <c r="K32" s="185">
        <f t="shared" si="3"/>
        <v>75</v>
      </c>
      <c r="L32" s="185">
        <f t="shared" si="4"/>
        <v>0</v>
      </c>
      <c r="M32" s="123"/>
      <c r="N32" s="123"/>
      <c r="O32" s="123"/>
      <c r="P32" s="123"/>
      <c r="Q32" s="123"/>
    </row>
    <row r="33" ht="16.5" customHeight="1">
      <c r="A33" s="186">
        <v>18.0</v>
      </c>
      <c r="B33" s="187">
        <v>45811.0</v>
      </c>
      <c r="C33" s="188" t="s">
        <v>114</v>
      </c>
      <c r="D33" s="189" t="s">
        <v>194</v>
      </c>
      <c r="E33" s="181"/>
      <c r="F33" s="181" t="s">
        <v>229</v>
      </c>
      <c r="G33" s="181" t="s">
        <v>230</v>
      </c>
      <c r="H33" s="183" t="s">
        <v>12</v>
      </c>
      <c r="I33" s="196">
        <v>40.8</v>
      </c>
      <c r="J33" s="185">
        <f t="shared" si="2"/>
        <v>0</v>
      </c>
      <c r="K33" s="185">
        <f t="shared" si="3"/>
        <v>40.8</v>
      </c>
      <c r="L33" s="185">
        <f t="shared" si="4"/>
        <v>0</v>
      </c>
      <c r="M33" s="123"/>
      <c r="N33" s="123"/>
      <c r="O33" s="123"/>
      <c r="P33" s="123"/>
      <c r="Q33" s="123"/>
    </row>
    <row r="34" ht="16.5" customHeight="1">
      <c r="A34" s="186">
        <v>10.0</v>
      </c>
      <c r="B34" s="187">
        <v>45811.0</v>
      </c>
      <c r="C34" s="188" t="s">
        <v>115</v>
      </c>
      <c r="D34" s="189" t="s">
        <v>194</v>
      </c>
      <c r="E34" s="181"/>
      <c r="F34" s="181" t="s">
        <v>231</v>
      </c>
      <c r="G34" s="181" t="s">
        <v>232</v>
      </c>
      <c r="H34" s="183" t="s">
        <v>21</v>
      </c>
      <c r="I34" s="197">
        <v>-86.69</v>
      </c>
      <c r="J34" s="185">
        <f t="shared" si="2"/>
        <v>0</v>
      </c>
      <c r="K34" s="185">
        <f t="shared" si="3"/>
        <v>-86.69</v>
      </c>
      <c r="L34" s="185">
        <f t="shared" si="4"/>
        <v>0</v>
      </c>
      <c r="M34" s="123"/>
      <c r="N34" s="123"/>
      <c r="O34" s="123"/>
      <c r="P34" s="123"/>
      <c r="Q34" s="123"/>
    </row>
    <row r="35" ht="16.5" customHeight="1">
      <c r="A35" s="186">
        <v>18.0</v>
      </c>
      <c r="B35" s="187">
        <v>45811.0</v>
      </c>
      <c r="C35" s="188" t="s">
        <v>114</v>
      </c>
      <c r="D35" s="189" t="s">
        <v>194</v>
      </c>
      <c r="E35" s="181"/>
      <c r="F35" s="181" t="s">
        <v>229</v>
      </c>
      <c r="G35" s="181" t="s">
        <v>233</v>
      </c>
      <c r="H35" s="183" t="s">
        <v>12</v>
      </c>
      <c r="I35" s="198">
        <v>86.69</v>
      </c>
      <c r="J35" s="185">
        <f t="shared" si="2"/>
        <v>0</v>
      </c>
      <c r="K35" s="185">
        <f t="shared" si="3"/>
        <v>86.69</v>
      </c>
      <c r="L35" s="185">
        <f t="shared" si="4"/>
        <v>0</v>
      </c>
      <c r="M35" s="123"/>
      <c r="N35" s="123"/>
      <c r="O35" s="123"/>
      <c r="P35" s="123"/>
      <c r="Q35" s="123"/>
    </row>
    <row r="36" ht="16.5" customHeight="1">
      <c r="A36" s="186">
        <v>9.0</v>
      </c>
      <c r="B36" s="187">
        <v>45811.0</v>
      </c>
      <c r="C36" s="188" t="s">
        <v>115</v>
      </c>
      <c r="D36" s="189" t="s">
        <v>194</v>
      </c>
      <c r="E36" s="181"/>
      <c r="F36" s="181" t="s">
        <v>209</v>
      </c>
      <c r="G36" s="181" t="s">
        <v>208</v>
      </c>
      <c r="H36" s="183" t="s">
        <v>21</v>
      </c>
      <c r="I36" s="190">
        <v>-100.6</v>
      </c>
      <c r="J36" s="185">
        <f t="shared" si="2"/>
        <v>0</v>
      </c>
      <c r="K36" s="185">
        <f t="shared" si="3"/>
        <v>-100.6</v>
      </c>
      <c r="L36" s="185">
        <f t="shared" si="4"/>
        <v>0</v>
      </c>
      <c r="M36" s="123"/>
      <c r="N36" s="123"/>
      <c r="O36" s="123"/>
      <c r="P36" s="123"/>
      <c r="Q36" s="123"/>
    </row>
    <row r="37" ht="16.5" customHeight="1">
      <c r="A37" s="186">
        <v>23.0</v>
      </c>
      <c r="B37" s="187">
        <v>45817.0</v>
      </c>
      <c r="C37" s="188" t="s">
        <v>114</v>
      </c>
      <c r="D37" s="189" t="s">
        <v>194</v>
      </c>
      <c r="E37" s="181"/>
      <c r="F37" s="181" t="s">
        <v>234</v>
      </c>
      <c r="G37" s="181" t="s">
        <v>224</v>
      </c>
      <c r="H37" s="183" t="s">
        <v>11</v>
      </c>
      <c r="I37" s="190">
        <v>25.0</v>
      </c>
      <c r="J37" s="185">
        <f t="shared" si="2"/>
        <v>0</v>
      </c>
      <c r="K37" s="185">
        <f t="shared" si="3"/>
        <v>25</v>
      </c>
      <c r="L37" s="185">
        <f t="shared" si="4"/>
        <v>0</v>
      </c>
      <c r="M37" s="123"/>
      <c r="N37" s="123"/>
      <c r="O37" s="123"/>
      <c r="P37" s="123"/>
      <c r="Q37" s="123"/>
    </row>
    <row r="38" ht="16.5" customHeight="1">
      <c r="A38" s="186">
        <v>18.0</v>
      </c>
      <c r="B38" s="187">
        <v>45817.0</v>
      </c>
      <c r="C38" s="191" t="s">
        <v>115</v>
      </c>
      <c r="D38" s="192" t="s">
        <v>194</v>
      </c>
      <c r="E38" s="193"/>
      <c r="F38" s="193" t="s">
        <v>229</v>
      </c>
      <c r="G38" s="193" t="s">
        <v>235</v>
      </c>
      <c r="H38" s="183" t="s">
        <v>28</v>
      </c>
      <c r="I38" s="194">
        <v>-20.0</v>
      </c>
      <c r="J38" s="185">
        <f t="shared" si="2"/>
        <v>0</v>
      </c>
      <c r="K38" s="185">
        <f t="shared" si="3"/>
        <v>-20</v>
      </c>
      <c r="L38" s="185">
        <f t="shared" si="4"/>
        <v>0</v>
      </c>
      <c r="M38" s="123"/>
      <c r="N38" s="123"/>
      <c r="O38" s="123"/>
      <c r="P38" s="123"/>
      <c r="Q38" s="123"/>
    </row>
    <row r="39" ht="16.5" customHeight="1">
      <c r="A39" s="186">
        <v>18.0</v>
      </c>
      <c r="B39" s="187">
        <v>45824.0</v>
      </c>
      <c r="C39" s="188" t="s">
        <v>115</v>
      </c>
      <c r="D39" s="189" t="s">
        <v>194</v>
      </c>
      <c r="E39" s="181"/>
      <c r="F39" s="181" t="s">
        <v>236</v>
      </c>
      <c r="G39" s="181" t="s">
        <v>202</v>
      </c>
      <c r="H39" s="183" t="s">
        <v>21</v>
      </c>
      <c r="I39" s="190">
        <v>-21.55</v>
      </c>
      <c r="J39" s="185">
        <f t="shared" si="2"/>
        <v>0</v>
      </c>
      <c r="K39" s="185">
        <f t="shared" si="3"/>
        <v>-21.55</v>
      </c>
      <c r="L39" s="185">
        <f t="shared" si="4"/>
        <v>0</v>
      </c>
      <c r="M39" s="123"/>
      <c r="N39" s="123"/>
      <c r="O39" s="123"/>
      <c r="P39" s="123"/>
      <c r="Q39" s="123"/>
    </row>
    <row r="40" ht="16.5" customHeight="1">
      <c r="A40" s="186">
        <v>23.0</v>
      </c>
      <c r="B40" s="187">
        <v>45833.0</v>
      </c>
      <c r="C40" s="188" t="s">
        <v>114</v>
      </c>
      <c r="D40" s="189" t="s">
        <v>194</v>
      </c>
      <c r="E40" s="181"/>
      <c r="F40" s="181" t="s">
        <v>237</v>
      </c>
      <c r="G40" s="181" t="s">
        <v>224</v>
      </c>
      <c r="H40" s="183" t="s">
        <v>11</v>
      </c>
      <c r="I40" s="190">
        <v>25.0</v>
      </c>
      <c r="J40" s="185">
        <f t="shared" si="2"/>
        <v>0</v>
      </c>
      <c r="K40" s="185">
        <f t="shared" si="3"/>
        <v>25</v>
      </c>
      <c r="L40" s="185">
        <f t="shared" si="4"/>
        <v>0</v>
      </c>
      <c r="M40" s="123"/>
      <c r="N40" s="123"/>
      <c r="O40" s="123"/>
      <c r="P40" s="123"/>
      <c r="Q40" s="123"/>
    </row>
    <row r="41" ht="16.5" customHeight="1">
      <c r="A41" s="186">
        <v>23.0</v>
      </c>
      <c r="B41" s="187">
        <v>45838.0</v>
      </c>
      <c r="C41" s="188" t="s">
        <v>114</v>
      </c>
      <c r="D41" s="189" t="s">
        <v>194</v>
      </c>
      <c r="E41" s="181"/>
      <c r="F41" s="181" t="s">
        <v>238</v>
      </c>
      <c r="G41" s="181" t="s">
        <v>239</v>
      </c>
      <c r="H41" s="183" t="s">
        <v>11</v>
      </c>
      <c r="I41" s="190">
        <v>65.0</v>
      </c>
      <c r="J41" s="185">
        <f t="shared" si="2"/>
        <v>0</v>
      </c>
      <c r="K41" s="185">
        <f t="shared" si="3"/>
        <v>65</v>
      </c>
      <c r="L41" s="185">
        <f t="shared" si="4"/>
        <v>0</v>
      </c>
      <c r="M41" s="123"/>
      <c r="N41" s="123"/>
      <c r="O41" s="123"/>
      <c r="P41" s="123"/>
      <c r="Q41" s="123"/>
    </row>
    <row r="42" ht="16.5" customHeight="1">
      <c r="A42" s="186">
        <v>14.0</v>
      </c>
      <c r="B42" s="178">
        <v>45839.0</v>
      </c>
      <c r="C42" s="179" t="s">
        <v>114</v>
      </c>
      <c r="D42" s="180" t="s">
        <v>194</v>
      </c>
      <c r="E42" s="181"/>
      <c r="F42" s="182" t="s">
        <v>213</v>
      </c>
      <c r="G42" s="182" t="s">
        <v>220</v>
      </c>
      <c r="H42" s="183" t="s">
        <v>10</v>
      </c>
      <c r="I42" s="184">
        <v>168.0</v>
      </c>
      <c r="J42" s="185">
        <f t="shared" si="2"/>
        <v>0</v>
      </c>
      <c r="K42" s="185">
        <f t="shared" si="3"/>
        <v>168</v>
      </c>
      <c r="L42" s="185">
        <f t="shared" si="4"/>
        <v>0</v>
      </c>
      <c r="M42" s="123"/>
      <c r="N42" s="123"/>
      <c r="O42" s="123"/>
      <c r="P42" s="123"/>
      <c r="Q42" s="123"/>
    </row>
    <row r="43" ht="16.5" customHeight="1">
      <c r="A43" s="186">
        <v>47.0</v>
      </c>
      <c r="B43" s="187">
        <v>45842.0</v>
      </c>
      <c r="C43" s="188" t="s">
        <v>114</v>
      </c>
      <c r="D43" s="189" t="s">
        <v>194</v>
      </c>
      <c r="E43" s="181"/>
      <c r="F43" s="181" t="s">
        <v>240</v>
      </c>
      <c r="G43" s="181" t="s">
        <v>241</v>
      </c>
      <c r="H43" s="183" t="s">
        <v>11</v>
      </c>
      <c r="I43" s="190">
        <v>40.0</v>
      </c>
      <c r="J43" s="185">
        <f t="shared" si="2"/>
        <v>0</v>
      </c>
      <c r="K43" s="185">
        <f t="shared" si="3"/>
        <v>40</v>
      </c>
      <c r="L43" s="185">
        <f t="shared" si="4"/>
        <v>0</v>
      </c>
      <c r="M43" s="123"/>
      <c r="N43" s="123"/>
      <c r="O43" s="123"/>
      <c r="P43" s="123"/>
      <c r="Q43" s="123"/>
    </row>
    <row r="44" ht="16.5" customHeight="1">
      <c r="A44" s="186">
        <v>47.0</v>
      </c>
      <c r="B44" s="187">
        <v>45845.0</v>
      </c>
      <c r="C44" s="188" t="s">
        <v>114</v>
      </c>
      <c r="D44" s="189" t="s">
        <v>194</v>
      </c>
      <c r="E44" s="181"/>
      <c r="F44" s="181" t="s">
        <v>242</v>
      </c>
      <c r="G44" s="181" t="s">
        <v>241</v>
      </c>
      <c r="H44" s="183" t="s">
        <v>11</v>
      </c>
      <c r="I44" s="190">
        <v>40.0</v>
      </c>
      <c r="J44" s="185">
        <f t="shared" si="2"/>
        <v>0</v>
      </c>
      <c r="K44" s="185">
        <f t="shared" si="3"/>
        <v>40</v>
      </c>
      <c r="L44" s="185">
        <f t="shared" si="4"/>
        <v>0</v>
      </c>
      <c r="M44" s="123"/>
      <c r="N44" s="123"/>
      <c r="O44" s="123"/>
      <c r="P44" s="123"/>
      <c r="Q44" s="123"/>
    </row>
    <row r="45" ht="16.5" customHeight="1">
      <c r="A45" s="186">
        <v>23.0</v>
      </c>
      <c r="B45" s="187">
        <v>45853.0</v>
      </c>
      <c r="C45" s="188" t="s">
        <v>114</v>
      </c>
      <c r="D45" s="189" t="s">
        <v>194</v>
      </c>
      <c r="E45" s="181"/>
      <c r="F45" s="181" t="s">
        <v>243</v>
      </c>
      <c r="G45" s="181" t="s">
        <v>239</v>
      </c>
      <c r="H45" s="183" t="s">
        <v>11</v>
      </c>
      <c r="I45" s="190">
        <v>65.0</v>
      </c>
      <c r="J45" s="185">
        <f t="shared" si="2"/>
        <v>0</v>
      </c>
      <c r="K45" s="185">
        <f t="shared" si="3"/>
        <v>65</v>
      </c>
      <c r="L45" s="185">
        <f t="shared" si="4"/>
        <v>0</v>
      </c>
      <c r="M45" s="123"/>
      <c r="N45" s="123"/>
      <c r="O45" s="123"/>
      <c r="P45" s="123"/>
      <c r="Q45" s="123"/>
    </row>
    <row r="46" ht="16.5" customHeight="1">
      <c r="A46" s="186">
        <v>23.0</v>
      </c>
      <c r="B46" s="187">
        <v>45866.0</v>
      </c>
      <c r="C46" s="188" t="s">
        <v>114</v>
      </c>
      <c r="D46" s="189" t="s">
        <v>194</v>
      </c>
      <c r="E46" s="181"/>
      <c r="F46" s="181" t="s">
        <v>244</v>
      </c>
      <c r="G46" s="181" t="s">
        <v>245</v>
      </c>
      <c r="H46" s="183" t="s">
        <v>11</v>
      </c>
      <c r="I46" s="190">
        <v>130.0</v>
      </c>
      <c r="J46" s="185">
        <f t="shared" si="2"/>
        <v>0</v>
      </c>
      <c r="K46" s="185">
        <f t="shared" si="3"/>
        <v>130</v>
      </c>
      <c r="L46" s="185">
        <f t="shared" si="4"/>
        <v>0</v>
      </c>
      <c r="M46" s="123"/>
      <c r="N46" s="123"/>
      <c r="O46" s="123"/>
      <c r="P46" s="123"/>
      <c r="Q46" s="123"/>
    </row>
    <row r="47" ht="16.5" customHeight="1">
      <c r="A47" s="186">
        <v>47.0</v>
      </c>
      <c r="B47" s="187">
        <v>45866.0</v>
      </c>
      <c r="C47" s="188" t="s">
        <v>114</v>
      </c>
      <c r="D47" s="189" t="s">
        <v>194</v>
      </c>
      <c r="E47" s="181"/>
      <c r="F47" s="181" t="s">
        <v>234</v>
      </c>
      <c r="G47" s="181" t="s">
        <v>241</v>
      </c>
      <c r="H47" s="183" t="s">
        <v>11</v>
      </c>
      <c r="I47" s="190">
        <v>40.0</v>
      </c>
      <c r="J47" s="185">
        <f t="shared" si="2"/>
        <v>0</v>
      </c>
      <c r="K47" s="185">
        <f t="shared" si="3"/>
        <v>40</v>
      </c>
      <c r="L47" s="185">
        <f t="shared" si="4"/>
        <v>0</v>
      </c>
      <c r="M47" s="123"/>
      <c r="N47" s="123"/>
      <c r="O47" s="123"/>
      <c r="P47" s="123"/>
      <c r="Q47" s="123"/>
    </row>
    <row r="48" ht="16.5" customHeight="1">
      <c r="A48" s="186">
        <v>47.0</v>
      </c>
      <c r="B48" s="187">
        <v>45868.0</v>
      </c>
      <c r="C48" s="188" t="s">
        <v>114</v>
      </c>
      <c r="D48" s="189" t="s">
        <v>194</v>
      </c>
      <c r="E48" s="181"/>
      <c r="F48" s="181" t="s">
        <v>246</v>
      </c>
      <c r="G48" s="181" t="s">
        <v>241</v>
      </c>
      <c r="H48" s="183" t="s">
        <v>11</v>
      </c>
      <c r="I48" s="190">
        <v>40.0</v>
      </c>
      <c r="J48" s="185">
        <f t="shared" si="2"/>
        <v>0</v>
      </c>
      <c r="K48" s="185">
        <f t="shared" si="3"/>
        <v>40</v>
      </c>
      <c r="L48" s="185">
        <f t="shared" si="4"/>
        <v>0</v>
      </c>
      <c r="M48" s="123"/>
      <c r="N48" s="123"/>
      <c r="O48" s="123"/>
      <c r="P48" s="123"/>
      <c r="Q48" s="123"/>
    </row>
    <row r="49" ht="16.5" customHeight="1">
      <c r="A49" s="186">
        <v>47.0</v>
      </c>
      <c r="B49" s="187">
        <v>45868.0</v>
      </c>
      <c r="C49" s="188" t="s">
        <v>114</v>
      </c>
      <c r="D49" s="189" t="s">
        <v>194</v>
      </c>
      <c r="E49" s="181"/>
      <c r="F49" s="181" t="s">
        <v>237</v>
      </c>
      <c r="G49" s="181" t="s">
        <v>241</v>
      </c>
      <c r="H49" s="183" t="s">
        <v>11</v>
      </c>
      <c r="I49" s="190">
        <v>40.0</v>
      </c>
      <c r="J49" s="185">
        <f t="shared" si="2"/>
        <v>0</v>
      </c>
      <c r="K49" s="185">
        <f t="shared" si="3"/>
        <v>40</v>
      </c>
      <c r="L49" s="185">
        <f t="shared" si="4"/>
        <v>0</v>
      </c>
      <c r="M49" s="123"/>
      <c r="N49" s="123"/>
      <c r="O49" s="123"/>
      <c r="P49" s="123"/>
      <c r="Q49" s="123"/>
    </row>
    <row r="50" ht="16.5" customHeight="1">
      <c r="A50" s="186">
        <v>47.0</v>
      </c>
      <c r="B50" s="187">
        <v>45869.0</v>
      </c>
      <c r="C50" s="188" t="s">
        <v>114</v>
      </c>
      <c r="D50" s="189" t="s">
        <v>194</v>
      </c>
      <c r="E50" s="181"/>
      <c r="F50" s="181" t="s">
        <v>223</v>
      </c>
      <c r="G50" s="181" t="s">
        <v>241</v>
      </c>
      <c r="H50" s="183" t="s">
        <v>11</v>
      </c>
      <c r="I50" s="190">
        <v>40.0</v>
      </c>
      <c r="J50" s="185">
        <f t="shared" si="2"/>
        <v>0</v>
      </c>
      <c r="K50" s="185">
        <f t="shared" si="3"/>
        <v>40</v>
      </c>
      <c r="L50" s="185">
        <f t="shared" si="4"/>
        <v>0</v>
      </c>
      <c r="M50" s="123"/>
      <c r="N50" s="123"/>
      <c r="O50" s="123"/>
      <c r="P50" s="123"/>
      <c r="Q50" s="123"/>
    </row>
    <row r="51" ht="16.5" customHeight="1">
      <c r="A51" s="186">
        <v>14.0</v>
      </c>
      <c r="B51" s="178">
        <v>45870.0</v>
      </c>
      <c r="C51" s="179" t="s">
        <v>114</v>
      </c>
      <c r="D51" s="180" t="s">
        <v>194</v>
      </c>
      <c r="E51" s="181"/>
      <c r="F51" s="182" t="s">
        <v>213</v>
      </c>
      <c r="G51" s="182" t="s">
        <v>220</v>
      </c>
      <c r="H51" s="183" t="s">
        <v>10</v>
      </c>
      <c r="I51" s="184">
        <v>168.0</v>
      </c>
      <c r="J51" s="185">
        <f t="shared" si="2"/>
        <v>0</v>
      </c>
      <c r="K51" s="185">
        <f t="shared" si="3"/>
        <v>168</v>
      </c>
      <c r="L51" s="185">
        <f t="shared" si="4"/>
        <v>0</v>
      </c>
      <c r="M51" s="123"/>
      <c r="N51" s="123"/>
      <c r="O51" s="123"/>
      <c r="P51" s="123"/>
      <c r="Q51" s="123"/>
    </row>
    <row r="52" ht="16.5" customHeight="1">
      <c r="A52" s="186">
        <v>23.0</v>
      </c>
      <c r="B52" s="178">
        <v>45870.0</v>
      </c>
      <c r="C52" s="188" t="s">
        <v>114</v>
      </c>
      <c r="D52" s="189" t="s">
        <v>194</v>
      </c>
      <c r="E52" s="181"/>
      <c r="F52" s="181" t="s">
        <v>247</v>
      </c>
      <c r="G52" s="181" t="s">
        <v>239</v>
      </c>
      <c r="H52" s="183" t="s">
        <v>11</v>
      </c>
      <c r="I52" s="190">
        <v>65.0</v>
      </c>
      <c r="J52" s="185">
        <f t="shared" si="2"/>
        <v>0</v>
      </c>
      <c r="K52" s="185">
        <f t="shared" si="3"/>
        <v>65</v>
      </c>
      <c r="L52" s="185">
        <f t="shared" si="4"/>
        <v>0</v>
      </c>
      <c r="M52" s="123"/>
      <c r="N52" s="123"/>
      <c r="O52" s="123"/>
      <c r="P52" s="123"/>
      <c r="Q52" s="123"/>
    </row>
    <row r="53" ht="16.5" customHeight="1">
      <c r="A53" s="186">
        <v>23.0</v>
      </c>
      <c r="B53" s="178">
        <v>45876.0</v>
      </c>
      <c r="C53" s="188" t="s">
        <v>114</v>
      </c>
      <c r="D53" s="189" t="s">
        <v>194</v>
      </c>
      <c r="E53" s="181"/>
      <c r="F53" s="181" t="s">
        <v>248</v>
      </c>
      <c r="G53" s="181" t="s">
        <v>239</v>
      </c>
      <c r="H53" s="183" t="s">
        <v>11</v>
      </c>
      <c r="I53" s="190">
        <v>65.0</v>
      </c>
      <c r="J53" s="185">
        <f t="shared" si="2"/>
        <v>0</v>
      </c>
      <c r="K53" s="185">
        <f t="shared" si="3"/>
        <v>65</v>
      </c>
      <c r="L53" s="185">
        <f t="shared" si="4"/>
        <v>0</v>
      </c>
      <c r="M53" s="123"/>
      <c r="N53" s="123"/>
      <c r="O53" s="123"/>
      <c r="P53" s="123"/>
      <c r="Q53" s="123"/>
    </row>
    <row r="54" ht="16.5" customHeight="1">
      <c r="A54" s="186">
        <v>9.0</v>
      </c>
      <c r="B54" s="187">
        <v>45876.0</v>
      </c>
      <c r="C54" s="188" t="s">
        <v>115</v>
      </c>
      <c r="D54" s="189" t="s">
        <v>194</v>
      </c>
      <c r="E54" s="181"/>
      <c r="F54" s="181" t="s">
        <v>249</v>
      </c>
      <c r="G54" s="181" t="s">
        <v>250</v>
      </c>
      <c r="H54" s="183" t="s">
        <v>20</v>
      </c>
      <c r="I54" s="190">
        <v>-10.0</v>
      </c>
      <c r="J54" s="185">
        <f t="shared" si="2"/>
        <v>0</v>
      </c>
      <c r="K54" s="185">
        <f t="shared" si="3"/>
        <v>-10</v>
      </c>
      <c r="L54" s="185">
        <f t="shared" si="4"/>
        <v>0</v>
      </c>
      <c r="M54" s="123"/>
      <c r="N54" s="123"/>
      <c r="O54" s="123"/>
      <c r="P54" s="123"/>
      <c r="Q54" s="123"/>
    </row>
    <row r="55" ht="16.5" customHeight="1">
      <c r="A55" s="186">
        <v>85.0</v>
      </c>
      <c r="B55" s="187">
        <v>45880.0</v>
      </c>
      <c r="C55" s="199" t="s">
        <v>115</v>
      </c>
      <c r="D55" s="189" t="s">
        <v>194</v>
      </c>
      <c r="E55" s="181"/>
      <c r="F55" s="181" t="s">
        <v>251</v>
      </c>
      <c r="G55" s="181" t="s">
        <v>252</v>
      </c>
      <c r="H55" s="183" t="s">
        <v>21</v>
      </c>
      <c r="I55" s="190">
        <v>-13.0</v>
      </c>
      <c r="J55" s="185">
        <f t="shared" si="2"/>
        <v>0</v>
      </c>
      <c r="K55" s="185">
        <f t="shared" si="3"/>
        <v>-13</v>
      </c>
      <c r="L55" s="185">
        <f t="shared" si="4"/>
        <v>0</v>
      </c>
      <c r="M55" s="123"/>
      <c r="N55" s="123"/>
      <c r="O55" s="123"/>
      <c r="P55" s="123"/>
      <c r="Q55" s="123"/>
    </row>
    <row r="56" ht="16.5" customHeight="1">
      <c r="A56" s="186">
        <v>18.0</v>
      </c>
      <c r="B56" s="187">
        <v>45881.0</v>
      </c>
      <c r="C56" s="188" t="s">
        <v>114</v>
      </c>
      <c r="D56" s="189" t="s">
        <v>194</v>
      </c>
      <c r="E56" s="181"/>
      <c r="F56" s="181" t="s">
        <v>253</v>
      </c>
      <c r="G56" s="181" t="s">
        <v>254</v>
      </c>
      <c r="H56" s="183" t="s">
        <v>12</v>
      </c>
      <c r="I56" s="198">
        <v>12.75</v>
      </c>
      <c r="J56" s="185">
        <f t="shared" si="2"/>
        <v>0</v>
      </c>
      <c r="K56" s="185">
        <f t="shared" si="3"/>
        <v>12.75</v>
      </c>
      <c r="L56" s="185">
        <f t="shared" si="4"/>
        <v>0</v>
      </c>
      <c r="M56" s="123"/>
      <c r="N56" s="123"/>
      <c r="O56" s="123"/>
      <c r="P56" s="123"/>
      <c r="Q56" s="123"/>
    </row>
    <row r="57" ht="16.5" customHeight="1">
      <c r="A57" s="186">
        <v>18.0</v>
      </c>
      <c r="B57" s="187">
        <v>45881.0</v>
      </c>
      <c r="C57" s="188" t="s">
        <v>114</v>
      </c>
      <c r="D57" s="189" t="s">
        <v>194</v>
      </c>
      <c r="E57" s="181"/>
      <c r="F57" s="181" t="s">
        <v>229</v>
      </c>
      <c r="G57" s="181" t="s">
        <v>254</v>
      </c>
      <c r="H57" s="183" t="s">
        <v>12</v>
      </c>
      <c r="I57" s="198">
        <v>18.0</v>
      </c>
      <c r="J57" s="185">
        <f t="shared" si="2"/>
        <v>0</v>
      </c>
      <c r="K57" s="185">
        <f t="shared" si="3"/>
        <v>18</v>
      </c>
      <c r="L57" s="185">
        <f t="shared" si="4"/>
        <v>0</v>
      </c>
      <c r="M57" s="123"/>
      <c r="N57" s="123"/>
      <c r="O57" s="123"/>
      <c r="P57" s="123"/>
      <c r="Q57" s="123"/>
    </row>
    <row r="58" ht="16.5" customHeight="1">
      <c r="A58" s="186">
        <v>10.0</v>
      </c>
      <c r="B58" s="187">
        <v>45881.0</v>
      </c>
      <c r="C58" s="188" t="s">
        <v>115</v>
      </c>
      <c r="D58" s="189" t="s">
        <v>194</v>
      </c>
      <c r="E58" s="181"/>
      <c r="F58" s="181" t="s">
        <v>255</v>
      </c>
      <c r="G58" s="181" t="s">
        <v>256</v>
      </c>
      <c r="H58" s="183" t="s">
        <v>21</v>
      </c>
      <c r="I58" s="190">
        <v>-306.4</v>
      </c>
      <c r="J58" s="185">
        <f t="shared" si="2"/>
        <v>0</v>
      </c>
      <c r="K58" s="185">
        <f t="shared" si="3"/>
        <v>-306.4</v>
      </c>
      <c r="L58" s="185">
        <f t="shared" si="4"/>
        <v>0</v>
      </c>
      <c r="M58" s="123"/>
      <c r="N58" s="123"/>
      <c r="O58" s="123"/>
      <c r="P58" s="123"/>
      <c r="Q58" s="123"/>
    </row>
    <row r="59" ht="16.5" customHeight="1">
      <c r="A59" s="186">
        <v>10.0</v>
      </c>
      <c r="B59" s="187">
        <v>45881.0</v>
      </c>
      <c r="C59" s="188" t="s">
        <v>115</v>
      </c>
      <c r="D59" s="189" t="s">
        <v>194</v>
      </c>
      <c r="E59" s="181"/>
      <c r="F59" s="181" t="s">
        <v>199</v>
      </c>
      <c r="G59" s="181" t="s">
        <v>257</v>
      </c>
      <c r="H59" s="183" t="s">
        <v>20</v>
      </c>
      <c r="I59" s="190">
        <v>-58.59</v>
      </c>
      <c r="J59" s="185">
        <f t="shared" si="2"/>
        <v>0</v>
      </c>
      <c r="K59" s="185">
        <f t="shared" si="3"/>
        <v>-58.59</v>
      </c>
      <c r="L59" s="185">
        <f t="shared" si="4"/>
        <v>0</v>
      </c>
      <c r="M59" s="123"/>
      <c r="N59" s="123"/>
      <c r="O59" s="123"/>
      <c r="P59" s="123"/>
      <c r="Q59" s="123"/>
    </row>
    <row r="60" ht="16.5" customHeight="1">
      <c r="A60" s="186">
        <v>10.0</v>
      </c>
      <c r="B60" s="187">
        <v>45881.0</v>
      </c>
      <c r="C60" s="188" t="s">
        <v>115</v>
      </c>
      <c r="D60" s="189" t="s">
        <v>194</v>
      </c>
      <c r="E60" s="181"/>
      <c r="F60" s="181" t="s">
        <v>258</v>
      </c>
      <c r="G60" s="181" t="s">
        <v>257</v>
      </c>
      <c r="H60" s="183" t="s">
        <v>20</v>
      </c>
      <c r="I60" s="190">
        <v>-24.98</v>
      </c>
      <c r="J60" s="185">
        <f t="shared" si="2"/>
        <v>0</v>
      </c>
      <c r="K60" s="185">
        <f t="shared" si="3"/>
        <v>-24.98</v>
      </c>
      <c r="L60" s="185">
        <f t="shared" si="4"/>
        <v>0</v>
      </c>
      <c r="M60" s="123"/>
      <c r="N60" s="123"/>
      <c r="O60" s="123"/>
      <c r="P60" s="123"/>
      <c r="Q60" s="123"/>
    </row>
    <row r="61" ht="16.5" customHeight="1">
      <c r="A61" s="186">
        <v>10.0</v>
      </c>
      <c r="B61" s="187">
        <v>45881.0</v>
      </c>
      <c r="C61" s="188" t="s">
        <v>115</v>
      </c>
      <c r="D61" s="189" t="s">
        <v>194</v>
      </c>
      <c r="E61" s="181"/>
      <c r="F61" s="181" t="s">
        <v>259</v>
      </c>
      <c r="G61" s="181" t="s">
        <v>257</v>
      </c>
      <c r="H61" s="183" t="s">
        <v>20</v>
      </c>
      <c r="I61" s="190">
        <v>-20.99</v>
      </c>
      <c r="J61" s="185">
        <f t="shared" si="2"/>
        <v>0</v>
      </c>
      <c r="K61" s="185">
        <f t="shared" si="3"/>
        <v>-20.99</v>
      </c>
      <c r="L61" s="185">
        <f t="shared" si="4"/>
        <v>0</v>
      </c>
      <c r="M61" s="123"/>
      <c r="N61" s="123"/>
      <c r="O61" s="123"/>
      <c r="P61" s="123"/>
      <c r="Q61" s="123"/>
    </row>
    <row r="62" ht="16.5" customHeight="1">
      <c r="A62" s="186">
        <v>10.0</v>
      </c>
      <c r="B62" s="187">
        <v>45881.0</v>
      </c>
      <c r="C62" s="188" t="s">
        <v>115</v>
      </c>
      <c r="D62" s="189" t="s">
        <v>194</v>
      </c>
      <c r="E62" s="181"/>
      <c r="F62" s="181" t="s">
        <v>199</v>
      </c>
      <c r="G62" s="181" t="s">
        <v>257</v>
      </c>
      <c r="H62" s="183" t="s">
        <v>20</v>
      </c>
      <c r="I62" s="190">
        <v>-7.99</v>
      </c>
      <c r="J62" s="185">
        <f t="shared" si="2"/>
        <v>0</v>
      </c>
      <c r="K62" s="185">
        <f t="shared" si="3"/>
        <v>-7.99</v>
      </c>
      <c r="L62" s="185">
        <f t="shared" si="4"/>
        <v>0</v>
      </c>
      <c r="M62" s="123"/>
      <c r="N62" s="123"/>
      <c r="O62" s="123"/>
      <c r="P62" s="123"/>
      <c r="Q62" s="123"/>
    </row>
    <row r="63" ht="16.5" customHeight="1">
      <c r="A63" s="186">
        <v>10.0</v>
      </c>
      <c r="B63" s="187">
        <v>45892.0</v>
      </c>
      <c r="C63" s="188" t="s">
        <v>115</v>
      </c>
      <c r="D63" s="189" t="s">
        <v>194</v>
      </c>
      <c r="E63" s="181"/>
      <c r="F63" s="181" t="s">
        <v>199</v>
      </c>
      <c r="G63" s="181" t="s">
        <v>257</v>
      </c>
      <c r="H63" s="183" t="s">
        <v>20</v>
      </c>
      <c r="I63" s="190">
        <v>-7.99</v>
      </c>
      <c r="J63" s="185">
        <f t="shared" si="2"/>
        <v>0</v>
      </c>
      <c r="K63" s="185">
        <f t="shared" si="3"/>
        <v>-7.99</v>
      </c>
      <c r="L63" s="185">
        <f t="shared" si="4"/>
        <v>0</v>
      </c>
      <c r="M63" s="123"/>
      <c r="N63" s="123"/>
      <c r="O63" s="123"/>
      <c r="P63" s="123"/>
      <c r="Q63" s="123"/>
    </row>
    <row r="64" ht="16.5" customHeight="1">
      <c r="A64" s="186">
        <v>18.0</v>
      </c>
      <c r="B64" s="187">
        <v>45895.0</v>
      </c>
      <c r="C64" s="191" t="s">
        <v>115</v>
      </c>
      <c r="D64" s="192" t="s">
        <v>194</v>
      </c>
      <c r="E64" s="193"/>
      <c r="F64" s="193" t="s">
        <v>218</v>
      </c>
      <c r="G64" s="193" t="s">
        <v>219</v>
      </c>
      <c r="H64" s="183" t="s">
        <v>28</v>
      </c>
      <c r="I64" s="194">
        <v>-10.0</v>
      </c>
      <c r="J64" s="185">
        <f t="shared" si="2"/>
        <v>0</v>
      </c>
      <c r="K64" s="185">
        <f t="shared" si="3"/>
        <v>-10</v>
      </c>
      <c r="L64" s="185">
        <f t="shared" si="4"/>
        <v>0</v>
      </c>
      <c r="M64" s="123"/>
      <c r="N64" s="123"/>
      <c r="O64" s="123"/>
      <c r="P64" s="123"/>
      <c r="Q64" s="123"/>
    </row>
    <row r="65" ht="16.5" customHeight="1">
      <c r="A65" s="186">
        <v>10.0</v>
      </c>
      <c r="B65" s="187">
        <v>45897.0</v>
      </c>
      <c r="C65" s="188" t="s">
        <v>115</v>
      </c>
      <c r="D65" s="189" t="s">
        <v>194</v>
      </c>
      <c r="E65" s="181"/>
      <c r="F65" s="181" t="s">
        <v>260</v>
      </c>
      <c r="G65" s="181" t="s">
        <v>257</v>
      </c>
      <c r="H65" s="183" t="s">
        <v>20</v>
      </c>
      <c r="I65" s="190">
        <v>-24.32</v>
      </c>
      <c r="J65" s="185">
        <f t="shared" si="2"/>
        <v>0</v>
      </c>
      <c r="K65" s="185">
        <f t="shared" si="3"/>
        <v>-24.32</v>
      </c>
      <c r="L65" s="185">
        <f t="shared" si="4"/>
        <v>0</v>
      </c>
      <c r="M65" s="123"/>
      <c r="N65" s="123"/>
      <c r="O65" s="123"/>
      <c r="P65" s="123"/>
      <c r="Q65" s="123"/>
    </row>
    <row r="66" ht="16.5" customHeight="1">
      <c r="A66" s="186">
        <v>10.0</v>
      </c>
      <c r="B66" s="187">
        <v>45897.0</v>
      </c>
      <c r="C66" s="188" t="s">
        <v>115</v>
      </c>
      <c r="D66" s="189" t="s">
        <v>194</v>
      </c>
      <c r="E66" s="181"/>
      <c r="F66" s="181" t="s">
        <v>199</v>
      </c>
      <c r="G66" s="181" t="s">
        <v>257</v>
      </c>
      <c r="H66" s="183" t="s">
        <v>20</v>
      </c>
      <c r="I66" s="190">
        <v>-23.5</v>
      </c>
      <c r="J66" s="185">
        <f t="shared" si="2"/>
        <v>0</v>
      </c>
      <c r="K66" s="185">
        <f t="shared" si="3"/>
        <v>-23.5</v>
      </c>
      <c r="L66" s="185">
        <f t="shared" si="4"/>
        <v>0</v>
      </c>
      <c r="M66" s="123"/>
      <c r="N66" s="123"/>
      <c r="O66" s="123"/>
      <c r="P66" s="123"/>
      <c r="Q66" s="123"/>
    </row>
    <row r="67" ht="16.5" customHeight="1">
      <c r="A67" s="186">
        <v>85.0</v>
      </c>
      <c r="B67" s="187">
        <v>45899.0</v>
      </c>
      <c r="C67" s="199" t="s">
        <v>115</v>
      </c>
      <c r="D67" s="189" t="s">
        <v>194</v>
      </c>
      <c r="E67" s="181"/>
      <c r="F67" s="181" t="s">
        <v>251</v>
      </c>
      <c r="G67" s="181" t="s">
        <v>252</v>
      </c>
      <c r="H67" s="183" t="s">
        <v>20</v>
      </c>
      <c r="I67" s="190">
        <v>-35.08</v>
      </c>
      <c r="J67" s="185">
        <f t="shared" si="2"/>
        <v>0</v>
      </c>
      <c r="K67" s="185">
        <f t="shared" si="3"/>
        <v>-35.08</v>
      </c>
      <c r="L67" s="185">
        <f t="shared" si="4"/>
        <v>0</v>
      </c>
      <c r="M67" s="123"/>
      <c r="N67" s="123"/>
      <c r="O67" s="123"/>
      <c r="P67" s="123"/>
      <c r="Q67" s="123"/>
    </row>
    <row r="68" ht="16.5" customHeight="1">
      <c r="A68" s="186">
        <v>10.0</v>
      </c>
      <c r="B68" s="187">
        <v>45899.0</v>
      </c>
      <c r="C68" s="188" t="s">
        <v>115</v>
      </c>
      <c r="D68" s="189" t="s">
        <v>194</v>
      </c>
      <c r="E68" s="181"/>
      <c r="F68" s="181" t="s">
        <v>199</v>
      </c>
      <c r="G68" s="181" t="s">
        <v>261</v>
      </c>
      <c r="H68" s="183" t="s">
        <v>21</v>
      </c>
      <c r="I68" s="190">
        <v>-36.99</v>
      </c>
      <c r="J68" s="185">
        <f t="shared" si="2"/>
        <v>0</v>
      </c>
      <c r="K68" s="185">
        <f t="shared" si="3"/>
        <v>-36.99</v>
      </c>
      <c r="L68" s="185">
        <f t="shared" si="4"/>
        <v>0</v>
      </c>
      <c r="M68" s="123"/>
      <c r="N68" s="123"/>
      <c r="O68" s="123"/>
      <c r="P68" s="123"/>
      <c r="Q68" s="123"/>
    </row>
    <row r="69" ht="16.5" customHeight="1">
      <c r="A69" s="186">
        <v>14.0</v>
      </c>
      <c r="B69" s="178">
        <v>45901.0</v>
      </c>
      <c r="C69" s="179" t="s">
        <v>114</v>
      </c>
      <c r="D69" s="180" t="s">
        <v>194</v>
      </c>
      <c r="E69" s="181"/>
      <c r="F69" s="182" t="s">
        <v>213</v>
      </c>
      <c r="G69" s="182" t="s">
        <v>196</v>
      </c>
      <c r="H69" s="183" t="s">
        <v>10</v>
      </c>
      <c r="I69" s="184">
        <v>216.0</v>
      </c>
      <c r="J69" s="185">
        <f t="shared" si="2"/>
        <v>0</v>
      </c>
      <c r="K69" s="185">
        <f t="shared" si="3"/>
        <v>216</v>
      </c>
      <c r="L69" s="185">
        <f t="shared" si="4"/>
        <v>0</v>
      </c>
      <c r="M69" s="123"/>
      <c r="N69" s="123"/>
      <c r="O69" s="123"/>
      <c r="P69" s="123"/>
      <c r="Q69" s="123"/>
    </row>
    <row r="70" ht="16.5" customHeight="1">
      <c r="A70" s="186">
        <v>14.0</v>
      </c>
      <c r="B70" s="178">
        <v>45902.0</v>
      </c>
      <c r="C70" s="179" t="s">
        <v>114</v>
      </c>
      <c r="D70" s="180" t="s">
        <v>194</v>
      </c>
      <c r="E70" s="181"/>
      <c r="F70" s="182" t="s">
        <v>213</v>
      </c>
      <c r="G70" s="182" t="s">
        <v>262</v>
      </c>
      <c r="H70" s="183" t="s">
        <v>10</v>
      </c>
      <c r="I70" s="184">
        <v>24.0</v>
      </c>
      <c r="J70" s="185">
        <f t="shared" si="2"/>
        <v>0</v>
      </c>
      <c r="K70" s="185">
        <f t="shared" si="3"/>
        <v>24</v>
      </c>
      <c r="L70" s="185">
        <f t="shared" si="4"/>
        <v>0</v>
      </c>
      <c r="M70" s="123"/>
      <c r="N70" s="123"/>
      <c r="O70" s="123"/>
      <c r="P70" s="123"/>
      <c r="Q70" s="123"/>
    </row>
    <row r="71" ht="16.5" customHeight="1">
      <c r="A71" s="186">
        <v>23.0</v>
      </c>
      <c r="B71" s="178">
        <v>45902.0</v>
      </c>
      <c r="C71" s="188" t="s">
        <v>114</v>
      </c>
      <c r="D71" s="189" t="s">
        <v>194</v>
      </c>
      <c r="E71" s="181"/>
      <c r="F71" s="181" t="s">
        <v>263</v>
      </c>
      <c r="G71" s="181" t="s">
        <v>239</v>
      </c>
      <c r="H71" s="183" t="s">
        <v>11</v>
      </c>
      <c r="I71" s="190">
        <v>65.0</v>
      </c>
      <c r="J71" s="185">
        <f t="shared" si="2"/>
        <v>0</v>
      </c>
      <c r="K71" s="185">
        <f t="shared" si="3"/>
        <v>65</v>
      </c>
      <c r="L71" s="185">
        <f t="shared" si="4"/>
        <v>0</v>
      </c>
      <c r="M71" s="123"/>
      <c r="N71" s="123"/>
      <c r="O71" s="123"/>
      <c r="P71" s="123"/>
      <c r="Q71" s="123"/>
    </row>
    <row r="72" ht="16.5" customHeight="1">
      <c r="A72" s="186">
        <v>23.0</v>
      </c>
      <c r="B72" s="178">
        <v>45904.0</v>
      </c>
      <c r="C72" s="188" t="s">
        <v>114</v>
      </c>
      <c r="D72" s="189" t="s">
        <v>194</v>
      </c>
      <c r="E72" s="181"/>
      <c r="F72" s="181" t="s">
        <v>264</v>
      </c>
      <c r="G72" s="181" t="s">
        <v>239</v>
      </c>
      <c r="H72" s="183" t="s">
        <v>11</v>
      </c>
      <c r="I72" s="190">
        <v>65.0</v>
      </c>
      <c r="J72" s="185">
        <f t="shared" si="2"/>
        <v>0</v>
      </c>
      <c r="K72" s="185">
        <f t="shared" si="3"/>
        <v>65</v>
      </c>
      <c r="L72" s="185">
        <f t="shared" si="4"/>
        <v>0</v>
      </c>
      <c r="M72" s="123"/>
      <c r="N72" s="123"/>
      <c r="O72" s="123"/>
      <c r="P72" s="123"/>
      <c r="Q72" s="123"/>
    </row>
    <row r="73" ht="16.5" customHeight="1">
      <c r="A73" s="186">
        <v>23.0</v>
      </c>
      <c r="B73" s="178">
        <v>45918.0</v>
      </c>
      <c r="C73" s="188" t="s">
        <v>114</v>
      </c>
      <c r="D73" s="189" t="s">
        <v>194</v>
      </c>
      <c r="E73" s="181"/>
      <c r="F73" s="181" t="s">
        <v>265</v>
      </c>
      <c r="G73" s="181" t="s">
        <v>239</v>
      </c>
      <c r="H73" s="183" t="s">
        <v>11</v>
      </c>
      <c r="I73" s="190">
        <v>65.0</v>
      </c>
      <c r="J73" s="185">
        <f t="shared" si="2"/>
        <v>0</v>
      </c>
      <c r="K73" s="185">
        <f t="shared" si="3"/>
        <v>65</v>
      </c>
      <c r="L73" s="185">
        <f t="shared" si="4"/>
        <v>0</v>
      </c>
      <c r="M73" s="123"/>
      <c r="N73" s="123"/>
      <c r="O73" s="123"/>
      <c r="P73" s="123"/>
      <c r="Q73" s="123"/>
    </row>
    <row r="74" ht="16.5" customHeight="1">
      <c r="A74" s="186">
        <v>85.0</v>
      </c>
      <c r="B74" s="187">
        <v>45926.0</v>
      </c>
      <c r="C74" s="199" t="s">
        <v>115</v>
      </c>
      <c r="D74" s="189" t="s">
        <v>194</v>
      </c>
      <c r="E74" s="181"/>
      <c r="F74" s="181" t="s">
        <v>211</v>
      </c>
      <c r="G74" s="181" t="s">
        <v>266</v>
      </c>
      <c r="H74" s="183" t="s">
        <v>20</v>
      </c>
      <c r="I74" s="190">
        <v>-172.07</v>
      </c>
      <c r="J74" s="185">
        <f t="shared" si="2"/>
        <v>0</v>
      </c>
      <c r="K74" s="185">
        <f t="shared" si="3"/>
        <v>-172.07</v>
      </c>
      <c r="L74" s="185">
        <f t="shared" si="4"/>
        <v>0</v>
      </c>
      <c r="M74" s="123"/>
      <c r="N74" s="123"/>
      <c r="O74" s="123"/>
      <c r="P74" s="123"/>
      <c r="Q74" s="123"/>
    </row>
    <row r="75" ht="16.5" customHeight="1">
      <c r="A75" s="186">
        <v>85.0</v>
      </c>
      <c r="B75" s="187">
        <v>45926.0</v>
      </c>
      <c r="C75" s="199" t="s">
        <v>115</v>
      </c>
      <c r="D75" s="189" t="s">
        <v>194</v>
      </c>
      <c r="E75" s="181"/>
      <c r="F75" s="181" t="s">
        <v>218</v>
      </c>
      <c r="G75" s="181" t="s">
        <v>267</v>
      </c>
      <c r="H75" s="183" t="s">
        <v>20</v>
      </c>
      <c r="I75" s="190">
        <v>-39.35</v>
      </c>
      <c r="J75" s="185">
        <f t="shared" si="2"/>
        <v>0</v>
      </c>
      <c r="K75" s="185">
        <f t="shared" si="3"/>
        <v>-39.35</v>
      </c>
      <c r="L75" s="185">
        <f t="shared" si="4"/>
        <v>0</v>
      </c>
      <c r="M75" s="123"/>
      <c r="N75" s="123"/>
      <c r="O75" s="123"/>
      <c r="P75" s="123"/>
      <c r="Q75" s="123"/>
    </row>
    <row r="76" ht="16.5" customHeight="1">
      <c r="A76" s="186">
        <v>85.0</v>
      </c>
      <c r="B76" s="187">
        <v>45927.0</v>
      </c>
      <c r="C76" s="199" t="s">
        <v>115</v>
      </c>
      <c r="D76" s="189" t="s">
        <v>194</v>
      </c>
      <c r="E76" s="181"/>
      <c r="F76" s="181" t="s">
        <v>218</v>
      </c>
      <c r="G76" s="181" t="s">
        <v>267</v>
      </c>
      <c r="H76" s="183" t="s">
        <v>20</v>
      </c>
      <c r="I76" s="190">
        <v>-8.7</v>
      </c>
      <c r="J76" s="185">
        <f t="shared" si="2"/>
        <v>0</v>
      </c>
      <c r="K76" s="185">
        <f t="shared" si="3"/>
        <v>-8.7</v>
      </c>
      <c r="L76" s="185">
        <f t="shared" si="4"/>
        <v>0</v>
      </c>
      <c r="M76" s="123"/>
      <c r="N76" s="123"/>
      <c r="O76" s="123"/>
      <c r="P76" s="123"/>
      <c r="Q76" s="123"/>
    </row>
    <row r="77" ht="16.5" customHeight="1">
      <c r="A77" s="186">
        <v>14.0</v>
      </c>
      <c r="B77" s="178">
        <v>45931.0</v>
      </c>
      <c r="C77" s="179" t="s">
        <v>114</v>
      </c>
      <c r="D77" s="180" t="s">
        <v>194</v>
      </c>
      <c r="E77" s="181"/>
      <c r="F77" s="182" t="s">
        <v>213</v>
      </c>
      <c r="G77" s="182" t="s">
        <v>268</v>
      </c>
      <c r="H77" s="183" t="s">
        <v>10</v>
      </c>
      <c r="I77" s="184">
        <v>180.0</v>
      </c>
      <c r="J77" s="185">
        <f t="shared" si="2"/>
        <v>0</v>
      </c>
      <c r="K77" s="185">
        <f t="shared" si="3"/>
        <v>180</v>
      </c>
      <c r="L77" s="185">
        <f t="shared" si="4"/>
        <v>0</v>
      </c>
      <c r="M77" s="123"/>
      <c r="N77" s="123"/>
      <c r="O77" s="123"/>
      <c r="P77" s="123"/>
      <c r="Q77" s="123"/>
    </row>
    <row r="78" ht="16.5" customHeight="1">
      <c r="A78" s="186">
        <v>85.0</v>
      </c>
      <c r="B78" s="187">
        <v>45931.0</v>
      </c>
      <c r="C78" s="199" t="s">
        <v>115</v>
      </c>
      <c r="D78" s="189" t="s">
        <v>194</v>
      </c>
      <c r="E78" s="181"/>
      <c r="F78" s="181" t="s">
        <v>269</v>
      </c>
      <c r="G78" s="181" t="s">
        <v>270</v>
      </c>
      <c r="H78" s="183" t="s">
        <v>20</v>
      </c>
      <c r="I78" s="190">
        <v>-307.0</v>
      </c>
      <c r="J78" s="185">
        <f t="shared" si="2"/>
        <v>0</v>
      </c>
      <c r="K78" s="185">
        <f t="shared" si="3"/>
        <v>-307</v>
      </c>
      <c r="L78" s="185">
        <f t="shared" si="4"/>
        <v>0</v>
      </c>
      <c r="M78" s="123"/>
      <c r="N78" s="123"/>
      <c r="O78" s="123"/>
      <c r="P78" s="123"/>
      <c r="Q78" s="123"/>
    </row>
    <row r="79" ht="16.5" customHeight="1">
      <c r="A79" s="186">
        <v>83.0</v>
      </c>
      <c r="B79" s="187">
        <v>45935.0</v>
      </c>
      <c r="C79" s="199" t="s">
        <v>115</v>
      </c>
      <c r="D79" s="189" t="s">
        <v>194</v>
      </c>
      <c r="E79" s="181"/>
      <c r="F79" s="181" t="s">
        <v>205</v>
      </c>
      <c r="G79" s="181" t="s">
        <v>206</v>
      </c>
      <c r="H79" s="183" t="s">
        <v>21</v>
      </c>
      <c r="I79" s="190">
        <v>-21.75</v>
      </c>
      <c r="J79" s="185">
        <f t="shared" si="2"/>
        <v>0</v>
      </c>
      <c r="K79" s="185">
        <f t="shared" si="3"/>
        <v>-21.75</v>
      </c>
      <c r="L79" s="185">
        <f t="shared" si="4"/>
        <v>0</v>
      </c>
      <c r="M79" s="123"/>
      <c r="N79" s="123"/>
      <c r="O79" s="123"/>
      <c r="P79" s="123"/>
      <c r="Q79" s="123"/>
    </row>
    <row r="80" ht="16.5" customHeight="1">
      <c r="A80" s="186">
        <v>14.0</v>
      </c>
      <c r="B80" s="178">
        <v>45936.0</v>
      </c>
      <c r="C80" s="179" t="s">
        <v>114</v>
      </c>
      <c r="D80" s="180" t="s">
        <v>194</v>
      </c>
      <c r="E80" s="181"/>
      <c r="F80" s="182" t="s">
        <v>213</v>
      </c>
      <c r="G80" s="182" t="s">
        <v>271</v>
      </c>
      <c r="H80" s="183" t="s">
        <v>10</v>
      </c>
      <c r="I80" s="184">
        <v>12.0</v>
      </c>
      <c r="J80" s="185">
        <f t="shared" si="2"/>
        <v>0</v>
      </c>
      <c r="K80" s="185">
        <f t="shared" si="3"/>
        <v>12</v>
      </c>
      <c r="L80" s="185">
        <f t="shared" si="4"/>
        <v>0</v>
      </c>
      <c r="M80" s="123"/>
      <c r="N80" s="123"/>
      <c r="O80" s="123"/>
      <c r="P80" s="123"/>
      <c r="Q80" s="123"/>
    </row>
    <row r="81" ht="16.5" customHeight="1">
      <c r="A81" s="186">
        <v>77.0</v>
      </c>
      <c r="B81" s="187">
        <v>45957.0</v>
      </c>
      <c r="C81" s="188" t="s">
        <v>115</v>
      </c>
      <c r="D81" s="189" t="s">
        <v>194</v>
      </c>
      <c r="E81" s="181"/>
      <c r="F81" s="181" t="s">
        <v>255</v>
      </c>
      <c r="G81" s="181" t="s">
        <v>202</v>
      </c>
      <c r="H81" s="183" t="s">
        <v>21</v>
      </c>
      <c r="I81" s="190">
        <v>-96.27</v>
      </c>
      <c r="J81" s="185">
        <f t="shared" si="2"/>
        <v>0</v>
      </c>
      <c r="K81" s="185">
        <f t="shared" si="3"/>
        <v>-96.27</v>
      </c>
      <c r="L81" s="185">
        <f t="shared" si="4"/>
        <v>0</v>
      </c>
      <c r="M81" s="123"/>
      <c r="N81" s="123"/>
      <c r="O81" s="123"/>
      <c r="P81" s="123"/>
      <c r="Q81" s="123"/>
    </row>
    <row r="82" ht="16.5" customHeight="1">
      <c r="A82" s="186">
        <v>18.0</v>
      </c>
      <c r="B82" s="187">
        <v>45957.0</v>
      </c>
      <c r="C82" s="188" t="s">
        <v>114</v>
      </c>
      <c r="D82" s="189" t="s">
        <v>194</v>
      </c>
      <c r="E82" s="181"/>
      <c r="F82" s="181" t="s">
        <v>253</v>
      </c>
      <c r="G82" s="181" t="s">
        <v>233</v>
      </c>
      <c r="H82" s="183" t="s">
        <v>12</v>
      </c>
      <c r="I82" s="198">
        <v>54.46</v>
      </c>
      <c r="J82" s="185">
        <f t="shared" si="2"/>
        <v>0</v>
      </c>
      <c r="K82" s="185">
        <f t="shared" si="3"/>
        <v>54.46</v>
      </c>
      <c r="L82" s="185">
        <f t="shared" si="4"/>
        <v>0</v>
      </c>
      <c r="M82" s="123"/>
      <c r="N82" s="123"/>
      <c r="O82" s="123"/>
      <c r="P82" s="123"/>
      <c r="Q82" s="123"/>
    </row>
    <row r="83" ht="16.5" customHeight="1">
      <c r="A83" s="186">
        <v>75.0</v>
      </c>
      <c r="B83" s="187">
        <v>45964.0</v>
      </c>
      <c r="C83" s="199" t="s">
        <v>115</v>
      </c>
      <c r="D83" s="189" t="s">
        <v>194</v>
      </c>
      <c r="E83" s="181"/>
      <c r="F83" s="181" t="s">
        <v>272</v>
      </c>
      <c r="G83" s="181" t="s">
        <v>273</v>
      </c>
      <c r="H83" s="183" t="s">
        <v>20</v>
      </c>
      <c r="I83" s="190">
        <v>-784.8</v>
      </c>
      <c r="J83" s="185">
        <f t="shared" si="2"/>
        <v>0</v>
      </c>
      <c r="K83" s="185">
        <f t="shared" si="3"/>
        <v>-784.8</v>
      </c>
      <c r="L83" s="185">
        <f t="shared" si="4"/>
        <v>0</v>
      </c>
      <c r="M83" s="123"/>
      <c r="N83" s="123"/>
      <c r="O83" s="123"/>
      <c r="P83" s="123"/>
      <c r="Q83" s="123"/>
    </row>
    <row r="84" ht="16.5" customHeight="1">
      <c r="A84" s="186">
        <v>75.0</v>
      </c>
      <c r="B84" s="187">
        <v>45964.0</v>
      </c>
      <c r="C84" s="199" t="s">
        <v>115</v>
      </c>
      <c r="D84" s="189" t="s">
        <v>194</v>
      </c>
      <c r="E84" s="181"/>
      <c r="F84" s="181" t="s">
        <v>274</v>
      </c>
      <c r="G84" s="181" t="s">
        <v>275</v>
      </c>
      <c r="H84" s="183" t="s">
        <v>20</v>
      </c>
      <c r="I84" s="190">
        <v>-223.2</v>
      </c>
      <c r="J84" s="185">
        <f t="shared" si="2"/>
        <v>0</v>
      </c>
      <c r="K84" s="185">
        <f t="shared" si="3"/>
        <v>-223.2</v>
      </c>
      <c r="L84" s="185">
        <f t="shared" si="4"/>
        <v>0</v>
      </c>
      <c r="M84" s="123"/>
      <c r="N84" s="123"/>
      <c r="O84" s="123"/>
      <c r="P84" s="123"/>
      <c r="Q84" s="123"/>
    </row>
    <row r="85" ht="16.5" customHeight="1">
      <c r="A85" s="186">
        <v>14.0</v>
      </c>
      <c r="B85" s="178">
        <v>45964.0</v>
      </c>
      <c r="C85" s="179" t="s">
        <v>114</v>
      </c>
      <c r="D85" s="180" t="s">
        <v>194</v>
      </c>
      <c r="E85" s="181"/>
      <c r="F85" s="182" t="s">
        <v>213</v>
      </c>
      <c r="G85" s="182" t="s">
        <v>276</v>
      </c>
      <c r="H85" s="183" t="s">
        <v>10</v>
      </c>
      <c r="I85" s="184">
        <v>192.0</v>
      </c>
      <c r="J85" s="185">
        <f t="shared" si="2"/>
        <v>0</v>
      </c>
      <c r="K85" s="185">
        <f t="shared" si="3"/>
        <v>192</v>
      </c>
      <c r="L85" s="185">
        <f t="shared" si="4"/>
        <v>0</v>
      </c>
      <c r="M85" s="123"/>
      <c r="N85" s="123"/>
      <c r="O85" s="123"/>
      <c r="P85" s="123"/>
      <c r="Q85" s="123"/>
    </row>
    <row r="86" ht="16.5" customHeight="1">
      <c r="A86" s="186">
        <v>78.0</v>
      </c>
      <c r="B86" s="187">
        <v>45980.0</v>
      </c>
      <c r="C86" s="188" t="s">
        <v>115</v>
      </c>
      <c r="D86" s="189" t="s">
        <v>194</v>
      </c>
      <c r="E86" s="181"/>
      <c r="F86" s="181" t="s">
        <v>277</v>
      </c>
      <c r="G86" s="181" t="s">
        <v>278</v>
      </c>
      <c r="H86" s="183" t="s">
        <v>21</v>
      </c>
      <c r="I86" s="190">
        <v>-36.0</v>
      </c>
      <c r="J86" s="185">
        <f t="shared" si="2"/>
        <v>0</v>
      </c>
      <c r="K86" s="185">
        <f t="shared" si="3"/>
        <v>-36</v>
      </c>
      <c r="L86" s="185">
        <f t="shared" si="4"/>
        <v>0</v>
      </c>
      <c r="M86" s="123"/>
      <c r="N86" s="123"/>
      <c r="O86" s="123"/>
      <c r="P86" s="123"/>
      <c r="Q86" s="123"/>
    </row>
    <row r="87" ht="16.5" customHeight="1">
      <c r="A87" s="186">
        <v>79.0</v>
      </c>
      <c r="B87" s="187">
        <v>45980.0</v>
      </c>
      <c r="C87" s="199" t="s">
        <v>115</v>
      </c>
      <c r="D87" s="189" t="s">
        <v>194</v>
      </c>
      <c r="E87" s="181"/>
      <c r="F87" s="181" t="s">
        <v>279</v>
      </c>
      <c r="G87" s="181" t="s">
        <v>278</v>
      </c>
      <c r="H87" s="183" t="s">
        <v>21</v>
      </c>
      <c r="I87" s="190">
        <v>-4.16</v>
      </c>
      <c r="J87" s="185">
        <f t="shared" si="2"/>
        <v>0</v>
      </c>
      <c r="K87" s="185">
        <f t="shared" si="3"/>
        <v>-4.16</v>
      </c>
      <c r="L87" s="185">
        <f t="shared" si="4"/>
        <v>0</v>
      </c>
      <c r="M87" s="123"/>
      <c r="N87" s="123"/>
      <c r="O87" s="123"/>
      <c r="P87" s="123"/>
      <c r="Q87" s="123"/>
    </row>
    <row r="88" ht="16.5" customHeight="1">
      <c r="A88" s="186">
        <v>79.0</v>
      </c>
      <c r="B88" s="187">
        <v>45980.0</v>
      </c>
      <c r="C88" s="199" t="s">
        <v>115</v>
      </c>
      <c r="D88" s="189" t="s">
        <v>194</v>
      </c>
      <c r="E88" s="181"/>
      <c r="F88" s="181" t="s">
        <v>280</v>
      </c>
      <c r="G88" s="181" t="s">
        <v>278</v>
      </c>
      <c r="H88" s="183" t="s">
        <v>21</v>
      </c>
      <c r="I88" s="190">
        <v>-9.46</v>
      </c>
      <c r="J88" s="185">
        <f t="shared" si="2"/>
        <v>0</v>
      </c>
      <c r="K88" s="185">
        <f t="shared" si="3"/>
        <v>-9.46</v>
      </c>
      <c r="L88" s="185">
        <f t="shared" si="4"/>
        <v>0</v>
      </c>
      <c r="M88" s="123"/>
      <c r="N88" s="123"/>
      <c r="O88" s="123"/>
      <c r="P88" s="123"/>
      <c r="Q88" s="123"/>
    </row>
    <row r="89" ht="16.5" customHeight="1">
      <c r="A89" s="186">
        <v>14.0</v>
      </c>
      <c r="B89" s="178">
        <v>45985.0</v>
      </c>
      <c r="C89" s="179" t="s">
        <v>114</v>
      </c>
      <c r="D89" s="180" t="s">
        <v>194</v>
      </c>
      <c r="E89" s="181"/>
      <c r="F89" s="182" t="s">
        <v>213</v>
      </c>
      <c r="G89" s="182" t="s">
        <v>281</v>
      </c>
      <c r="H89" s="183" t="s">
        <v>10</v>
      </c>
      <c r="I89" s="184">
        <v>72.0</v>
      </c>
      <c r="J89" s="185">
        <f t="shared" si="2"/>
        <v>0</v>
      </c>
      <c r="K89" s="185">
        <f t="shared" si="3"/>
        <v>72</v>
      </c>
      <c r="L89" s="185">
        <f t="shared" si="4"/>
        <v>0</v>
      </c>
      <c r="M89" s="123"/>
      <c r="N89" s="123"/>
      <c r="O89" s="123"/>
      <c r="P89" s="123"/>
      <c r="Q89" s="123"/>
    </row>
    <row r="90" ht="16.5" customHeight="1">
      <c r="A90" s="186">
        <v>9.0</v>
      </c>
      <c r="B90" s="178">
        <v>45985.0</v>
      </c>
      <c r="C90" s="188" t="s">
        <v>115</v>
      </c>
      <c r="D90" s="189" t="s">
        <v>194</v>
      </c>
      <c r="E90" s="181"/>
      <c r="F90" s="181" t="s">
        <v>249</v>
      </c>
      <c r="G90" s="181" t="s">
        <v>282</v>
      </c>
      <c r="H90" s="183" t="s">
        <v>20</v>
      </c>
      <c r="I90" s="190">
        <v>-342.0</v>
      </c>
      <c r="J90" s="185">
        <f t="shared" si="2"/>
        <v>0</v>
      </c>
      <c r="K90" s="185">
        <f t="shared" si="3"/>
        <v>-342</v>
      </c>
      <c r="L90" s="185">
        <f t="shared" si="4"/>
        <v>0</v>
      </c>
      <c r="M90" s="123"/>
      <c r="N90" s="123"/>
      <c r="O90" s="123"/>
      <c r="P90" s="123"/>
      <c r="Q90" s="123"/>
    </row>
    <row r="91" ht="16.5" customHeight="1">
      <c r="A91" s="186">
        <v>14.0</v>
      </c>
      <c r="B91" s="178">
        <v>45992.0</v>
      </c>
      <c r="C91" s="179" t="s">
        <v>114</v>
      </c>
      <c r="D91" s="180" t="s">
        <v>194</v>
      </c>
      <c r="E91" s="181"/>
      <c r="F91" s="182" t="s">
        <v>213</v>
      </c>
      <c r="G91" s="182" t="s">
        <v>283</v>
      </c>
      <c r="H91" s="183" t="s">
        <v>10</v>
      </c>
      <c r="I91" s="184">
        <v>228.0</v>
      </c>
      <c r="J91" s="185">
        <f t="shared" si="2"/>
        <v>0</v>
      </c>
      <c r="K91" s="185">
        <f t="shared" si="3"/>
        <v>228</v>
      </c>
      <c r="L91" s="185">
        <f t="shared" si="4"/>
        <v>0</v>
      </c>
      <c r="M91" s="123"/>
      <c r="N91" s="123"/>
      <c r="O91" s="123"/>
      <c r="P91" s="123"/>
      <c r="Q91" s="123"/>
    </row>
    <row r="92" ht="16.5" customHeight="1">
      <c r="A92" s="186">
        <v>10.0</v>
      </c>
      <c r="B92" s="178">
        <v>45992.0</v>
      </c>
      <c r="C92" s="188" t="s">
        <v>115</v>
      </c>
      <c r="D92" s="189" t="s">
        <v>194</v>
      </c>
      <c r="E92" s="181"/>
      <c r="F92" s="181" t="s">
        <v>284</v>
      </c>
      <c r="G92" s="181" t="s">
        <v>285</v>
      </c>
      <c r="H92" s="183" t="s">
        <v>21</v>
      </c>
      <c r="I92" s="197">
        <v>-1.4</v>
      </c>
      <c r="J92" s="185">
        <f t="shared" si="2"/>
        <v>0</v>
      </c>
      <c r="K92" s="185">
        <f t="shared" si="3"/>
        <v>-1.4</v>
      </c>
      <c r="L92" s="185">
        <f t="shared" si="4"/>
        <v>0</v>
      </c>
      <c r="M92" s="123"/>
      <c r="N92" s="123"/>
      <c r="O92" s="123"/>
      <c r="P92" s="123"/>
      <c r="Q92" s="123"/>
    </row>
    <row r="93" ht="16.5" customHeight="1">
      <c r="A93" s="186">
        <v>10.0</v>
      </c>
      <c r="B93" s="178">
        <v>45992.0</v>
      </c>
      <c r="C93" s="188" t="s">
        <v>115</v>
      </c>
      <c r="D93" s="189" t="s">
        <v>194</v>
      </c>
      <c r="E93" s="181"/>
      <c r="F93" s="181" t="s">
        <v>284</v>
      </c>
      <c r="G93" s="181" t="s">
        <v>285</v>
      </c>
      <c r="H93" s="183" t="s">
        <v>21</v>
      </c>
      <c r="I93" s="197">
        <v>-1.4</v>
      </c>
      <c r="J93" s="185">
        <f t="shared" si="2"/>
        <v>0</v>
      </c>
      <c r="K93" s="185">
        <f t="shared" si="3"/>
        <v>-1.4</v>
      </c>
      <c r="L93" s="185">
        <f t="shared" si="4"/>
        <v>0</v>
      </c>
      <c r="M93" s="123"/>
      <c r="N93" s="123"/>
      <c r="O93" s="123"/>
      <c r="P93" s="123"/>
      <c r="Q93" s="123"/>
    </row>
    <row r="94" ht="16.5" customHeight="1">
      <c r="A94" s="186">
        <v>85.0</v>
      </c>
      <c r="B94" s="178">
        <v>45992.0</v>
      </c>
      <c r="C94" s="199" t="s">
        <v>115</v>
      </c>
      <c r="D94" s="189" t="s">
        <v>194</v>
      </c>
      <c r="E94" s="181"/>
      <c r="F94" s="181" t="s">
        <v>286</v>
      </c>
      <c r="G94" s="181" t="s">
        <v>287</v>
      </c>
      <c r="H94" s="183" t="s">
        <v>20</v>
      </c>
      <c r="I94" s="190">
        <v>-52.85</v>
      </c>
      <c r="J94" s="185">
        <f t="shared" si="2"/>
        <v>0</v>
      </c>
      <c r="K94" s="185">
        <f t="shared" si="3"/>
        <v>-52.85</v>
      </c>
      <c r="L94" s="185">
        <f t="shared" si="4"/>
        <v>0</v>
      </c>
      <c r="M94" s="123"/>
      <c r="N94" s="123"/>
      <c r="O94" s="123"/>
      <c r="P94" s="123"/>
      <c r="Q94" s="123"/>
    </row>
    <row r="95" ht="16.5" customHeight="1">
      <c r="A95" s="186">
        <v>14.0</v>
      </c>
      <c r="B95" s="178">
        <v>46000.0</v>
      </c>
      <c r="C95" s="179" t="s">
        <v>114</v>
      </c>
      <c r="D95" s="180" t="s">
        <v>194</v>
      </c>
      <c r="E95" s="181"/>
      <c r="F95" s="182" t="s">
        <v>213</v>
      </c>
      <c r="G95" s="182" t="s">
        <v>271</v>
      </c>
      <c r="H95" s="183" t="s">
        <v>10</v>
      </c>
      <c r="I95" s="184">
        <v>12.0</v>
      </c>
      <c r="J95" s="185">
        <f t="shared" si="2"/>
        <v>0</v>
      </c>
      <c r="K95" s="185">
        <f t="shared" si="3"/>
        <v>12</v>
      </c>
      <c r="L95" s="185">
        <f t="shared" si="4"/>
        <v>0</v>
      </c>
      <c r="M95" s="123"/>
      <c r="N95" s="123"/>
      <c r="O95" s="123"/>
      <c r="P95" s="123"/>
      <c r="Q95" s="123"/>
    </row>
    <row r="96" ht="16.5" customHeight="1">
      <c r="A96" s="186">
        <v>14.0</v>
      </c>
      <c r="B96" s="178">
        <v>46024.0</v>
      </c>
      <c r="C96" s="179" t="s">
        <v>114</v>
      </c>
      <c r="D96" s="180" t="s">
        <v>194</v>
      </c>
      <c r="E96" s="181"/>
      <c r="F96" s="182" t="s">
        <v>213</v>
      </c>
      <c r="G96" s="182" t="s">
        <v>276</v>
      </c>
      <c r="H96" s="183" t="s">
        <v>10</v>
      </c>
      <c r="I96" s="184">
        <v>192.0</v>
      </c>
      <c r="J96" s="185">
        <f t="shared" si="2"/>
        <v>0</v>
      </c>
      <c r="K96" s="185">
        <f t="shared" si="3"/>
        <v>192</v>
      </c>
      <c r="L96" s="185">
        <f t="shared" si="4"/>
        <v>0</v>
      </c>
      <c r="M96" s="123"/>
      <c r="N96" s="123"/>
      <c r="O96" s="123"/>
      <c r="P96" s="123"/>
      <c r="Q96" s="123"/>
    </row>
    <row r="97" ht="16.5" customHeight="1">
      <c r="A97" s="186">
        <v>83.0</v>
      </c>
      <c r="B97" s="187">
        <v>46028.0</v>
      </c>
      <c r="C97" s="199" t="s">
        <v>115</v>
      </c>
      <c r="D97" s="189" t="s">
        <v>194</v>
      </c>
      <c r="E97" s="181"/>
      <c r="F97" s="181" t="s">
        <v>205</v>
      </c>
      <c r="G97" s="181" t="s">
        <v>206</v>
      </c>
      <c r="H97" s="183" t="s">
        <v>21</v>
      </c>
      <c r="I97" s="190">
        <v>-34.85</v>
      </c>
      <c r="J97" s="185">
        <f t="shared" si="2"/>
        <v>0</v>
      </c>
      <c r="K97" s="185">
        <f t="shared" si="3"/>
        <v>-34.85</v>
      </c>
      <c r="L97" s="185">
        <f t="shared" si="4"/>
        <v>0</v>
      </c>
      <c r="M97" s="123"/>
      <c r="N97" s="123"/>
      <c r="O97" s="123"/>
      <c r="P97" s="123"/>
      <c r="Q97" s="123"/>
    </row>
    <row r="98" ht="16.5" customHeight="1">
      <c r="A98" s="186">
        <v>77.0</v>
      </c>
      <c r="B98" s="187">
        <v>46028.0</v>
      </c>
      <c r="C98" s="188" t="s">
        <v>115</v>
      </c>
      <c r="D98" s="189" t="s">
        <v>194</v>
      </c>
      <c r="E98" s="181"/>
      <c r="F98" s="181" t="s">
        <v>255</v>
      </c>
      <c r="G98" s="181" t="s">
        <v>202</v>
      </c>
      <c r="H98" s="183" t="s">
        <v>21</v>
      </c>
      <c r="I98" s="190">
        <v>-197.1</v>
      </c>
      <c r="J98" s="185">
        <f t="shared" si="2"/>
        <v>0</v>
      </c>
      <c r="K98" s="185">
        <f t="shared" si="3"/>
        <v>-197.1</v>
      </c>
      <c r="L98" s="185">
        <f t="shared" si="4"/>
        <v>0</v>
      </c>
      <c r="M98" s="123"/>
      <c r="N98" s="123"/>
      <c r="O98" s="123"/>
      <c r="P98" s="123"/>
      <c r="Q98" s="123"/>
    </row>
    <row r="99" ht="16.5" customHeight="1">
      <c r="A99" s="186">
        <v>18.0</v>
      </c>
      <c r="B99" s="187">
        <v>46028.0</v>
      </c>
      <c r="C99" s="188" t="s">
        <v>114</v>
      </c>
      <c r="D99" s="189" t="s">
        <v>194</v>
      </c>
      <c r="E99" s="181"/>
      <c r="F99" s="181" t="s">
        <v>253</v>
      </c>
      <c r="G99" s="181" t="s">
        <v>233</v>
      </c>
      <c r="H99" s="183" t="s">
        <v>12</v>
      </c>
      <c r="I99" s="198">
        <v>16.0</v>
      </c>
      <c r="J99" s="185">
        <f t="shared" si="2"/>
        <v>0</v>
      </c>
      <c r="K99" s="185">
        <f t="shared" si="3"/>
        <v>16</v>
      </c>
      <c r="L99" s="185">
        <f t="shared" si="4"/>
        <v>0</v>
      </c>
      <c r="M99" s="123"/>
      <c r="N99" s="123"/>
      <c r="O99" s="123"/>
      <c r="P99" s="123"/>
      <c r="Q99" s="123"/>
    </row>
    <row r="100" ht="16.5" customHeight="1">
      <c r="A100" s="186">
        <v>18.0</v>
      </c>
      <c r="B100" s="187">
        <v>46028.0</v>
      </c>
      <c r="C100" s="188" t="s">
        <v>114</v>
      </c>
      <c r="D100" s="189" t="s">
        <v>194</v>
      </c>
      <c r="E100" s="181"/>
      <c r="F100" s="181" t="s">
        <v>229</v>
      </c>
      <c r="G100" s="181" t="s">
        <v>233</v>
      </c>
      <c r="H100" s="183" t="s">
        <v>12</v>
      </c>
      <c r="I100" s="198">
        <v>28.0</v>
      </c>
      <c r="J100" s="185">
        <f t="shared" si="2"/>
        <v>0</v>
      </c>
      <c r="K100" s="185">
        <f t="shared" si="3"/>
        <v>28</v>
      </c>
      <c r="L100" s="185">
        <f t="shared" si="4"/>
        <v>0</v>
      </c>
      <c r="M100" s="123"/>
      <c r="N100" s="123"/>
      <c r="O100" s="123"/>
      <c r="P100" s="123"/>
      <c r="Q100" s="123"/>
    </row>
    <row r="101" ht="16.5" customHeight="1">
      <c r="A101" s="186">
        <v>93.0</v>
      </c>
      <c r="B101" s="187">
        <v>46029.0</v>
      </c>
      <c r="C101" s="188" t="s">
        <v>115</v>
      </c>
      <c r="D101" s="189" t="s">
        <v>194</v>
      </c>
      <c r="E101" s="181"/>
      <c r="F101" s="181" t="s">
        <v>288</v>
      </c>
      <c r="G101" s="181" t="s">
        <v>202</v>
      </c>
      <c r="H101" s="183" t="s">
        <v>21</v>
      </c>
      <c r="I101" s="190">
        <v>-21.75</v>
      </c>
      <c r="J101" s="185">
        <f t="shared" si="2"/>
        <v>0</v>
      </c>
      <c r="K101" s="185">
        <f t="shared" si="3"/>
        <v>-21.75</v>
      </c>
      <c r="L101" s="185">
        <f t="shared" si="4"/>
        <v>0</v>
      </c>
      <c r="M101" s="123"/>
      <c r="N101" s="123"/>
      <c r="O101" s="123"/>
      <c r="P101" s="123"/>
      <c r="Q101" s="123"/>
    </row>
    <row r="102" ht="16.5" customHeight="1">
      <c r="A102" s="186">
        <v>14.0</v>
      </c>
      <c r="B102" s="178">
        <v>46030.0</v>
      </c>
      <c r="C102" s="179" t="s">
        <v>114</v>
      </c>
      <c r="D102" s="180" t="s">
        <v>194</v>
      </c>
      <c r="E102" s="181"/>
      <c r="F102" s="182" t="s">
        <v>213</v>
      </c>
      <c r="G102" s="182" t="s">
        <v>271</v>
      </c>
      <c r="H102" s="183" t="s">
        <v>10</v>
      </c>
      <c r="I102" s="184">
        <v>12.0</v>
      </c>
      <c r="J102" s="185">
        <f t="shared" si="2"/>
        <v>0</v>
      </c>
      <c r="K102" s="185">
        <f t="shared" si="3"/>
        <v>12</v>
      </c>
      <c r="L102" s="185">
        <f t="shared" si="4"/>
        <v>0</v>
      </c>
      <c r="M102" s="123"/>
      <c r="N102" s="123"/>
      <c r="O102" s="123"/>
      <c r="P102" s="123"/>
      <c r="Q102" s="123"/>
    </row>
    <row r="103" ht="16.5" customHeight="1">
      <c r="A103" s="186">
        <v>14.0</v>
      </c>
      <c r="B103" s="178">
        <v>46031.0</v>
      </c>
      <c r="C103" s="179" t="s">
        <v>114</v>
      </c>
      <c r="D103" s="180" t="s">
        <v>194</v>
      </c>
      <c r="E103" s="181"/>
      <c r="F103" s="182" t="s">
        <v>213</v>
      </c>
      <c r="G103" s="182" t="s">
        <v>271</v>
      </c>
      <c r="H103" s="183" t="s">
        <v>10</v>
      </c>
      <c r="I103" s="184">
        <v>12.0</v>
      </c>
      <c r="J103" s="185">
        <f t="shared" si="2"/>
        <v>0</v>
      </c>
      <c r="K103" s="185">
        <f t="shared" si="3"/>
        <v>12</v>
      </c>
      <c r="L103" s="185">
        <f t="shared" si="4"/>
        <v>0</v>
      </c>
      <c r="M103" s="123"/>
      <c r="N103" s="123"/>
      <c r="O103" s="123"/>
      <c r="P103" s="123"/>
      <c r="Q103" s="123"/>
    </row>
    <row r="104" ht="17.25" customHeight="1">
      <c r="A104" s="186">
        <v>96.0</v>
      </c>
      <c r="B104" s="187">
        <v>46036.0</v>
      </c>
      <c r="C104" s="188" t="s">
        <v>115</v>
      </c>
      <c r="D104" s="189" t="s">
        <v>194</v>
      </c>
      <c r="E104" s="181"/>
      <c r="F104" s="181" t="s">
        <v>140</v>
      </c>
      <c r="G104" s="181" t="s">
        <v>289</v>
      </c>
      <c r="H104" s="183" t="s">
        <v>18</v>
      </c>
      <c r="I104" s="190">
        <v>-20.0</v>
      </c>
      <c r="J104" s="185">
        <f t="shared" si="2"/>
        <v>0</v>
      </c>
      <c r="K104" s="185">
        <f t="shared" si="3"/>
        <v>-20</v>
      </c>
      <c r="L104" s="185">
        <f t="shared" si="4"/>
        <v>0</v>
      </c>
      <c r="M104" s="123"/>
      <c r="N104" s="123"/>
      <c r="O104" s="123"/>
      <c r="P104" s="123"/>
      <c r="Q104" s="123"/>
    </row>
    <row r="105" ht="18.75" customHeight="1">
      <c r="A105" s="186">
        <v>97.0</v>
      </c>
      <c r="B105" s="187">
        <v>46041.0</v>
      </c>
      <c r="C105" s="199" t="s">
        <v>115</v>
      </c>
      <c r="D105" s="189" t="s">
        <v>194</v>
      </c>
      <c r="E105" s="181"/>
      <c r="F105" s="182" t="s">
        <v>164</v>
      </c>
      <c r="G105" s="182" t="s">
        <v>290</v>
      </c>
      <c r="H105" s="183" t="s">
        <v>28</v>
      </c>
      <c r="I105" s="184">
        <v>-4.25</v>
      </c>
      <c r="J105" s="185">
        <f t="shared" si="2"/>
        <v>0</v>
      </c>
      <c r="K105" s="185">
        <f t="shared" si="3"/>
        <v>-4.25</v>
      </c>
      <c r="L105" s="185">
        <f t="shared" si="4"/>
        <v>0</v>
      </c>
      <c r="M105" s="123"/>
      <c r="N105" s="123"/>
      <c r="O105" s="123"/>
      <c r="P105" s="123"/>
      <c r="Q105" s="123"/>
    </row>
    <row r="106" ht="18.75" customHeight="1">
      <c r="A106" s="186">
        <v>83.0</v>
      </c>
      <c r="B106" s="187">
        <v>46055.0</v>
      </c>
      <c r="C106" s="199" t="s">
        <v>115</v>
      </c>
      <c r="D106" s="189" t="s">
        <v>194</v>
      </c>
      <c r="E106" s="181"/>
      <c r="F106" s="181" t="s">
        <v>140</v>
      </c>
      <c r="G106" s="181" t="s">
        <v>291</v>
      </c>
      <c r="H106" s="183" t="s">
        <v>22</v>
      </c>
      <c r="I106" s="190">
        <v>-4.1</v>
      </c>
      <c r="J106" s="185">
        <f t="shared" si="2"/>
        <v>0</v>
      </c>
      <c r="K106" s="185">
        <f t="shared" si="3"/>
        <v>-4.1</v>
      </c>
      <c r="L106" s="185">
        <f t="shared" si="4"/>
        <v>0</v>
      </c>
      <c r="M106" s="123"/>
      <c r="N106" s="123"/>
      <c r="O106" s="123"/>
      <c r="P106" s="123"/>
      <c r="Q106" s="123"/>
    </row>
    <row r="107" ht="18.75" customHeight="1">
      <c r="A107" s="186">
        <v>14.0</v>
      </c>
      <c r="B107" s="178">
        <v>46055.0</v>
      </c>
      <c r="C107" s="179" t="s">
        <v>114</v>
      </c>
      <c r="D107" s="180" t="s">
        <v>194</v>
      </c>
      <c r="E107" s="181"/>
      <c r="F107" s="182" t="s">
        <v>213</v>
      </c>
      <c r="G107" s="182" t="s">
        <v>268</v>
      </c>
      <c r="H107" s="183" t="s">
        <v>10</v>
      </c>
      <c r="I107" s="184">
        <v>180.0</v>
      </c>
      <c r="J107" s="185">
        <f t="shared" si="2"/>
        <v>0</v>
      </c>
      <c r="K107" s="185">
        <f t="shared" si="3"/>
        <v>180</v>
      </c>
      <c r="L107" s="185">
        <f t="shared" si="4"/>
        <v>0</v>
      </c>
      <c r="M107" s="123"/>
      <c r="N107" s="123"/>
      <c r="O107" s="123"/>
      <c r="P107" s="123"/>
      <c r="Q107" s="123"/>
    </row>
    <row r="108" ht="18.75" customHeight="1">
      <c r="A108" s="186">
        <v>7.0</v>
      </c>
      <c r="B108" s="187">
        <v>46059.0</v>
      </c>
      <c r="C108" s="188" t="s">
        <v>114</v>
      </c>
      <c r="D108" s="189" t="s">
        <v>194</v>
      </c>
      <c r="E108" s="181"/>
      <c r="F108" s="181" t="s">
        <v>197</v>
      </c>
      <c r="G108" s="181" t="s">
        <v>198</v>
      </c>
      <c r="H108" s="183" t="s">
        <v>3</v>
      </c>
      <c r="I108" s="190">
        <v>627.38</v>
      </c>
      <c r="J108" s="185">
        <f t="shared" si="2"/>
        <v>0</v>
      </c>
      <c r="K108" s="185">
        <f t="shared" si="3"/>
        <v>627.38</v>
      </c>
      <c r="L108" s="185">
        <f t="shared" si="4"/>
        <v>0</v>
      </c>
      <c r="M108" s="123"/>
      <c r="N108" s="123"/>
      <c r="O108" s="123"/>
      <c r="P108" s="123"/>
      <c r="Q108" s="123"/>
    </row>
    <row r="109" ht="18.75" customHeight="1">
      <c r="A109" s="186">
        <v>14.0</v>
      </c>
      <c r="B109" s="178">
        <v>46062.0</v>
      </c>
      <c r="C109" s="179" t="s">
        <v>114</v>
      </c>
      <c r="D109" s="180" t="s">
        <v>194</v>
      </c>
      <c r="E109" s="181"/>
      <c r="F109" s="182" t="s">
        <v>213</v>
      </c>
      <c r="G109" s="182" t="s">
        <v>292</v>
      </c>
      <c r="H109" s="183" t="s">
        <v>10</v>
      </c>
      <c r="I109" s="184">
        <v>15.0</v>
      </c>
      <c r="J109" s="185">
        <f t="shared" si="2"/>
        <v>0</v>
      </c>
      <c r="K109" s="185">
        <f t="shared" si="3"/>
        <v>15</v>
      </c>
      <c r="L109" s="185">
        <f t="shared" si="4"/>
        <v>0</v>
      </c>
      <c r="M109" s="123"/>
      <c r="N109" s="123"/>
      <c r="O109" s="123"/>
      <c r="P109" s="123"/>
      <c r="Q109" s="123"/>
    </row>
    <row r="110" ht="18.75" customHeight="1">
      <c r="A110" s="186">
        <v>97.0</v>
      </c>
      <c r="B110" s="187">
        <v>46070.0</v>
      </c>
      <c r="C110" s="199" t="s">
        <v>115</v>
      </c>
      <c r="D110" s="189" t="s">
        <v>194</v>
      </c>
      <c r="E110" s="181"/>
      <c r="F110" s="182" t="s">
        <v>164</v>
      </c>
      <c r="G110" s="182" t="s">
        <v>290</v>
      </c>
      <c r="H110" s="183" t="s">
        <v>28</v>
      </c>
      <c r="I110" s="184">
        <v>-4.25</v>
      </c>
      <c r="J110" s="185">
        <f t="shared" si="2"/>
        <v>0</v>
      </c>
      <c r="K110" s="185">
        <f t="shared" si="3"/>
        <v>-4.25</v>
      </c>
      <c r="L110" s="185">
        <f t="shared" si="4"/>
        <v>0</v>
      </c>
      <c r="M110" s="123"/>
      <c r="N110" s="123"/>
      <c r="O110" s="123"/>
      <c r="P110" s="123"/>
      <c r="Q110" s="123"/>
    </row>
    <row r="111" ht="18.75" customHeight="1">
      <c r="A111" s="186">
        <v>97.0</v>
      </c>
      <c r="B111" s="187">
        <v>46071.0</v>
      </c>
      <c r="C111" s="199" t="s">
        <v>115</v>
      </c>
      <c r="D111" s="189" t="s">
        <v>194</v>
      </c>
      <c r="E111" s="181"/>
      <c r="F111" s="182" t="s">
        <v>293</v>
      </c>
      <c r="G111" s="182" t="s">
        <v>290</v>
      </c>
      <c r="H111" s="3" t="s">
        <v>19</v>
      </c>
      <c r="I111" s="184">
        <v>-1149.5</v>
      </c>
      <c r="J111" s="185">
        <f t="shared" si="2"/>
        <v>0</v>
      </c>
      <c r="K111" s="185">
        <f t="shared" si="3"/>
        <v>-1149.5</v>
      </c>
      <c r="L111" s="185">
        <f t="shared" si="4"/>
        <v>0</v>
      </c>
      <c r="M111" s="123"/>
      <c r="N111" s="123"/>
      <c r="O111" s="123"/>
      <c r="P111" s="123"/>
      <c r="Q111" s="123"/>
    </row>
    <row r="112" ht="18.75" customHeight="1">
      <c r="A112" s="186">
        <v>83.0</v>
      </c>
      <c r="B112" s="187">
        <v>46074.0</v>
      </c>
      <c r="C112" s="199" t="s">
        <v>115</v>
      </c>
      <c r="D112" s="189" t="s">
        <v>194</v>
      </c>
      <c r="E112" s="181"/>
      <c r="F112" s="181" t="s">
        <v>294</v>
      </c>
      <c r="G112" s="181" t="s">
        <v>295</v>
      </c>
      <c r="H112" s="183" t="s">
        <v>28</v>
      </c>
      <c r="I112" s="190">
        <v>-5.99</v>
      </c>
      <c r="J112" s="185">
        <f t="shared" si="2"/>
        <v>0</v>
      </c>
      <c r="K112" s="185">
        <f t="shared" si="3"/>
        <v>-5.99</v>
      </c>
      <c r="L112" s="185">
        <f t="shared" si="4"/>
        <v>0</v>
      </c>
      <c r="M112" s="123"/>
      <c r="N112" s="123"/>
      <c r="O112" s="123"/>
      <c r="P112" s="123"/>
      <c r="Q112" s="123"/>
    </row>
    <row r="113" ht="18.75" customHeight="1">
      <c r="A113" s="186">
        <v>83.0</v>
      </c>
      <c r="B113" s="187">
        <v>46074.0</v>
      </c>
      <c r="C113" s="199" t="s">
        <v>115</v>
      </c>
      <c r="D113" s="189" t="s">
        <v>194</v>
      </c>
      <c r="E113" s="181"/>
      <c r="F113" s="181" t="s">
        <v>296</v>
      </c>
      <c r="G113" s="181" t="s">
        <v>297</v>
      </c>
      <c r="H113" s="183" t="s">
        <v>28</v>
      </c>
      <c r="I113" s="190">
        <v>-7.94</v>
      </c>
      <c r="J113" s="185">
        <f t="shared" si="2"/>
        <v>0</v>
      </c>
      <c r="K113" s="185">
        <f t="shared" si="3"/>
        <v>-7.94</v>
      </c>
      <c r="L113" s="185">
        <f t="shared" si="4"/>
        <v>0</v>
      </c>
      <c r="M113" s="123"/>
      <c r="N113" s="123"/>
      <c r="O113" s="123"/>
      <c r="P113" s="123"/>
      <c r="Q113" s="123"/>
    </row>
    <row r="114" ht="18.75" customHeight="1">
      <c r="A114" s="186">
        <v>83.0</v>
      </c>
      <c r="B114" s="187">
        <v>46075.0</v>
      </c>
      <c r="C114" s="199" t="s">
        <v>115</v>
      </c>
      <c r="D114" s="189" t="s">
        <v>194</v>
      </c>
      <c r="E114" s="181"/>
      <c r="F114" s="181" t="s">
        <v>199</v>
      </c>
      <c r="G114" s="181" t="s">
        <v>298</v>
      </c>
      <c r="H114" s="183" t="s">
        <v>28</v>
      </c>
      <c r="I114" s="190">
        <v>-5.98</v>
      </c>
      <c r="J114" s="185">
        <f t="shared" si="2"/>
        <v>0</v>
      </c>
      <c r="K114" s="185">
        <f t="shared" si="3"/>
        <v>-5.98</v>
      </c>
      <c r="L114" s="185">
        <f t="shared" si="4"/>
        <v>0</v>
      </c>
      <c r="M114" s="123"/>
      <c r="N114" s="123"/>
      <c r="O114" s="123"/>
      <c r="P114" s="123"/>
      <c r="Q114" s="123"/>
    </row>
    <row r="115" ht="18.75" customHeight="1">
      <c r="A115" s="186">
        <v>83.0</v>
      </c>
      <c r="B115" s="187">
        <v>46076.0</v>
      </c>
      <c r="C115" s="199" t="s">
        <v>115</v>
      </c>
      <c r="D115" s="189" t="s">
        <v>194</v>
      </c>
      <c r="E115" s="181"/>
      <c r="F115" s="181" t="s">
        <v>299</v>
      </c>
      <c r="G115" s="181" t="s">
        <v>300</v>
      </c>
      <c r="H115" s="183" t="s">
        <v>28</v>
      </c>
      <c r="I115" s="190">
        <v>-31.99</v>
      </c>
      <c r="J115" s="185">
        <f t="shared" si="2"/>
        <v>0</v>
      </c>
      <c r="K115" s="185">
        <f t="shared" si="3"/>
        <v>-31.99</v>
      </c>
      <c r="L115" s="185">
        <f t="shared" si="4"/>
        <v>0</v>
      </c>
      <c r="M115" s="123"/>
      <c r="N115" s="123"/>
      <c r="O115" s="123"/>
      <c r="P115" s="123"/>
      <c r="Q115" s="123"/>
    </row>
    <row r="116" ht="18.75" customHeight="1">
      <c r="A116" s="186"/>
      <c r="B116" s="187"/>
      <c r="C116" s="188"/>
      <c r="D116" s="189"/>
      <c r="E116" s="181"/>
      <c r="F116" s="181"/>
      <c r="G116" s="181"/>
      <c r="H116" s="200"/>
      <c r="I116" s="190"/>
      <c r="J116" s="201"/>
      <c r="K116" s="201"/>
      <c r="L116" s="201"/>
    </row>
    <row r="117" ht="18.75" customHeight="1">
      <c r="A117" s="186"/>
      <c r="B117" s="187"/>
      <c r="C117" s="188"/>
      <c r="D117" s="189"/>
      <c r="E117" s="181"/>
      <c r="F117" s="181"/>
      <c r="G117" s="181"/>
      <c r="H117" s="200"/>
      <c r="I117" s="190"/>
      <c r="J117" s="201"/>
      <c r="K117" s="201"/>
      <c r="L117" s="201"/>
    </row>
    <row r="118" ht="18.75" customHeight="1">
      <c r="A118" s="186"/>
      <c r="B118" s="187"/>
      <c r="C118" s="188"/>
      <c r="D118" s="189"/>
      <c r="E118" s="181"/>
      <c r="F118" s="181"/>
      <c r="G118" s="181"/>
      <c r="H118" s="200"/>
      <c r="I118" s="190"/>
      <c r="J118" s="201"/>
      <c r="K118" s="201"/>
      <c r="L118" s="201"/>
    </row>
    <row r="119" ht="18.75" customHeight="1">
      <c r="A119" s="186"/>
      <c r="B119" s="187"/>
      <c r="C119" s="188"/>
      <c r="D119" s="189"/>
      <c r="E119" s="181"/>
      <c r="F119" s="181"/>
      <c r="G119" s="181"/>
      <c r="H119" s="200"/>
      <c r="I119" s="190"/>
      <c r="J119" s="201"/>
      <c r="K119" s="201"/>
      <c r="L119" s="201"/>
    </row>
    <row r="120" ht="18.75" customHeight="1">
      <c r="A120" s="186"/>
      <c r="B120" s="187"/>
      <c r="C120" s="188"/>
      <c r="D120" s="189"/>
      <c r="E120" s="181"/>
      <c r="F120" s="181"/>
      <c r="G120" s="181"/>
      <c r="H120" s="200"/>
      <c r="I120" s="190"/>
      <c r="J120" s="201"/>
      <c r="K120" s="201"/>
      <c r="L120" s="201"/>
    </row>
    <row r="121" ht="18.75" customHeight="1">
      <c r="A121" s="186"/>
      <c r="B121" s="187"/>
      <c r="C121" s="188"/>
      <c r="D121" s="189"/>
      <c r="E121" s="181"/>
      <c r="F121" s="181"/>
      <c r="G121" s="181"/>
      <c r="H121" s="200"/>
      <c r="I121" s="190"/>
      <c r="J121" s="201"/>
      <c r="K121" s="201"/>
      <c r="L121" s="201"/>
    </row>
    <row r="122" ht="18.75" customHeight="1">
      <c r="A122" s="186"/>
      <c r="B122" s="187"/>
      <c r="C122" s="188"/>
      <c r="D122" s="189"/>
      <c r="E122" s="181"/>
      <c r="F122" s="181"/>
      <c r="G122" s="181"/>
      <c r="H122" s="200"/>
      <c r="I122" s="190"/>
      <c r="J122" s="201"/>
      <c r="K122" s="201"/>
      <c r="L122" s="201"/>
    </row>
    <row r="123" ht="18.75" customHeight="1">
      <c r="A123" s="186">
        <v>100.0</v>
      </c>
      <c r="B123" s="187"/>
      <c r="C123" s="188"/>
      <c r="D123" s="189"/>
      <c r="E123" s="181"/>
      <c r="F123" s="181"/>
      <c r="G123" s="181"/>
      <c r="H123" s="200"/>
      <c r="I123" s="190"/>
      <c r="J123" s="201">
        <f>IF($D123="CASH",$I123,0)</f>
        <v>0</v>
      </c>
      <c r="K123" s="201">
        <f>IF($D123="bank 1",$I123,0)</f>
        <v>0</v>
      </c>
      <c r="L123" s="201">
        <f>IF($D123="bank 2",$I123,0)</f>
        <v>0</v>
      </c>
    </row>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sheetData>
  <mergeCells count="1">
    <mergeCell ref="D3:F3"/>
  </mergeCells>
  <dataValidations>
    <dataValidation type="list" allowBlank="1" showInputMessage="1" showErrorMessage="1" prompt="Choose from the dropdown list" sqref="H9:H19 H21 H23:H26 H28:H29 H31:H32 H34 H36:H41 H43:H50 H52:H55 H58:H68 H71:H76 H78:H81 H83:H84 H86:H88 H90 H92:H94 H97:H98 H101 H108 H116:H123">
      <formula1>INDIRECT(C9)</formula1>
    </dataValidation>
    <dataValidation type="decimal" operator="greaterThan" allowBlank="1" showInputMessage="1" showErrorMessage="1" prompt="enter a number" sqref="K3:L3">
      <formula1>-500.0</formula1>
    </dataValidation>
    <dataValidation type="date" allowBlank="1" showInputMessage="1" showErrorMessage="1" prompt="date should be between the start date and end dates of the register" sqref="B8:B123">
      <formula1>$F$4</formula1>
      <formula2>$F$5</formula2>
    </dataValidation>
    <dataValidation type="decimal" operator="greaterThanOrEqual" allowBlank="1" showInputMessage="1" showErrorMessage="1" prompt="enter a number" sqref="J3">
      <formula1>0.0</formula1>
    </dataValidation>
    <dataValidation type="date" allowBlank="1" showErrorMessage="1" sqref="E4:E5">
      <formula1>36526.0</formula1>
      <formula2>73050.0</formula2>
    </dataValidation>
    <dataValidation type="list" allowBlank="1" showInputMessage="1" showErrorMessage="1" prompt="choose BANK or CASH from the dropdown list" sqref="D8:D123">
      <formula1>"CASH,BANK 1,BANK 2"</formula1>
    </dataValidation>
    <dataValidation type="list" allowBlank="1" showInputMessage="1" showErrorMessage="1" prompt="select a value from drop down list" sqref="C8:C123">
      <formula1>RECTorPAYTorTRNF</formula1>
    </dataValidation>
  </dataValidations>
  <printOptions/>
  <pageMargins bottom="0.7480314960629921" footer="0.0" header="0.0" left="0.7086614173228347" right="0.5118110236220472" top="0.5511811023622047"/>
  <pageSetup fitToHeight="0" paperSize="9" orientation="landscape"/>
  <headerFooter>
    <oddFooter>&amp;L_x000D_#000000 INTERNAL - Access limited to Weir personnel or by NDA&amp;C&amp;P&amp;RGirlguiding Scotland Unit Accounts Template Version: Mar 22</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740DC5C6-D33D-4840-A3A8-B49CFCD4B57F}"/>
</file>

<file path=customXml/itemProps2.xml><?xml version="1.0" encoding="utf-8"?>
<ds:datastoreItem xmlns:ds="http://schemas.openxmlformats.org/officeDocument/2006/customXml" ds:itemID="{C12F3A43-B19A-4B8C-8A7D-1F8424C077EE}"/>
</file>

<file path=customXml/itemProps3.xml><?xml version="1.0" encoding="utf-8"?>
<ds:datastoreItem xmlns:ds="http://schemas.openxmlformats.org/officeDocument/2006/customXml" ds:itemID="{B3423CEF-EF40-4C27-86ED-EA69B93F701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Fenteman</dc:creator>
  <dcterms:created xsi:type="dcterms:W3CDTF">2014-04-08T22:45:29Z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y fmtid="{D5CDD505-2E9C-101B-9397-08002B2CF9AE}" pid="3" name="MSIP_Label_7b8a2b0d-81fd-4360-8a37-1ea1f950866b_Enabled">
    <vt:lpwstr>true</vt:lpwstr>
  </property>
  <property fmtid="{D5CDD505-2E9C-101B-9397-08002B2CF9AE}" pid="4" name="MSIP_Label_7b8a2b0d-81fd-4360-8a37-1ea1f950866b_SetDate">
    <vt:lpwstr>2023-03-18T20:55:33Z</vt:lpwstr>
  </property>
  <property fmtid="{D5CDD505-2E9C-101B-9397-08002B2CF9AE}" pid="5" name="MSIP_Label_7b8a2b0d-81fd-4360-8a37-1ea1f950866b_Method">
    <vt:lpwstr>Privileged</vt:lpwstr>
  </property>
  <property fmtid="{D5CDD505-2E9C-101B-9397-08002B2CF9AE}" pid="6" name="MSIP_Label_7b8a2b0d-81fd-4360-8a37-1ea1f950866b_Name">
    <vt:lpwstr>WG002-Internal</vt:lpwstr>
  </property>
  <property fmtid="{D5CDD505-2E9C-101B-9397-08002B2CF9AE}" pid="7" name="MSIP_Label_7b8a2b0d-81fd-4360-8a37-1ea1f950866b_SiteId">
    <vt:lpwstr>b771cb47-279a-4b84-aaeb-14a9b7a71446</vt:lpwstr>
  </property>
  <property fmtid="{D5CDD505-2E9C-101B-9397-08002B2CF9AE}" pid="8" name="MSIP_Label_7b8a2b0d-81fd-4360-8a37-1ea1f950866b_ActionId">
    <vt:lpwstr>bdc4167c-4125-4ef2-b126-b8fec3819ce6</vt:lpwstr>
  </property>
  <property fmtid="{D5CDD505-2E9C-101B-9397-08002B2CF9AE}" pid="9" name="MSIP_Label_7b8a2b0d-81fd-4360-8a37-1ea1f950866b_ContentBits">
    <vt:lpwstr>2</vt:lpwstr>
  </property>
</Properties>
</file>