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7a5b19ace59dbcb/Documents/"/>
    </mc:Choice>
  </mc:AlternateContent>
  <xr:revisionPtr revIDLastSave="26" documentId="8_{E2937C27-6BF8-4BAD-AB80-3E855A917F42}" xr6:coauthVersionLast="47" xr6:coauthVersionMax="47" xr10:uidLastSave="{231F4223-15CD-43E6-8599-4252D6CEBE05}"/>
  <bookViews>
    <workbookView xWindow="-120" yWindow="-120" windowWidth="29040" windowHeight="15840" activeTab="3" xr2:uid="{FB32C704-C435-4BE1-8654-18B25310B792}"/>
  </bookViews>
  <sheets>
    <sheet name="BANK ACCOUNT RECONCILIATION" sheetId="1" r:id="rId1"/>
    <sheet name="RECEIPTS &amp; PAYMENTS ACCOUNT" sheetId="2" r:id="rId2"/>
    <sheet name="RECEIPTS" sheetId="3" r:id="rId3"/>
    <sheet name="PAYMENTS" sheetId="4" r:id="rId4"/>
    <sheet name="PETTY CASH" sheetId="5" r:id="rId5"/>
    <sheet name="PAY IN RECORD" sheetId="6" r:id="rId6"/>
    <sheet name="SQUARE RECEIPT ANALYSIS" sheetId="7" r:id="rId7"/>
    <sheet name="JUST GIVING ANALYSIS" sheetId="8" r:id="rId8"/>
    <sheet name="SQUARE CARD &amp; FEES ANALYSIS" sheetId="9" r:id="rId9"/>
  </sheets>
  <externalReferences>
    <externalReference r:id="rId10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75" i="9" l="1"/>
  <c r="H75" i="9"/>
  <c r="J77" i="9" s="1"/>
  <c r="D75" i="9"/>
  <c r="H77" i="9" s="1"/>
  <c r="L72" i="9"/>
  <c r="L70" i="9"/>
  <c r="L68" i="9"/>
  <c r="L66" i="9"/>
  <c r="L64" i="9"/>
  <c r="L62" i="9"/>
  <c r="L60" i="9"/>
  <c r="L58" i="9"/>
  <c r="L56" i="9"/>
  <c r="L54" i="9"/>
  <c r="L52" i="9"/>
  <c r="P50" i="9"/>
  <c r="L50" i="9"/>
  <c r="L48" i="9"/>
  <c r="L46" i="9"/>
  <c r="L44" i="9"/>
  <c r="L42" i="9"/>
  <c r="L40" i="9"/>
  <c r="L38" i="9"/>
  <c r="L36" i="9"/>
  <c r="L34" i="9"/>
  <c r="L32" i="9"/>
  <c r="L30" i="9"/>
  <c r="L28" i="9"/>
  <c r="L26" i="9"/>
  <c r="L24" i="9"/>
  <c r="L22" i="9"/>
  <c r="L20" i="9"/>
  <c r="L18" i="9"/>
  <c r="L16" i="9"/>
  <c r="L14" i="9"/>
  <c r="L12" i="9"/>
  <c r="L10" i="9"/>
  <c r="L8" i="9"/>
  <c r="L75" i="9" s="1"/>
  <c r="H41" i="8"/>
  <c r="H39" i="8"/>
  <c r="H43" i="8" s="1"/>
  <c r="J37" i="8"/>
  <c r="H37" i="8"/>
  <c r="N35" i="8"/>
  <c r="L35" i="8"/>
  <c r="L33" i="8"/>
  <c r="N31" i="8"/>
  <c r="L31" i="8"/>
  <c r="L29" i="8"/>
  <c r="J27" i="8"/>
  <c r="L27" i="8" s="1"/>
  <c r="L25" i="8"/>
  <c r="N27" i="8" s="1"/>
  <c r="L23" i="8"/>
  <c r="L21" i="8"/>
  <c r="N23" i="8" s="1"/>
  <c r="L19" i="8"/>
  <c r="L17" i="8"/>
  <c r="N19" i="8" s="1"/>
  <c r="N15" i="8"/>
  <c r="L15" i="8"/>
  <c r="L13" i="8"/>
  <c r="L11" i="8"/>
  <c r="L37" i="8" s="1"/>
  <c r="L9" i="8"/>
  <c r="B200" i="7"/>
  <c r="I198" i="7"/>
  <c r="T196" i="7"/>
  <c r="S196" i="7"/>
  <c r="R196" i="7"/>
  <c r="Q196" i="7"/>
  <c r="P196" i="7"/>
  <c r="L196" i="7"/>
  <c r="J196" i="7"/>
  <c r="H196" i="7"/>
  <c r="M197" i="7" s="1"/>
  <c r="F196" i="7"/>
  <c r="D196" i="7"/>
  <c r="T155" i="7"/>
  <c r="S155" i="7"/>
  <c r="R155" i="7"/>
  <c r="Q155" i="7"/>
  <c r="P155" i="7"/>
  <c r="L155" i="7"/>
  <c r="J155" i="7"/>
  <c r="H155" i="7"/>
  <c r="F155" i="7"/>
  <c r="D155" i="7"/>
  <c r="M156" i="7" s="1"/>
  <c r="T139" i="7"/>
  <c r="S139" i="7"/>
  <c r="R139" i="7"/>
  <c r="Q139" i="7"/>
  <c r="P139" i="7"/>
  <c r="L139" i="7"/>
  <c r="J139" i="7"/>
  <c r="H139" i="7"/>
  <c r="F139" i="7"/>
  <c r="D139" i="7"/>
  <c r="M140" i="7" s="1"/>
  <c r="T119" i="7"/>
  <c r="S119" i="7"/>
  <c r="R119" i="7"/>
  <c r="Q119" i="7"/>
  <c r="P119" i="7"/>
  <c r="L119" i="7"/>
  <c r="J119" i="7"/>
  <c r="H119" i="7"/>
  <c r="F119" i="7"/>
  <c r="D119" i="7"/>
  <c r="M120" i="7" s="1"/>
  <c r="T110" i="7"/>
  <c r="S110" i="7"/>
  <c r="R110" i="7"/>
  <c r="Q110" i="7"/>
  <c r="P110" i="7"/>
  <c r="L110" i="7"/>
  <c r="J110" i="7"/>
  <c r="H110" i="7"/>
  <c r="M111" i="7" s="1"/>
  <c r="F110" i="7"/>
  <c r="D110" i="7"/>
  <c r="T93" i="7"/>
  <c r="S93" i="7"/>
  <c r="R93" i="7"/>
  <c r="Q93" i="7"/>
  <c r="P93" i="7"/>
  <c r="L93" i="7"/>
  <c r="J93" i="7"/>
  <c r="H93" i="7"/>
  <c r="F93" i="7"/>
  <c r="D93" i="7"/>
  <c r="M94" i="7" s="1"/>
  <c r="T73" i="7"/>
  <c r="S73" i="7"/>
  <c r="R73" i="7"/>
  <c r="Q73" i="7"/>
  <c r="P73" i="7"/>
  <c r="L73" i="7"/>
  <c r="J73" i="7"/>
  <c r="H73" i="7"/>
  <c r="F73" i="7"/>
  <c r="D73" i="7"/>
  <c r="M74" i="7" s="1"/>
  <c r="T57" i="7"/>
  <c r="S57" i="7"/>
  <c r="R57" i="7"/>
  <c r="Q57" i="7"/>
  <c r="P57" i="7"/>
  <c r="L57" i="7"/>
  <c r="J57" i="7"/>
  <c r="H57" i="7"/>
  <c r="F57" i="7"/>
  <c r="D57" i="7"/>
  <c r="M58" i="7" s="1"/>
  <c r="T47" i="7"/>
  <c r="S47" i="7"/>
  <c r="R47" i="7"/>
  <c r="Q47" i="7"/>
  <c r="P47" i="7"/>
  <c r="L47" i="7"/>
  <c r="J47" i="7"/>
  <c r="H47" i="7"/>
  <c r="M48" i="7" s="1"/>
  <c r="F47" i="7"/>
  <c r="D47" i="7"/>
  <c r="T42" i="7"/>
  <c r="S42" i="7"/>
  <c r="R42" i="7"/>
  <c r="Q42" i="7"/>
  <c r="P42" i="7"/>
  <c r="L42" i="7"/>
  <c r="J42" i="7"/>
  <c r="H42" i="7"/>
  <c r="F42" i="7"/>
  <c r="F200" i="7" s="1"/>
  <c r="D42" i="7"/>
  <c r="T21" i="7"/>
  <c r="T200" i="7" s="1"/>
  <c r="S21" i="7"/>
  <c r="R21" i="7"/>
  <c r="Q21" i="7"/>
  <c r="P21" i="7"/>
  <c r="L21" i="7"/>
  <c r="J21" i="7"/>
  <c r="J200" i="7" s="1"/>
  <c r="H21" i="7"/>
  <c r="H200" i="7" s="1"/>
  <c r="F21" i="7"/>
  <c r="D21" i="7"/>
  <c r="D200" i="7" s="1"/>
  <c r="L202" i="7" s="1"/>
  <c r="L204" i="7" s="1"/>
  <c r="L206" i="7" s="1"/>
  <c r="S377" i="6"/>
  <c r="S376" i="6"/>
  <c r="S375" i="6"/>
  <c r="S371" i="6"/>
  <c r="S370" i="6"/>
  <c r="S369" i="6"/>
  <c r="S368" i="6"/>
  <c r="S367" i="6"/>
  <c r="S366" i="6"/>
  <c r="S365" i="6"/>
  <c r="I364" i="6"/>
  <c r="I366" i="6" s="1"/>
  <c r="I367" i="6" s="1"/>
  <c r="I368" i="6" s="1"/>
  <c r="I369" i="6" s="1"/>
  <c r="I370" i="6" s="1"/>
  <c r="I371" i="6" s="1"/>
  <c r="I372" i="6" s="1"/>
  <c r="I376" i="6" s="1"/>
  <c r="I377" i="6" s="1"/>
  <c r="S363" i="6"/>
  <c r="S361" i="6"/>
  <c r="I361" i="6"/>
  <c r="I362" i="6" s="1"/>
  <c r="S360" i="6"/>
  <c r="I360" i="6"/>
  <c r="S359" i="6"/>
  <c r="I358" i="6"/>
  <c r="S357" i="6"/>
  <c r="S351" i="6"/>
  <c r="S349" i="6"/>
  <c r="S348" i="6"/>
  <c r="I348" i="6"/>
  <c r="I349" i="6" s="1"/>
  <c r="I350" i="6" s="1"/>
  <c r="S347" i="6"/>
  <c r="D337" i="6"/>
  <c r="D336" i="6"/>
  <c r="D335" i="6"/>
  <c r="D334" i="6"/>
  <c r="D333" i="6"/>
  <c r="D332" i="6"/>
  <c r="D331" i="6"/>
  <c r="D330" i="6"/>
  <c r="D329" i="6"/>
  <c r="D328" i="6"/>
  <c r="D327" i="6"/>
  <c r="D339" i="6" s="1"/>
  <c r="D323" i="6"/>
  <c r="D341" i="6" s="1"/>
  <c r="D313" i="6"/>
  <c r="D311" i="6"/>
  <c r="D310" i="6"/>
  <c r="D309" i="6"/>
  <c r="D305" i="6"/>
  <c r="D315" i="6" s="1"/>
  <c r="D293" i="6"/>
  <c r="D292" i="6"/>
  <c r="D295" i="6" s="1"/>
  <c r="D291" i="6"/>
  <c r="D287" i="6"/>
  <c r="D277" i="6"/>
  <c r="D275" i="6"/>
  <c r="D274" i="6"/>
  <c r="D273" i="6"/>
  <c r="D269" i="6"/>
  <c r="D279" i="6" s="1"/>
  <c r="D258" i="6"/>
  <c r="D256" i="6"/>
  <c r="D252" i="6"/>
  <c r="D260" i="6" s="1"/>
  <c r="D240" i="6"/>
  <c r="D239" i="6"/>
  <c r="D242" i="6" s="1"/>
  <c r="D235" i="6"/>
  <c r="D244" i="6" s="1"/>
  <c r="D225" i="6"/>
  <c r="D220" i="6"/>
  <c r="D227" i="6" s="1"/>
  <c r="D208" i="6"/>
  <c r="D207" i="6"/>
  <c r="D210" i="6" s="1"/>
  <c r="D206" i="6"/>
  <c r="D202" i="6"/>
  <c r="D192" i="6"/>
  <c r="D190" i="6"/>
  <c r="D189" i="6"/>
  <c r="D188" i="6"/>
  <c r="D184" i="6"/>
  <c r="D194" i="6" s="1"/>
  <c r="D172" i="6"/>
  <c r="D171" i="6"/>
  <c r="D174" i="6" s="1"/>
  <c r="D167" i="6"/>
  <c r="D155" i="6"/>
  <c r="D154" i="6"/>
  <c r="D157" i="6" s="1"/>
  <c r="D150" i="6"/>
  <c r="D140" i="6"/>
  <c r="D138" i="6"/>
  <c r="D137" i="6"/>
  <c r="D133" i="6"/>
  <c r="D142" i="6" s="1"/>
  <c r="D121" i="6"/>
  <c r="D120" i="6"/>
  <c r="D119" i="6"/>
  <c r="D123" i="6" s="1"/>
  <c r="D125" i="6" s="1"/>
  <c r="D115" i="6"/>
  <c r="D103" i="6"/>
  <c r="D102" i="6"/>
  <c r="D101" i="6"/>
  <c r="D105" i="6" s="1"/>
  <c r="D97" i="6"/>
  <c r="D85" i="6"/>
  <c r="D84" i="6"/>
  <c r="D83" i="6"/>
  <c r="D87" i="6" s="1"/>
  <c r="D89" i="6" s="1"/>
  <c r="D79" i="6"/>
  <c r="D67" i="6"/>
  <c r="D66" i="6"/>
  <c r="D65" i="6"/>
  <c r="D69" i="6" s="1"/>
  <c r="D61" i="6"/>
  <c r="D48" i="6"/>
  <c r="D47" i="6"/>
  <c r="D46" i="6"/>
  <c r="D45" i="6"/>
  <c r="D44" i="6"/>
  <c r="D43" i="6"/>
  <c r="D42" i="6"/>
  <c r="D41" i="6"/>
  <c r="D40" i="6"/>
  <c r="D50" i="6" s="1"/>
  <c r="D52" i="6" s="1"/>
  <c r="D36" i="6"/>
  <c r="D24" i="6"/>
  <c r="D23" i="6"/>
  <c r="D22" i="6"/>
  <c r="D21" i="6"/>
  <c r="D20" i="6"/>
  <c r="D19" i="6"/>
  <c r="D18" i="6"/>
  <c r="D17" i="6"/>
  <c r="D16" i="6"/>
  <c r="D15" i="6"/>
  <c r="D26" i="6" s="1"/>
  <c r="D11" i="6"/>
  <c r="M89" i="5"/>
  <c r="U89" i="5" s="1"/>
  <c r="H82" i="5"/>
  <c r="H78" i="5"/>
  <c r="G78" i="5"/>
  <c r="F78" i="5"/>
  <c r="E78" i="5"/>
  <c r="J78" i="5" s="1"/>
  <c r="U57" i="5"/>
  <c r="Q57" i="5"/>
  <c r="K57" i="5"/>
  <c r="J57" i="5"/>
  <c r="J61" i="5" s="1"/>
  <c r="H57" i="5"/>
  <c r="G57" i="5"/>
  <c r="F57" i="5"/>
  <c r="E57" i="5"/>
  <c r="H59" i="5" s="1"/>
  <c r="U53" i="5"/>
  <c r="M52" i="5"/>
  <c r="U52" i="5" s="1"/>
  <c r="U51" i="5"/>
  <c r="U50" i="5"/>
  <c r="U49" i="5"/>
  <c r="M48" i="5"/>
  <c r="U48" i="5" s="1"/>
  <c r="U47" i="5"/>
  <c r="M46" i="5"/>
  <c r="U46" i="5" s="1"/>
  <c r="U45" i="5"/>
  <c r="U44" i="5"/>
  <c r="M43" i="5"/>
  <c r="U43" i="5" s="1"/>
  <c r="U42" i="5"/>
  <c r="U41" i="5"/>
  <c r="M41" i="5"/>
  <c r="U40" i="5"/>
  <c r="O39" i="5"/>
  <c r="U39" i="5" s="1"/>
  <c r="U38" i="5"/>
  <c r="O38" i="5"/>
  <c r="O37" i="5"/>
  <c r="U37" i="5" s="1"/>
  <c r="O36" i="5"/>
  <c r="U36" i="5" s="1"/>
  <c r="U35" i="5"/>
  <c r="O35" i="5"/>
  <c r="U34" i="5"/>
  <c r="M33" i="5"/>
  <c r="U33" i="5" s="1"/>
  <c r="M32" i="5"/>
  <c r="U32" i="5" s="1"/>
  <c r="U31" i="5"/>
  <c r="U30" i="5"/>
  <c r="U29" i="5"/>
  <c r="M29" i="5"/>
  <c r="U28" i="5"/>
  <c r="M27" i="5"/>
  <c r="U26" i="5"/>
  <c r="M25" i="5"/>
  <c r="U25" i="5" s="1"/>
  <c r="O24" i="5"/>
  <c r="U24" i="5" s="1"/>
  <c r="U23" i="5"/>
  <c r="O23" i="5"/>
  <c r="U22" i="5"/>
  <c r="O22" i="5"/>
  <c r="O21" i="5"/>
  <c r="U21" i="5" s="1"/>
  <c r="O20" i="5"/>
  <c r="U20" i="5" s="1"/>
  <c r="U19" i="5"/>
  <c r="O19" i="5"/>
  <c r="U18" i="5"/>
  <c r="O18" i="5"/>
  <c r="O57" i="5" s="1"/>
  <c r="M17" i="5"/>
  <c r="U17" i="5" s="1"/>
  <c r="U16" i="5"/>
  <c r="U15" i="5"/>
  <c r="M15" i="5"/>
  <c r="M57" i="5" s="1"/>
  <c r="U14" i="5"/>
  <c r="S14" i="5"/>
  <c r="S15" i="5" s="1"/>
  <c r="S16" i="5" s="1"/>
  <c r="S17" i="5" s="1"/>
  <c r="S18" i="5" s="1"/>
  <c r="S19" i="5" s="1"/>
  <c r="S20" i="5" s="1"/>
  <c r="S21" i="5" s="1"/>
  <c r="S22" i="5" s="1"/>
  <c r="S23" i="5" s="1"/>
  <c r="S24" i="5" s="1"/>
  <c r="S25" i="5" s="1"/>
  <c r="S26" i="5" s="1"/>
  <c r="S27" i="5" s="1"/>
  <c r="S28" i="5" s="1"/>
  <c r="S29" i="5" s="1"/>
  <c r="S30" i="5" s="1"/>
  <c r="S31" i="5" s="1"/>
  <c r="S32" i="5" s="1"/>
  <c r="S33" i="5" s="1"/>
  <c r="S34" i="5" s="1"/>
  <c r="S35" i="5" s="1"/>
  <c r="S36" i="5" s="1"/>
  <c r="S37" i="5" s="1"/>
  <c r="S38" i="5" s="1"/>
  <c r="S39" i="5" s="1"/>
  <c r="S40" i="5" s="1"/>
  <c r="S41" i="5" s="1"/>
  <c r="S42" i="5" s="1"/>
  <c r="S43" i="5" s="1"/>
  <c r="S44" i="5" s="1"/>
  <c r="S45" i="5" s="1"/>
  <c r="S46" i="5" s="1"/>
  <c r="S47" i="5" s="1"/>
  <c r="S48" i="5" s="1"/>
  <c r="S49" i="5" s="1"/>
  <c r="S50" i="5" s="1"/>
  <c r="S51" i="5" s="1"/>
  <c r="S52" i="5" s="1"/>
  <c r="S53" i="5" s="1"/>
  <c r="S54" i="5" s="1"/>
  <c r="S57" i="5" s="1"/>
  <c r="Y13" i="5"/>
  <c r="U13" i="5"/>
  <c r="S13" i="5"/>
  <c r="K120" i="4"/>
  <c r="G117" i="4"/>
  <c r="F117" i="4"/>
  <c r="E117" i="4"/>
  <c r="D117" i="4"/>
  <c r="S115" i="4"/>
  <c r="U115" i="4" s="1"/>
  <c r="P114" i="4"/>
  <c r="U114" i="4" s="1"/>
  <c r="O113" i="4"/>
  <c r="U113" i="4" s="1"/>
  <c r="M112" i="4"/>
  <c r="U112" i="4" s="1"/>
  <c r="N111" i="4"/>
  <c r="U111" i="4" s="1"/>
  <c r="S110" i="4"/>
  <c r="U110" i="4" s="1"/>
  <c r="J109" i="4"/>
  <c r="U109" i="4" s="1"/>
  <c r="K108" i="4"/>
  <c r="U108" i="4" s="1"/>
  <c r="M107" i="4"/>
  <c r="U107" i="4" s="1"/>
  <c r="R106" i="4"/>
  <c r="U106" i="4" s="1"/>
  <c r="R105" i="4"/>
  <c r="U105" i="4" s="1"/>
  <c r="H105" i="4"/>
  <c r="H104" i="4"/>
  <c r="R104" i="4" s="1"/>
  <c r="U104" i="4" s="1"/>
  <c r="M103" i="4"/>
  <c r="U103" i="4" s="1"/>
  <c r="R102" i="4"/>
  <c r="U102" i="4" s="1"/>
  <c r="N101" i="4"/>
  <c r="U101" i="4" s="1"/>
  <c r="J100" i="4"/>
  <c r="U100" i="4" s="1"/>
  <c r="Q99" i="4"/>
  <c r="U99" i="4" s="1"/>
  <c r="Q98" i="4"/>
  <c r="U98" i="4" s="1"/>
  <c r="S97" i="4"/>
  <c r="U97" i="4" s="1"/>
  <c r="R96" i="4"/>
  <c r="U96" i="4" s="1"/>
  <c r="M95" i="4"/>
  <c r="U95" i="4" s="1"/>
  <c r="U94" i="4"/>
  <c r="M94" i="4"/>
  <c r="M93" i="4"/>
  <c r="U93" i="4" s="1"/>
  <c r="U92" i="4"/>
  <c r="P92" i="4"/>
  <c r="P91" i="4"/>
  <c r="U91" i="4" s="1"/>
  <c r="U90" i="4"/>
  <c r="S90" i="4"/>
  <c r="N89" i="4"/>
  <c r="U89" i="4" s="1"/>
  <c r="U88" i="4"/>
  <c r="R88" i="4"/>
  <c r="J87" i="4"/>
  <c r="U87" i="4" s="1"/>
  <c r="U86" i="4"/>
  <c r="R86" i="4"/>
  <c r="Q85" i="4"/>
  <c r="U85" i="4" s="1"/>
  <c r="U84" i="4"/>
  <c r="Q84" i="4"/>
  <c r="L83" i="4"/>
  <c r="L117" i="4" s="1"/>
  <c r="U82" i="4"/>
  <c r="S82" i="4"/>
  <c r="M81" i="4"/>
  <c r="U81" i="4" s="1"/>
  <c r="U80" i="4"/>
  <c r="M80" i="4"/>
  <c r="M79" i="4"/>
  <c r="U79" i="4" s="1"/>
  <c r="U78" i="4"/>
  <c r="N78" i="4"/>
  <c r="K77" i="4"/>
  <c r="U77" i="4" s="1"/>
  <c r="U76" i="4"/>
  <c r="J76" i="4"/>
  <c r="K75" i="4"/>
  <c r="U75" i="4" s="1"/>
  <c r="U74" i="4"/>
  <c r="S74" i="4"/>
  <c r="R73" i="4"/>
  <c r="U73" i="4" s="1"/>
  <c r="U72" i="4"/>
  <c r="S72" i="4"/>
  <c r="N71" i="4"/>
  <c r="U71" i="4" s="1"/>
  <c r="H70" i="4"/>
  <c r="R70" i="4" s="1"/>
  <c r="U70" i="4" s="1"/>
  <c r="U69" i="4"/>
  <c r="R69" i="4"/>
  <c r="S68" i="4"/>
  <c r="U68" i="4" s="1"/>
  <c r="U67" i="4"/>
  <c r="J67" i="4"/>
  <c r="R66" i="4"/>
  <c r="U66" i="4" s="1"/>
  <c r="U65" i="4"/>
  <c r="Q65" i="4"/>
  <c r="Q64" i="4"/>
  <c r="U64" i="4" s="1"/>
  <c r="U63" i="4"/>
  <c r="R63" i="4"/>
  <c r="N62" i="4"/>
  <c r="U62" i="4" s="1"/>
  <c r="U61" i="4"/>
  <c r="J61" i="4"/>
  <c r="H60" i="4"/>
  <c r="H117" i="4" s="1"/>
  <c r="U59" i="4"/>
  <c r="S59" i="4"/>
  <c r="P58" i="4"/>
  <c r="U58" i="4" s="1"/>
  <c r="U57" i="4"/>
  <c r="S57" i="4"/>
  <c r="N56" i="4"/>
  <c r="U56" i="4" s="1"/>
  <c r="U55" i="4"/>
  <c r="M55" i="4"/>
  <c r="M54" i="4"/>
  <c r="U54" i="4" s="1"/>
  <c r="U53" i="4"/>
  <c r="M53" i="4"/>
  <c r="J52" i="4"/>
  <c r="U52" i="4" s="1"/>
  <c r="U51" i="4"/>
  <c r="Q51" i="4"/>
  <c r="Q50" i="4"/>
  <c r="U50" i="4" s="1"/>
  <c r="U49" i="4"/>
  <c r="Q49" i="4"/>
  <c r="N48" i="4"/>
  <c r="U48" i="4" s="1"/>
  <c r="U47" i="4"/>
  <c r="M47" i="4"/>
  <c r="M46" i="4"/>
  <c r="U46" i="4" s="1"/>
  <c r="U45" i="4"/>
  <c r="M45" i="4"/>
  <c r="R44" i="4"/>
  <c r="U44" i="4" s="1"/>
  <c r="U43" i="4"/>
  <c r="J43" i="4"/>
  <c r="R42" i="4"/>
  <c r="U42" i="4" s="1"/>
  <c r="U41" i="4"/>
  <c r="S41" i="4"/>
  <c r="S40" i="4"/>
  <c r="U40" i="4" s="1"/>
  <c r="U39" i="4"/>
  <c r="N39" i="4"/>
  <c r="J38" i="4"/>
  <c r="U38" i="4" s="1"/>
  <c r="U37" i="4"/>
  <c r="K37" i="4"/>
  <c r="K36" i="4"/>
  <c r="U36" i="4" s="1"/>
  <c r="U35" i="4"/>
  <c r="K35" i="4"/>
  <c r="K117" i="4" s="1"/>
  <c r="N34" i="4"/>
  <c r="U34" i="4" s="1"/>
  <c r="U33" i="4"/>
  <c r="J33" i="4"/>
  <c r="Q32" i="4"/>
  <c r="U32" i="4" s="1"/>
  <c r="U31" i="4"/>
  <c r="Q31" i="4"/>
  <c r="Q30" i="4"/>
  <c r="U30" i="4" s="1"/>
  <c r="U29" i="4"/>
  <c r="Q29" i="4"/>
  <c r="Q28" i="4"/>
  <c r="Q117" i="4" s="1"/>
  <c r="U27" i="4"/>
  <c r="Q27" i="4"/>
  <c r="R26" i="4"/>
  <c r="U26" i="4" s="1"/>
  <c r="U25" i="4"/>
  <c r="N25" i="4"/>
  <c r="J24" i="4"/>
  <c r="U24" i="4" s="1"/>
  <c r="H23" i="4"/>
  <c r="R23" i="4" s="1"/>
  <c r="U23" i="4" s="1"/>
  <c r="U22" i="4"/>
  <c r="Q22" i="4"/>
  <c r="Q21" i="4"/>
  <c r="U21" i="4" s="1"/>
  <c r="U20" i="4"/>
  <c r="P20" i="4"/>
  <c r="P117" i="4" s="1"/>
  <c r="S19" i="4"/>
  <c r="U19" i="4" s="1"/>
  <c r="U18" i="4"/>
  <c r="M18" i="4"/>
  <c r="M17" i="4"/>
  <c r="U17" i="4" s="1"/>
  <c r="U16" i="4"/>
  <c r="S16" i="4"/>
  <c r="S117" i="4" s="1"/>
  <c r="R15" i="4"/>
  <c r="U15" i="4" s="1"/>
  <c r="U14" i="4"/>
  <c r="Q14" i="4"/>
  <c r="N13" i="4"/>
  <c r="U13" i="4" s="1"/>
  <c r="U12" i="4"/>
  <c r="J12" i="4"/>
  <c r="J117" i="4" s="1"/>
  <c r="R11" i="4"/>
  <c r="U11" i="4" s="1"/>
  <c r="S105" i="3"/>
  <c r="P105" i="3"/>
  <c r="N105" i="3"/>
  <c r="L105" i="3"/>
  <c r="J105" i="3"/>
  <c r="I105" i="3"/>
  <c r="G105" i="3"/>
  <c r="F105" i="3"/>
  <c r="E105" i="3"/>
  <c r="T103" i="3"/>
  <c r="Q100" i="3"/>
  <c r="T100" i="3" s="1"/>
  <c r="T99" i="3"/>
  <c r="Q99" i="3"/>
  <c r="O97" i="3"/>
  <c r="T97" i="3" s="1"/>
  <c r="M96" i="3"/>
  <c r="T96" i="3" s="1"/>
  <c r="O94" i="3"/>
  <c r="O105" i="3" s="1"/>
  <c r="M94" i="3"/>
  <c r="M105" i="3" s="1"/>
  <c r="H94" i="3"/>
  <c r="R91" i="3"/>
  <c r="T91" i="3" s="1"/>
  <c r="T90" i="3"/>
  <c r="T89" i="3"/>
  <c r="T88" i="3"/>
  <c r="T85" i="3"/>
  <c r="R85" i="3"/>
  <c r="T84" i="3"/>
  <c r="Q83" i="3"/>
  <c r="T83" i="3" s="1"/>
  <c r="O82" i="3"/>
  <c r="T82" i="3" s="1"/>
  <c r="Q81" i="3"/>
  <c r="T81" i="3" s="1"/>
  <c r="O79" i="3"/>
  <c r="T79" i="3" s="1"/>
  <c r="H79" i="3"/>
  <c r="T78" i="3"/>
  <c r="O78" i="3"/>
  <c r="T77" i="3"/>
  <c r="T76" i="3"/>
  <c r="T75" i="3"/>
  <c r="S75" i="3"/>
  <c r="R73" i="3"/>
  <c r="T73" i="3" s="1"/>
  <c r="T72" i="3"/>
  <c r="R72" i="3"/>
  <c r="Q70" i="3"/>
  <c r="T70" i="3" s="1"/>
  <c r="T68" i="3"/>
  <c r="Q68" i="3"/>
  <c r="T67" i="3"/>
  <c r="Q66" i="3"/>
  <c r="T66" i="3" s="1"/>
  <c r="R63" i="3"/>
  <c r="T63" i="3" s="1"/>
  <c r="R62" i="3"/>
  <c r="T62" i="3" s="1"/>
  <c r="S61" i="3"/>
  <c r="T61" i="3" s="1"/>
  <c r="T60" i="3"/>
  <c r="T59" i="3"/>
  <c r="O59" i="3"/>
  <c r="Q58" i="3"/>
  <c r="T58" i="3" s="1"/>
  <c r="T57" i="3"/>
  <c r="O57" i="3"/>
  <c r="T56" i="3"/>
  <c r="T55" i="3"/>
  <c r="T53" i="3"/>
  <c r="O53" i="3"/>
  <c r="T52" i="3"/>
  <c r="Q51" i="3"/>
  <c r="T51" i="3" s="1"/>
  <c r="Q49" i="3"/>
  <c r="T49" i="3" s="1"/>
  <c r="T48" i="3"/>
  <c r="T47" i="3"/>
  <c r="R44" i="3"/>
  <c r="T44" i="3" s="1"/>
  <c r="R43" i="3"/>
  <c r="T43" i="3" s="1"/>
  <c r="T42" i="3"/>
  <c r="O41" i="3"/>
  <c r="T41" i="3" s="1"/>
  <c r="T38" i="3"/>
  <c r="Q37" i="3"/>
  <c r="T37" i="3" s="1"/>
  <c r="R36" i="3"/>
  <c r="T36" i="3" s="1"/>
  <c r="R35" i="3"/>
  <c r="T35" i="3" s="1"/>
  <c r="Q34" i="3"/>
  <c r="T34" i="3" s="1"/>
  <c r="T32" i="3"/>
  <c r="T31" i="3"/>
  <c r="T30" i="3"/>
  <c r="T29" i="3"/>
  <c r="O29" i="3"/>
  <c r="T28" i="3"/>
  <c r="T27" i="3"/>
  <c r="T26" i="3"/>
  <c r="S26" i="3"/>
  <c r="T25" i="3"/>
  <c r="T22" i="3"/>
  <c r="T21" i="3"/>
  <c r="R21" i="3"/>
  <c r="R20" i="3"/>
  <c r="R105" i="3" s="1"/>
  <c r="T19" i="3"/>
  <c r="O19" i="3"/>
  <c r="L19" i="3"/>
  <c r="H19" i="3"/>
  <c r="H105" i="3" s="1"/>
  <c r="T18" i="3"/>
  <c r="T17" i="3"/>
  <c r="Q16" i="3"/>
  <c r="T16" i="3" s="1"/>
  <c r="T15" i="3"/>
  <c r="Q15" i="3"/>
  <c r="Q105" i="3" s="1"/>
  <c r="O14" i="3"/>
  <c r="T14" i="3" s="1"/>
  <c r="T13" i="3"/>
  <c r="O12" i="3"/>
  <c r="T12" i="3" s="1"/>
  <c r="K24" i="2"/>
  <c r="L22" i="2"/>
  <c r="L21" i="2"/>
  <c r="L20" i="2"/>
  <c r="J20" i="2"/>
  <c r="J19" i="2"/>
  <c r="L19" i="2" s="1"/>
  <c r="L18" i="2"/>
  <c r="J18" i="2"/>
  <c r="J17" i="2"/>
  <c r="L17" i="2" s="1"/>
  <c r="L16" i="2"/>
  <c r="J16" i="2"/>
  <c r="D16" i="2"/>
  <c r="J15" i="2"/>
  <c r="J24" i="2" s="1"/>
  <c r="D15" i="2"/>
  <c r="L14" i="2"/>
  <c r="J14" i="2"/>
  <c r="D14" i="2"/>
  <c r="L13" i="2"/>
  <c r="J13" i="2"/>
  <c r="D13" i="2"/>
  <c r="L12" i="2"/>
  <c r="D12" i="2"/>
  <c r="J11" i="2"/>
  <c r="L11" i="2" s="1"/>
  <c r="D11" i="2"/>
  <c r="L10" i="2"/>
  <c r="J10" i="2"/>
  <c r="D10" i="2"/>
  <c r="D24" i="2" s="1"/>
  <c r="F26" i="2" s="1"/>
  <c r="F28" i="2" s="1"/>
  <c r="H22" i="1"/>
  <c r="D26" i="1" s="1"/>
  <c r="H19" i="1"/>
  <c r="H18" i="1"/>
  <c r="H17" i="1"/>
  <c r="D17" i="1"/>
  <c r="H16" i="1"/>
  <c r="D16" i="1"/>
  <c r="H15" i="1"/>
  <c r="D15" i="1"/>
  <c r="H14" i="1"/>
  <c r="H13" i="1"/>
  <c r="D13" i="1"/>
  <c r="D22" i="1" s="1"/>
  <c r="D24" i="1" s="1"/>
  <c r="D29" i="1" s="1"/>
  <c r="L39" i="8" l="1"/>
  <c r="N11" i="8"/>
  <c r="N37" i="8" s="1"/>
  <c r="N43" i="8" s="1"/>
  <c r="M43" i="7"/>
  <c r="M22" i="7"/>
  <c r="M202" i="7" s="1"/>
  <c r="D28" i="6"/>
  <c r="D176" i="6"/>
  <c r="D212" i="6"/>
  <c r="D71" i="6"/>
  <c r="D107" i="6"/>
  <c r="D159" i="6"/>
  <c r="D297" i="6"/>
  <c r="W46" i="5"/>
  <c r="W41" i="5"/>
  <c r="W48" i="5"/>
  <c r="W27" i="5"/>
  <c r="W33" i="5"/>
  <c r="K59" i="5"/>
  <c r="W43" i="5"/>
  <c r="H119" i="4"/>
  <c r="M117" i="4"/>
  <c r="U121" i="4" s="1"/>
  <c r="U28" i="4"/>
  <c r="U117" i="4" s="1"/>
  <c r="R60" i="4"/>
  <c r="U60" i="4" s="1"/>
  <c r="U83" i="4"/>
  <c r="N117" i="4"/>
  <c r="R117" i="4"/>
  <c r="R119" i="4" s="1"/>
  <c r="K119" i="4"/>
  <c r="K123" i="4" s="1"/>
  <c r="O117" i="4"/>
  <c r="T107" i="3"/>
  <c r="T105" i="3"/>
  <c r="I107" i="3"/>
  <c r="T94" i="3"/>
  <c r="T20" i="3"/>
  <c r="L15" i="2"/>
  <c r="L24" i="2" s="1"/>
  <c r="L26" i="2" s="1"/>
  <c r="F30" i="2" s="1"/>
  <c r="F32" i="2" s="1"/>
  <c r="U119" i="4" l="1"/>
  <c r="U123" i="4" s="1"/>
</calcChain>
</file>

<file path=xl/sharedStrings.xml><?xml version="1.0" encoding="utf-8"?>
<sst xmlns="http://schemas.openxmlformats.org/spreadsheetml/2006/main" count="2235" uniqueCount="819">
  <si>
    <t>PAISLEY THREAD MILL MUSEUM</t>
  </si>
  <si>
    <t>BANK RECONCILIATION STATEMENT FOR THE YEAR ENDED 30TH SEPTEMBER 2025</t>
  </si>
  <si>
    <t>REGISTERED CHARITY NUMBER SC028745</t>
  </si>
  <si>
    <t>OPENING BANK BALANCE AS AT 01/10/2024</t>
  </si>
  <si>
    <t>CREDITS TO BANK ACCOUNT</t>
  </si>
  <si>
    <t>DEBITS TO BANK ACCOUNT</t>
  </si>
  <si>
    <t>BANK LODGEMENTS</t>
  </si>
  <si>
    <t>CHEQUES DRAWN</t>
  </si>
  <si>
    <t>BANK CREDITS</t>
  </si>
  <si>
    <t>FASTER PAYMENTS OUT</t>
  </si>
  <si>
    <t>PAY PAL CREDITS</t>
  </si>
  <si>
    <t>DIRECT DEBITS</t>
  </si>
  <si>
    <t>SQUARE CREDITS</t>
  </si>
  <si>
    <t>PAY PAL PAYMENTS</t>
  </si>
  <si>
    <t>JUST GIVING CREDITS</t>
  </si>
  <si>
    <t>PAY PAL FEES</t>
  </si>
  <si>
    <t>SQUARE FEES</t>
  </si>
  <si>
    <t>JUST GIVING FEES</t>
  </si>
  <si>
    <t>TOTAL CREDITS</t>
  </si>
  <si>
    <t>TOTAL PAID OUT</t>
  </si>
  <si>
    <t>TOTAL - OPENING BANK BALANCE + TOTAL CREDITS</t>
  </si>
  <si>
    <t>LESS : TOTAL PAID OUT</t>
  </si>
  <si>
    <t>CLOSING BANK BALANCE AS AT 30/09/2025</t>
  </si>
  <si>
    <t>BANK BALANCE AS AT 30/09/2025</t>
  </si>
  <si>
    <t>COMPLETED BY - FRANCES POLDING, TREASURER</t>
  </si>
  <si>
    <t>RECEIPTS AND PAYMENTS ACCOUNT FOR THE YEAR ENDED 30TH SEPTEMBER 2025</t>
  </si>
  <si>
    <t>RECEIPTS</t>
  </si>
  <si>
    <t>PAYMENTS</t>
  </si>
  <si>
    <t>BANK</t>
  </si>
  <si>
    <t>PETTY</t>
  </si>
  <si>
    <t>TOTAL</t>
  </si>
  <si>
    <t>CASH</t>
  </si>
  <si>
    <t>MEMBERS SUBSCRIPTIONS</t>
  </si>
  <si>
    <t>T/PHONE &amp; INTERNET</t>
  </si>
  <si>
    <t>DONATIONS</t>
  </si>
  <si>
    <t xml:space="preserve">WEBSITE </t>
  </si>
  <si>
    <t>DONATION BOX RECEIPTS</t>
  </si>
  <si>
    <t>INTERNET SECURITY</t>
  </si>
  <si>
    <t>MISC. SALES</t>
  </si>
  <si>
    <t>INSURANCE</t>
  </si>
  <si>
    <t>POSTAGE &amp; PACKING COSTS</t>
  </si>
  <si>
    <t>RENT</t>
  </si>
  <si>
    <t>R.T.G. STORAGE COSTS</t>
  </si>
  <si>
    <t>JUST GIVING MONTHLY FEE</t>
  </si>
  <si>
    <t>JUST GIVING</t>
  </si>
  <si>
    <t>MUSEUM SUPPLIES</t>
  </si>
  <si>
    <t>MISCELLANEOUS:-</t>
  </si>
  <si>
    <t>OFFICE SUPPLIES</t>
  </si>
  <si>
    <t>MACROBERTS SOLICITORS - PETER COATS TRUST</t>
  </si>
  <si>
    <t>WELLINGTON GOLF CLUB</t>
  </si>
  <si>
    <t>TOWERGATE INSURANCE CORRECTION</t>
  </si>
  <si>
    <t>P &amp; P ONLINE PURCHASES</t>
  </si>
  <si>
    <t>P &amp; P MILEAGE CLAIM</t>
  </si>
  <si>
    <t>TOTAL RECEIPTS</t>
  </si>
  <si>
    <t>TOTAL PAYMENTS</t>
  </si>
  <si>
    <t>SURPLUS/DEFICIT FOR THE YEAR</t>
  </si>
  <si>
    <t>PAISLEY THREAD MILL MUSEUM RECEIPTS  FOR THE PERIOD 01/10/2024 - 30/09/2025</t>
  </si>
  <si>
    <t>TRANSACTION</t>
  </si>
  <si>
    <t>DETAILS</t>
  </si>
  <si>
    <t>FOLIO</t>
  </si>
  <si>
    <t>CHEQUE</t>
  </si>
  <si>
    <t>PAYPAL</t>
  </si>
  <si>
    <t>SQUARE</t>
  </si>
  <si>
    <t>LODGE-</t>
  </si>
  <si>
    <t>M'SHIP</t>
  </si>
  <si>
    <t>DONATION</t>
  </si>
  <si>
    <t>MISC.</t>
  </si>
  <si>
    <t xml:space="preserve">P &amp; P </t>
  </si>
  <si>
    <t>JUST</t>
  </si>
  <si>
    <t>R.T.G.</t>
  </si>
  <si>
    <t>DATE</t>
  </si>
  <si>
    <t>REF.</t>
  </si>
  <si>
    <t>CREDITS</t>
  </si>
  <si>
    <t>MENTS</t>
  </si>
  <si>
    <t>SUBS.</t>
  </si>
  <si>
    <t>BOX</t>
  </si>
  <si>
    <t>SALES</t>
  </si>
  <si>
    <t>COSTS</t>
  </si>
  <si>
    <t>GIVING</t>
  </si>
  <si>
    <t>(STORAGE)</t>
  </si>
  <si>
    <t>(COSTS)</t>
  </si>
  <si>
    <t>BANK LODGEMENT - CASH</t>
  </si>
  <si>
    <t xml:space="preserve">SQUARE CREDIT - </t>
  </si>
  <si>
    <t>PAY PAL CREDIT - ELIZABETH OGILVIE</t>
  </si>
  <si>
    <t>JUST GIVING CREDIT</t>
  </si>
  <si>
    <t xml:space="preserve">PAY PAL CREDIT - LESLEY DAVIDSON </t>
  </si>
  <si>
    <t>PAY PAL CREDIT - BRIAN MCCANN</t>
  </si>
  <si>
    <t>R.T.G. - CHEQUE NUMBER 000217</t>
  </si>
  <si>
    <t>F POLDING</t>
  </si>
  <si>
    <t>A.T.M.</t>
  </si>
  <si>
    <t>BANK LODGEMENT - CHEQUES</t>
  </si>
  <si>
    <t>MCROBERTS SOLICITOR</t>
  </si>
  <si>
    <t>PAY PAL CREDIT - MARGARET GELLATLY</t>
  </si>
  <si>
    <t>PAY PAL CREDIT - FELICITY FULLWOOD</t>
  </si>
  <si>
    <t>PAY PAL CREDIT - ALISTAIR BARCLAY</t>
  </si>
  <si>
    <t>PAY PAL CREDIT - GAIL STEPHENSON</t>
  </si>
  <si>
    <t>PAY PAL CREDIT - FIONA JAMIESON</t>
  </si>
  <si>
    <t>PAY PAL CREDIT - MICHELLE MCLEAN</t>
  </si>
  <si>
    <t>R.T.G. - CHEQUE NUMBER 000218</t>
  </si>
  <si>
    <t>PAY PAL CREDIT - SHARON FARMER</t>
  </si>
  <si>
    <t>R.T.G. - CHEQUE NUMBER 000219</t>
  </si>
  <si>
    <t>PAY PAL CREDIT - CHRISTINE MCLELLAND</t>
  </si>
  <si>
    <t>PAY PAL CREDIT - REBECCA MORRIS</t>
  </si>
  <si>
    <t>PAY PAL CREDIT - IAN MCTERNAN</t>
  </si>
  <si>
    <t>PAY PAL CREDIT - NEIL BARTON</t>
  </si>
  <si>
    <t>THE WELLINGTON GOLF CLUB</t>
  </si>
  <si>
    <t>R.T.G. - CHEQUE NUMBER 000222</t>
  </si>
  <si>
    <t>R.T.G. - CHEQUE NUMBER 000223</t>
  </si>
  <si>
    <t>PAY PAL CREDIT - SOMERSET SOAP SHED</t>
  </si>
  <si>
    <t>PAY PAL CREDIT - ALISON ROBINSON</t>
  </si>
  <si>
    <t>PAY PAL CREDIT - LEANNE STRAW</t>
  </si>
  <si>
    <t>R.T.G. - CHEQUE NUMBER 000224</t>
  </si>
  <si>
    <t>PAY PAL CREDIT - SUSANNE MCCORMICK</t>
  </si>
  <si>
    <t>RAYMOND BAXTER</t>
  </si>
  <si>
    <t>R.T.G. - CHEQUE NUMBER 000225</t>
  </si>
  <si>
    <t>TOTAL CASH RECEIPTS PER PETTTY CASH</t>
  </si>
  <si>
    <t>TOTAL CASH, CHEQUES, PAY PAL &amp; BANK CREDITS</t>
  </si>
  <si>
    <t>CHECK</t>
  </si>
  <si>
    <t>PAISLEY THREAD MILL MUSEUM - PAYMENTS  FOR THE PERIOD 01/10/2024 - 30/09/2025</t>
  </si>
  <si>
    <t>FASTER</t>
  </si>
  <si>
    <t>DIRECT</t>
  </si>
  <si>
    <t>PAY PAL</t>
  </si>
  <si>
    <t>PLUSNET</t>
  </si>
  <si>
    <t>P.C.,</t>
  </si>
  <si>
    <t>INS.</t>
  </si>
  <si>
    <t>MUSEUM</t>
  </si>
  <si>
    <t>OFFCE</t>
  </si>
  <si>
    <t>NUMBER</t>
  </si>
  <si>
    <t xml:space="preserve">PAYMENT </t>
  </si>
  <si>
    <t>DEBIT</t>
  </si>
  <si>
    <t>FEES</t>
  </si>
  <si>
    <t>T/P &amp; B/B</t>
  </si>
  <si>
    <t>WEBSITE</t>
  </si>
  <si>
    <t>SHOP</t>
  </si>
  <si>
    <t>SUPPLIES</t>
  </si>
  <si>
    <t>OUT</t>
  </si>
  <si>
    <t>&amp; SECURITY</t>
  </si>
  <si>
    <t>D/D</t>
  </si>
  <si>
    <t>14/10/244</t>
  </si>
  <si>
    <t>B.T. GROUP</t>
  </si>
  <si>
    <t>PAY PAL FEES - ELIZABETH OGILVIE</t>
  </si>
  <si>
    <t>ABBEY MILL BUSINESS CENTRE</t>
  </si>
  <si>
    <t xml:space="preserve">PAY PAL PAYMENT - MICROSOFT </t>
  </si>
  <si>
    <t>PAY PAL FEES -LESLEY DAVIDSON</t>
  </si>
  <si>
    <t>PAY PAL FEES - BRIAN MCCANN</t>
  </si>
  <si>
    <t>PAY PAL FEES - MARGARET GELLATLY</t>
  </si>
  <si>
    <t>PAY PAL FEES - FELICITY FULLWOOD</t>
  </si>
  <si>
    <t>PAY PAL FEES - ALISTAIR BARCLAY</t>
  </si>
  <si>
    <t>PAY PAL FEES - GAIL STEPHENSON</t>
  </si>
  <si>
    <t>PAY PAL FEES - FIONA JAMIESON</t>
  </si>
  <si>
    <t>PAY PAL FEES - MICHELLE MCLEAN</t>
  </si>
  <si>
    <t>PAY PAL PAYMENT - ENIX LTD</t>
  </si>
  <si>
    <t>PAY PAL PAYMENT - NORTON LIFE LOCK</t>
  </si>
  <si>
    <t>PAY PAL FEES - SHARON FARMER</t>
  </si>
  <si>
    <t>PAY PAL FEES - CHRISTINE MCLELLAND</t>
  </si>
  <si>
    <t>PAY PAL FEES - REBECCA MORRIS</t>
  </si>
  <si>
    <t>F POLDING PER AMAZON UK</t>
  </si>
  <si>
    <t>PAY PAL FEES - IAN MCTERNAN</t>
  </si>
  <si>
    <t>PAY PAL FEES -NEIL BARTON</t>
  </si>
  <si>
    <t>TOWERGATE INSURANCE</t>
  </si>
  <si>
    <t>PAY PAL FEES -SOMERSET SOAP SHED</t>
  </si>
  <si>
    <t>PAY PAL FEES - ALISON ROBINSON</t>
  </si>
  <si>
    <t xml:space="preserve">AMAZON, UK </t>
  </si>
  <si>
    <t>CARTRIDGE PEOPLE</t>
  </si>
  <si>
    <t>PAY PAL FEES - LEANNE STRAW</t>
  </si>
  <si>
    <t>PAY PAL FEES - SUSANNE MCCORMICK</t>
  </si>
  <si>
    <t>MUIR MEDIA</t>
  </si>
  <si>
    <t>PAULA REYNOLDS</t>
  </si>
  <si>
    <t>ENIX</t>
  </si>
  <si>
    <t>MISC. FEES TOTAL</t>
  </si>
  <si>
    <t>NORTON</t>
  </si>
  <si>
    <t>MICROSOFT</t>
  </si>
  <si>
    <t>LESS : RENT</t>
  </si>
  <si>
    <t>PAISLEY THREAD MILL MUSEUM PETTY CASH ANALYSIS 01/10/2024 - 30/09/2025</t>
  </si>
  <si>
    <t>BALANCE</t>
  </si>
  <si>
    <t>LODGEMENT</t>
  </si>
  <si>
    <t xml:space="preserve">DON. </t>
  </si>
  <si>
    <t>DON.'S</t>
  </si>
  <si>
    <t>P &amp; P</t>
  </si>
  <si>
    <t>OTHER</t>
  </si>
  <si>
    <t>EXPENSES</t>
  </si>
  <si>
    <t>BALANCE BROUGHT FORWARD</t>
  </si>
  <si>
    <t>BANK LODGEMENT</t>
  </si>
  <si>
    <t>CASH SALES PER SQUARE REPORT - OCTOBER 2024</t>
  </si>
  <si>
    <t>CASH SALES PER SQUARE REPORT - NOVEMBER 2024</t>
  </si>
  <si>
    <t>P &amp; P PAY PAL PURCHASE - K THOMSON</t>
  </si>
  <si>
    <t>P &amp; P PAY PAL PURCHASE - R WOODWORD</t>
  </si>
  <si>
    <t>P &amp; P PAY PAL PURCHASE - B MCMENEMY</t>
  </si>
  <si>
    <t>P &amp; P PAY PAL PURCHASE - G STEPHENSON</t>
  </si>
  <si>
    <t>PAY PAL PURCHASE - F JAMIESON - MILEAGE</t>
  </si>
  <si>
    <t>PAY PAL PURCHASE - A BARCLAY - MILEAGE</t>
  </si>
  <si>
    <t>PAY PAL PURCHASE - M MCLEAN - MILEAGE</t>
  </si>
  <si>
    <t>CASH SALES PER SQUARE REPORT - DECEMBER 2024</t>
  </si>
  <si>
    <t>CASH SALES PER SQUARE REPORT - JANUARY 2025</t>
  </si>
  <si>
    <t>CASH SALES PER SQUARE REPORT - FEBRUARY 2025</t>
  </si>
  <si>
    <t>CASH SALES PER SQUARE REPORT - MARCH 2025</t>
  </si>
  <si>
    <t>CASH SALES PER SQUARE REPORT - APRIL 2025</t>
  </si>
  <si>
    <t>P &amp; P PAY PAL PURCHASE - S FARMER</t>
  </si>
  <si>
    <t>P &amp; P PAY PAL PURCHASE - C MCLELLAND</t>
  </si>
  <si>
    <t>P &amp; P PAY PAL PURCHASE - R MORRIS</t>
  </si>
  <si>
    <t>P &amp; P PAY PAL PURCHASE - I MCTERNAN</t>
  </si>
  <si>
    <t>P &amp; P PAY PAL PURCHASE - N BARTON</t>
  </si>
  <si>
    <t>CASH SALES PER SQUARE REPORT - MAY 2025</t>
  </si>
  <si>
    <t>CASH SALES PER SQUARE REPORT - JUNE 2025</t>
  </si>
  <si>
    <t>CASH SALES PER SQUARE REPORT - JULY 2025</t>
  </si>
  <si>
    <t>CASH SALES PER SQUARE REPORT - AUGUST 2025</t>
  </si>
  <si>
    <t>CASH SALES PER SQUARE REPORT - SEPTEMBER 2025</t>
  </si>
  <si>
    <t>TO BALANCE PETTY CASH</t>
  </si>
  <si>
    <t>TOTALS</t>
  </si>
  <si>
    <t>AT THE PETTY CASH COUNT ON 30/09/2025</t>
  </si>
  <si>
    <t>THE TOTAL VALUE OF ACTUAL CASH WAS £325.70</t>
  </si>
  <si>
    <t>THE PETTY CASH FIGURE WAS £291.98</t>
  </si>
  <si>
    <t>A VARIANCE OF £33.72</t>
  </si>
  <si>
    <t>£50.00 WAS RETAINED FOR THE FOLLOWING YEAR</t>
  </si>
  <si>
    <t>AND AN ADJUSTMENT WAS MADE TO BALANCE THE FIGURE</t>
  </si>
  <si>
    <t>TO £50.00.</t>
  </si>
  <si>
    <t>3 VOLUNTEERS HAVE ACCESS TO SQUARE UP TO PROCESS</t>
  </si>
  <si>
    <t xml:space="preserve">PAYMENTS.  IT IS HIGHLY PROBABLE THAT CASH PURCHASES </t>
  </si>
  <si>
    <t>WERE ACCEPTED WHEN THEY WERE NOT AVAILABLE</t>
  </si>
  <si>
    <t>AND WHILST EVERY ATTEMPT IS MADE TO CAPTURE THESE</t>
  </si>
  <si>
    <t>SOME MAY HAVE BEEN MISSED, HENCE THE VARIANCE IN</t>
  </si>
  <si>
    <t>CASH.</t>
  </si>
  <si>
    <t>ACTION WILL BE TAKEN TO REMEDY THIS PROBLEM.</t>
  </si>
  <si>
    <t>DONATION (TO PURCHASE TIES)</t>
  </si>
  <si>
    <t>LAST PAY IN RECORD FOR THE YEAR ENDING 30/09/2024</t>
  </si>
  <si>
    <t>BANK GIRO CREDIT NO. 500084</t>
  </si>
  <si>
    <t>CHEQUES</t>
  </si>
  <si>
    <t>RENFREWSHIRE LOCAL HISTORY FORUM</t>
  </si>
  <si>
    <t>RENFREWSHIRE TAPESTRY GROUP</t>
  </si>
  <si>
    <t>Invoice for September 2024</t>
  </si>
  <si>
    <t>TOTAL VALUE OF CHEQUES</t>
  </si>
  <si>
    <t>NUMBER OF</t>
  </si>
  <si>
    <t>TOTAL VALUE OF CASH</t>
  </si>
  <si>
    <t>TOTAL VALUE OF PAY IN</t>
  </si>
  <si>
    <t>BANK GIRO CREDIT NO. 500085</t>
  </si>
  <si>
    <t>RENFREWSHIRE TAPESTRY GROUP - # 000217</t>
  </si>
  <si>
    <t>DATED 19/11/2024</t>
  </si>
  <si>
    <t>DATED 28/01/2025</t>
  </si>
  <si>
    <t>DATED 07/03/2025</t>
  </si>
  <si>
    <t>DATED 29/05/2025</t>
  </si>
  <si>
    <t>BANK GIRO CREDIT NO. 500086</t>
  </si>
  <si>
    <t>DATED 10/07/2025</t>
  </si>
  <si>
    <t>DATED 13/08/2025</t>
  </si>
  <si>
    <t>DATED 04/09/2025</t>
  </si>
  <si>
    <t>R BAXTER</t>
  </si>
  <si>
    <t>PAYEE</t>
  </si>
  <si>
    <t>INVOICE</t>
  </si>
  <si>
    <t>RAISED</t>
  </si>
  <si>
    <t>VALUE</t>
  </si>
  <si>
    <t>DEBITED</t>
  </si>
  <si>
    <t>Paisley Thread Mill Museum</t>
  </si>
  <si>
    <t>For the month of August</t>
  </si>
  <si>
    <t>For the month of July</t>
  </si>
  <si>
    <t>For the month of September</t>
  </si>
  <si>
    <t>10/2024</t>
  </si>
  <si>
    <t>For the month of October</t>
  </si>
  <si>
    <t>11/2024</t>
  </si>
  <si>
    <t>For the month of November</t>
  </si>
  <si>
    <t>CHEQUES RAISED IN PERIOD 01/01/2025 - 31/12/2025</t>
  </si>
  <si>
    <t>For the month of December</t>
  </si>
  <si>
    <t>For the month of January</t>
  </si>
  <si>
    <t>For the month of February</t>
  </si>
  <si>
    <t>For the month of March</t>
  </si>
  <si>
    <t>F Polding per Ian W Wallace - Insurance</t>
  </si>
  <si>
    <t>Paisley Methodist Central Hall</t>
  </si>
  <si>
    <t>For the month of April</t>
  </si>
  <si>
    <t>For the month of May</t>
  </si>
  <si>
    <t>For the month of June</t>
  </si>
  <si>
    <t>F Polding per Paula Reynolds</t>
  </si>
  <si>
    <t>CLAIM</t>
  </si>
  <si>
    <t>F Polding - Insurance</t>
  </si>
  <si>
    <t>F Polding  - P.T.M.M.</t>
  </si>
  <si>
    <t>SUMMARY OF SQUARE UP SALES FOR THE YEAR 01/10/2024 TO 30/09/2025</t>
  </si>
  <si>
    <t>Date</t>
  </si>
  <si>
    <t>Net Sales</t>
  </si>
  <si>
    <t>Cash</t>
  </si>
  <si>
    <t xml:space="preserve">Cash </t>
  </si>
  <si>
    <t>Card</t>
  </si>
  <si>
    <t>Other</t>
  </si>
  <si>
    <t>Fees</t>
  </si>
  <si>
    <t xml:space="preserve">Fees </t>
  </si>
  <si>
    <t xml:space="preserve">Net </t>
  </si>
  <si>
    <t>Check</t>
  </si>
  <si>
    <t>Description</t>
  </si>
  <si>
    <t>Customer Name</t>
  </si>
  <si>
    <t>Time</t>
  </si>
  <si>
    <t>Time Zone</t>
  </si>
  <si>
    <t>Gross Sales</t>
  </si>
  <si>
    <t>Discounts</t>
  </si>
  <si>
    <t>Service Charges</t>
  </si>
  <si>
    <t>Gift Card Sales</t>
  </si>
  <si>
    <t>Tax</t>
  </si>
  <si>
    <t>Tip</t>
  </si>
  <si>
    <t>Partial Refunds</t>
  </si>
  <si>
    <t>Total Collected</t>
  </si>
  <si>
    <t>Source</t>
  </si>
  <si>
    <t>Card Entry Methods</t>
  </si>
  <si>
    <t>Square Gift Card</t>
  </si>
  <si>
    <t>Tender Note</t>
  </si>
  <si>
    <t>Transaction ID</t>
  </si>
  <si>
    <t>Payment ID</t>
  </si>
  <si>
    <t>Card Brand</t>
  </si>
  <si>
    <t>PAN Suffix</t>
  </si>
  <si>
    <t>Device Name</t>
  </si>
  <si>
    <t>Staff Name</t>
  </si>
  <si>
    <t>Staff ID</t>
  </si>
  <si>
    <t>Details</t>
  </si>
  <si>
    <t>Invoice Number</t>
  </si>
  <si>
    <t>Event Type</t>
  </si>
  <si>
    <t>Location</t>
  </si>
  <si>
    <t>Dining Option</t>
  </si>
  <si>
    <t>Customer ID</t>
  </si>
  <si>
    <t>Customer Reference ID</t>
  </si>
  <si>
    <t>Device Nickname</t>
  </si>
  <si>
    <t>Third Party Fees</t>
  </si>
  <si>
    <t>Deposit ID</t>
  </si>
  <si>
    <t>Deposit Date</t>
  </si>
  <si>
    <t>Deposit Details</t>
  </si>
  <si>
    <t>Fee Percentage Rate</t>
  </si>
  <si>
    <t>Fee Fixed Rate</t>
  </si>
  <si>
    <t>Refund Reason</t>
  </si>
  <si>
    <t>Discount Name</t>
  </si>
  <si>
    <t>Transaction Status</t>
  </si>
  <si>
    <t>Order Reference ID</t>
  </si>
  <si>
    <t>Fulfilment Note</t>
  </si>
  <si>
    <t>Free Processing Applied</t>
  </si>
  <si>
    <t>Channel</t>
  </si>
  <si>
    <t>Unattributed Tips</t>
  </si>
  <si>
    <t>Table info</t>
  </si>
  <si>
    <t xml:space="preserve">Per </t>
  </si>
  <si>
    <t>Tender</t>
  </si>
  <si>
    <t>Total</t>
  </si>
  <si>
    <t>Month</t>
  </si>
  <si>
    <t>Type</t>
  </si>
  <si>
    <t>M'Ship</t>
  </si>
  <si>
    <t>Donation</t>
  </si>
  <si>
    <t>Misc.</t>
  </si>
  <si>
    <t>Box</t>
  </si>
  <si>
    <t>Sales</t>
  </si>
  <si>
    <t>Donation box</t>
  </si>
  <si>
    <t>London</t>
  </si>
  <si>
    <t>Point of Sale</t>
  </si>
  <si>
    <t>N/A</t>
  </si>
  <si>
    <t>aSCcJD98iyg80NNM9JLZHJitdxIZY</t>
  </si>
  <si>
    <t>3xhBJHbM1KZgWNGfG6KIcmHavt8YY</t>
  </si>
  <si>
    <t>Galaxy A05s</t>
  </si>
  <si>
    <t>Frances Polding</t>
  </si>
  <si>
    <t>https://app.squareup.com/dashboard/sales/transactions/aSCcJD98iyg80NNM9JLZHJitdxIZY/by-unit/LW7A358B6FE34</t>
  </si>
  <si>
    <t>Payment</t>
  </si>
  <si>
    <t>Paisley Thread Mill museum</t>
  </si>
  <si>
    <t>Complete</t>
  </si>
  <si>
    <t xml:space="preserve">Bag, Mill memories, Tea Towel </t>
  </si>
  <si>
    <t>Tapped</t>
  </si>
  <si>
    <t>aA9yi4QdOZxO4j8Gp9TGQqH72XTZY</t>
  </si>
  <si>
    <t>PRl6t0PiLl1i1m5nRfEmrqdFtMBZY</t>
  </si>
  <si>
    <t>Mastercard</t>
  </si>
  <si>
    <t>Norma’s iPhone</t>
  </si>
  <si>
    <t>Norma Hagan</t>
  </si>
  <si>
    <t>https://app.squareup.com/dashboard/sales/transactions/aA9yi4QdOZxO4j8Gp9TGQqH72XTZY/by-unit/LW7A358B6FE34</t>
  </si>
  <si>
    <t>3ZBQHXQPYJ0N4JB7QEW282FQ7RGS</t>
  </si>
  <si>
    <t>https://app.squareup.com/dashboard/sales/deposits/3ZBQHXQPYJ0N4JB7QEW282FQ7RGS/by-unit/LW7A358B6FE34</t>
  </si>
  <si>
    <t>2 x Bobbin key ring (Small)</t>
  </si>
  <si>
    <t>E9VUgDQCPquCM9TQFtOICQsLHjIZY</t>
  </si>
  <si>
    <t>PDOgGdHVwHv6hzdpnqbShyqHE2OZY</t>
  </si>
  <si>
    <t>https://app.squareup.com/dashboard/sales/transactions/E9VUgDQCPquCM9TQFtOICQsLHjIZY/by-unit/LW7A358B6FE34</t>
  </si>
  <si>
    <t>Bobbin key ring (Small), Bobbin key ring (Large)</t>
  </si>
  <si>
    <t>mu9m1uAzfvf9MH2KCYBN8jKQmHKZY</t>
  </si>
  <si>
    <t>98JvX9ToACTXKApf6XBd6j8mLuXZY</t>
  </si>
  <si>
    <t>https://app.squareup.com/dashboard/sales/transactions/mu9m1uAzfvf9MH2KCYBN8jKQmHKZY/by-unit/LW7A358B6FE34</t>
  </si>
  <si>
    <t>g3buJHanFRHP3f57GO6jBeRsQSSZY</t>
  </si>
  <si>
    <t>5cG7gSQc0hGaLjCHYKBVIGguDjfZY</t>
  </si>
  <si>
    <t>https://app.squareup.com/dashboard/sales/transactions/g3buJHanFRHP3f57GO6jBeRsQSSZY/by-unit/LW7A358B6FE34</t>
  </si>
  <si>
    <t>IrXgJAVDolbEWAfKVxN3RmNjLIgZY</t>
  </si>
  <si>
    <t>RWh5IXpOhWCYyOk63hVY2fHioMVZY</t>
  </si>
  <si>
    <t>https://app.squareup.com/dashboard/sales/transactions/IrXgJAVDolbEWAfKVxN3RmNjLIgZY/by-unit/LW7A358B6FE34</t>
  </si>
  <si>
    <t>Mill memories (Regular)</t>
  </si>
  <si>
    <t>aSaa4SHMuvbGb4ZBNV4ee8G1w7MZY</t>
  </si>
  <si>
    <t>LZ2WcIkWRNgesGfeVE9QGF8gegBZY</t>
  </si>
  <si>
    <t>https://app.squareup.com/dashboard/sales/transactions/aSaa4SHMuvbGb4ZBNV4ee8G1w7MZY/by-unit/LW7A358B6FE34</t>
  </si>
  <si>
    <t>3Z93JRPVTPED3JD7VHRFSA9Y55D9</t>
  </si>
  <si>
    <t>https://app.squareup.com/dashboard/sales/deposits/3Z93JRPVTPED3JD7VHRFSA9Y55D9/by-unit/LW7A358B6FE34</t>
  </si>
  <si>
    <t>Donation (Regular) - For donations via card</t>
  </si>
  <si>
    <t>OMaK5qTWcJEs4idtoynWcWSzmRJZY</t>
  </si>
  <si>
    <t>XpHEMATBq7sO8d8M5RDfmAqYjMFZY</t>
  </si>
  <si>
    <t>https://app.squareup.com/dashboard/sales/transactions/OMaK5qTWcJEs4idtoynWcWSzmRJZY/by-unit/LW7A358B6FE34</t>
  </si>
  <si>
    <t>Total for the Month</t>
  </si>
  <si>
    <t>KcLCXkPnaW1uE1nyhWh43bcozHQZY</t>
  </si>
  <si>
    <t>RgWhGISUOQXcntEaaD7HW2RLnC7YY</t>
  </si>
  <si>
    <t>https://app.squareup.com/dashboard/sales/transactions/KcLCXkPnaW1uE1nyhWh43bcozHQZY/by-unit/LW7A358B6FE34</t>
  </si>
  <si>
    <t>Threads (Regular)</t>
  </si>
  <si>
    <t>W29qVg4uVNDp43eDoqy1duYzZccZY</t>
  </si>
  <si>
    <t>xUeAIgscHeHQx5cVyv2rlaryiDSZY</t>
  </si>
  <si>
    <t>https://app.squareup.com/dashboard/sales/transactions/W29qVg4uVNDp43eDoqy1duYzZccZY/by-unit/LW7A358B6FE34</t>
  </si>
  <si>
    <t>Tea Towel (Red)</t>
  </si>
  <si>
    <t>C49zVpUkXvjkzoLOKqU3OgVjyE6YY</t>
  </si>
  <si>
    <t>9wNia7TqsfCDMQe9r71LiH5BV9GZY</t>
  </si>
  <si>
    <t>Visa</t>
  </si>
  <si>
    <t>https://app.squareup.com/dashboard/sales/transactions/C49zVpUkXvjkzoLOKqU3OgVjyE6YY/by-unit/LW7A358B6FE34</t>
  </si>
  <si>
    <t>3ZF4B5NY7NBX2P58JHT1W3P920R1</t>
  </si>
  <si>
    <t>https://app.squareup.com/dashboard/sales/deposits/3ZF4B5NY7NBX2P58JHT1W3P920R1/by-unit/LW7A358B6FE34</t>
  </si>
  <si>
    <t>Tea Towel (Red), Bobbin key ring (Medium)</t>
  </si>
  <si>
    <t>89vejhHhmdUPxPPw1D8bK2UonBUZY</t>
  </si>
  <si>
    <t>jPxn5vkI4rW0wrq4Sw9bdJFlHVUZY</t>
  </si>
  <si>
    <t>https://app.squareup.com/dashboard/sales/transactions/89vejhHhmdUPxPPw1D8bK2UonBUZY/by-unit/LW7A358B6FE34</t>
  </si>
  <si>
    <t>Bobbin key ring (Small), Donation (Regular) - Membership (Regular)</t>
  </si>
  <si>
    <t>mKRBl4eNU22Quf4MJ9KDROeUmJOZY</t>
  </si>
  <si>
    <t>1oLuekECPwX5mMn32rprYSmircCZY</t>
  </si>
  <si>
    <t>https://app.squareup.com/dashboard/sales/transactions/mKRBl4eNU22Quf4MJ9KDROeUmJOZY/by-unit/LW7A358B6FE34</t>
  </si>
  <si>
    <t>Tea Towel (Green)</t>
  </si>
  <si>
    <t>COsbSeYJmQls3cRjtkyj01DbCbZZY</t>
  </si>
  <si>
    <t>x0y4fYfztKiO3QxHwGwrCwszkLSZY</t>
  </si>
  <si>
    <t>https://app.squareup.com/dashboard/sales/transactions/COsbSeYJmQls3cRjtkyj01DbCbZZY/by-unit/LW7A358B6FE34</t>
  </si>
  <si>
    <t>gly6B4uRbXRUZgic5LBAnMRyMLRZY</t>
  </si>
  <si>
    <t>DHpFxYnS9z8oVCMKFWzI2CYMGfXZY</t>
  </si>
  <si>
    <t>https://app.squareup.com/dashboard/sales/transactions/gly6B4uRbXRUZgic5LBAnMRyMLRZY/by-unit/LW7A358B6FE34</t>
  </si>
  <si>
    <t>Membership (Regular)</t>
  </si>
  <si>
    <t>Mary and Sam Mckeown</t>
  </si>
  <si>
    <t>cldBSqv4QzjaTHfKxRGgf7p5SxCZY</t>
  </si>
  <si>
    <t>tE3o6PoHENU92GAjCLtRKTGM01JZY</t>
  </si>
  <si>
    <t>https://app.squareup.com/dashboard/sales/transactions/cldBSqv4QzjaTHfKxRGgf7p5SxCZY/by-unit/LW7A358B6FE34</t>
  </si>
  <si>
    <t>00FSSGAKTS5QB4KNPWBS55D7HC</t>
  </si>
  <si>
    <t>SMzbkhqz3fJbgzXJ4o89FNuykNSZY</t>
  </si>
  <si>
    <t>Dtw3TFcRee5rFIdfPSvGDCC7bNDZY</t>
  </si>
  <si>
    <t>https://app.squareup.com/dashboard/sales/transactions/SMzbkhqz3fJbgzXJ4o89FNuykNSZY/by-unit/LW7A358B6FE34</t>
  </si>
  <si>
    <t>St Columba's Church Guild Stewarton</t>
  </si>
  <si>
    <t>aa8lB5mFmX3wkYyUFXYJiu5yZzQZY</t>
  </si>
  <si>
    <t>dOWZdbuQmS6cggATu0IugrH5BwVZY</t>
  </si>
  <si>
    <t>https://app.squareup.com/dashboard/sales/transactions/aa8lB5mFmX3wkYyUFXYJiu5yZzQZY/by-unit/LW7A358B6FE34</t>
  </si>
  <si>
    <t>M6PGM0VZFCWADQ0FRW2XYFXTDM</t>
  </si>
  <si>
    <t xml:space="preserve">2 x Tea Towel (Red), Donation (Regular) - Threads (Regular), Donation (Regular) </t>
  </si>
  <si>
    <t>Ks5lTeHDVHv3ppG8pdJXCZtu0ZIZY</t>
  </si>
  <si>
    <t>NKue4qmwm8HHmSMNnQIQQiHm7XCZY</t>
  </si>
  <si>
    <t>https://app.squareup.com/dashboard/sales/transactions/Ks5lTeHDVHv3ppG8pdJXCZtu0ZIZY/by-unit/LW7A358B6FE34</t>
  </si>
  <si>
    <t>sBVqDGXBcYw6rTLuSkRA5VTbWFSZY</t>
  </si>
  <si>
    <t>9EL6FV7YvDqLURkwYbfjzBMIrSOZY</t>
  </si>
  <si>
    <t>https://app.squareup.com/dashboard/sales/transactions/sBVqDGXBcYw6rTLuSkRA5VTbWFSZY/by-unit/LW7A358B6FE34</t>
  </si>
  <si>
    <t>UJBjXoAB4S2WmJF4RHVJRHg9dKZZY</t>
  </si>
  <si>
    <t>r3tC22FiQqoYYHpKrBfHlQ09iV6YY</t>
  </si>
  <si>
    <t>https://app.squareup.com/dashboard/sales/transactions/UJBjXoAB4S2WmJF4RHVJRHg9dKZZY/by-unit/LW7A358B6FE34</t>
  </si>
  <si>
    <t>Mill memories (Regular), Donation (Regular)</t>
  </si>
  <si>
    <t>2EOVkNnkxDKn3nCt1ofR88mSMAfZY</t>
  </si>
  <si>
    <t>LVw2z9p82YiYtNyhNPRyW16eqOAZY</t>
  </si>
  <si>
    <t>https://app.squareup.com/dashboard/sales/transactions/2EOVkNnkxDKn3nCt1ofR88mSMAfZY/by-unit/LW7A358B6FE34</t>
  </si>
  <si>
    <t>Bobbin key ring (Small)</t>
  </si>
  <si>
    <t>ERXMEwPKDmAN32nxNMcLmvAVpZRZY</t>
  </si>
  <si>
    <t>DpOdw2MJXoD6InUcGFB6GaSrh9BZY</t>
  </si>
  <si>
    <t>https://app.squareup.com/dashboard/sales/transactions/ERXMEwPKDmAN32nxNMcLmvAVpZRZY/by-unit/LW7A358B6FE34</t>
  </si>
  <si>
    <t>ET118sqdRUTdNILNbnGH9w8eV</t>
  </si>
  <si>
    <t>XfchUYza6DqWrWBh2daJI4YiuaB</t>
  </si>
  <si>
    <t>https://app.squareup.com/dashboard/sales/transactions/ET118sqdRUTdNILNbnGH9w8eV/by-unit/LW7A358B6FE34</t>
  </si>
  <si>
    <t>3ZSR3TBV7JX93CQ8WYAXGKV8199N</t>
  </si>
  <si>
    <t>https://app.squareup.com/dashboard/sales/deposits/3ZSR3TBV7JX93CQ8WYAXGKV8199N/by-unit/LW7A358B6FE34</t>
  </si>
  <si>
    <t>e88DuoJ1JjV4MezrIhTVjlZsOReZY</t>
  </si>
  <si>
    <t>9Kcv0rKOS7puGbt6ImZ1OtPOvRFZY</t>
  </si>
  <si>
    <t>https://app.squareup.com/dashboard/sales/transactions/e88DuoJ1JjV4MezrIhTVjlZsOReZY/by-unit/LW7A358B6FE34</t>
  </si>
  <si>
    <t>Bobbin key ring (Medium)</t>
  </si>
  <si>
    <t>uQy5rHHLzoGavFSx1tKePMeMnISZY</t>
  </si>
  <si>
    <t>t4p2zLOUDcukKzMKGjuZX5Z6dwcZY</t>
  </si>
  <si>
    <t>https://app.squareup.com/dashboard/sales/transactions/uQy5rHHLzoGavFSx1tKePMeMnISZY/by-unit/LW7A358B6FE34</t>
  </si>
  <si>
    <t>GuRARTKrvcOS9j4ZxBwbkUZt1YIZY</t>
  </si>
  <si>
    <t>x2L6SY5eOHtBPR5het3BYpu8gTeZY</t>
  </si>
  <si>
    <t>https://app.squareup.com/dashboard/sales/transactions/GuRARTKrvcOS9j4ZxBwbkUZt1YIZY/by-unit/LW7A358B6FE34</t>
  </si>
  <si>
    <t>Tea Towel (Red), Donation (Regular) -  Bobbin key ring (Medium)</t>
  </si>
  <si>
    <t>0hxR5vabaPwzuH8Obsla884wZHPZY</t>
  </si>
  <si>
    <t>ZuJYgjDoAUcOrB8HWJOhWqPRRcJZY</t>
  </si>
  <si>
    <t>https://app.squareup.com/dashboard/sales/transactions/0hxR5vabaPwzuH8Obsla884wZHPZY/by-unit/LW7A358B6FE34</t>
  </si>
  <si>
    <t>Tea Towel (Green), Donation (Regular) - For donations via card</t>
  </si>
  <si>
    <t>iKgoAsj6FSGkZO90vpGKSyLIUEPZY</t>
  </si>
  <si>
    <t>NkZRIlaSckjDMrncjDM4TSenrpKZY</t>
  </si>
  <si>
    <t>https://app.squareup.com/dashboard/sales/transactions/iKgoAsj6FSGkZO90vpGKSyLIUEPZY/by-unit/LW7A358B6FE34</t>
  </si>
  <si>
    <t>3Z7DDABH7XAH5YDFCZ9NAJX7JX5H</t>
  </si>
  <si>
    <t>https://app.squareup.com/dashboard/sales/deposits/3Z7DDABH7XAH5YDFCZ9NAJX7JX5H/by-unit/LW7A358B6FE34</t>
  </si>
  <si>
    <t>Membership (Regular), Donation (Regular) - For donations via card</t>
  </si>
  <si>
    <t>WWRunfHrXhaY25SuJaMGkgBuHu8YY</t>
  </si>
  <si>
    <t>9Ezy5qvFTpbQ5tRQjoEeeqstF8VZY</t>
  </si>
  <si>
    <t>https://app.squareup.com/dashboard/sales/transactions/WWRunfHrXhaY25SuJaMGkgBuHu8YY/by-unit/LW7A358B6FE34</t>
  </si>
  <si>
    <t>qqm6l78y7QIlaAgp7rxjhDqtggRZY</t>
  </si>
  <si>
    <t>bF00kMJPqDWJLb3hDpyLfipbSQaZY</t>
  </si>
  <si>
    <t>https://app.squareup.com/dashboard/sales/transactions/qqm6l78y7QIlaAgp7rxjhDqtggRZY/by-unit/LW7A358B6FE34</t>
  </si>
  <si>
    <t>i8ZKI9gn4o1XUKcHblf9hp57zFdZY</t>
  </si>
  <si>
    <t>Fg9BvZMBfoJ94pQNrPI8V12NCJCZY</t>
  </si>
  <si>
    <t>https://app.squareup.com/dashboard/sales/transactions/i8ZKI9gn4o1XUKcHblf9hp57zFdZY/by-unit/LW7A358B6FE34</t>
  </si>
  <si>
    <t>Mill memories, Seams sewn long ago, Bag , Bobbin key ring (Medium)</t>
  </si>
  <si>
    <t>Faye Mulhern</t>
  </si>
  <si>
    <t>gFeUpFcCcphNaVcmmceWX6XnI4CZY</t>
  </si>
  <si>
    <t>Dtm4utGt4KvgMYzWgw84AZIykVHZY</t>
  </si>
  <si>
    <t>https://app.squareup.com/dashboard/sales/transactions/gFeUpFcCcphNaVcmmceWX6XnI4CZY/by-unit/LW7A358B6FE34</t>
  </si>
  <si>
    <t>9CS701NQN55RS4GB5K78344BZC</t>
  </si>
  <si>
    <t>3ZC33DBSH7153HHED2GS928H7E5N</t>
  </si>
  <si>
    <t>https://app.squareup.com/dashboard/sales/deposits/3ZC33DBSH7153HHED2GS928H7E5N/by-unit/LW7A358B6FE34</t>
  </si>
  <si>
    <t>Q3voIsFQdl3gowOXPfSTKiGQjvYZY</t>
  </si>
  <si>
    <t>hEWwXzM2RZaAXu71YeBhjVda6I9YY</t>
  </si>
  <si>
    <t>https://app.squareup.com/dashboard/sales/transactions/Q3voIsFQdl3gowOXPfSTKiGQjvYZY/by-unit/LW7A358B6FE34</t>
  </si>
  <si>
    <t>Tea Towel (Burgundy)</t>
  </si>
  <si>
    <t>CAzaYH8xHiIh50cuIXBUgeMr6IPZY</t>
  </si>
  <si>
    <t>V83X8kwuLScCgX62U1BgJHEBf07YY</t>
  </si>
  <si>
    <t>https://app.squareup.com/dashboard/sales/transactions/CAzaYH8xHiIh50cuIXBUgeMr6IPZY/by-unit/LW7A358B6FE34</t>
  </si>
  <si>
    <t>Liz Snodgrass</t>
  </si>
  <si>
    <t>MPGV6TTK0YZxZ6cfM3V83pP9gJVZY</t>
  </si>
  <si>
    <t>zVEv2w7Q7w9RCuGELdxWaLy4D9RZY</t>
  </si>
  <si>
    <t>https://app.squareup.com/dashboard/sales/transactions/MPGV6TTK0YZxZ6cfM3V83pP9gJVZY/by-unit/LW7A358B6FE34</t>
  </si>
  <si>
    <t>Q3YRBQ1HQ44RB4Z2H1503TRK2C</t>
  </si>
  <si>
    <t>Paula Reynolds</t>
  </si>
  <si>
    <t>CoDeLzEeROJKADP5qjBNPYjngI8YY</t>
  </si>
  <si>
    <t>rpCmvNDUDSBl9IdD2udI9bo6jiMZY</t>
  </si>
  <si>
    <t>https://app.squareup.com/dashboard/sales/transactions/CoDeLzEeROJKADP5qjBNPYjngI8YY/by-unit/LW7A358B6FE34</t>
  </si>
  <si>
    <t>XBMBPY1WSS1HZ3MMM8TCPA5ZGR</t>
  </si>
  <si>
    <t>4 x Bobbin key ring (Medium), 2 x Bobbin key ring (Small), Threads (Regular)</t>
  </si>
  <si>
    <t>Y5qyOsjCdq1K7aIyVCYNWqR8Ls6YY</t>
  </si>
  <si>
    <t>HNFQ4KWTq34Zt2IG4lMi4tEsY6KZY</t>
  </si>
  <si>
    <t>https://app.squareup.com/dashboard/sales/transactions/Y5qyOsjCdq1K7aIyVCYNWqR8Ls6YY/by-unit/LW7A358B6FE34</t>
  </si>
  <si>
    <t>c9varryXDhIZiRQoa0j7jEnglBTZY</t>
  </si>
  <si>
    <t>Xl3v3faLzb0ZuZm8vwHGveI7iQ8YY</t>
  </si>
  <si>
    <t>https://app.squareup.com/dashboard/sales/transactions/c9varryXDhIZiRQoa0j7jEnglBTZY/by-unit/LW7A358B6FE34</t>
  </si>
  <si>
    <t>oVYYAoXjvNWjNIrMkZoz6XbwhFTZY</t>
  </si>
  <si>
    <t>TTbn2cZAIuSW79ZMppBEQ8NXFVTZY</t>
  </si>
  <si>
    <t>https://app.squareup.com/dashboard/sales/transactions/oVYYAoXjvNWjNIrMkZoz6XbwhFTZY/by-unit/LW7A358B6FE34</t>
  </si>
  <si>
    <t>Pencil (Regular)</t>
  </si>
  <si>
    <t>Eru3PqCPgs57ktPx3wKvHIiRMkXZY</t>
  </si>
  <si>
    <t>5QOKuNZPMeSxm0J5tGbSgH6axIFZY</t>
  </si>
  <si>
    <t>https://app.squareup.com/dashboard/sales/transactions/Eru3PqCPgs57ktPx3wKvHIiRMkXZY/by-unit/LW7A358B6FE34</t>
  </si>
  <si>
    <t>Bag (Regular)</t>
  </si>
  <si>
    <t>eGpjiFgd1k1jnJxEUPsoCrHJDPLZY</t>
  </si>
  <si>
    <t>BePq5WyRwnB9LY9lYovrzkotTDYZY</t>
  </si>
  <si>
    <t>https://app.squareup.com/dashboard/sales/transactions/eGpjiFgd1k1jnJxEUPsoCrHJDPLZY/by-unit/LW7A358B6FE34</t>
  </si>
  <si>
    <t>AdELoL3XaYdDyJuvtrxEU6pllkaZY</t>
  </si>
  <si>
    <t>L1mV7GXr7qQNYxAd5wRqh8LVSwYZY</t>
  </si>
  <si>
    <t>https://app.squareup.com/dashboard/sales/transactions/AdELoL3XaYdDyJuvtrxEU6pllkaZY/by-unit/LW7A358B6FE34</t>
  </si>
  <si>
    <t>kdX54hwWxreXFlz0H8xPqp7XbEUZY</t>
  </si>
  <si>
    <t>1uqcgBUaTnAmwg4kRbhsRaUltXKZY</t>
  </si>
  <si>
    <t>https://app.squareup.com/dashboard/sales/transactions/kdX54hwWxreXFlz0H8xPqp7XbEUZY/by-unit/LW7A358B6FE34</t>
  </si>
  <si>
    <t>Ud7XDpBxDntUC5Ytz7r2d23clHWZY</t>
  </si>
  <si>
    <t>rRmIKayf5VaDA4Wg7846VyrXwIIZY</t>
  </si>
  <si>
    <t>https://app.squareup.com/dashboard/sales/transactions/Ud7XDpBxDntUC5Ytz7r2d23clHWZY/by-unit/LW7A358B6FE34</t>
  </si>
  <si>
    <t>mCBRqTnozxNGC8oWKR5C9jWdiZdZY</t>
  </si>
  <si>
    <t>79aBGcBfiwEeVhjwOWXIahHeR2VZY</t>
  </si>
  <si>
    <t>https://app.squareup.com/dashboard/sales/transactions/mCBRqTnozxNGC8oWKR5C9jWdiZdZY/by-unit/LW7A358B6FE34</t>
  </si>
  <si>
    <t>Mfsocj5dTFPZivQkTqybmhVBBjXZY</t>
  </si>
  <si>
    <t>lQvsE7bIO9hmSpsD3MaWUmfLnAWZY</t>
  </si>
  <si>
    <t>https://app.squareup.com/dashboard/sales/transactions/Mfsocj5dTFPZivQkTqybmhVBBjXZY/by-unit/LW7A358B6FE34</t>
  </si>
  <si>
    <t>2KhfpdoW3NdoXHElzw2XShVEAEPZY</t>
  </si>
  <si>
    <t>tEDSeYCGaJGRNDHV9rjyXgXqlkFZY</t>
  </si>
  <si>
    <t>https://app.squareup.com/dashboard/sales/transactions/2KhfpdoW3NdoXHElzw2XShVEAEPZY/by-unit/LW7A358B6FE34</t>
  </si>
  <si>
    <t>Qn1V1D8dOqN6GXvEO5lgR9q4V7XZY</t>
  </si>
  <si>
    <t>l2mwtj7FRR1sy0DhKb2rpIFHyQRZY</t>
  </si>
  <si>
    <t>https://app.squareup.com/dashboard/sales/transactions/Qn1V1D8dOqN6GXvEO5lgR9q4V7XZY/by-unit/LW7A358B6FE34</t>
  </si>
  <si>
    <t>3Z3RDQ5QG5TH7JS1H3H37VX6RCY9</t>
  </si>
  <si>
    <t>https://app.squareup.com/dashboard/sales/deposits/3Z3RDQ5QG5TH7JS1H3H37VX6RCY9/by-unit/LW7A358B6FE34</t>
  </si>
  <si>
    <t>ey50491bDWPVCkSPVysFCKjYC9BZY</t>
  </si>
  <si>
    <t>HnwzUtDsMouThn8xZQDhT8WnUsCZY</t>
  </si>
  <si>
    <t>https://app.squareup.com/dashboard/sales/transactions/ey50491bDWPVCkSPVysFCKjYC9BZY/by-unit/LW7A358B6FE34</t>
  </si>
  <si>
    <t>uICdYftCfEmQGFFAAOQctMU15D7YY</t>
  </si>
  <si>
    <t>JCDSax017ev5SKAiLL49CJLNOYBZY</t>
  </si>
  <si>
    <t>https://app.squareup.com/dashboard/sales/transactions/uICdYftCfEmQGFFAAOQctMU15D7YY/by-unit/LW7A358B6FE34</t>
  </si>
  <si>
    <t>EzY6f6EpntlqHlf1SoUezjT9FVVZY</t>
  </si>
  <si>
    <t>jDrnVtEcHwNrl7NVRojg6NpFkZDZY</t>
  </si>
  <si>
    <t>https://app.squareup.com/dashboard/sales/transactions/EzY6f6EpntlqHlf1SoUezjT9FVVZY/by-unit/LW7A358B6FE34</t>
  </si>
  <si>
    <t>CqQKgkkVHdiq3j0CzlrO2hL8tJLZY</t>
  </si>
  <si>
    <t>T9CgaqbMpTBgisHaXSG8dRYOnuRZY</t>
  </si>
  <si>
    <t>https://app.squareup.com/dashboard/sales/transactions/CqQKgkkVHdiq3j0CzlrO2hL8tJLZY/by-unit/LW7A358B6FE34</t>
  </si>
  <si>
    <t>WizYQUH1CIpKOFfJinArtFMNWiCZY</t>
  </si>
  <si>
    <t>l2aq5Da2zxZuGwaH9gVIONQ9Hz7YY</t>
  </si>
  <si>
    <t>https://app.squareup.com/dashboard/sales/transactions/WizYQUH1CIpKOFfJinArtFMNWiCZY/by-unit/LW7A358B6FE34</t>
  </si>
  <si>
    <t>wp6hSgYk3FoprTbLNKoyMK1uZgAZY</t>
  </si>
  <si>
    <t>Vc3rQdVmu9IIS1qflM70j1AXMwNZY</t>
  </si>
  <si>
    <t>https://app.squareup.com/dashboard/sales/transactions/wp6hSgYk3FoprTbLNKoyMK1uZgAZY/by-unit/LW7A358B6FE34</t>
  </si>
  <si>
    <t>2 x Bobbin key ring (Medium), Bobbin key ring (Small)</t>
  </si>
  <si>
    <t>umNhHzOewMqh3oZQYMcU7kiiT9TZY</t>
  </si>
  <si>
    <t>ffMCiPwGpiFla1tyqsAoOk9etWUZY</t>
  </si>
  <si>
    <t>https://app.squareup.com/dashboard/sales/transactions/umNhHzOewMqh3oZQYMcU7kiiT9TZY/by-unit/LW7A358B6FE34</t>
  </si>
  <si>
    <t>O25RaixmTm5zGizI0yfLMODxSxbZY</t>
  </si>
  <si>
    <t>DduWZjZde3Xra5dohS6mdUsS6qSZY</t>
  </si>
  <si>
    <t>https://app.squareup.com/dashboard/sales/transactions/O25RaixmTm5zGizI0yfLMODxSxbZY/by-unit/LW7A358B6FE34</t>
  </si>
  <si>
    <t>2 x Pencil (Regular)</t>
  </si>
  <si>
    <t>YtS12dzebfVeJX3dgP3ioYAS27WZY</t>
  </si>
  <si>
    <t>jxYu5aRrSBTozk1kKM0ZCocT7oLZY</t>
  </si>
  <si>
    <t>https://app.squareup.com/dashboard/sales/transactions/YtS12dzebfVeJX3dgP3ioYAS27WZY/by-unit/LW7A358B6FE34</t>
  </si>
  <si>
    <t>SyMsamdck4rnhc6S6vZnjGgzIiRZY</t>
  </si>
  <si>
    <t>P7GoJuUWY64UbIt7yCvYRsH2vTHZY</t>
  </si>
  <si>
    <t>https://app.squareup.com/dashboard/sales/transactions/SyMsamdck4rnhc6S6vZnjGgzIiRZY/by-unit/LW7A358B6FE34</t>
  </si>
  <si>
    <t>Seams sewn long ago, 3 x Bobbin key ring (Large), Bobbin key ring (Small), 3 x Bobbin key ring (Medium), Threads</t>
  </si>
  <si>
    <t>SKT4ifn2Mv8vjJr3PauktG9eV</t>
  </si>
  <si>
    <t>ZKXi9Zs1YBLRbkJ1jsBObjs9taB</t>
  </si>
  <si>
    <t>https://app.squareup.com/dashboard/sales/transactions/SKT4ifn2Mv8vjJr3PauktG9eV/by-unit/LW7A358B6FE34</t>
  </si>
  <si>
    <t>3ZYF1EZ4C77N1XH221SKFW6VCQQ1</t>
  </si>
  <si>
    <t>https://app.squareup.com/dashboard/sales/deposits/3ZYF1EZ4C77N1XH221SKFW6VCQQ1/by-unit/LW7A358B6FE34</t>
  </si>
  <si>
    <t>5 x Bobbin key ring (Small)</t>
  </si>
  <si>
    <t>i8ZyCuJiRtN6pe51PKx7yqEI8eLZY</t>
  </si>
  <si>
    <t>PthRbbDMEdxshVfhxLNNGQ1eay5YY</t>
  </si>
  <si>
    <t>https://app.squareup.com/dashboard/sales/transactions/i8ZyCuJiRtN6pe51PKx7yqEI8eLZY/by-unit/LW7A358B6FE34</t>
  </si>
  <si>
    <t>Custom Amount</t>
  </si>
  <si>
    <t>Seams sewn long ago (Regular)</t>
  </si>
  <si>
    <t>Bobbin key ring (Medium), Membership (Regular)</t>
  </si>
  <si>
    <t>6 x Postcards (Regular) - PTMM postcards</t>
  </si>
  <si>
    <t>2 x Postcards (Regular) - PTMM postcards</t>
  </si>
  <si>
    <t>Tea Towel (Red), Bobbin key ring (Large), 3 x Bobbin key ring (Medium), 8 x Postcards (Regular) - PTMM postcards</t>
  </si>
  <si>
    <t>Membership (Regular), 2 x Bobbin key ring (Medium), Donation (Regular)</t>
  </si>
  <si>
    <t>Angela McNeil</t>
  </si>
  <si>
    <t>Cheque</t>
  </si>
  <si>
    <t>Miscellaneous (Regular) - i</t>
  </si>
  <si>
    <t xml:space="preserve">3 x Postcards Pack Of 8 (Regular) - p
</t>
  </si>
  <si>
    <t>4 x Bobbin key ring (Medium), Mill memories (Regular)</t>
  </si>
  <si>
    <t>Postcards Pack Of 8 (Regular) - p
, 2 x Bobbin key ring (Large), Threads (Regular), Bag (Regular), 2 x Bobbin key ring (Small), 2 x Bobbin key ring (Medium)</t>
  </si>
  <si>
    <t>Bag (Regular), 3 x Postcards Pack Of 8 (Regular) - p
, Mill memories (Regular), Threads (Regular), Donation (Regular) - For donations via card</t>
  </si>
  <si>
    <t xml:space="preserve">Donation (Regular) </t>
  </si>
  <si>
    <t>Postcards Pack Of 8 (Regular) - p
, 3 x Bobbin key ring (Medium)</t>
  </si>
  <si>
    <t>2wSYMCVqHAOaXwMfSVJBu4tQdwCZY</t>
  </si>
  <si>
    <t>bPrP3NJI2OB9lneip0jpybkZAsaZY</t>
  </si>
  <si>
    <t>https://app.squareup.com/dashboard/sales/transactions/2wSYMCVqHAOaXwMfSVJBu4tQdwCZY/by-unit/LW7A358B6FE34</t>
  </si>
  <si>
    <t>3ZJCN48G7GM932Z70SRV8S5SGSMS</t>
  </si>
  <si>
    <t>https://app.squareup.com/dashboard/sales/deposits/3ZJCN48G7GM932Z70SRV8S5SGSMS/by-unit/LW7A358B6FE34</t>
  </si>
  <si>
    <t>YBqUQQ9hxyrYMICtNFdKlmYjKBEZY</t>
  </si>
  <si>
    <t>1UBoN3DfMHI2h45MYsW5TZyIA8XZY</t>
  </si>
  <si>
    <t>https://app.squareup.com/dashboard/sales/transactions/YBqUQQ9hxyrYMICtNFdKlmYjKBEZY/by-unit/LW7A358B6FE34</t>
  </si>
  <si>
    <t>2 x Bobbin key ring (Medium), 2 x Bobbin key ring (Large)</t>
  </si>
  <si>
    <t>Urcigw3Bkq5RkA51LxZcLskJ8lfZY</t>
  </si>
  <si>
    <t>RcQh5LD0CijV9cReWxd9EDzmkkJZY</t>
  </si>
  <si>
    <t>https://app.squareup.com/dashboard/sales/transactions/Urcigw3Bkq5RkA51LxZcLskJ8lfZY/by-unit/LW7A358B6FE34</t>
  </si>
  <si>
    <t>2 x Bag (Regular)</t>
  </si>
  <si>
    <t>OCFEs1gZ64p7rZhQzDLHE6JLzfQZY</t>
  </si>
  <si>
    <t>7Xz5lDVwi1cMpZoaeQMLm0LWYoUZY</t>
  </si>
  <si>
    <t>https://app.squareup.com/dashboard/sales/transactions/OCFEs1gZ64p7rZhQzDLHE6JLzfQZY/by-unit/LW7A358B6FE34</t>
  </si>
  <si>
    <t>Bobbin key ring (Small), Donation (Regular) - For donations via card</t>
  </si>
  <si>
    <t>cXY6Sqid3JFNqVgxeZxBf3eBUEBZY</t>
  </si>
  <si>
    <t>nbUkCeL6WbMO0dFjgfLCOFSU2SXZY</t>
  </si>
  <si>
    <t>https://app.squareup.com/dashboard/sales/transactions/cXY6Sqid3JFNqVgxeZxBf3eBUEBZY/by-unit/LW7A358B6FE34</t>
  </si>
  <si>
    <t>2 x Rope Necklace With Bobbin Charm (Regular), Donation (Regular)</t>
  </si>
  <si>
    <t>GAOmV4DOiIw7ZXIXzA8ggJh1JyTZY</t>
  </si>
  <si>
    <t>nH4xPRQUJVCUEo2T7FfdCVF4yYLZY</t>
  </si>
  <si>
    <t>https://app.squareup.com/dashboard/sales/transactions/GAOmV4DOiIw7ZXIXzA8ggJh1JyTZY/by-unit/LW7A358B6FE34</t>
  </si>
  <si>
    <t>W63wqiLZMzC39duRegy5J9Ff8MTZY</t>
  </si>
  <si>
    <t>PrwJzVuoecU93Lu96QAD2kL0Z1KZY</t>
  </si>
  <si>
    <t>https://app.squareup.com/dashboard/sales/transactions/W63wqiLZMzC39duRegy5J9Ff8MTZY/by-unit/LW7A358B6FE34</t>
  </si>
  <si>
    <t>MHwsQQc8m1y5nmBzlT41ch0GJOKZY</t>
  </si>
  <si>
    <t>bvNcZ9twh09grXbRgRqnKMNO6EVZY</t>
  </si>
  <si>
    <t>https://app.squareup.com/dashboard/sales/transactions/MHwsQQc8m1y5nmBzlT41ch0GJOKZY/by-unit/LW7A358B6FE34</t>
  </si>
  <si>
    <t>Raymond Baxter</t>
  </si>
  <si>
    <t>q68DbnFolb2lQTRQUWKFSncajPaZY</t>
  </si>
  <si>
    <t>7zlDpTr8Yn5R8CuD1lcVdFAhOSbZY</t>
  </si>
  <si>
    <t>https://app.squareup.com/dashboard/sales/transactions/q68DbnFolb2lQTRQUWKFSncajPaZY/by-unit/LW7A358B6FE34</t>
  </si>
  <si>
    <t>WCKNTAVX17N3CSHC2KYEXXT2PW</t>
  </si>
  <si>
    <t>raymond baxter</t>
  </si>
  <si>
    <t>Postcards Pack Of 8 (Regular) - p
, Donation (Regular) - For donations via card</t>
  </si>
  <si>
    <t>6MjiIytkGx1S0te03SBa4lHUauYZY</t>
  </si>
  <si>
    <t>bLp7JRSDFOg1eMVonK9xj62gNzQZY</t>
  </si>
  <si>
    <t>https://app.squareup.com/dashboard/sales/transactions/6MjiIytkGx1S0te03SBa4lHUauYZY/by-unit/LW7A358B6FE34</t>
  </si>
  <si>
    <t>Threads (Regular), 2 x Bobbin key ring (Small), 2 x Postcards (Regular) - PTMM postcards, Donation (Regular)</t>
  </si>
  <si>
    <t>i6mpkjvmGpelaMF17COX0GtgJ5fZY</t>
  </si>
  <si>
    <t>PZDTBVM0MjtGqZaBObLOIa3iKdJZY</t>
  </si>
  <si>
    <t>https://app.squareup.com/dashboard/sales/transactions/i6mpkjvmGpelaMF17COX0GtgJ5fZY/by-unit/LW7A358B6FE34</t>
  </si>
  <si>
    <t>3ZDZX9QRZ4MN3R90D9XAKNTXMX1X</t>
  </si>
  <si>
    <t>https://app.squareup.com/dashboard/sales/deposits/3ZDZX9QRZ4MN3R90D9XAKNTXMX1X/by-unit/LW7A358B6FE34</t>
  </si>
  <si>
    <t>2 x Postcards (Regular) - PTMM postcards, Threads (Regular)</t>
  </si>
  <si>
    <t>wVchFngGDbtd4FgaiO6JScDCa4VZY</t>
  </si>
  <si>
    <t>NsveUW4ebHYuWXgvB2Pmo9kLhLUZY</t>
  </si>
  <si>
    <t>https://app.squareup.com/dashboard/sales/transactions/wVchFngGDbtd4FgaiO6JScDCa4VZY/by-unit/LW7A358B6FE34</t>
  </si>
  <si>
    <t>Tombola (Regular)</t>
  </si>
  <si>
    <t>81TeD8c8eZSTbvqvHH20ZApZXHcZY</t>
  </si>
  <si>
    <t>bjri1sgOS8PHIRRhfHVtlWZTWjbZY</t>
  </si>
  <si>
    <t>https://app.squareup.com/dashboard/sales/transactions/81TeD8c8eZSTbvqvHH20ZApZXHcZY/by-unit/LW7A358B6FE34</t>
  </si>
  <si>
    <t>mce9MvdxlEQVGiZCaEC4v2dBguVZY</t>
  </si>
  <si>
    <t>R6le6hXKTJCVNkH3Ep8WBCw5nlEZY</t>
  </si>
  <si>
    <t>https://app.squareup.com/dashboard/sales/transactions/mce9MvdxlEQVGiZCaEC4v2dBguVZY/by-unit/LW7A358B6FE34</t>
  </si>
  <si>
    <t>Jewellery box (Regular)</t>
  </si>
  <si>
    <t>mkw211iOzLCOmFTayBjIEOiVjCXZY</t>
  </si>
  <si>
    <t>vry6JvryCGxfHb4DeoSZD84Pc4HZY</t>
  </si>
  <si>
    <t>Paula Reynolds’s iPhone</t>
  </si>
  <si>
    <t>https://app.squareup.com/dashboard/sales/transactions/mkw211iOzLCOmFTayBjIEOiVjCXZY/by-unit/LW7A358B6FE34</t>
  </si>
  <si>
    <t>Rope Bracelet With Bobbin Charm (Regular), Donation (Regular) - For donations via card, Metal Key Rings (Regular), Coaster (Other) - Coaster in various designs and colours</t>
  </si>
  <si>
    <t>wd81y6VlLRAe8U4AkUfOUQlllkCZY</t>
  </si>
  <si>
    <t>HJthoRL4F0mwLVasJW1B3QMlsHgZY</t>
  </si>
  <si>
    <t>0721</t>
  </si>
  <si>
    <t>https://app.squareup.com/dashboard/sales/transactions/wd81y6VlLRAe8U4AkUfOUQlllkCZY/by-unit/LW7A358B6FE34</t>
  </si>
  <si>
    <t>3ZG0S6MRGK291V31GQMB7D4C4DJ9</t>
  </si>
  <si>
    <t>https://app.squareup.com/dashboard/sales/deposits/3ZG0S6MRGK291V31GQMB7D4C4DJ9/by-unit/LW7A358B6FE34</t>
  </si>
  <si>
    <t>3 x Bobbin key ring (Medium), Rope Bracelet With Bobbin Charm (Regular), Donation (Regular) - For donations via card, Donation (Regular) - For donations via card</t>
  </si>
  <si>
    <t>WAYxDEucs75wgr4ViDhVkevWYCfZY</t>
  </si>
  <si>
    <t>jFSAgZ4P72W33BMSPxFFYJXz8cOZY</t>
  </si>
  <si>
    <t>https://app.squareup.com/dashboard/sales/transactions/WAYxDEucs75wgr4ViDhVkevWYCfZY/by-unit/LW7A358B6FE34</t>
  </si>
  <si>
    <t>Coaster (Paisley tartan) - Coaster in various designs and colours, Coaster (Other) - Coaster in various designs and colours, Bobbin key ring (Medium)</t>
  </si>
  <si>
    <t>UpLaM8eUyIThm2t4sufuE9mLCcLZY</t>
  </si>
  <si>
    <t>ftdddnEr5XraALBEdeKtahpQdxbZY</t>
  </si>
  <si>
    <t>American Express</t>
  </si>
  <si>
    <t>https://app.squareup.com/dashboard/sales/transactions/UpLaM8eUyIThm2t4sufuE9mLCcLZY/by-unit/LW7A358B6FE34</t>
  </si>
  <si>
    <t>2 x Earrings (Regular)</t>
  </si>
  <si>
    <t>IL3Wujvsfk9aGPkhlm0VmLwK5IcZY</t>
  </si>
  <si>
    <t>7Rm4xieLUrLzLRuV55Mt6ZYbSpBZY</t>
  </si>
  <si>
    <t>https://app.squareup.com/dashboard/sales/transactions/IL3Wujvsfk9aGPkhlm0VmLwK5IcZY/by-unit/LW7A358B6FE34</t>
  </si>
  <si>
    <t>Coaster (Paisley tartan) - Coaster in various designs and colours, Bobbin key ring (Medium)</t>
  </si>
  <si>
    <t>s5RoK0WDtVR8D70eaJ3v6NsPZkNZY</t>
  </si>
  <si>
    <t>dgDXTp5bCCmKI2D0YPR3lR6v9sVZY</t>
  </si>
  <si>
    <t>https://app.squareup.com/dashboard/sales/transactions/s5RoK0WDtVR8D70eaJ3v6NsPZkNZY/by-unit/LW7A358B6FE34</t>
  </si>
  <si>
    <t>3 x Tea Towel (Red)</t>
  </si>
  <si>
    <t>Y7d9DkiYu28KcTpx1Ip9YPJOkOeZY</t>
  </si>
  <si>
    <t>LtESv3QZYaqRsVL8LmuUxeNHtIDZY</t>
  </si>
  <si>
    <t>https://app.squareup.com/dashboard/sales/transactions/Y7d9DkiYu28KcTpx1Ip9YPJOkOeZY/by-unit/LW7A358B6FE34</t>
  </si>
  <si>
    <t>5 x Metal Key Rings (Regular)</t>
  </si>
  <si>
    <t>qcTcIMtHHYtQTj1R8PsIxWQ3e5dZY</t>
  </si>
  <si>
    <t>pKNtAFNcg01vH6ETqDHajXtNzffZY</t>
  </si>
  <si>
    <t>https://app.squareup.com/dashboard/sales/transactions/qcTcIMtHHYtQTj1R8PsIxWQ3e5dZY/by-unit/LW7A358B6FE34</t>
  </si>
  <si>
    <t xml:space="preserve">Donation box (Regular) - Donation box </t>
  </si>
  <si>
    <t>wntbgNLRlo410FuzJudIv143JSGZY</t>
  </si>
  <si>
    <t>vpViWA1stMmneIyEOddX03KzipEZY</t>
  </si>
  <si>
    <t>https://app.squareup.com/dashboard/sales/transactions/wntbgNLRlo410FuzJudIv143JSGZY/by-unit/LW7A358B6FE34</t>
  </si>
  <si>
    <t>sLs1YCCxZz6DBNqshvKVBznPtyPZY</t>
  </si>
  <si>
    <t>tkRDtVpr01BZDZFs4b6PSGlKh6BZY</t>
  </si>
  <si>
    <t>https://app.squareup.com/dashboard/sales/transactions/sLs1YCCxZz6DBNqshvKVBznPtyPZY/by-unit/LW7A358B6FE34</t>
  </si>
  <si>
    <t>Bobbin key ring (Small), 3 x Postcards (Regular) - PTMM postcards</t>
  </si>
  <si>
    <t>q0VjoFnNa7vMjRM8cmNucQoomi7YY</t>
  </si>
  <si>
    <t>Rmb2IA6GzxZzn2Lb1b2RJRdbDwcZY</t>
  </si>
  <si>
    <t>https://app.squareup.com/dashboard/sales/transactions/q0VjoFnNa7vMjRM8cmNucQoomi7YY/by-unit/LW7A358B6FE34</t>
  </si>
  <si>
    <t>SKEYtC9HFOvEJ9WQUTMQJ3oi0MYZY</t>
  </si>
  <si>
    <t>jPLagP5X5RnipXw0fyNJkENpLwKZY</t>
  </si>
  <si>
    <t>https://app.squareup.com/dashboard/sales/transactions/SKEYtC9HFOvEJ9WQUTMQJ3oi0MYZY/by-unit/LW7A358B6FE34</t>
  </si>
  <si>
    <t>BFVQJ9NQQHJM6VGFEENBZNXTAW</t>
  </si>
  <si>
    <t>famgelens@gmail.com</t>
  </si>
  <si>
    <t>3ZGX25G9091X68BCN0FTZYQ6BFKX</t>
  </si>
  <si>
    <t>https://app.squareup.com/dashboard/sales/deposits/3ZGX25G9091X68BCN0FTZYQ6BFKX/by-unit/LW7A358B6FE34</t>
  </si>
  <si>
    <t>Coaster (Thread comic design) - Coaster in various designs and colours</t>
  </si>
  <si>
    <t>sbgL0omHT5DSDu9jwCOOa0qMV7ZZY</t>
  </si>
  <si>
    <t>FsJcFMFkjZR7n3HMY5VoJbkMw89YY</t>
  </si>
  <si>
    <t>https://app.squareup.com/dashboard/sales/transactions/sbgL0omHT5DSDu9jwCOOa0qMV7ZZY/by-unit/LW7A358B6FE34</t>
  </si>
  <si>
    <t>Bobbin key ring (Large)</t>
  </si>
  <si>
    <t>kHigC3QtXOvqrLQjffRArBNhKKWZY</t>
  </si>
  <si>
    <t>N01NTqS7w7XOWVtCrggTe4XbQLeZY</t>
  </si>
  <si>
    <t>https://app.squareup.com/dashboard/sales/transactions/kHigC3QtXOvqrLQjffRArBNhKKWZY/by-unit/LW7A358B6FE34</t>
  </si>
  <si>
    <t>Postcards (Regular) - PTMM postcards</t>
  </si>
  <si>
    <t>iK0cw7GPV2LMxqLSKEwkYgsbL2IZY</t>
  </si>
  <si>
    <t>zfrKDU9YUcqQuYcFZUstlwwAL0QZY</t>
  </si>
  <si>
    <t>https://app.squareup.com/dashboard/sales/transactions/iK0cw7GPV2LMxqLSKEwkYgsbL2IZY/by-unit/LW7A358B6FE34</t>
  </si>
  <si>
    <t>sXco5JXQIK4h0vku8DW8ukfqaXIZY</t>
  </si>
  <si>
    <t>N8lF0C6vjFpar9qe1uJBllHmmMPZY</t>
  </si>
  <si>
    <t>https://app.squareup.com/dashboard/sales/transactions/sXco5JXQIK4h0vku8DW8ukfqaXIZY/by-unit/LW7A358B6FE34</t>
  </si>
  <si>
    <t>Coaster (Paisley tartan) - Coaster in various designs and colours, Coaster (Other) - Coaster in various designs and colours</t>
  </si>
  <si>
    <t>C6g4J47WvSlgH3sV44PQZMfYSTaZY</t>
  </si>
  <si>
    <t>9sfiVXBg0qlKXtOTIyXHGKINqIEZY</t>
  </si>
  <si>
    <t>https://app.squareup.com/dashboard/sales/transactions/C6g4J47WvSlgH3sV44PQZMfYSTaZY/by-unit/LW7A358B6FE34</t>
  </si>
  <si>
    <t>Postcards Pack Of 8 (Regular) - p
, Bobbin key ring (Medium)</t>
  </si>
  <si>
    <t>oXZapSIVvM8as5RDn0kwShGyF9EZY</t>
  </si>
  <si>
    <t>zvR5bakP80Q4DwcITs75eUzr4EMZY</t>
  </si>
  <si>
    <t>https://app.squareup.com/dashboard/sales/transactions/oXZapSIVvM8as5RDn0kwShGyF9EZY/by-unit/LW7A358B6FE34</t>
  </si>
  <si>
    <t>60nqY4imcfWQJirT37OzF5LcjEYZY</t>
  </si>
  <si>
    <t>TvHspug6VI7p8XFO25VYzt6CVMPZY</t>
  </si>
  <si>
    <t>https://app.squareup.com/dashboard/sales/transactions/60nqY4imcfWQJirT37OzF5LcjEYZY/by-unit/LW7A358B6FE34</t>
  </si>
  <si>
    <t>3 x Postcards (Regular) - PTMM postcards</t>
  </si>
  <si>
    <t>6mKhdUPHKlweTfxz47Zz4paYw7LZY</t>
  </si>
  <si>
    <t>XN3HGOS8v3IbzUErTIok9TjcP3PZY</t>
  </si>
  <si>
    <t>https://app.squareup.com/dashboard/sales/transactions/6mKhdUPHKlweTfxz47Zz4paYw7LZY/by-unit/LW7A358B6FE34</t>
  </si>
  <si>
    <t>aeAk4zB1e7oEr2IeHlPqCKolPXOZY</t>
  </si>
  <si>
    <t>zXBXV1BCzRM3r6hliVvu4AqFmr9YY</t>
  </si>
  <si>
    <t>https://app.squareup.com/dashboard/sales/transactions/aeAk4zB1e7oEr2IeHlPqCKolPXOZY/by-unit/LW7A358B6FE34</t>
  </si>
  <si>
    <t>Postcards (Regular) - PTMM postcards, 2 x Bobbin key ring (Small), Donation (Regular) - For donations via card</t>
  </si>
  <si>
    <t>Kovp7Ki6mIGFKIcSUcoBpL43maPZY</t>
  </si>
  <si>
    <t>HXYbqyCUNzQx7yvLVeZTJSuUnXVZY</t>
  </si>
  <si>
    <t>https://app.squareup.com/dashboard/sales/transactions/Kovp7Ki6mIGFKIcSUcoBpL43maPZY/by-unit/LW7A358B6FE34</t>
  </si>
  <si>
    <t>Coaster (Paisley tartan) - Coaster in various designs and colours, Coaster (Thread comic design) - Coaster in various designs and colours, 2 x Coaster (Other) - Coaster in various designs and colours</t>
  </si>
  <si>
    <t>ENFeZ4Fcg6o0EmC2Q7bCMfEHfTAZY</t>
  </si>
  <si>
    <t>xWPo0k1J93H9USWndhPUU4QPqqYZY</t>
  </si>
  <si>
    <t>https://app.squareup.com/dashboard/sales/transactions/ENFeZ4Fcg6o0EmC2Q7bCMfEHfTAZY/by-unit/LW7A358B6FE34</t>
  </si>
  <si>
    <t>3Z61ZWBXKC6S387B7MC7N0DSJ1J1</t>
  </si>
  <si>
    <t>https://app.squareup.com/dashboard/sales/deposits/3Z61ZWBXKC6S387B7MC7N0DSJ1J1/by-unit/LW7A358B6FE34</t>
  </si>
  <si>
    <t xml:space="preserve">Postcards Pack Of 8 (Regular) - p
</t>
  </si>
  <si>
    <t>6Ijr0Qqk8aagL1efnLJWFzXrrtKZY</t>
  </si>
  <si>
    <t>9C0rFCxZVFCXbrbwUhhifqdlQifZY</t>
  </si>
  <si>
    <t>https://app.squareup.com/dashboard/sales/transactions/6Ijr0Qqk8aagL1efnLJWFzXrrtKZY/by-unit/LW7A358B6FE34</t>
  </si>
  <si>
    <t>mwA7BJJqCsviZxlFafLY2D82iAFZY</t>
  </si>
  <si>
    <t>Tv3WuMgaVqXjhvQ3jZTBlcJzlf7YY</t>
  </si>
  <si>
    <t>https://app.squareup.com/dashboard/sales/transactions/mwA7BJJqCsviZxlFafLY2D82iAFZY/by-unit/LW7A358B6FE34</t>
  </si>
  <si>
    <t>Coaster (Paisley tartan) - Coaster in various designs and colours, Bobbin key ring (Medium), Donation (Regular) - For donations via card</t>
  </si>
  <si>
    <t>0FzLqLmpv651Sk6eFhCO1bgXtlTZY</t>
  </si>
  <si>
    <t>B4osjA4ymv4Vb6saJM6zuSLpHSfZY</t>
  </si>
  <si>
    <t>https://app.squareup.com/dashboard/sales/transactions/0FzLqLmpv651Sk6eFhCO1bgXtlTZY/by-unit/LW7A358B6FE34</t>
  </si>
  <si>
    <t>2 x Coaster (Paisley tartan) - Coaster in various designs and colours</t>
  </si>
  <si>
    <t>OAC1nAXvTNtv8ZSMh9Zx9yFId6MZY</t>
  </si>
  <si>
    <t>jjvdnNF9E4b3QHRJPazn86YJGXaZY</t>
  </si>
  <si>
    <t>https://app.squareup.com/dashboard/sales/transactions/OAC1nAXvTNtv8ZSMh9Zx9yFId6MZY/by-unit/LW7A358B6FE34</t>
  </si>
  <si>
    <t>ITpjTqwYzV8CYR0Y5ETRdJYhxFgZY</t>
  </si>
  <si>
    <t>lcp2IvukTbDOReQjPzsFi418pdTZY</t>
  </si>
  <si>
    <t>https://app.squareup.com/dashboard/sales/transactions/ITpjTqwYzV8CYR0Y5ETRdJYhxFgZY/by-unit/LW7A358B6FE34</t>
  </si>
  <si>
    <t>ElNs98GD8VBEjgBy6kGMdzJSFENZY</t>
  </si>
  <si>
    <t>7lSRlUhmfrCkpFvq2m6NyU7XDaLZY</t>
  </si>
  <si>
    <t>https://app.squareup.com/dashboard/sales/transactions/ElNs98GD8VBEjgBy6kGMdzJSFENZY/by-unit/LW7A358B6FE34</t>
  </si>
  <si>
    <t>UBHQtVYinmPFbt7cSa9bpuDrDgZZY</t>
  </si>
  <si>
    <t>5AmCanCynCRaqs8CrNexef0vcCBZY</t>
  </si>
  <si>
    <t>https://app.squareup.com/dashboard/sales/transactions/UBHQtVYinmPFbt7cSa9bpuDrDgZZY/by-unit/LW7A358B6FE34</t>
  </si>
  <si>
    <t>Coaster (Paisley tartan) - Coaster in various designs and colours, Miscellaneous (Regular) - i, Donation (Regular) - For donations via card</t>
  </si>
  <si>
    <t>OSFIglQ3YOZzqcRoqqJlXfKagxVZY</t>
  </si>
  <si>
    <t>hAMg3IhsI27SKcl0cdml7OlgWLKZY</t>
  </si>
  <si>
    <t>https://app.squareup.com/dashboard/sales/transactions/OSFIglQ3YOZzqcRoqqJlXfKagxVZY/by-unit/LW7A358B6FE34</t>
  </si>
  <si>
    <t xml:space="preserve">Seams sewn long ago (Regular), Postcards Pack Of 8 (Regular) - p
</t>
  </si>
  <si>
    <t>wPNz1nFeE9P27r4cDZOpKNHGK45YY</t>
  </si>
  <si>
    <t>x8Oiq6NpMOWDqbp6rvsG5erQfDBZY</t>
  </si>
  <si>
    <t>https://app.squareup.com/dashboard/sales/transactions/wPNz1nFeE9P27r4cDZOpKNHGK45YY/by-unit/LW7A358B6FE34</t>
  </si>
  <si>
    <t>Bobbin key ring (Small), Postcards (Regular) - PTMM postcards, Donation (Regular) - For donations via card</t>
  </si>
  <si>
    <t>0nwlk1rpxFR8YzRB0OMdKUkY5OPZY</t>
  </si>
  <si>
    <t>7n7bIQFvk0RKNfADZykvxWnCaVOZY</t>
  </si>
  <si>
    <t>https://app.squareup.com/dashboard/sales/transactions/0nwlk1rpxFR8YzRB0OMdKUkY5OPZY/by-unit/LW7A358B6FE34</t>
  </si>
  <si>
    <t>isZcXNo2vBHyUK3K4jd0TqO6hqaZY</t>
  </si>
  <si>
    <t>xUS2SA1y1xLegOiHMjGNWABwH7IZY</t>
  </si>
  <si>
    <t>https://app.squareup.com/dashboard/sales/transactions/isZcXNo2vBHyUK3K4jd0TqO6hqaZY/by-unit/LW7A358B6FE34</t>
  </si>
  <si>
    <t>ScnLMM3ywa4hL86JzoRuu9rmKLWZY</t>
  </si>
  <si>
    <t>PnqZ2uMi2yLtqWaaIWVrFwMdHrIZY</t>
  </si>
  <si>
    <t>https://app.squareup.com/dashboard/sales/transactions/ScnLMM3ywa4hL86JzoRuu9rmKLWZY/by-unit/LW7A358B6FE34</t>
  </si>
  <si>
    <t>JUST GIVING ANALYSIS FOR THE YEAR 01/10/24 - 30/09/2025</t>
  </si>
  <si>
    <t>CREDIT</t>
  </si>
  <si>
    <t>REFERENCE</t>
  </si>
  <si>
    <t>TYPE</t>
  </si>
  <si>
    <t>GROSS</t>
  </si>
  <si>
    <t>NET</t>
  </si>
  <si>
    <t xml:space="preserve">TOTAL </t>
  </si>
  <si>
    <t>GIFT AID PAYMENT</t>
  </si>
  <si>
    <t>DONATION PAYMENT</t>
  </si>
  <si>
    <t>ANALYSIS OF CARD TRANSACTIONS &amp; SQUARE FEES FOR THE YEAR 01/10/2024 TO 30/09/2025</t>
  </si>
  <si>
    <t>TRANS.</t>
  </si>
  <si>
    <t>ITEM(S)</t>
  </si>
  <si>
    <t>CREDITED TO</t>
  </si>
  <si>
    <t>BANK A/C</t>
  </si>
  <si>
    <t>Bobbin key ring (Small), Donation (Regular), Membership (Regular)</t>
  </si>
  <si>
    <t>Mill memories (Regular), Seams sewn long ago (Regular), Bag (Regular), Bobbin key ring (Medium)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</si>
</sst>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£&quot;#,##0.00;[Red]\-&quot;£&quot;#,##0.00"/>
    <numFmt numFmtId="44" formatCode="_-&quot;£&quot;* #,##0.00_-;\-&quot;£&quot;* #,##0.00_-;_-&quot;£&quot;* &quot;-&quot;??_-;_-@_-"/>
    <numFmt numFmtId="164" formatCode="000000"/>
    <numFmt numFmtId="165" formatCode="00"/>
    <numFmt numFmtId="166" formatCode="mm/yyyy"/>
    <numFmt numFmtId="167" formatCode="&quot;£&quot;#,##0.00"/>
    <numFmt numFmtId="168" formatCode="_-[$£-809]* #,##0.00_-;\-[$£-809]* #,##0.00_-;_-[$£-809]* &quot;-&quot;??_-;_-@_-"/>
    <numFmt numFmtId="169" formatCode="dd/mm/yyyy;@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u/>
      <sz val="10"/>
      <color theme="1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</font>
    <font>
      <sz val="10"/>
      <color theme="1"/>
      <name val="Aptos Narrow"/>
      <family val="2"/>
      <scheme val="minor"/>
    </font>
    <font>
      <sz val="10"/>
      <color rgb="FFFF0000"/>
      <name val="Calibri"/>
      <family val="2"/>
    </font>
    <font>
      <b/>
      <sz val="10"/>
      <color theme="1"/>
      <name val="Aptos Narrow"/>
      <family val="2"/>
      <scheme val="minor"/>
    </font>
    <font>
      <u/>
      <sz val="10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center"/>
    </xf>
    <xf numFmtId="4" fontId="1" fillId="0" borderId="0" xfId="0" applyNumberFormat="1" applyFont="1"/>
    <xf numFmtId="2" fontId="1" fillId="2" borderId="0" xfId="0" applyNumberFormat="1" applyFont="1" applyFill="1"/>
    <xf numFmtId="44" fontId="1" fillId="0" borderId="0" xfId="0" applyNumberFormat="1" applyFont="1"/>
    <xf numFmtId="44" fontId="1" fillId="2" borderId="0" xfId="0" applyNumberFormat="1" applyFont="1" applyFill="1"/>
    <xf numFmtId="44" fontId="1" fillId="0" borderId="1" xfId="0" applyNumberFormat="1" applyFont="1" applyBorder="1"/>
    <xf numFmtId="44" fontId="1" fillId="0" borderId="2" xfId="0" applyNumberFormat="1" applyFont="1" applyBorder="1"/>
    <xf numFmtId="4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4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44" fontId="3" fillId="0" borderId="0" xfId="0" applyNumberFormat="1" applyFont="1"/>
    <xf numFmtId="44" fontId="3" fillId="0" borderId="1" xfId="0" applyNumberFormat="1" applyFont="1" applyBorder="1"/>
    <xf numFmtId="44" fontId="3" fillId="0" borderId="2" xfId="0" applyNumberFormat="1" applyFont="1" applyBorder="1"/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44" fontId="5" fillId="0" borderId="0" xfId="0" applyNumberFormat="1" applyFont="1"/>
    <xf numFmtId="44" fontId="5" fillId="0" borderId="0" xfId="0" applyNumberFormat="1" applyFont="1" applyAlignment="1">
      <alignment horizontal="left"/>
    </xf>
    <xf numFmtId="14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44" fontId="6" fillId="0" borderId="0" xfId="0" applyNumberFormat="1" applyFont="1"/>
    <xf numFmtId="44" fontId="6" fillId="0" borderId="0" xfId="0" applyNumberFormat="1" applyFont="1" applyAlignment="1">
      <alignment horizontal="center"/>
    </xf>
    <xf numFmtId="44" fontId="6" fillId="3" borderId="0" xfId="0" applyNumberFormat="1" applyFont="1" applyFill="1"/>
    <xf numFmtId="0" fontId="6" fillId="0" borderId="0" xfId="0" applyFont="1" applyAlignment="1">
      <alignment horizontal="center"/>
    </xf>
    <xf numFmtId="0" fontId="7" fillId="0" borderId="0" xfId="0" applyFont="1"/>
    <xf numFmtId="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4" fontId="3" fillId="0" borderId="0" xfId="0" quotePrefix="1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44" fontId="9" fillId="0" borderId="0" xfId="0" applyNumberFormat="1" applyFont="1"/>
    <xf numFmtId="0" fontId="7" fillId="0" borderId="0" xfId="0" applyFont="1" applyAlignment="1">
      <alignment horizontal="center"/>
    </xf>
    <xf numFmtId="44" fontId="7" fillId="0" borderId="0" xfId="0" applyNumberFormat="1" applyFont="1"/>
    <xf numFmtId="44" fontId="9" fillId="0" borderId="3" xfId="0" applyNumberFormat="1" applyFont="1" applyBorder="1" applyAlignment="1">
      <alignment horizontal="center"/>
    </xf>
    <xf numFmtId="44" fontId="9" fillId="0" borderId="4" xfId="0" applyNumberFormat="1" applyFont="1" applyBorder="1" applyAlignment="1">
      <alignment horizontal="center"/>
    </xf>
    <xf numFmtId="44" fontId="9" fillId="0" borderId="5" xfId="0" applyNumberFormat="1" applyFont="1" applyBorder="1" applyAlignment="1">
      <alignment horizontal="center"/>
    </xf>
    <xf numFmtId="44" fontId="9" fillId="0" borderId="3" xfId="0" applyNumberFormat="1" applyFont="1" applyBorder="1" applyAlignment="1">
      <alignment horizontal="center" wrapText="1"/>
    </xf>
    <xf numFmtId="44" fontId="9" fillId="0" borderId="5" xfId="0" applyNumberFormat="1" applyFont="1" applyBorder="1" applyAlignment="1">
      <alignment horizontal="center" wrapText="1"/>
    </xf>
    <xf numFmtId="44" fontId="9" fillId="0" borderId="6" xfId="0" applyNumberFormat="1" applyFont="1" applyBorder="1"/>
    <xf numFmtId="44" fontId="9" fillId="0" borderId="7" xfId="0" applyNumberFormat="1" applyFont="1" applyBorder="1" applyAlignment="1">
      <alignment horizontal="center"/>
    </xf>
    <xf numFmtId="44" fontId="9" fillId="0" borderId="8" xfId="0" applyNumberFormat="1" applyFont="1" applyBorder="1" applyAlignment="1">
      <alignment horizontal="center"/>
    </xf>
    <xf numFmtId="44" fontId="9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7" fillId="3" borderId="0" xfId="0" applyFont="1" applyFill="1"/>
    <xf numFmtId="4" fontId="7" fillId="0" borderId="0" xfId="0" applyNumberFormat="1" applyFont="1"/>
    <xf numFmtId="14" fontId="7" fillId="0" borderId="0" xfId="0" applyNumberFormat="1" applyFont="1" applyAlignment="1">
      <alignment horizontal="center"/>
    </xf>
    <xf numFmtId="44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4" fontId="9" fillId="0" borderId="2" xfId="0" applyNumberFormat="1" applyFont="1" applyBorder="1"/>
    <xf numFmtId="44" fontId="7" fillId="4" borderId="0" xfId="0" applyNumberFormat="1" applyFont="1" applyFill="1" applyAlignment="1">
      <alignment horizontal="center"/>
    </xf>
    <xf numFmtId="0" fontId="10" fillId="4" borderId="0" xfId="0" applyFont="1" applyFill="1"/>
    <xf numFmtId="0" fontId="7" fillId="4" borderId="0" xfId="0" applyFont="1" applyFill="1" applyAlignment="1">
      <alignment horizontal="center"/>
    </xf>
    <xf numFmtId="14" fontId="7" fillId="4" borderId="0" xfId="0" applyNumberFormat="1" applyFont="1" applyFill="1"/>
    <xf numFmtId="44" fontId="7" fillId="0" borderId="2" xfId="0" applyNumberFormat="1" applyFont="1" applyBorder="1"/>
    <xf numFmtId="8" fontId="7" fillId="0" borderId="0" xfId="0" applyNumberFormat="1" applyFont="1" applyAlignment="1">
      <alignment horizontal="left"/>
    </xf>
    <xf numFmtId="2" fontId="7" fillId="0" borderId="0" xfId="0" applyNumberFormat="1" applyFont="1"/>
    <xf numFmtId="0" fontId="11" fillId="0" borderId="0" xfId="0" applyFont="1"/>
    <xf numFmtId="0" fontId="11" fillId="0" borderId="0" xfId="0" applyFont="1" applyAlignment="1">
      <alignment horizontal="center"/>
    </xf>
    <xf numFmtId="44" fontId="1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14" fontId="11" fillId="0" borderId="0" xfId="0" applyNumberFormat="1" applyFont="1" applyAlignment="1">
      <alignment horizontal="center"/>
    </xf>
    <xf numFmtId="0" fontId="12" fillId="0" borderId="0" xfId="0" applyFont="1"/>
    <xf numFmtId="166" fontId="11" fillId="0" borderId="0" xfId="0" applyNumberFormat="1" applyFont="1" applyAlignment="1">
      <alignment horizontal="center"/>
    </xf>
    <xf numFmtId="44" fontId="11" fillId="0" borderId="0" xfId="0" applyNumberFormat="1" applyFont="1"/>
    <xf numFmtId="166" fontId="11" fillId="0" borderId="0" xfId="0" quotePrefix="1" applyNumberFormat="1" applyFont="1" applyAlignment="1">
      <alignment horizontal="center"/>
    </xf>
    <xf numFmtId="17" fontId="11" fillId="0" borderId="0" xfId="0" quotePrefix="1" applyNumberFormat="1" applyFont="1" applyAlignment="1">
      <alignment horizontal="center"/>
    </xf>
    <xf numFmtId="17" fontId="11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167" fontId="6" fillId="0" borderId="0" xfId="0" applyNumberFormat="1" applyFont="1" applyAlignment="1">
      <alignment horizontal="center"/>
    </xf>
    <xf numFmtId="14" fontId="6" fillId="0" borderId="0" xfId="0" applyNumberFormat="1" applyFont="1"/>
    <xf numFmtId="8" fontId="6" fillId="0" borderId="0" xfId="0" applyNumberFormat="1" applyFont="1"/>
    <xf numFmtId="21" fontId="6" fillId="0" borderId="0" xfId="0" applyNumberFormat="1" applyFont="1"/>
    <xf numFmtId="14" fontId="3" fillId="0" borderId="0" xfId="0" applyNumberFormat="1" applyFont="1"/>
    <xf numFmtId="8" fontId="3" fillId="0" borderId="0" xfId="0" applyNumberFormat="1" applyFont="1"/>
    <xf numFmtId="21" fontId="3" fillId="0" borderId="0" xfId="0" applyNumberFormat="1" applyFont="1"/>
    <xf numFmtId="167" fontId="6" fillId="0" borderId="0" xfId="0" applyNumberFormat="1" applyFont="1"/>
    <xf numFmtId="167" fontId="3" fillId="0" borderId="0" xfId="0" applyNumberFormat="1" applyFont="1"/>
    <xf numFmtId="0" fontId="6" fillId="0" borderId="0" xfId="0" quotePrefix="1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0" applyNumberFormat="1"/>
    <xf numFmtId="14" fontId="0" fillId="0" borderId="0" xfId="0" applyNumberFormat="1"/>
    <xf numFmtId="44" fontId="0" fillId="0" borderId="2" xfId="0" applyNumberFormat="1" applyBorder="1"/>
    <xf numFmtId="0" fontId="13" fillId="0" borderId="0" xfId="0" applyFont="1" applyAlignment="1">
      <alignment horizontal="center"/>
    </xf>
    <xf numFmtId="44" fontId="13" fillId="0" borderId="0" xfId="0" applyNumberFormat="1" applyFont="1" applyAlignment="1">
      <alignment horizontal="center"/>
    </xf>
    <xf numFmtId="14" fontId="13" fillId="0" borderId="0" xfId="0" applyNumberFormat="1" applyFont="1" applyAlignment="1">
      <alignment horizontal="center"/>
    </xf>
    <xf numFmtId="168" fontId="13" fillId="0" borderId="0" xfId="0" applyNumberFormat="1" applyFont="1" applyAlignment="1">
      <alignment horizontal="center"/>
    </xf>
    <xf numFmtId="169" fontId="13" fillId="0" borderId="0" xfId="0" applyNumberFormat="1" applyFont="1" applyAlignment="1">
      <alignment horizontal="center"/>
    </xf>
    <xf numFmtId="44" fontId="13" fillId="0" borderId="0" xfId="0" applyNumberFormat="1" applyFont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13" fillId="0" borderId="0" xfId="0" applyFont="1"/>
    <xf numFmtId="168" fontId="13" fillId="0" borderId="0" xfId="0" applyNumberFormat="1" applyFont="1"/>
    <xf numFmtId="44" fontId="13" fillId="0" borderId="0" xfId="0" applyNumberFormat="1" applyFont="1"/>
    <xf numFmtId="0" fontId="13" fillId="0" borderId="0" xfId="0" applyFont="1" applyAlignment="1">
      <alignment horizontal="center" wrapText="1"/>
    </xf>
    <xf numFmtId="169" fontId="13" fillId="0" borderId="0" xfId="0" applyNumberFormat="1" applyFont="1"/>
    <xf numFmtId="168" fontId="13" fillId="0" borderId="2" xfId="0" applyNumberFormat="1" applyFont="1" applyBorder="1"/>
    <xf numFmtId="168" fontId="13" fillId="0" borderId="0" xfId="0" applyNumberFormat="1" applyFont="1" applyAlignment="1" applyProtection="1">
      <alignment horizontal="center"/>
      <protection locked="0"/>
    </xf>
    <xf numFmtId="44" fontId="0" fillId="0" borderId="0" xfId="0" applyNumberFormat="1" applyBorder="1"/>
    <xf numFmtId="0" fontId="0" fillId="0" borderId="0" xfId="0" applyBorder="1"/>
    <xf numFmtId="44" fontId="1" fillId="0" borderId="0" xfId="0" applyNumberFormat="1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07a5b19ace59dbcb/Documents/P.T.M.M.%20ACCOUNTS%20OCT2024%20-%2030SEP2025.xlsx" TargetMode="External"/><Relationship Id="rId1" Type="http://schemas.openxmlformats.org/officeDocument/2006/relationships/externalLinkPath" Target="P.T.M.M.%20ACCOUNTS%20OCT2024%20-%2030SEP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NK ACCOUNT RECONCILIATION"/>
      <sheetName val="RECEIPTS &amp; PAYMENTS AC"/>
      <sheetName val="PAYMENTS"/>
      <sheetName val="RECEIPTS"/>
      <sheetName val="PAY IN RECORD"/>
      <sheetName val="Sheet3"/>
      <sheetName val="INVOICES RAISED"/>
      <sheetName val="CHEQUES RAISED"/>
      <sheetName val="SQUARE UP RECEIPTS"/>
      <sheetName val="SQUARE ANALYSIS - CARD &amp; FEES"/>
      <sheetName val="CHEQUE PAYMENTS VIA SQUARE"/>
      <sheetName val="JUST GIVING ANALYSIS"/>
      <sheetName val="PETTY CASH"/>
      <sheetName val="Sheet2"/>
      <sheetName val="PETTY CASH COUNT"/>
      <sheetName val="EXPENSE CLAIM"/>
      <sheetName val="TOWERGATE"/>
      <sheetName val="PAY PAL ANALYSIS"/>
      <sheetName val="ONLINE SIGN ON"/>
      <sheetName val="JUST GIVING DD'S"/>
      <sheetName val="DIVIDER SHEET"/>
      <sheetName val="FRONT SHEET"/>
      <sheetName val="Sheet1"/>
      <sheetName val="BANK ACCOUNT PROJECTION"/>
      <sheetName val="coasters &amp; pens"/>
      <sheetName val="GIFT AID SUBMISSION"/>
      <sheetName val="SQUARE UP DONATION BOX ENTRIES"/>
      <sheetName val="JUST GIVING MONTHLY DONATION"/>
    </sheetNames>
    <sheetDataSet>
      <sheetData sheetId="0"/>
      <sheetData sheetId="1"/>
      <sheetData sheetId="2">
        <row r="117">
          <cell r="D117">
            <v>3537.9599999999991</v>
          </cell>
          <cell r="E117">
            <v>467.98</v>
          </cell>
          <cell r="F117">
            <v>1001.2199999999999</v>
          </cell>
          <cell r="G117">
            <v>449.18</v>
          </cell>
          <cell r="J117">
            <v>785.21999999999991</v>
          </cell>
          <cell r="L117">
            <v>447.23</v>
          </cell>
          <cell r="M117">
            <v>3399.829999999999</v>
          </cell>
          <cell r="N117">
            <v>216</v>
          </cell>
          <cell r="O117">
            <v>48</v>
          </cell>
          <cell r="P117">
            <v>170.87</v>
          </cell>
          <cell r="Q117">
            <v>12.190000000000001</v>
          </cell>
          <cell r="R117">
            <v>10.45</v>
          </cell>
          <cell r="S117">
            <v>11.260000000000002</v>
          </cell>
        </row>
        <row r="119">
          <cell r="K119">
            <v>289.20000000000005</v>
          </cell>
        </row>
      </sheetData>
      <sheetData sheetId="3">
        <row r="105">
          <cell r="G105">
            <v>233.42000000000002</v>
          </cell>
          <cell r="H105">
            <v>596.45000000000005</v>
          </cell>
          <cell r="J105">
            <v>2207</v>
          </cell>
          <cell r="L105">
            <v>90</v>
          </cell>
          <cell r="M105">
            <v>517.01</v>
          </cell>
          <cell r="N105">
            <v>918.62</v>
          </cell>
          <cell r="O105">
            <v>779.34</v>
          </cell>
          <cell r="P105">
            <v>42</v>
          </cell>
          <cell r="Q105">
            <v>362.5</v>
          </cell>
          <cell r="R105">
            <v>600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51444-09D8-44C2-B2C6-D8321BDA5FAE}">
  <dimension ref="B2:O36"/>
  <sheetViews>
    <sheetView workbookViewId="0">
      <selection sqref="A1:XFD1048576"/>
    </sheetView>
  </sheetViews>
  <sheetFormatPr defaultColWidth="9.140625" defaultRowHeight="15" x14ac:dyDescent="0.25"/>
  <cols>
    <col min="1" max="1" width="4.7109375" style="1" customWidth="1"/>
    <col min="2" max="2" width="48" style="1" bestFit="1" customWidth="1"/>
    <col min="3" max="3" width="4.7109375" style="1" customWidth="1"/>
    <col min="4" max="4" width="11.5703125" style="2" bestFit="1" customWidth="1"/>
    <col min="5" max="5" width="1.7109375" style="2" customWidth="1"/>
    <col min="6" max="6" width="40.85546875" style="4" bestFit="1" customWidth="1"/>
    <col min="7" max="7" width="4.7109375" style="1" customWidth="1"/>
    <col min="8" max="8" width="12.5703125" style="2" customWidth="1"/>
    <col min="9" max="9" width="4.7109375" style="1" customWidth="1"/>
    <col min="10" max="11" width="10.85546875" style="2" customWidth="1"/>
    <col min="12" max="12" width="13.140625" style="2" customWidth="1"/>
    <col min="13" max="13" width="16.42578125" style="2" bestFit="1" customWidth="1"/>
    <col min="14" max="14" width="13.85546875" style="2" bestFit="1" customWidth="1"/>
    <col min="15" max="15" width="9.140625" style="1"/>
    <col min="16" max="16" width="15.7109375" style="1" bestFit="1" customWidth="1"/>
    <col min="17" max="16384" width="9.140625" style="1"/>
  </cols>
  <sheetData>
    <row r="2" spans="2:8" x14ac:dyDescent="0.25">
      <c r="E2" s="3" t="s">
        <v>0</v>
      </c>
    </row>
    <row r="3" spans="2:8" x14ac:dyDescent="0.25">
      <c r="E3" s="3"/>
    </row>
    <row r="4" spans="2:8" x14ac:dyDescent="0.25">
      <c r="E4" s="3" t="s">
        <v>1</v>
      </c>
    </row>
    <row r="5" spans="2:8" x14ac:dyDescent="0.25">
      <c r="E5" s="1"/>
    </row>
    <row r="6" spans="2:8" x14ac:dyDescent="0.25">
      <c r="E6" s="3" t="s">
        <v>2</v>
      </c>
    </row>
    <row r="8" spans="2:8" x14ac:dyDescent="0.25">
      <c r="E8" s="5"/>
    </row>
    <row r="9" spans="2:8" x14ac:dyDescent="0.25">
      <c r="B9" s="1" t="s">
        <v>3</v>
      </c>
      <c r="D9" s="6">
        <v>2089.92</v>
      </c>
      <c r="E9" s="7"/>
      <c r="F9" s="6"/>
      <c r="H9" s="6"/>
    </row>
    <row r="10" spans="2:8" x14ac:dyDescent="0.25">
      <c r="D10" s="6"/>
      <c r="E10" s="7"/>
      <c r="F10" s="6"/>
      <c r="H10" s="6"/>
    </row>
    <row r="11" spans="2:8" x14ac:dyDescent="0.25">
      <c r="B11" s="1" t="s">
        <v>4</v>
      </c>
      <c r="D11" s="6"/>
      <c r="E11" s="7"/>
      <c r="F11" s="6" t="s">
        <v>5</v>
      </c>
      <c r="H11" s="6"/>
    </row>
    <row r="12" spans="2:8" x14ac:dyDescent="0.25">
      <c r="D12" s="6"/>
      <c r="E12" s="7"/>
      <c r="F12" s="6"/>
      <c r="H12" s="6"/>
    </row>
    <row r="13" spans="2:8" x14ac:dyDescent="0.25">
      <c r="B13" s="1" t="s">
        <v>6</v>
      </c>
      <c r="D13" s="6">
        <f>[1]RECEIPTS!J105</f>
        <v>2207</v>
      </c>
      <c r="E13" s="7"/>
      <c r="F13" s="6" t="s">
        <v>7</v>
      </c>
      <c r="H13" s="6">
        <f>[1]PAYMENTS!D117</f>
        <v>3537.9599999999991</v>
      </c>
    </row>
    <row r="14" spans="2:8" x14ac:dyDescent="0.25">
      <c r="B14" s="1" t="s">
        <v>8</v>
      </c>
      <c r="D14" s="6">
        <v>1613.53</v>
      </c>
      <c r="E14" s="7"/>
      <c r="F14" s="6" t="s">
        <v>9</v>
      </c>
      <c r="H14" s="6">
        <f>[1]PAYMENTS!E117</f>
        <v>467.98</v>
      </c>
    </row>
    <row r="15" spans="2:8" x14ac:dyDescent="0.25">
      <c r="B15" s="1" t="s">
        <v>10</v>
      </c>
      <c r="D15" s="6">
        <f>[1]RECEIPTS!G105</f>
        <v>233.42000000000002</v>
      </c>
      <c r="E15" s="7"/>
      <c r="F15" s="6" t="s">
        <v>11</v>
      </c>
      <c r="H15" s="6">
        <f>[1]PAYMENTS!F117</f>
        <v>1001.2199999999999</v>
      </c>
    </row>
    <row r="16" spans="2:8" x14ac:dyDescent="0.25">
      <c r="B16" s="1" t="s">
        <v>12</v>
      </c>
      <c r="D16" s="6">
        <f>[1]RECEIPTS!H105</f>
        <v>596.45000000000005</v>
      </c>
      <c r="E16" s="7"/>
      <c r="F16" s="6" t="s">
        <v>13</v>
      </c>
      <c r="H16" s="6">
        <f>[1]PAYMENTS!G117</f>
        <v>449.18</v>
      </c>
    </row>
    <row r="17" spans="2:8" x14ac:dyDescent="0.25">
      <c r="B17" s="1" t="s">
        <v>14</v>
      </c>
      <c r="D17" s="6">
        <f>[1]RECEIPTS!Q105</f>
        <v>362.5</v>
      </c>
      <c r="E17" s="7"/>
      <c r="F17" s="6" t="s">
        <v>15</v>
      </c>
      <c r="H17" s="6">
        <f>[1]PAYMENTS!Q117</f>
        <v>12.190000000000001</v>
      </c>
    </row>
    <row r="18" spans="2:8" x14ac:dyDescent="0.25">
      <c r="D18" s="6"/>
      <c r="E18" s="7"/>
      <c r="F18" s="6" t="s">
        <v>16</v>
      </c>
      <c r="H18" s="6">
        <f>[1]PAYMENTS!R117</f>
        <v>10.45</v>
      </c>
    </row>
    <row r="19" spans="2:8" x14ac:dyDescent="0.25">
      <c r="D19" s="6"/>
      <c r="E19" s="7"/>
      <c r="F19" s="6" t="s">
        <v>17</v>
      </c>
      <c r="H19" s="6">
        <f>[1]PAYMENTS!S117</f>
        <v>11.260000000000002</v>
      </c>
    </row>
    <row r="20" spans="2:8" x14ac:dyDescent="0.25">
      <c r="D20" s="1"/>
      <c r="E20" s="7"/>
      <c r="F20" s="6"/>
      <c r="H20" s="6"/>
    </row>
    <row r="21" spans="2:8" x14ac:dyDescent="0.25">
      <c r="D21" s="6"/>
      <c r="E21" s="7"/>
      <c r="F21" s="6"/>
      <c r="H21" s="6"/>
    </row>
    <row r="22" spans="2:8" x14ac:dyDescent="0.25">
      <c r="B22" s="1" t="s">
        <v>18</v>
      </c>
      <c r="D22" s="8">
        <f>SUM(D13:D17)</f>
        <v>5012.8999999999996</v>
      </c>
      <c r="E22" s="7"/>
      <c r="F22" s="6" t="s">
        <v>19</v>
      </c>
      <c r="H22" s="8">
        <f>SUM(H13:H21)</f>
        <v>5490.2399999999989</v>
      </c>
    </row>
    <row r="23" spans="2:8" x14ac:dyDescent="0.25">
      <c r="D23" s="6"/>
      <c r="E23" s="7"/>
      <c r="F23" s="6"/>
      <c r="H23" s="6"/>
    </row>
    <row r="24" spans="2:8" x14ac:dyDescent="0.25">
      <c r="B24" s="1" t="s">
        <v>20</v>
      </c>
      <c r="D24" s="6">
        <f>D9+D22</f>
        <v>7102.82</v>
      </c>
      <c r="E24" s="7"/>
      <c r="F24" s="6"/>
      <c r="H24" s="6"/>
    </row>
    <row r="25" spans="2:8" x14ac:dyDescent="0.25">
      <c r="D25" s="6"/>
      <c r="E25" s="7"/>
      <c r="F25" s="6"/>
      <c r="H25" s="6"/>
    </row>
    <row r="26" spans="2:8" x14ac:dyDescent="0.25">
      <c r="B26" s="1" t="s">
        <v>21</v>
      </c>
      <c r="D26" s="6">
        <f>H22</f>
        <v>5490.2399999999989</v>
      </c>
      <c r="E26" s="7"/>
      <c r="F26" s="6"/>
      <c r="H26" s="6"/>
    </row>
    <row r="27" spans="2:8" x14ac:dyDescent="0.25">
      <c r="D27" s="6"/>
      <c r="E27" s="7"/>
      <c r="F27" s="6"/>
      <c r="H27" s="6"/>
    </row>
    <row r="28" spans="2:8" x14ac:dyDescent="0.25">
      <c r="D28" s="6"/>
      <c r="E28" s="7"/>
      <c r="F28" s="6"/>
      <c r="H28" s="6"/>
    </row>
    <row r="29" spans="2:8" ht="15.75" thickBot="1" x14ac:dyDescent="0.3">
      <c r="D29" s="9">
        <f>D24-D26</f>
        <v>1612.5800000000008</v>
      </c>
      <c r="E29" s="7"/>
      <c r="F29" s="6" t="s">
        <v>22</v>
      </c>
      <c r="H29" s="9">
        <v>1612.58</v>
      </c>
    </row>
    <row r="30" spans="2:8" s="2" customFormat="1" ht="15.75" thickTop="1" x14ac:dyDescent="0.25">
      <c r="B30" s="1"/>
      <c r="D30" s="10"/>
      <c r="E30" s="10"/>
      <c r="F30" s="10"/>
      <c r="H30" s="6"/>
    </row>
    <row r="31" spans="2:8" s="2" customFormat="1" x14ac:dyDescent="0.25">
      <c r="B31" s="1"/>
      <c r="D31" s="10"/>
      <c r="E31" s="3"/>
      <c r="F31" s="11" t="s">
        <v>23</v>
      </c>
      <c r="H31" s="6">
        <v>1612.58</v>
      </c>
    </row>
    <row r="32" spans="2:8" s="2" customFormat="1" x14ac:dyDescent="0.25">
      <c r="B32" s="1"/>
      <c r="D32" s="3"/>
      <c r="E32" s="3"/>
      <c r="F32" s="3"/>
    </row>
    <row r="33" spans="2:15" s="2" customFormat="1" x14ac:dyDescent="0.25">
      <c r="B33" s="12" t="s">
        <v>24</v>
      </c>
      <c r="D33" s="3"/>
      <c r="E33" s="3"/>
      <c r="F33" s="3"/>
      <c r="H33" s="6"/>
      <c r="K33" s="6"/>
    </row>
    <row r="34" spans="2:15" s="2" customFormat="1" x14ac:dyDescent="0.25">
      <c r="B34" s="1"/>
      <c r="D34" s="3"/>
      <c r="E34" s="3"/>
      <c r="F34" s="3"/>
      <c r="H34" s="6"/>
    </row>
    <row r="35" spans="2:15" x14ac:dyDescent="0.25">
      <c r="H35" s="6"/>
    </row>
    <row r="36" spans="2:15" s="2" customFormat="1" ht="12" customHeight="1" x14ac:dyDescent="0.25">
      <c r="B36" s="1"/>
      <c r="F36" s="4"/>
      <c r="H36" s="6"/>
      <c r="O3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D0E54-B813-43EF-84FA-0C94EBC6A0E8}">
  <dimension ref="B1:Z68"/>
  <sheetViews>
    <sheetView workbookViewId="0">
      <selection activeCell="O39" sqref="O39"/>
    </sheetView>
  </sheetViews>
  <sheetFormatPr defaultRowHeight="12.75" x14ac:dyDescent="0.2"/>
  <cols>
    <col min="1" max="1" width="2.7109375" style="13" customWidth="1"/>
    <col min="2" max="2" width="39.42578125" style="13" bestFit="1" customWidth="1"/>
    <col min="3" max="3" width="2.7109375" style="13" customWidth="1"/>
    <col min="4" max="4" width="10" style="13" bestFit="1" customWidth="1"/>
    <col min="5" max="5" width="2.7109375" style="13" customWidth="1"/>
    <col min="6" max="6" width="10" style="14" bestFit="1" customWidth="1"/>
    <col min="7" max="7" width="2.7109375" style="14" customWidth="1"/>
    <col min="8" max="8" width="23.7109375" style="15" bestFit="1" customWidth="1"/>
    <col min="9" max="9" width="2.7109375" style="13" customWidth="1"/>
    <col min="10" max="10" width="10" style="14" bestFit="1" customWidth="1"/>
    <col min="11" max="11" width="8.5703125" style="14" bestFit="1" customWidth="1"/>
    <col min="12" max="12" width="10" style="14" bestFit="1" customWidth="1"/>
    <col min="13" max="13" width="2.7109375" style="13" customWidth="1"/>
    <col min="14" max="14" width="13.140625" style="14" customWidth="1"/>
    <col min="15" max="15" width="11.5703125" style="14" customWidth="1"/>
    <col min="16" max="16" width="44.85546875" style="14" bestFit="1" customWidth="1"/>
    <col min="17" max="16384" width="9.140625" style="13"/>
  </cols>
  <sheetData>
    <row r="1" spans="2:26" ht="12.75" customHeight="1" x14ac:dyDescent="0.2"/>
    <row r="2" spans="2:26" ht="12.75" customHeight="1" x14ac:dyDescent="0.2">
      <c r="G2" s="16" t="s">
        <v>0</v>
      </c>
      <c r="O2" s="13"/>
      <c r="P2" s="13"/>
      <c r="S2" s="14"/>
      <c r="T2" s="14"/>
      <c r="U2" s="15"/>
      <c r="W2" s="14"/>
      <c r="X2" s="14"/>
      <c r="Y2" s="14"/>
      <c r="Z2" s="14"/>
    </row>
    <row r="3" spans="2:26" ht="12.75" customHeight="1" x14ac:dyDescent="0.2">
      <c r="G3" s="16"/>
      <c r="O3" s="13"/>
      <c r="P3" s="13"/>
      <c r="S3" s="14"/>
      <c r="T3" s="16"/>
      <c r="U3" s="15"/>
      <c r="W3" s="14"/>
      <c r="X3" s="14"/>
      <c r="Y3" s="14"/>
      <c r="Z3" s="14"/>
    </row>
    <row r="4" spans="2:26" ht="12.75" customHeight="1" x14ac:dyDescent="0.2">
      <c r="G4" s="16" t="s">
        <v>25</v>
      </c>
      <c r="O4" s="13"/>
      <c r="P4" s="13"/>
      <c r="S4" s="14"/>
      <c r="T4" s="16"/>
      <c r="U4" s="15"/>
      <c r="W4" s="14"/>
      <c r="X4" s="14"/>
      <c r="Y4" s="14"/>
      <c r="Z4" s="14"/>
    </row>
    <row r="5" spans="2:26" ht="12.75" customHeight="1" x14ac:dyDescent="0.2">
      <c r="O5" s="13"/>
      <c r="P5" s="13"/>
      <c r="S5" s="14"/>
      <c r="T5" s="16"/>
      <c r="U5" s="15"/>
      <c r="W5" s="14"/>
      <c r="X5" s="14"/>
      <c r="Y5" s="14"/>
      <c r="Z5" s="14"/>
    </row>
    <row r="6" spans="2:26" ht="12.75" customHeight="1" x14ac:dyDescent="0.2">
      <c r="G6" s="16" t="s">
        <v>2</v>
      </c>
      <c r="O6" s="13"/>
      <c r="P6" s="13"/>
      <c r="S6" s="14"/>
      <c r="T6" s="14"/>
      <c r="U6" s="15"/>
      <c r="W6" s="14"/>
      <c r="X6" s="14"/>
      <c r="Y6" s="14"/>
      <c r="Z6" s="14"/>
    </row>
    <row r="7" spans="2:26" ht="12.75" customHeight="1" x14ac:dyDescent="0.2">
      <c r="O7" s="13"/>
      <c r="P7" s="13"/>
      <c r="S7" s="14"/>
      <c r="T7" s="16"/>
      <c r="U7" s="15"/>
      <c r="W7" s="14"/>
      <c r="X7" s="14"/>
      <c r="Y7" s="14"/>
      <c r="Z7" s="14"/>
    </row>
    <row r="8" spans="2:26" ht="12.75" customHeight="1" x14ac:dyDescent="0.2">
      <c r="B8" s="13" t="s">
        <v>26</v>
      </c>
      <c r="F8" s="16"/>
      <c r="G8" s="16"/>
      <c r="H8" s="13" t="s">
        <v>27</v>
      </c>
      <c r="J8" s="17" t="s">
        <v>28</v>
      </c>
      <c r="K8" s="17" t="s">
        <v>29</v>
      </c>
      <c r="L8" s="17" t="s">
        <v>30</v>
      </c>
      <c r="O8" s="13"/>
      <c r="P8" s="13"/>
      <c r="S8" s="14"/>
      <c r="T8" s="14"/>
      <c r="U8" s="15"/>
      <c r="W8" s="14"/>
      <c r="X8" s="14"/>
      <c r="Y8" s="14"/>
      <c r="Z8" s="14"/>
    </row>
    <row r="9" spans="2:26" ht="12.75" customHeight="1" x14ac:dyDescent="0.2">
      <c r="J9" s="17"/>
      <c r="K9" s="17" t="s">
        <v>31</v>
      </c>
      <c r="O9" s="13"/>
      <c r="P9" s="13"/>
      <c r="S9" s="16"/>
      <c r="T9" s="16"/>
      <c r="W9" s="17"/>
      <c r="X9" s="17"/>
      <c r="Y9" s="17"/>
      <c r="Z9" s="14"/>
    </row>
    <row r="10" spans="2:26" ht="12.75" customHeight="1" x14ac:dyDescent="0.2">
      <c r="B10" s="13" t="s">
        <v>32</v>
      </c>
      <c r="D10" s="18">
        <f>[1]RECEIPTS!L105</f>
        <v>90</v>
      </c>
      <c r="F10" s="18"/>
      <c r="H10" s="13" t="s">
        <v>33</v>
      </c>
      <c r="J10" s="18">
        <f>[1]PAYMENTS!J117</f>
        <v>785.21999999999991</v>
      </c>
      <c r="K10" s="18">
        <v>0</v>
      </c>
      <c r="L10" s="18">
        <f t="shared" ref="L10:L20" si="0">SUM(J10:K10)</f>
        <v>785.21999999999991</v>
      </c>
      <c r="O10" s="13"/>
      <c r="P10" s="13"/>
      <c r="S10" s="14"/>
      <c r="T10" s="14"/>
      <c r="U10" s="15"/>
      <c r="W10" s="17"/>
      <c r="X10" s="17"/>
      <c r="Y10" s="14"/>
      <c r="Z10" s="14"/>
    </row>
    <row r="11" spans="2:26" ht="12.75" customHeight="1" x14ac:dyDescent="0.2">
      <c r="B11" s="13" t="s">
        <v>34</v>
      </c>
      <c r="D11" s="18">
        <f>[1]RECEIPTS!M105</f>
        <v>517.01</v>
      </c>
      <c r="F11" s="18"/>
      <c r="G11" s="15"/>
      <c r="H11" s="13" t="s">
        <v>35</v>
      </c>
      <c r="J11" s="18">
        <f>[1]PAYMENTS!K119</f>
        <v>289.20000000000005</v>
      </c>
      <c r="K11" s="18">
        <v>0</v>
      </c>
      <c r="L11" s="18">
        <f t="shared" si="0"/>
        <v>289.20000000000005</v>
      </c>
      <c r="O11" s="13"/>
      <c r="P11" s="13"/>
      <c r="R11" s="18"/>
      <c r="S11" s="18"/>
      <c r="T11" s="14"/>
      <c r="W11" s="18"/>
      <c r="X11" s="18"/>
      <c r="Y11" s="18"/>
      <c r="Z11" s="14"/>
    </row>
    <row r="12" spans="2:26" ht="12.75" customHeight="1" x14ac:dyDescent="0.2">
      <c r="B12" s="13" t="s">
        <v>36</v>
      </c>
      <c r="D12" s="18">
        <f>[1]RECEIPTS!N105</f>
        <v>918.62</v>
      </c>
      <c r="F12" s="18"/>
      <c r="G12" s="15"/>
      <c r="H12" s="13" t="s">
        <v>37</v>
      </c>
      <c r="J12" s="18">
        <v>99.99</v>
      </c>
      <c r="K12" s="18">
        <v>0</v>
      </c>
      <c r="L12" s="18">
        <f t="shared" si="0"/>
        <v>99.99</v>
      </c>
      <c r="O12" s="13"/>
      <c r="P12" s="13"/>
      <c r="R12" s="18"/>
      <c r="S12" s="18"/>
      <c r="T12" s="14"/>
      <c r="W12" s="18"/>
      <c r="X12" s="18"/>
      <c r="Y12" s="18"/>
      <c r="Z12" s="14"/>
    </row>
    <row r="13" spans="2:26" ht="12.75" customHeight="1" x14ac:dyDescent="0.2">
      <c r="B13" s="13" t="s">
        <v>38</v>
      </c>
      <c r="D13" s="18">
        <f>[1]RECEIPTS!O105</f>
        <v>779.34</v>
      </c>
      <c r="F13" s="18"/>
      <c r="H13" s="13" t="s">
        <v>39</v>
      </c>
      <c r="J13" s="18">
        <f>[1]PAYMENTS!L117</f>
        <v>447.23</v>
      </c>
      <c r="K13" s="18">
        <v>0</v>
      </c>
      <c r="L13" s="18">
        <f t="shared" si="0"/>
        <v>447.23</v>
      </c>
      <c r="O13" s="13"/>
      <c r="P13" s="13"/>
      <c r="R13" s="18"/>
      <c r="S13" s="18"/>
      <c r="T13" s="15"/>
      <c r="W13" s="18"/>
      <c r="X13" s="18"/>
      <c r="Y13" s="18"/>
      <c r="Z13" s="14"/>
    </row>
    <row r="14" spans="2:26" ht="12.75" customHeight="1" x14ac:dyDescent="0.2">
      <c r="B14" s="13" t="s">
        <v>40</v>
      </c>
      <c r="D14" s="18">
        <f>[1]RECEIPTS!P105</f>
        <v>42</v>
      </c>
      <c r="F14" s="18"/>
      <c r="G14" s="15"/>
      <c r="H14" s="15" t="s">
        <v>41</v>
      </c>
      <c r="J14" s="18">
        <f>[1]PAYMENTS!M117</f>
        <v>3399.829999999999</v>
      </c>
      <c r="K14" s="18">
        <v>0</v>
      </c>
      <c r="L14" s="18">
        <f t="shared" si="0"/>
        <v>3399.829999999999</v>
      </c>
      <c r="O14" s="13"/>
      <c r="P14" s="13"/>
      <c r="R14" s="18"/>
      <c r="S14" s="18"/>
      <c r="T14" s="14"/>
      <c r="W14" s="18"/>
      <c r="X14" s="18"/>
      <c r="Y14" s="18"/>
      <c r="Z14" s="14"/>
    </row>
    <row r="15" spans="2:26" ht="12.75" customHeight="1" x14ac:dyDescent="0.2">
      <c r="B15" s="13" t="s">
        <v>42</v>
      </c>
      <c r="D15" s="18">
        <f>[1]RECEIPTS!R105</f>
        <v>600</v>
      </c>
      <c r="F15" s="18"/>
      <c r="G15" s="15"/>
      <c r="H15" s="15" t="s">
        <v>43</v>
      </c>
      <c r="J15" s="18">
        <f>[1]PAYMENTS!N117</f>
        <v>216</v>
      </c>
      <c r="K15" s="18">
        <v>0</v>
      </c>
      <c r="L15" s="18">
        <f t="shared" si="0"/>
        <v>216</v>
      </c>
      <c r="O15" s="13"/>
      <c r="P15" s="13"/>
      <c r="R15" s="18"/>
      <c r="S15" s="18"/>
      <c r="T15" s="15"/>
      <c r="W15" s="18"/>
      <c r="X15" s="18"/>
      <c r="Y15" s="18"/>
      <c r="Z15" s="14"/>
    </row>
    <row r="16" spans="2:26" ht="12.75" customHeight="1" x14ac:dyDescent="0.2">
      <c r="B16" s="13" t="s">
        <v>44</v>
      </c>
      <c r="D16" s="18">
        <f>[1]RECEIPTS!Q105</f>
        <v>362.5</v>
      </c>
      <c r="F16" s="18"/>
      <c r="G16" s="15"/>
      <c r="H16" s="13" t="s">
        <v>45</v>
      </c>
      <c r="J16" s="18">
        <f>[1]PAYMENTS!O117</f>
        <v>48</v>
      </c>
      <c r="K16" s="18">
        <v>0</v>
      </c>
      <c r="L16" s="18">
        <f t="shared" si="0"/>
        <v>48</v>
      </c>
      <c r="O16" s="13"/>
      <c r="P16" s="13"/>
      <c r="R16" s="18"/>
      <c r="S16" s="18"/>
      <c r="T16" s="15"/>
      <c r="W16" s="18"/>
      <c r="X16" s="18"/>
      <c r="Y16" s="18"/>
      <c r="Z16" s="14"/>
    </row>
    <row r="17" spans="2:26" ht="12.75" customHeight="1" x14ac:dyDescent="0.2">
      <c r="B17" s="13" t="s">
        <v>46</v>
      </c>
      <c r="D17" s="18">
        <v>0</v>
      </c>
      <c r="F17" s="18"/>
      <c r="G17" s="15"/>
      <c r="H17" s="15" t="s">
        <v>47</v>
      </c>
      <c r="J17" s="18">
        <f>[1]PAYMENTS!P117</f>
        <v>170.87</v>
      </c>
      <c r="K17" s="18">
        <v>0</v>
      </c>
      <c r="L17" s="18">
        <f t="shared" si="0"/>
        <v>170.87</v>
      </c>
      <c r="O17" s="13"/>
      <c r="P17" s="13"/>
      <c r="R17" s="18"/>
      <c r="S17" s="18"/>
      <c r="T17" s="15"/>
      <c r="W17" s="18"/>
      <c r="X17" s="18"/>
      <c r="Y17" s="18"/>
      <c r="Z17" s="14"/>
    </row>
    <row r="18" spans="2:26" ht="12.75" customHeight="1" x14ac:dyDescent="0.2">
      <c r="B18" s="13" t="s">
        <v>48</v>
      </c>
      <c r="D18" s="18">
        <v>500</v>
      </c>
      <c r="F18" s="18"/>
      <c r="G18" s="15"/>
      <c r="H18" s="15" t="s">
        <v>15</v>
      </c>
      <c r="J18" s="18">
        <f>[1]PAYMENTS!Q117</f>
        <v>12.190000000000001</v>
      </c>
      <c r="K18" s="18">
        <v>0</v>
      </c>
      <c r="L18" s="18">
        <f t="shared" si="0"/>
        <v>12.190000000000001</v>
      </c>
      <c r="O18" s="13"/>
      <c r="P18" s="13"/>
      <c r="R18" s="18"/>
      <c r="S18" s="18"/>
      <c r="T18" s="15"/>
      <c r="W18" s="18"/>
      <c r="X18" s="18"/>
      <c r="Y18" s="18"/>
      <c r="Z18" s="14"/>
    </row>
    <row r="19" spans="2:26" ht="12.75" customHeight="1" x14ac:dyDescent="0.2">
      <c r="B19" s="13" t="s">
        <v>49</v>
      </c>
      <c r="D19" s="18">
        <v>1100</v>
      </c>
      <c r="F19" s="18"/>
      <c r="G19" s="15"/>
      <c r="H19" s="15" t="s">
        <v>16</v>
      </c>
      <c r="J19" s="18">
        <f>[1]PAYMENTS!R117</f>
        <v>10.45</v>
      </c>
      <c r="K19" s="18">
        <v>0</v>
      </c>
      <c r="L19" s="18">
        <f t="shared" si="0"/>
        <v>10.45</v>
      </c>
      <c r="O19" s="13"/>
      <c r="P19" s="13"/>
      <c r="R19" s="18"/>
      <c r="S19" s="18"/>
      <c r="T19" s="15"/>
      <c r="W19" s="18"/>
      <c r="X19" s="18"/>
      <c r="Y19" s="18"/>
      <c r="Z19" s="14"/>
    </row>
    <row r="20" spans="2:26" ht="12.75" customHeight="1" x14ac:dyDescent="0.2">
      <c r="B20" s="13" t="s">
        <v>50</v>
      </c>
      <c r="D20" s="18">
        <v>13.53</v>
      </c>
      <c r="F20" s="18"/>
      <c r="G20" s="15"/>
      <c r="H20" s="15" t="s">
        <v>17</v>
      </c>
      <c r="J20" s="18">
        <f>[1]PAYMENTS!S117</f>
        <v>11.260000000000002</v>
      </c>
      <c r="K20" s="18">
        <v>0</v>
      </c>
      <c r="L20" s="18">
        <f t="shared" si="0"/>
        <v>11.260000000000002</v>
      </c>
      <c r="O20" s="13"/>
      <c r="P20" s="13"/>
      <c r="R20" s="18"/>
      <c r="S20" s="18"/>
      <c r="T20" s="15"/>
      <c r="W20" s="18"/>
      <c r="X20" s="18"/>
      <c r="Y20" s="18"/>
      <c r="Z20" s="14"/>
    </row>
    <row r="21" spans="2:26" ht="12.75" customHeight="1" x14ac:dyDescent="0.2">
      <c r="D21" s="18"/>
      <c r="F21" s="18"/>
      <c r="G21" s="15"/>
      <c r="H21" s="15" t="s">
        <v>51</v>
      </c>
      <c r="J21" s="18">
        <v>0</v>
      </c>
      <c r="K21" s="18">
        <v>26.2</v>
      </c>
      <c r="L21" s="18">
        <f>SUM(J21:K21)</f>
        <v>26.2</v>
      </c>
      <c r="O21" s="13"/>
      <c r="P21" s="13"/>
      <c r="R21" s="18"/>
      <c r="S21" s="18"/>
      <c r="T21" s="15"/>
      <c r="U21" s="15"/>
      <c r="W21" s="18"/>
      <c r="X21" s="18"/>
      <c r="Y21" s="18"/>
      <c r="Z21" s="14"/>
    </row>
    <row r="22" spans="2:26" ht="12.75" customHeight="1" x14ac:dyDescent="0.2">
      <c r="D22" s="18"/>
      <c r="F22" s="18"/>
      <c r="G22" s="15"/>
      <c r="H22" s="15" t="s">
        <v>52</v>
      </c>
      <c r="J22" s="18">
        <v>0</v>
      </c>
      <c r="K22" s="18">
        <v>3.92</v>
      </c>
      <c r="L22" s="18">
        <f>SUM(J22:K22)</f>
        <v>3.92</v>
      </c>
      <c r="O22" s="13"/>
      <c r="P22" s="13"/>
      <c r="S22" s="18"/>
      <c r="T22" s="14"/>
      <c r="U22" s="15"/>
      <c r="W22" s="18"/>
      <c r="X22" s="18"/>
      <c r="Y22" s="18"/>
      <c r="Z22" s="14"/>
    </row>
    <row r="23" spans="2:26" ht="12.75" customHeight="1" x14ac:dyDescent="0.2">
      <c r="F23" s="18"/>
      <c r="G23" s="15"/>
      <c r="O23" s="13"/>
      <c r="P23" s="13"/>
      <c r="S23" s="18"/>
      <c r="T23" s="15"/>
      <c r="W23" s="18"/>
      <c r="X23" s="18"/>
      <c r="Y23" s="18"/>
      <c r="Z23" s="14"/>
    </row>
    <row r="24" spans="2:26" ht="12.75" customHeight="1" x14ac:dyDescent="0.2">
      <c r="D24" s="19">
        <f>SUM(D10:D23)</f>
        <v>4923</v>
      </c>
      <c r="F24" s="18"/>
      <c r="H24" s="13"/>
      <c r="J24" s="19">
        <f>SUM(J10:J23)</f>
        <v>5490.2399999999989</v>
      </c>
      <c r="K24" s="19">
        <f>SUM(K10:K23)</f>
        <v>30.119999999999997</v>
      </c>
      <c r="L24" s="19">
        <f>SUM(L10:L23)</f>
        <v>5520.3599999999988</v>
      </c>
      <c r="N24" s="18"/>
      <c r="O24" s="13"/>
      <c r="P24" s="13"/>
      <c r="S24" s="18"/>
      <c r="T24" s="15"/>
      <c r="Z24" s="14"/>
    </row>
    <row r="25" spans="2:26" ht="12.75" customHeight="1" x14ac:dyDescent="0.2">
      <c r="D25" s="18"/>
      <c r="F25" s="13"/>
      <c r="G25" s="15"/>
      <c r="H25" s="13"/>
      <c r="K25" s="13"/>
      <c r="O25" s="13"/>
      <c r="P25" s="13"/>
      <c r="S25" s="18"/>
      <c r="T25" s="14"/>
      <c r="Z25" s="14"/>
    </row>
    <row r="26" spans="2:26" ht="12.75" customHeight="1" thickBot="1" x14ac:dyDescent="0.25">
      <c r="B26" s="13" t="s">
        <v>53</v>
      </c>
      <c r="D26" s="18"/>
      <c r="F26" s="20">
        <f>D24</f>
        <v>4923</v>
      </c>
      <c r="H26" s="13" t="s">
        <v>54</v>
      </c>
      <c r="L26" s="20">
        <f>L24</f>
        <v>5520.3599999999988</v>
      </c>
      <c r="O26" s="13"/>
      <c r="P26" s="13"/>
      <c r="R26" s="18"/>
      <c r="S26" s="18"/>
      <c r="T26" s="15"/>
      <c r="U26" s="15"/>
      <c r="W26" s="18"/>
      <c r="X26" s="14"/>
      <c r="Y26" s="14"/>
      <c r="Z26" s="14"/>
    </row>
    <row r="27" spans="2:26" ht="12.75" customHeight="1" thickTop="1" x14ac:dyDescent="0.2">
      <c r="O27" s="13"/>
      <c r="P27" s="13"/>
      <c r="R27" s="18"/>
      <c r="S27" s="18"/>
      <c r="T27" s="14"/>
      <c r="W27" s="18"/>
      <c r="X27" s="18"/>
      <c r="Y27" s="18"/>
      <c r="Z27" s="14"/>
    </row>
    <row r="28" spans="2:26" ht="12.75" customHeight="1" x14ac:dyDescent="0.2">
      <c r="B28" s="13" t="s">
        <v>53</v>
      </c>
      <c r="F28" s="21">
        <f>F26</f>
        <v>4923</v>
      </c>
      <c r="G28" s="16"/>
      <c r="H28" s="16"/>
      <c r="O28" s="13"/>
      <c r="P28" s="13"/>
      <c r="R28" s="18"/>
      <c r="T28" s="15"/>
      <c r="W28" s="14"/>
      <c r="Y28" s="14"/>
      <c r="Z28" s="14"/>
    </row>
    <row r="29" spans="2:26" ht="12.75" customHeight="1" x14ac:dyDescent="0.2">
      <c r="F29" s="16"/>
      <c r="G29" s="16"/>
      <c r="H29" s="16"/>
      <c r="O29" s="13"/>
      <c r="P29" s="13"/>
      <c r="R29" s="18"/>
      <c r="S29" s="18"/>
      <c r="T29" s="14"/>
      <c r="W29" s="14"/>
      <c r="X29" s="14"/>
      <c r="Y29" s="18"/>
      <c r="Z29" s="14"/>
    </row>
    <row r="30" spans="2:26" ht="12.75" customHeight="1" x14ac:dyDescent="0.2">
      <c r="B30" s="13" t="s">
        <v>54</v>
      </c>
      <c r="F30" s="21">
        <f>L26</f>
        <v>5520.3599999999988</v>
      </c>
      <c r="G30" s="16"/>
      <c r="H30" s="16"/>
      <c r="O30" s="13"/>
      <c r="P30" s="13"/>
      <c r="S30" s="14"/>
      <c r="T30" s="14"/>
      <c r="U30" s="15"/>
      <c r="W30" s="14"/>
      <c r="X30" s="14"/>
      <c r="Y30" s="14"/>
      <c r="Z30" s="14"/>
    </row>
    <row r="31" spans="2:26" ht="12.75" customHeight="1" x14ac:dyDescent="0.2">
      <c r="F31" s="16"/>
      <c r="G31" s="16"/>
      <c r="H31" s="22"/>
      <c r="O31" s="13"/>
      <c r="P31" s="13"/>
      <c r="S31" s="16"/>
      <c r="T31" s="16"/>
      <c r="U31" s="16"/>
      <c r="W31" s="14"/>
      <c r="X31" s="14"/>
      <c r="Y31" s="14"/>
      <c r="Z31" s="14"/>
    </row>
    <row r="32" spans="2:26" ht="12.75" customHeight="1" x14ac:dyDescent="0.2">
      <c r="B32" s="13" t="s">
        <v>55</v>
      </c>
      <c r="F32" s="21">
        <f>F28-F30</f>
        <v>-597.35999999999876</v>
      </c>
      <c r="G32" s="16"/>
      <c r="O32" s="13"/>
      <c r="P32" s="13"/>
      <c r="S32" s="21"/>
      <c r="T32" s="16"/>
      <c r="U32" s="16"/>
      <c r="W32" s="14"/>
      <c r="X32" s="14"/>
      <c r="Y32" s="14"/>
      <c r="Z32" s="14"/>
    </row>
    <row r="33" spans="2:26" ht="12.75" customHeight="1" x14ac:dyDescent="0.2">
      <c r="F33" s="21"/>
      <c r="G33" s="16"/>
      <c r="O33" s="13"/>
      <c r="P33" s="13"/>
      <c r="S33" s="16"/>
      <c r="T33" s="16"/>
      <c r="U33" s="16"/>
      <c r="W33" s="14"/>
      <c r="X33" s="14"/>
      <c r="Y33" s="14"/>
      <c r="Z33" s="14"/>
    </row>
    <row r="34" spans="2:26" ht="12.75" customHeight="1" x14ac:dyDescent="0.2">
      <c r="B34" s="23" t="s">
        <v>24</v>
      </c>
      <c r="F34" s="21"/>
      <c r="G34" s="16"/>
      <c r="O34" s="13"/>
      <c r="P34" s="13"/>
      <c r="S34" s="21"/>
      <c r="T34" s="16"/>
      <c r="U34" s="16"/>
      <c r="W34" s="14"/>
      <c r="X34" s="14"/>
      <c r="Y34" s="14"/>
      <c r="Z34" s="14"/>
    </row>
    <row r="35" spans="2:26" ht="12.75" customHeight="1" x14ac:dyDescent="0.2">
      <c r="F35" s="21"/>
      <c r="G35" s="16"/>
      <c r="O35" s="13"/>
      <c r="P35" s="13"/>
      <c r="S35" s="16"/>
      <c r="T35" s="16"/>
      <c r="U35" s="16"/>
      <c r="W35" s="14"/>
      <c r="X35" s="14"/>
      <c r="Y35" s="14"/>
      <c r="Z35" s="14"/>
    </row>
    <row r="36" spans="2:26" ht="12.75" customHeight="1" x14ac:dyDescent="0.2">
      <c r="F36" s="21"/>
      <c r="G36" s="16"/>
      <c r="H36" s="22"/>
      <c r="O36" s="13"/>
      <c r="P36" s="13"/>
      <c r="S36" s="21"/>
      <c r="T36" s="16"/>
      <c r="U36" s="16"/>
      <c r="W36" s="14"/>
      <c r="X36" s="14"/>
      <c r="Y36" s="14"/>
      <c r="Z36" s="14"/>
    </row>
    <row r="37" spans="2:26" ht="12.75" customHeight="1" x14ac:dyDescent="0.2"/>
    <row r="38" spans="2:26" ht="12.75" customHeight="1" x14ac:dyDescent="0.2"/>
    <row r="66" spans="17:17" s="15" customFormat="1" x14ac:dyDescent="0.2"/>
    <row r="68" spans="17:17" x14ac:dyDescent="0.2">
      <c r="Q68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8694D-9535-4B96-B6AD-987F82DC38CC}">
  <dimension ref="A1:W116"/>
  <sheetViews>
    <sheetView workbookViewId="0">
      <selection sqref="A1:XFD1048576"/>
    </sheetView>
  </sheetViews>
  <sheetFormatPr defaultColWidth="9.140625" defaultRowHeight="12.75" x14ac:dyDescent="0.2"/>
  <cols>
    <col min="1" max="1" width="15.42578125" style="16" customWidth="1"/>
    <col min="2" max="2" width="30.85546875" style="13" customWidth="1"/>
    <col min="3" max="3" width="7" style="16" bestFit="1" customWidth="1"/>
    <col min="4" max="4" width="2.7109375" style="18" customWidth="1"/>
    <col min="5" max="5" width="10" style="18" bestFit="1" customWidth="1"/>
    <col min="6" max="8" width="8.5703125" style="18" bestFit="1" customWidth="1"/>
    <col min="9" max="10" width="10" style="18" bestFit="1" customWidth="1"/>
    <col min="11" max="11" width="2.7109375" style="18" customWidth="1"/>
    <col min="12" max="12" width="7.5703125" style="18" bestFit="1" customWidth="1"/>
    <col min="13" max="13" width="11.7109375" style="18" bestFit="1" customWidth="1"/>
    <col min="14" max="14" width="10.85546875" style="18" bestFit="1" customWidth="1"/>
    <col min="15" max="15" width="8.5703125" style="18" bestFit="1" customWidth="1"/>
    <col min="16" max="16" width="7.5703125" style="18" bestFit="1" customWidth="1"/>
    <col min="17" max="17" width="8.5703125" style="18" bestFit="1" customWidth="1"/>
    <col min="18" max="18" width="10.42578125" style="18" bestFit="1" customWidth="1"/>
    <col min="19" max="20" width="10" style="18" bestFit="1" customWidth="1"/>
    <col min="21" max="21" width="9.140625" style="18"/>
    <col min="22" max="22" width="10.7109375" style="18" bestFit="1" customWidth="1"/>
    <col min="23" max="23" width="8.85546875" style="18" bestFit="1" customWidth="1"/>
    <col min="24" max="16384" width="9.140625" style="13"/>
  </cols>
  <sheetData>
    <row r="1" spans="1:23" x14ac:dyDescent="0.2">
      <c r="J1" s="21"/>
    </row>
    <row r="2" spans="1:23" x14ac:dyDescent="0.2">
      <c r="J2" s="21"/>
    </row>
    <row r="3" spans="1:23" x14ac:dyDescent="0.2">
      <c r="A3" s="22" t="s">
        <v>56</v>
      </c>
      <c r="E3" s="13"/>
      <c r="L3" s="24"/>
      <c r="M3" s="13"/>
      <c r="T3" s="25"/>
    </row>
    <row r="5" spans="1:23" s="16" customFormat="1" x14ac:dyDescent="0.2">
      <c r="A5" s="16" t="s">
        <v>57</v>
      </c>
      <c r="B5" s="16" t="s">
        <v>58</v>
      </c>
      <c r="C5" s="16" t="s">
        <v>59</v>
      </c>
      <c r="D5" s="21"/>
      <c r="E5" s="21" t="s">
        <v>31</v>
      </c>
      <c r="F5" s="21" t="s">
        <v>60</v>
      </c>
      <c r="G5" s="21" t="s">
        <v>61</v>
      </c>
      <c r="H5" s="21" t="s">
        <v>62</v>
      </c>
      <c r="I5" s="21" t="s">
        <v>28</v>
      </c>
      <c r="J5" s="21" t="s">
        <v>63</v>
      </c>
      <c r="K5" s="21"/>
      <c r="L5" s="21" t="s">
        <v>64</v>
      </c>
      <c r="M5" s="21" t="s">
        <v>34</v>
      </c>
      <c r="N5" s="21" t="s">
        <v>65</v>
      </c>
      <c r="O5" s="21" t="s">
        <v>66</v>
      </c>
      <c r="P5" s="21" t="s">
        <v>67</v>
      </c>
      <c r="Q5" s="21" t="s">
        <v>68</v>
      </c>
      <c r="R5" s="21" t="s">
        <v>69</v>
      </c>
      <c r="S5" s="21" t="s">
        <v>66</v>
      </c>
      <c r="T5" s="21" t="s">
        <v>30</v>
      </c>
      <c r="U5" s="21"/>
      <c r="V5" s="21"/>
      <c r="W5" s="21"/>
    </row>
    <row r="6" spans="1:23" s="16" customFormat="1" x14ac:dyDescent="0.2">
      <c r="A6" s="16" t="s">
        <v>70</v>
      </c>
      <c r="C6" s="16" t="s">
        <v>71</v>
      </c>
      <c r="D6" s="21"/>
      <c r="E6" s="21"/>
      <c r="F6" s="21"/>
      <c r="G6" s="21" t="s">
        <v>72</v>
      </c>
      <c r="H6" s="21" t="s">
        <v>72</v>
      </c>
      <c r="I6" s="21" t="s">
        <v>72</v>
      </c>
      <c r="J6" s="21" t="s">
        <v>73</v>
      </c>
      <c r="K6" s="21"/>
      <c r="L6" s="21" t="s">
        <v>74</v>
      </c>
      <c r="M6" s="21"/>
      <c r="N6" s="21" t="s">
        <v>75</v>
      </c>
      <c r="O6" s="21" t="s">
        <v>76</v>
      </c>
      <c r="P6" s="21" t="s">
        <v>77</v>
      </c>
      <c r="Q6" s="21" t="s">
        <v>78</v>
      </c>
      <c r="R6" s="21" t="s">
        <v>79</v>
      </c>
      <c r="S6" s="21"/>
      <c r="T6" s="21"/>
      <c r="U6" s="21"/>
      <c r="V6" s="21"/>
      <c r="W6" s="21"/>
    </row>
    <row r="7" spans="1:23" x14ac:dyDescent="0.2">
      <c r="N7" s="21" t="s">
        <v>26</v>
      </c>
    </row>
    <row r="8" spans="1:23" x14ac:dyDescent="0.2">
      <c r="Q8" s="21"/>
      <c r="R8" s="21" t="s">
        <v>80</v>
      </c>
    </row>
    <row r="9" spans="1:23" x14ac:dyDescent="0.2">
      <c r="Q9" s="21"/>
      <c r="R9" s="21"/>
    </row>
    <row r="10" spans="1:23" x14ac:dyDescent="0.2">
      <c r="Q10" s="21"/>
      <c r="R10" s="21"/>
    </row>
    <row r="11" spans="1:23" s="27" customFormat="1" x14ac:dyDescent="0.2">
      <c r="A11" s="26">
        <v>45566</v>
      </c>
      <c r="B11" s="27" t="s">
        <v>81</v>
      </c>
      <c r="C11" s="28">
        <v>500085</v>
      </c>
      <c r="D11" s="29"/>
      <c r="E11" s="29"/>
      <c r="F11" s="29"/>
      <c r="G11" s="29"/>
      <c r="H11" s="29"/>
      <c r="I11" s="29"/>
      <c r="J11" s="29">
        <v>86.3</v>
      </c>
      <c r="K11" s="29"/>
      <c r="L11" s="29"/>
      <c r="M11" s="29"/>
      <c r="N11" s="29"/>
      <c r="O11" s="29"/>
      <c r="P11" s="29"/>
      <c r="Q11" s="30"/>
      <c r="R11" s="30"/>
      <c r="S11" s="29"/>
      <c r="T11" s="31">
        <v>0</v>
      </c>
      <c r="U11" s="29"/>
      <c r="V11" s="29"/>
      <c r="W11" s="29"/>
    </row>
    <row r="12" spans="1:23" s="27" customFormat="1" x14ac:dyDescent="0.2">
      <c r="A12" s="26">
        <v>45579</v>
      </c>
      <c r="B12" s="27" t="s">
        <v>82</v>
      </c>
      <c r="C12" s="32"/>
      <c r="D12" s="29"/>
      <c r="E12" s="29"/>
      <c r="F12" s="29"/>
      <c r="G12" s="29"/>
      <c r="H12" s="29">
        <v>19.989999999999998</v>
      </c>
      <c r="I12" s="29"/>
      <c r="J12" s="29"/>
      <c r="K12" s="29"/>
      <c r="L12" s="29"/>
      <c r="M12" s="29"/>
      <c r="N12" s="29"/>
      <c r="O12" s="29">
        <f>H12</f>
        <v>19.989999999999998</v>
      </c>
      <c r="P12" s="29"/>
      <c r="Q12" s="30"/>
      <c r="R12" s="30"/>
      <c r="S12" s="29"/>
      <c r="T12" s="18">
        <f t="shared" ref="T12:T22" si="0">SUM(L12:S12)</f>
        <v>19.989999999999998</v>
      </c>
      <c r="U12" s="29"/>
      <c r="V12" s="29"/>
      <c r="W12" s="29"/>
    </row>
    <row r="13" spans="1:23" s="27" customFormat="1" x14ac:dyDescent="0.2">
      <c r="A13" s="26">
        <v>45593</v>
      </c>
      <c r="B13" s="27" t="s">
        <v>83</v>
      </c>
      <c r="C13" s="32"/>
      <c r="D13" s="29"/>
      <c r="E13" s="29"/>
      <c r="F13" s="29"/>
      <c r="G13" s="29">
        <v>9.99</v>
      </c>
      <c r="H13" s="29"/>
      <c r="I13" s="29"/>
      <c r="J13" s="29"/>
      <c r="K13" s="29"/>
      <c r="L13" s="29"/>
      <c r="M13" s="29"/>
      <c r="N13" s="29"/>
      <c r="O13" s="29">
        <v>9.99</v>
      </c>
      <c r="P13" s="29"/>
      <c r="Q13" s="30"/>
      <c r="R13" s="30"/>
      <c r="S13" s="29"/>
      <c r="T13" s="18">
        <f t="shared" si="0"/>
        <v>9.99</v>
      </c>
      <c r="U13" s="29"/>
      <c r="V13" s="29"/>
      <c r="W13" s="29"/>
    </row>
    <row r="14" spans="1:23" s="27" customFormat="1" x14ac:dyDescent="0.2">
      <c r="A14" s="26">
        <v>45593</v>
      </c>
      <c r="B14" s="27" t="s">
        <v>82</v>
      </c>
      <c r="C14" s="32"/>
      <c r="D14" s="29"/>
      <c r="E14" s="29"/>
      <c r="F14" s="29"/>
      <c r="G14" s="29"/>
      <c r="H14" s="29">
        <v>9.99</v>
      </c>
      <c r="I14" s="29"/>
      <c r="J14" s="29"/>
      <c r="K14" s="29"/>
      <c r="L14" s="29"/>
      <c r="M14" s="29"/>
      <c r="N14" s="29"/>
      <c r="O14" s="29">
        <f>H14</f>
        <v>9.99</v>
      </c>
      <c r="P14" s="29"/>
      <c r="Q14" s="30"/>
      <c r="R14" s="30"/>
      <c r="S14" s="29"/>
      <c r="T14" s="18">
        <f t="shared" si="0"/>
        <v>9.99</v>
      </c>
      <c r="U14" s="29"/>
      <c r="V14" s="29"/>
      <c r="W14" s="29"/>
    </row>
    <row r="15" spans="1:23" s="27" customFormat="1" x14ac:dyDescent="0.2">
      <c r="A15" s="26">
        <v>45594</v>
      </c>
      <c r="B15" s="27" t="s">
        <v>84</v>
      </c>
      <c r="C15" s="32"/>
      <c r="D15" s="29"/>
      <c r="E15" s="29"/>
      <c r="F15" s="29"/>
      <c r="G15" s="29"/>
      <c r="H15" s="29"/>
      <c r="I15" s="29">
        <v>5</v>
      </c>
      <c r="J15" s="29"/>
      <c r="K15" s="29"/>
      <c r="L15" s="29"/>
      <c r="M15" s="29"/>
      <c r="N15" s="29"/>
      <c r="O15" s="29"/>
      <c r="P15" s="29"/>
      <c r="Q15" s="29">
        <f>I15</f>
        <v>5</v>
      </c>
      <c r="R15" s="29"/>
      <c r="S15" s="29"/>
      <c r="T15" s="18">
        <f t="shared" si="0"/>
        <v>5</v>
      </c>
      <c r="U15" s="29"/>
      <c r="V15" s="29"/>
      <c r="W15" s="29"/>
    </row>
    <row r="16" spans="1:23" s="27" customFormat="1" x14ac:dyDescent="0.2">
      <c r="A16" s="26">
        <v>45600</v>
      </c>
      <c r="B16" s="27" t="s">
        <v>84</v>
      </c>
      <c r="C16" s="32"/>
      <c r="D16" s="29"/>
      <c r="E16" s="29"/>
      <c r="F16" s="29"/>
      <c r="G16" s="29"/>
      <c r="H16" s="29"/>
      <c r="I16" s="29">
        <v>20</v>
      </c>
      <c r="J16" s="29"/>
      <c r="K16" s="29"/>
      <c r="L16" s="29"/>
      <c r="M16" s="29"/>
      <c r="N16" s="29"/>
      <c r="O16" s="29"/>
      <c r="P16" s="29"/>
      <c r="Q16" s="29">
        <f>I16</f>
        <v>20</v>
      </c>
      <c r="R16" s="29"/>
      <c r="S16" s="29"/>
      <c r="T16" s="18">
        <f t="shared" si="0"/>
        <v>20</v>
      </c>
      <c r="U16" s="29"/>
      <c r="V16" s="29"/>
      <c r="W16" s="29"/>
    </row>
    <row r="17" spans="1:23" s="27" customFormat="1" x14ac:dyDescent="0.2">
      <c r="A17" s="26">
        <v>45609</v>
      </c>
      <c r="B17" s="27" t="s">
        <v>85</v>
      </c>
      <c r="C17" s="32"/>
      <c r="D17" s="29"/>
      <c r="E17" s="29"/>
      <c r="F17" s="29"/>
      <c r="G17" s="29">
        <v>13</v>
      </c>
      <c r="H17" s="29"/>
      <c r="I17" s="29"/>
      <c r="J17" s="29"/>
      <c r="K17" s="29"/>
      <c r="L17" s="29"/>
      <c r="M17" s="29"/>
      <c r="N17" s="29"/>
      <c r="O17" s="29">
        <v>10</v>
      </c>
      <c r="P17" s="29">
        <v>3</v>
      </c>
      <c r="Q17" s="30"/>
      <c r="R17" s="30"/>
      <c r="S17" s="29"/>
      <c r="T17" s="18">
        <f t="shared" si="0"/>
        <v>13</v>
      </c>
      <c r="U17" s="29"/>
      <c r="V17" s="29"/>
      <c r="W17" s="29"/>
    </row>
    <row r="18" spans="1:23" s="27" customFormat="1" x14ac:dyDescent="0.2">
      <c r="A18" s="26">
        <v>45609</v>
      </c>
      <c r="B18" s="27" t="s">
        <v>86</v>
      </c>
      <c r="C18" s="32"/>
      <c r="D18" s="29"/>
      <c r="E18" s="29"/>
      <c r="F18" s="29"/>
      <c r="G18" s="29">
        <v>18.98</v>
      </c>
      <c r="H18" s="29"/>
      <c r="I18" s="29"/>
      <c r="J18" s="29"/>
      <c r="K18" s="29"/>
      <c r="L18" s="29"/>
      <c r="M18" s="29"/>
      <c r="N18" s="29"/>
      <c r="O18" s="29">
        <v>15.98</v>
      </c>
      <c r="P18" s="29">
        <v>3</v>
      </c>
      <c r="Q18" s="30"/>
      <c r="R18" s="30"/>
      <c r="S18" s="29"/>
      <c r="T18" s="18">
        <f t="shared" si="0"/>
        <v>18.98</v>
      </c>
      <c r="U18" s="29"/>
      <c r="V18" s="29"/>
      <c r="W18" s="29"/>
    </row>
    <row r="19" spans="1:23" s="27" customFormat="1" x14ac:dyDescent="0.2">
      <c r="A19" s="26">
        <v>45614</v>
      </c>
      <c r="B19" s="27" t="s">
        <v>82</v>
      </c>
      <c r="C19" s="32"/>
      <c r="D19" s="29"/>
      <c r="E19" s="29"/>
      <c r="F19" s="29"/>
      <c r="G19" s="29"/>
      <c r="H19" s="29">
        <f>5+6.5+7+5+5</f>
        <v>28.5</v>
      </c>
      <c r="I19" s="29"/>
      <c r="J19" s="29"/>
      <c r="K19" s="29"/>
      <c r="L19" s="29">
        <f>5</f>
        <v>5</v>
      </c>
      <c r="M19" s="29">
        <v>5.5</v>
      </c>
      <c r="N19" s="29"/>
      <c r="O19" s="29">
        <f>5+5+1.5+1.5+5</f>
        <v>18</v>
      </c>
      <c r="P19" s="29"/>
      <c r="Q19" s="30"/>
      <c r="R19" s="30"/>
      <c r="S19" s="29"/>
      <c r="T19" s="18">
        <f t="shared" si="0"/>
        <v>28.5</v>
      </c>
      <c r="U19" s="29"/>
      <c r="V19" s="29"/>
      <c r="W19" s="29"/>
    </row>
    <row r="20" spans="1:23" s="27" customFormat="1" ht="13.5" x14ac:dyDescent="0.25">
      <c r="A20" s="26">
        <v>45616</v>
      </c>
      <c r="B20" s="33" t="s">
        <v>87</v>
      </c>
      <c r="C20" s="32"/>
      <c r="D20" s="29"/>
      <c r="E20" s="29"/>
      <c r="F20" s="29">
        <v>50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30"/>
      <c r="R20" s="30">
        <f>F20</f>
        <v>50</v>
      </c>
      <c r="S20" s="29"/>
      <c r="T20" s="18">
        <f t="shared" si="0"/>
        <v>50</v>
      </c>
      <c r="U20" s="29"/>
      <c r="V20" s="29"/>
      <c r="W20" s="29"/>
    </row>
    <row r="21" spans="1:23" s="27" customFormat="1" ht="13.5" x14ac:dyDescent="0.25">
      <c r="A21" s="26">
        <v>45616</v>
      </c>
      <c r="B21" s="33" t="s">
        <v>87</v>
      </c>
      <c r="C21" s="32"/>
      <c r="D21" s="29"/>
      <c r="E21" s="29"/>
      <c r="F21" s="29">
        <v>50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30"/>
      <c r="R21" s="30">
        <f>F21</f>
        <v>50</v>
      </c>
      <c r="S21" s="29"/>
      <c r="T21" s="18">
        <f t="shared" si="0"/>
        <v>50</v>
      </c>
      <c r="U21" s="29"/>
      <c r="V21" s="29"/>
      <c r="W21" s="29"/>
    </row>
    <row r="22" spans="1:23" s="27" customFormat="1" ht="13.5" x14ac:dyDescent="0.25">
      <c r="A22" s="26">
        <v>45617</v>
      </c>
      <c r="B22" s="33" t="s">
        <v>88</v>
      </c>
      <c r="C22" s="28"/>
      <c r="D22" s="29"/>
      <c r="E22" s="29"/>
      <c r="F22" s="29">
        <v>25</v>
      </c>
      <c r="G22" s="29"/>
      <c r="H22" s="29"/>
      <c r="I22" s="29"/>
      <c r="J22" s="29"/>
      <c r="K22" s="29"/>
      <c r="L22" s="29">
        <v>5</v>
      </c>
      <c r="M22" s="29">
        <v>20</v>
      </c>
      <c r="N22" s="29"/>
      <c r="O22" s="29"/>
      <c r="P22" s="29"/>
      <c r="Q22" s="30"/>
      <c r="R22" s="30"/>
      <c r="S22" s="29"/>
      <c r="T22" s="18">
        <f t="shared" si="0"/>
        <v>25</v>
      </c>
      <c r="U22" s="29"/>
      <c r="V22" s="29"/>
      <c r="W22" s="29"/>
    </row>
    <row r="23" spans="1:23" s="27" customFormat="1" x14ac:dyDescent="0.2">
      <c r="A23" s="26">
        <v>45618</v>
      </c>
      <c r="B23" s="27" t="s">
        <v>81</v>
      </c>
      <c r="C23" s="28" t="s">
        <v>89</v>
      </c>
      <c r="D23" s="29"/>
      <c r="E23" s="29"/>
      <c r="F23" s="29"/>
      <c r="G23" s="29"/>
      <c r="H23" s="29"/>
      <c r="I23" s="29"/>
      <c r="J23" s="29">
        <v>75</v>
      </c>
      <c r="K23" s="29"/>
      <c r="L23" s="29"/>
      <c r="M23" s="29"/>
      <c r="N23" s="29"/>
      <c r="O23" s="29"/>
      <c r="P23" s="29"/>
      <c r="Q23" s="30"/>
      <c r="R23" s="30"/>
      <c r="S23" s="29"/>
      <c r="T23" s="31">
        <v>0</v>
      </c>
      <c r="U23" s="29"/>
      <c r="V23" s="29"/>
      <c r="W23" s="29"/>
    </row>
    <row r="24" spans="1:23" s="27" customFormat="1" x14ac:dyDescent="0.2">
      <c r="A24" s="26">
        <v>45618</v>
      </c>
      <c r="B24" s="27" t="s">
        <v>90</v>
      </c>
      <c r="C24" s="28" t="s">
        <v>89</v>
      </c>
      <c r="D24" s="29"/>
      <c r="E24" s="29"/>
      <c r="F24" s="29"/>
      <c r="G24" s="29"/>
      <c r="H24" s="29"/>
      <c r="I24" s="29"/>
      <c r="J24" s="29">
        <v>125</v>
      </c>
      <c r="K24" s="29"/>
      <c r="L24" s="29"/>
      <c r="M24" s="29"/>
      <c r="N24" s="29"/>
      <c r="O24" s="29"/>
      <c r="P24" s="29"/>
      <c r="Q24" s="30"/>
      <c r="R24" s="30"/>
      <c r="S24" s="29"/>
      <c r="T24" s="31">
        <v>0</v>
      </c>
      <c r="U24" s="29"/>
      <c r="V24" s="29"/>
      <c r="W24" s="29"/>
    </row>
    <row r="25" spans="1:23" s="27" customFormat="1" x14ac:dyDescent="0.2">
      <c r="A25" s="26">
        <v>45628</v>
      </c>
      <c r="B25" s="27" t="s">
        <v>82</v>
      </c>
      <c r="C25" s="32"/>
      <c r="D25" s="29"/>
      <c r="E25" s="29"/>
      <c r="F25" s="29"/>
      <c r="G25" s="29"/>
      <c r="H25" s="29">
        <v>5</v>
      </c>
      <c r="I25" s="29"/>
      <c r="J25" s="29"/>
      <c r="K25" s="29"/>
      <c r="L25" s="29"/>
      <c r="M25" s="29"/>
      <c r="N25" s="29"/>
      <c r="O25" s="29">
        <v>5</v>
      </c>
      <c r="P25" s="29"/>
      <c r="Q25" s="30"/>
      <c r="R25" s="30"/>
      <c r="S25" s="29"/>
      <c r="T25" s="18">
        <f t="shared" ref="T25:T32" si="1">SUM(L25:S25)</f>
        <v>5</v>
      </c>
      <c r="U25" s="29"/>
      <c r="V25" s="29"/>
      <c r="W25" s="29"/>
    </row>
    <row r="26" spans="1:23" s="27" customFormat="1" x14ac:dyDescent="0.2">
      <c r="A26" s="26">
        <v>45630</v>
      </c>
      <c r="B26" s="27" t="s">
        <v>91</v>
      </c>
      <c r="C26" s="32"/>
      <c r="D26" s="29"/>
      <c r="E26" s="29"/>
      <c r="F26" s="29"/>
      <c r="G26" s="29"/>
      <c r="H26" s="29"/>
      <c r="I26" s="29">
        <v>500</v>
      </c>
      <c r="J26" s="29"/>
      <c r="K26" s="29"/>
      <c r="L26" s="29"/>
      <c r="M26" s="29"/>
      <c r="N26" s="29"/>
      <c r="O26" s="29"/>
      <c r="P26" s="29"/>
      <c r="Q26" s="30"/>
      <c r="R26" s="30"/>
      <c r="S26" s="29">
        <f>I26</f>
        <v>500</v>
      </c>
      <c r="T26" s="18">
        <f t="shared" si="1"/>
        <v>500</v>
      </c>
      <c r="U26" s="29"/>
      <c r="V26" s="29"/>
      <c r="W26" s="29"/>
    </row>
    <row r="27" spans="1:23" s="27" customFormat="1" x14ac:dyDescent="0.2">
      <c r="A27" s="26">
        <v>45635</v>
      </c>
      <c r="B27" s="27" t="s">
        <v>92</v>
      </c>
      <c r="C27" s="32"/>
      <c r="D27" s="29"/>
      <c r="E27" s="29"/>
      <c r="F27" s="29"/>
      <c r="G27" s="29">
        <v>5</v>
      </c>
      <c r="H27" s="29"/>
      <c r="I27" s="29"/>
      <c r="J27" s="29"/>
      <c r="K27" s="29"/>
      <c r="L27" s="29">
        <v>5</v>
      </c>
      <c r="M27" s="29"/>
      <c r="N27" s="29"/>
      <c r="O27" s="29"/>
      <c r="P27" s="29"/>
      <c r="Q27" s="30"/>
      <c r="R27" s="30"/>
      <c r="S27" s="29"/>
      <c r="T27" s="18">
        <f t="shared" si="1"/>
        <v>5</v>
      </c>
      <c r="U27" s="29"/>
      <c r="V27" s="29"/>
      <c r="W27" s="29"/>
    </row>
    <row r="28" spans="1:23" s="27" customFormat="1" x14ac:dyDescent="0.2">
      <c r="A28" s="26">
        <v>45635</v>
      </c>
      <c r="B28" s="27" t="s">
        <v>93</v>
      </c>
      <c r="C28" s="32"/>
      <c r="D28" s="29"/>
      <c r="E28" s="29"/>
      <c r="F28" s="29"/>
      <c r="G28" s="29">
        <v>5</v>
      </c>
      <c r="H28" s="29"/>
      <c r="I28" s="29"/>
      <c r="J28" s="29"/>
      <c r="K28" s="29"/>
      <c r="L28" s="29">
        <v>5</v>
      </c>
      <c r="M28" s="29"/>
      <c r="N28" s="29"/>
      <c r="O28" s="29"/>
      <c r="P28" s="29"/>
      <c r="Q28" s="30"/>
      <c r="R28" s="30"/>
      <c r="S28" s="29"/>
      <c r="T28" s="18">
        <f t="shared" si="1"/>
        <v>5</v>
      </c>
      <c r="U28" s="29"/>
      <c r="V28" s="29"/>
      <c r="W28" s="29"/>
    </row>
    <row r="29" spans="1:23" s="27" customFormat="1" x14ac:dyDescent="0.2">
      <c r="A29" s="26">
        <v>45635</v>
      </c>
      <c r="B29" s="27" t="s">
        <v>94</v>
      </c>
      <c r="C29" s="32"/>
      <c r="D29" s="29"/>
      <c r="E29" s="29"/>
      <c r="F29" s="29"/>
      <c r="G29" s="29">
        <v>9.99</v>
      </c>
      <c r="H29" s="29"/>
      <c r="I29" s="29"/>
      <c r="J29" s="29"/>
      <c r="K29" s="29"/>
      <c r="L29" s="29"/>
      <c r="M29" s="29"/>
      <c r="N29" s="29"/>
      <c r="O29" s="29">
        <f t="shared" ref="O29" si="2">G29</f>
        <v>9.99</v>
      </c>
      <c r="P29" s="29"/>
      <c r="Q29" s="30"/>
      <c r="R29" s="30"/>
      <c r="S29" s="29"/>
      <c r="T29" s="18">
        <f t="shared" si="1"/>
        <v>9.99</v>
      </c>
      <c r="U29" s="29"/>
      <c r="V29" s="29"/>
      <c r="W29" s="29"/>
    </row>
    <row r="30" spans="1:23" s="27" customFormat="1" x14ac:dyDescent="0.2">
      <c r="A30" s="26">
        <v>45637</v>
      </c>
      <c r="B30" s="27" t="s">
        <v>95</v>
      </c>
      <c r="C30" s="32"/>
      <c r="D30" s="29"/>
      <c r="E30" s="29"/>
      <c r="F30" s="29"/>
      <c r="G30" s="29">
        <v>17.989999999999998</v>
      </c>
      <c r="H30" s="29"/>
      <c r="I30" s="29"/>
      <c r="J30" s="29"/>
      <c r="K30" s="29"/>
      <c r="L30" s="29"/>
      <c r="M30" s="29"/>
      <c r="N30" s="29"/>
      <c r="O30" s="29">
        <v>14.99</v>
      </c>
      <c r="P30" s="29">
        <v>3</v>
      </c>
      <c r="Q30" s="30"/>
      <c r="R30" s="30"/>
      <c r="S30" s="29"/>
      <c r="T30" s="18">
        <f t="shared" si="1"/>
        <v>17.990000000000002</v>
      </c>
      <c r="U30" s="29"/>
      <c r="V30" s="29"/>
      <c r="W30" s="29"/>
    </row>
    <row r="31" spans="1:23" s="27" customFormat="1" x14ac:dyDescent="0.2">
      <c r="A31" s="26">
        <v>45643</v>
      </c>
      <c r="B31" s="27" t="s">
        <v>96</v>
      </c>
      <c r="C31" s="32"/>
      <c r="D31" s="29"/>
      <c r="E31" s="29"/>
      <c r="F31" s="29"/>
      <c r="G31" s="29">
        <v>28.49</v>
      </c>
      <c r="H31" s="29"/>
      <c r="I31" s="29"/>
      <c r="J31" s="29"/>
      <c r="K31" s="29"/>
      <c r="L31" s="29">
        <v>10</v>
      </c>
      <c r="M31" s="29"/>
      <c r="N31" s="29"/>
      <c r="O31" s="29">
        <v>15.49</v>
      </c>
      <c r="P31" s="29">
        <v>3</v>
      </c>
      <c r="Q31" s="30"/>
      <c r="R31" s="30"/>
      <c r="S31" s="29"/>
      <c r="T31" s="18">
        <f t="shared" si="1"/>
        <v>28.490000000000002</v>
      </c>
      <c r="U31" s="29"/>
      <c r="V31" s="29"/>
      <c r="W31" s="29"/>
    </row>
    <row r="32" spans="1:23" s="27" customFormat="1" x14ac:dyDescent="0.2">
      <c r="A32" s="26">
        <v>45644</v>
      </c>
      <c r="B32" s="27" t="s">
        <v>97</v>
      </c>
      <c r="C32" s="32"/>
      <c r="D32" s="29"/>
      <c r="E32" s="29"/>
      <c r="F32" s="29"/>
      <c r="G32" s="29">
        <v>18</v>
      </c>
      <c r="H32" s="29"/>
      <c r="I32" s="29"/>
      <c r="J32" s="29"/>
      <c r="K32" s="29"/>
      <c r="L32" s="29"/>
      <c r="M32" s="29"/>
      <c r="N32" s="29"/>
      <c r="O32" s="29">
        <v>15</v>
      </c>
      <c r="P32" s="29">
        <v>3</v>
      </c>
      <c r="Q32" s="30"/>
      <c r="R32" s="30"/>
      <c r="S32" s="29"/>
      <c r="T32" s="18">
        <f t="shared" si="1"/>
        <v>18</v>
      </c>
      <c r="U32" s="29"/>
      <c r="V32" s="29"/>
      <c r="W32" s="29"/>
    </row>
    <row r="33" spans="1:23" s="27" customFormat="1" x14ac:dyDescent="0.2">
      <c r="A33" s="26">
        <v>45657</v>
      </c>
      <c r="B33" s="27" t="s">
        <v>81</v>
      </c>
      <c r="C33" s="28" t="s">
        <v>89</v>
      </c>
      <c r="D33" s="29"/>
      <c r="E33" s="29"/>
      <c r="F33" s="29"/>
      <c r="G33" s="29"/>
      <c r="H33" s="29"/>
      <c r="I33" s="29"/>
      <c r="J33" s="29">
        <v>95</v>
      </c>
      <c r="K33" s="29"/>
      <c r="L33" s="29"/>
      <c r="M33" s="29"/>
      <c r="N33" s="29"/>
      <c r="O33" s="29"/>
      <c r="P33" s="29"/>
      <c r="Q33" s="30"/>
      <c r="R33" s="30"/>
      <c r="S33" s="29"/>
      <c r="T33" s="31">
        <v>0</v>
      </c>
      <c r="U33" s="29"/>
      <c r="V33" s="29"/>
      <c r="W33" s="29"/>
    </row>
    <row r="34" spans="1:23" s="27" customFormat="1" x14ac:dyDescent="0.2">
      <c r="A34" s="26">
        <v>45685</v>
      </c>
      <c r="B34" s="27" t="s">
        <v>84</v>
      </c>
      <c r="C34" s="32"/>
      <c r="D34" s="29"/>
      <c r="E34" s="29"/>
      <c r="F34" s="29"/>
      <c r="G34" s="29"/>
      <c r="H34" s="29"/>
      <c r="I34" s="29">
        <v>7.5</v>
      </c>
      <c r="J34" s="29"/>
      <c r="K34" s="29"/>
      <c r="L34" s="29"/>
      <c r="M34" s="29"/>
      <c r="N34" s="29"/>
      <c r="O34" s="29"/>
      <c r="P34" s="29"/>
      <c r="Q34" s="29">
        <f>I34</f>
        <v>7.5</v>
      </c>
      <c r="R34" s="29"/>
      <c r="S34" s="29"/>
      <c r="T34" s="18">
        <f>SUM(L34:S34)</f>
        <v>7.5</v>
      </c>
      <c r="U34" s="29"/>
      <c r="V34" s="29"/>
      <c r="W34" s="29"/>
    </row>
    <row r="35" spans="1:23" s="27" customFormat="1" ht="13.5" x14ac:dyDescent="0.25">
      <c r="A35" s="26">
        <v>45686</v>
      </c>
      <c r="B35" s="33" t="s">
        <v>98</v>
      </c>
      <c r="C35" s="32"/>
      <c r="D35" s="29"/>
      <c r="E35" s="29"/>
      <c r="F35" s="29">
        <v>50</v>
      </c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30">
        <f t="shared" ref="R35:R36" si="3">F35</f>
        <v>50</v>
      </c>
      <c r="S35" s="29"/>
      <c r="T35" s="18">
        <f>SUM(L35:S35)</f>
        <v>50</v>
      </c>
      <c r="U35" s="29"/>
      <c r="V35" s="29"/>
      <c r="W35" s="29"/>
    </row>
    <row r="36" spans="1:23" s="27" customFormat="1" ht="13.5" x14ac:dyDescent="0.25">
      <c r="A36" s="26">
        <v>45686</v>
      </c>
      <c r="B36" s="33" t="s">
        <v>98</v>
      </c>
      <c r="C36" s="32"/>
      <c r="D36" s="29"/>
      <c r="E36" s="29"/>
      <c r="F36" s="29">
        <v>50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30">
        <f t="shared" si="3"/>
        <v>50</v>
      </c>
      <c r="S36" s="29"/>
      <c r="T36" s="18">
        <f>SUM(L36:S36)</f>
        <v>50</v>
      </c>
      <c r="U36" s="29"/>
      <c r="V36" s="29"/>
      <c r="W36" s="29"/>
    </row>
    <row r="37" spans="1:23" s="27" customFormat="1" x14ac:dyDescent="0.2">
      <c r="A37" s="26">
        <v>45691</v>
      </c>
      <c r="B37" s="27" t="s">
        <v>84</v>
      </c>
      <c r="C37" s="32"/>
      <c r="D37" s="29"/>
      <c r="E37" s="29"/>
      <c r="F37" s="29"/>
      <c r="G37" s="29"/>
      <c r="H37" s="29"/>
      <c r="I37" s="29">
        <v>30</v>
      </c>
      <c r="J37" s="29"/>
      <c r="K37" s="29"/>
      <c r="L37" s="29"/>
      <c r="M37" s="29"/>
      <c r="N37" s="29"/>
      <c r="O37" s="29"/>
      <c r="P37" s="29"/>
      <c r="Q37" s="29">
        <f>I37</f>
        <v>30</v>
      </c>
      <c r="R37" s="29"/>
      <c r="S37" s="29"/>
      <c r="T37" s="18">
        <f>SUM(L37:S37)</f>
        <v>30</v>
      </c>
      <c r="U37" s="29"/>
      <c r="V37" s="29"/>
      <c r="W37" s="29"/>
    </row>
    <row r="38" spans="1:23" s="27" customFormat="1" x14ac:dyDescent="0.2">
      <c r="A38" s="26">
        <v>45698</v>
      </c>
      <c r="B38" s="27" t="s">
        <v>82</v>
      </c>
      <c r="C38" s="32"/>
      <c r="D38" s="29"/>
      <c r="E38" s="29"/>
      <c r="F38" s="29"/>
      <c r="G38" s="29"/>
      <c r="H38" s="29">
        <v>5.5</v>
      </c>
      <c r="I38" s="29"/>
      <c r="J38" s="29"/>
      <c r="K38" s="29"/>
      <c r="L38" s="29"/>
      <c r="M38" s="29">
        <v>0.5</v>
      </c>
      <c r="N38" s="29"/>
      <c r="O38" s="29">
        <v>5</v>
      </c>
      <c r="P38" s="29"/>
      <c r="Q38" s="30"/>
      <c r="R38" s="30"/>
      <c r="S38" s="29"/>
      <c r="T38" s="18">
        <f>SUM(L38:S38)</f>
        <v>5.5</v>
      </c>
      <c r="U38" s="29"/>
      <c r="V38" s="29"/>
      <c r="W38" s="29"/>
    </row>
    <row r="39" spans="1:23" s="27" customFormat="1" x14ac:dyDescent="0.2">
      <c r="A39" s="26">
        <v>45709</v>
      </c>
      <c r="B39" s="27" t="s">
        <v>81</v>
      </c>
      <c r="C39" s="28" t="s">
        <v>89</v>
      </c>
      <c r="D39" s="29"/>
      <c r="E39" s="29"/>
      <c r="F39" s="29"/>
      <c r="G39" s="29"/>
      <c r="H39" s="29"/>
      <c r="I39" s="29"/>
      <c r="J39" s="29">
        <v>55</v>
      </c>
      <c r="K39" s="29"/>
      <c r="L39" s="29"/>
      <c r="M39" s="29"/>
      <c r="N39" s="29"/>
      <c r="O39" s="29"/>
      <c r="P39" s="29"/>
      <c r="Q39" s="30"/>
      <c r="R39" s="30"/>
      <c r="S39" s="29"/>
      <c r="T39" s="31">
        <v>0</v>
      </c>
      <c r="U39" s="29"/>
      <c r="V39" s="29"/>
      <c r="W39" s="29"/>
    </row>
    <row r="40" spans="1:23" s="27" customFormat="1" x14ac:dyDescent="0.2">
      <c r="A40" s="26">
        <v>45709</v>
      </c>
      <c r="B40" s="27" t="s">
        <v>90</v>
      </c>
      <c r="C40" s="28" t="s">
        <v>89</v>
      </c>
      <c r="D40" s="29"/>
      <c r="E40" s="29"/>
      <c r="F40" s="29"/>
      <c r="G40" s="29"/>
      <c r="H40" s="29"/>
      <c r="I40" s="29"/>
      <c r="J40" s="29">
        <v>100</v>
      </c>
      <c r="K40" s="29"/>
      <c r="L40" s="29"/>
      <c r="M40" s="29"/>
      <c r="N40" s="29"/>
      <c r="O40" s="29"/>
      <c r="P40" s="29"/>
      <c r="Q40" s="30"/>
      <c r="R40" s="30"/>
      <c r="S40" s="29"/>
      <c r="T40" s="31">
        <v>0</v>
      </c>
      <c r="U40" s="29"/>
      <c r="V40" s="29"/>
      <c r="W40" s="29"/>
    </row>
    <row r="41" spans="1:23" s="27" customFormat="1" x14ac:dyDescent="0.2">
      <c r="A41" s="26">
        <v>45712</v>
      </c>
      <c r="B41" s="27" t="s">
        <v>82</v>
      </c>
      <c r="C41" s="32"/>
      <c r="D41" s="29"/>
      <c r="E41" s="29"/>
      <c r="F41" s="29"/>
      <c r="G41" s="29"/>
      <c r="H41" s="29">
        <v>31.49</v>
      </c>
      <c r="I41" s="29"/>
      <c r="J41" s="29"/>
      <c r="K41" s="29"/>
      <c r="L41" s="29"/>
      <c r="M41" s="29"/>
      <c r="N41" s="29"/>
      <c r="O41" s="29">
        <f>H41</f>
        <v>31.49</v>
      </c>
      <c r="P41" s="29"/>
      <c r="Q41" s="30"/>
      <c r="R41" s="30"/>
      <c r="S41" s="29"/>
      <c r="T41" s="18">
        <f>SUM(L41:S41)</f>
        <v>31.49</v>
      </c>
      <c r="U41" s="29"/>
      <c r="V41" s="29"/>
      <c r="W41" s="29"/>
    </row>
    <row r="42" spans="1:23" s="27" customFormat="1" x14ac:dyDescent="0.2">
      <c r="A42" s="26">
        <v>45719</v>
      </c>
      <c r="B42" s="27" t="s">
        <v>99</v>
      </c>
      <c r="C42" s="32"/>
      <c r="D42" s="29"/>
      <c r="E42" s="29"/>
      <c r="F42" s="29"/>
      <c r="G42" s="29">
        <v>13</v>
      </c>
      <c r="H42" s="29"/>
      <c r="I42" s="29"/>
      <c r="J42" s="29"/>
      <c r="K42" s="29"/>
      <c r="L42" s="29"/>
      <c r="M42" s="29"/>
      <c r="N42" s="29"/>
      <c r="O42" s="29">
        <v>10</v>
      </c>
      <c r="P42" s="29">
        <v>3</v>
      </c>
      <c r="Q42" s="30"/>
      <c r="R42" s="30"/>
      <c r="S42" s="29"/>
      <c r="T42" s="18">
        <f>SUM(L42:S42)</f>
        <v>13</v>
      </c>
      <c r="U42" s="29"/>
      <c r="V42" s="29"/>
      <c r="W42" s="29"/>
    </row>
    <row r="43" spans="1:23" s="27" customFormat="1" ht="13.5" x14ac:dyDescent="0.25">
      <c r="A43" s="26">
        <v>45723</v>
      </c>
      <c r="B43" s="33" t="s">
        <v>100</v>
      </c>
      <c r="C43" s="32"/>
      <c r="D43" s="29"/>
      <c r="E43" s="29"/>
      <c r="F43" s="29">
        <v>50</v>
      </c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30">
        <f t="shared" ref="R43:R44" si="4">F43</f>
        <v>50</v>
      </c>
      <c r="S43" s="29"/>
      <c r="T43" s="18">
        <f>SUM(L43:S43)</f>
        <v>50</v>
      </c>
      <c r="U43" s="29"/>
      <c r="V43" s="29"/>
      <c r="W43" s="29"/>
    </row>
    <row r="44" spans="1:23" s="27" customFormat="1" ht="13.5" x14ac:dyDescent="0.25">
      <c r="A44" s="26">
        <v>45723</v>
      </c>
      <c r="B44" s="33" t="s">
        <v>100</v>
      </c>
      <c r="C44" s="32"/>
      <c r="D44" s="29"/>
      <c r="E44" s="29"/>
      <c r="F44" s="29">
        <v>50</v>
      </c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30">
        <f t="shared" si="4"/>
        <v>50</v>
      </c>
      <c r="S44" s="29"/>
      <c r="T44" s="18">
        <f>SUM(L44:S44)</f>
        <v>50</v>
      </c>
      <c r="U44" s="29"/>
      <c r="V44" s="29"/>
      <c r="W44" s="29"/>
    </row>
    <row r="45" spans="1:23" s="27" customFormat="1" x14ac:dyDescent="0.2">
      <c r="A45" s="26">
        <v>45723</v>
      </c>
      <c r="B45" s="27" t="s">
        <v>81</v>
      </c>
      <c r="C45" s="28" t="s">
        <v>89</v>
      </c>
      <c r="D45" s="29"/>
      <c r="E45" s="29"/>
      <c r="F45" s="29"/>
      <c r="G45" s="29"/>
      <c r="H45" s="29"/>
      <c r="I45" s="29"/>
      <c r="J45" s="29">
        <v>70</v>
      </c>
      <c r="K45" s="29"/>
      <c r="L45" s="29"/>
      <c r="M45" s="29"/>
      <c r="N45" s="29"/>
      <c r="O45" s="29"/>
      <c r="P45" s="29"/>
      <c r="Q45" s="30"/>
      <c r="R45" s="30"/>
      <c r="S45" s="29"/>
      <c r="T45" s="31">
        <v>0</v>
      </c>
      <c r="U45" s="29"/>
      <c r="V45" s="29"/>
      <c r="W45" s="29"/>
    </row>
    <row r="46" spans="1:23" s="27" customFormat="1" x14ac:dyDescent="0.2">
      <c r="A46" s="26">
        <v>45723</v>
      </c>
      <c r="B46" s="27" t="s">
        <v>90</v>
      </c>
      <c r="C46" s="28" t="s">
        <v>89</v>
      </c>
      <c r="D46" s="29"/>
      <c r="E46" s="29"/>
      <c r="F46" s="29"/>
      <c r="G46" s="29"/>
      <c r="H46" s="29"/>
      <c r="I46" s="29"/>
      <c r="J46" s="29">
        <v>100</v>
      </c>
      <c r="K46" s="29"/>
      <c r="L46" s="29"/>
      <c r="M46" s="29"/>
      <c r="N46" s="29"/>
      <c r="O46" s="29"/>
      <c r="P46" s="29"/>
      <c r="Q46" s="30"/>
      <c r="R46" s="30"/>
      <c r="S46" s="29"/>
      <c r="T46" s="31">
        <v>0</v>
      </c>
      <c r="U46" s="29"/>
      <c r="V46" s="29"/>
      <c r="W46" s="29"/>
    </row>
    <row r="47" spans="1:23" s="27" customFormat="1" x14ac:dyDescent="0.2">
      <c r="A47" s="26">
        <v>45733</v>
      </c>
      <c r="B47" s="27" t="s">
        <v>101</v>
      </c>
      <c r="C47" s="32"/>
      <c r="D47" s="29"/>
      <c r="E47" s="29"/>
      <c r="F47" s="29"/>
      <c r="G47" s="29">
        <v>12.99</v>
      </c>
      <c r="H47" s="29"/>
      <c r="I47" s="29"/>
      <c r="J47" s="29"/>
      <c r="K47" s="29"/>
      <c r="L47" s="29"/>
      <c r="M47" s="29"/>
      <c r="N47" s="29"/>
      <c r="O47" s="29">
        <v>9.99</v>
      </c>
      <c r="P47" s="29">
        <v>3</v>
      </c>
      <c r="Q47" s="30"/>
      <c r="R47" s="30"/>
      <c r="S47" s="29"/>
      <c r="T47" s="18">
        <f>SUM(L47:S47)</f>
        <v>12.99</v>
      </c>
      <c r="U47" s="29"/>
      <c r="V47" s="29"/>
      <c r="W47" s="29"/>
    </row>
    <row r="48" spans="1:23" s="27" customFormat="1" x14ac:dyDescent="0.2">
      <c r="A48" s="26">
        <v>45735</v>
      </c>
      <c r="B48" s="27" t="s">
        <v>102</v>
      </c>
      <c r="C48" s="32"/>
      <c r="D48" s="29"/>
      <c r="E48" s="29"/>
      <c r="F48" s="29"/>
      <c r="G48" s="29">
        <v>12.99</v>
      </c>
      <c r="H48" s="29"/>
      <c r="I48" s="29"/>
      <c r="J48" s="29"/>
      <c r="K48" s="29"/>
      <c r="L48" s="29"/>
      <c r="M48" s="29"/>
      <c r="N48" s="29"/>
      <c r="O48" s="29">
        <v>9.99</v>
      </c>
      <c r="P48" s="29">
        <v>3</v>
      </c>
      <c r="Q48" s="30"/>
      <c r="R48" s="30"/>
      <c r="S48" s="29"/>
      <c r="T48" s="18">
        <f>SUM(L48:S48)</f>
        <v>12.99</v>
      </c>
      <c r="U48" s="29"/>
      <c r="V48" s="29"/>
      <c r="W48" s="29"/>
    </row>
    <row r="49" spans="1:23" s="27" customFormat="1" x14ac:dyDescent="0.2">
      <c r="A49" s="26">
        <v>45741</v>
      </c>
      <c r="B49" s="27" t="s">
        <v>84</v>
      </c>
      <c r="C49" s="32"/>
      <c r="D49" s="29"/>
      <c r="E49" s="29"/>
      <c r="F49" s="29"/>
      <c r="G49" s="29"/>
      <c r="H49" s="29"/>
      <c r="I49" s="29">
        <v>12.5</v>
      </c>
      <c r="J49" s="29"/>
      <c r="K49" s="29"/>
      <c r="L49" s="29"/>
      <c r="M49" s="29"/>
      <c r="N49" s="29"/>
      <c r="O49" s="29"/>
      <c r="P49" s="29"/>
      <c r="Q49" s="29">
        <f>I49</f>
        <v>12.5</v>
      </c>
      <c r="R49" s="29"/>
      <c r="S49" s="29"/>
      <c r="T49" s="18">
        <f>SUM(L49:S49)</f>
        <v>12.5</v>
      </c>
      <c r="U49" s="29"/>
      <c r="V49" s="29"/>
      <c r="W49" s="29"/>
    </row>
    <row r="50" spans="1:23" s="27" customFormat="1" x14ac:dyDescent="0.2">
      <c r="A50" s="26">
        <v>45744</v>
      </c>
      <c r="B50" s="27" t="s">
        <v>81</v>
      </c>
      <c r="C50" s="28" t="s">
        <v>89</v>
      </c>
      <c r="D50" s="29"/>
      <c r="E50" s="29"/>
      <c r="F50" s="29"/>
      <c r="G50" s="29"/>
      <c r="H50" s="29"/>
      <c r="I50" s="29"/>
      <c r="J50" s="29">
        <v>90</v>
      </c>
      <c r="K50" s="29"/>
      <c r="L50" s="29"/>
      <c r="M50" s="29"/>
      <c r="N50" s="29"/>
      <c r="O50" s="29"/>
      <c r="P50" s="29"/>
      <c r="Q50" s="30"/>
      <c r="R50" s="30"/>
      <c r="S50" s="29"/>
      <c r="T50" s="31">
        <v>0</v>
      </c>
      <c r="U50" s="29"/>
      <c r="V50" s="29"/>
      <c r="W50" s="29"/>
    </row>
    <row r="51" spans="1:23" s="27" customFormat="1" x14ac:dyDescent="0.2">
      <c r="A51" s="26">
        <v>45747</v>
      </c>
      <c r="B51" s="27" t="s">
        <v>84</v>
      </c>
      <c r="C51" s="32"/>
      <c r="D51" s="29"/>
      <c r="E51" s="29"/>
      <c r="F51" s="29"/>
      <c r="G51" s="29"/>
      <c r="H51" s="29"/>
      <c r="I51" s="29">
        <v>50</v>
      </c>
      <c r="J51" s="29"/>
      <c r="K51" s="29"/>
      <c r="L51" s="29"/>
      <c r="M51" s="29"/>
      <c r="N51" s="29"/>
      <c r="O51" s="29"/>
      <c r="P51" s="29"/>
      <c r="Q51" s="29">
        <f>I51</f>
        <v>50</v>
      </c>
      <c r="R51" s="29"/>
      <c r="S51" s="29"/>
      <c r="T51" s="18">
        <f>SUM(L51:S51)</f>
        <v>50</v>
      </c>
      <c r="U51" s="29"/>
      <c r="V51" s="29"/>
      <c r="W51" s="29"/>
    </row>
    <row r="52" spans="1:23" s="27" customFormat="1" x14ac:dyDescent="0.2">
      <c r="A52" s="26">
        <v>45761</v>
      </c>
      <c r="B52" s="27" t="s">
        <v>82</v>
      </c>
      <c r="C52" s="32"/>
      <c r="D52" s="29"/>
      <c r="E52" s="29"/>
      <c r="F52" s="29"/>
      <c r="G52" s="29"/>
      <c r="H52" s="29">
        <v>10.5</v>
      </c>
      <c r="I52" s="29"/>
      <c r="J52" s="29"/>
      <c r="K52" s="29"/>
      <c r="L52" s="29">
        <v>5</v>
      </c>
      <c r="M52" s="29">
        <v>0.5</v>
      </c>
      <c r="N52" s="29"/>
      <c r="O52" s="29">
        <v>5</v>
      </c>
      <c r="P52" s="29"/>
      <c r="Q52" s="30"/>
      <c r="R52" s="30"/>
      <c r="S52" s="29"/>
      <c r="T52" s="18">
        <f>SUM(L52:S52)</f>
        <v>10.5</v>
      </c>
      <c r="U52" s="29"/>
      <c r="V52" s="29"/>
      <c r="W52" s="29"/>
    </row>
    <row r="53" spans="1:23" s="27" customFormat="1" x14ac:dyDescent="0.2">
      <c r="A53" s="26">
        <v>45778</v>
      </c>
      <c r="B53" s="27" t="s">
        <v>82</v>
      </c>
      <c r="C53" s="32"/>
      <c r="D53" s="29"/>
      <c r="E53" s="29"/>
      <c r="F53" s="29"/>
      <c r="G53" s="29"/>
      <c r="H53" s="29">
        <v>32.5</v>
      </c>
      <c r="I53" s="29"/>
      <c r="J53" s="29"/>
      <c r="K53" s="29"/>
      <c r="L53" s="29"/>
      <c r="M53" s="29"/>
      <c r="N53" s="29"/>
      <c r="O53" s="29">
        <f>H53</f>
        <v>32.5</v>
      </c>
      <c r="P53" s="29"/>
      <c r="Q53" s="30"/>
      <c r="R53" s="30"/>
      <c r="S53" s="29"/>
      <c r="T53" s="18">
        <f>SUM(L53:S53)</f>
        <v>32.5</v>
      </c>
      <c r="U53" s="29"/>
      <c r="V53" s="29"/>
      <c r="W53" s="29"/>
    </row>
    <row r="54" spans="1:23" s="27" customFormat="1" x14ac:dyDescent="0.2">
      <c r="A54" s="26">
        <v>45779</v>
      </c>
      <c r="B54" s="27" t="s">
        <v>81</v>
      </c>
      <c r="C54" s="28" t="s">
        <v>89</v>
      </c>
      <c r="D54" s="29"/>
      <c r="E54" s="29"/>
      <c r="F54" s="29"/>
      <c r="G54" s="29"/>
      <c r="H54" s="29"/>
      <c r="I54" s="29"/>
      <c r="J54" s="29">
        <v>80</v>
      </c>
      <c r="K54" s="29"/>
      <c r="L54" s="29"/>
      <c r="M54" s="29"/>
      <c r="N54" s="29"/>
      <c r="O54" s="29"/>
      <c r="P54" s="29"/>
      <c r="Q54" s="30"/>
      <c r="R54" s="30"/>
      <c r="S54" s="29"/>
      <c r="T54" s="31">
        <v>0</v>
      </c>
      <c r="U54" s="29"/>
      <c r="V54" s="29"/>
      <c r="W54" s="29"/>
    </row>
    <row r="55" spans="1:23" s="27" customFormat="1" x14ac:dyDescent="0.2">
      <c r="A55" s="26">
        <v>45779</v>
      </c>
      <c r="B55" s="27" t="s">
        <v>103</v>
      </c>
      <c r="C55" s="32"/>
      <c r="D55" s="29"/>
      <c r="E55" s="29"/>
      <c r="F55" s="29"/>
      <c r="G55" s="29">
        <v>23</v>
      </c>
      <c r="H55" s="29"/>
      <c r="I55" s="29"/>
      <c r="J55" s="29"/>
      <c r="K55" s="29"/>
      <c r="L55" s="29"/>
      <c r="M55" s="29"/>
      <c r="N55" s="29"/>
      <c r="O55" s="29">
        <v>20</v>
      </c>
      <c r="P55" s="29">
        <v>3</v>
      </c>
      <c r="Q55" s="30"/>
      <c r="R55" s="30"/>
      <c r="S55" s="29"/>
      <c r="T55" s="18">
        <f t="shared" ref="T55:T63" si="5">SUM(L55:S55)</f>
        <v>23</v>
      </c>
      <c r="U55" s="29"/>
      <c r="V55" s="29"/>
      <c r="W55" s="29"/>
    </row>
    <row r="56" spans="1:23" s="27" customFormat="1" x14ac:dyDescent="0.2">
      <c r="A56" s="26">
        <v>45779</v>
      </c>
      <c r="B56" s="27" t="s">
        <v>104</v>
      </c>
      <c r="C56" s="32"/>
      <c r="D56" s="29"/>
      <c r="E56" s="29"/>
      <c r="F56" s="29"/>
      <c r="G56" s="29">
        <v>18</v>
      </c>
      <c r="H56" s="29"/>
      <c r="I56" s="29"/>
      <c r="J56" s="29"/>
      <c r="K56" s="29"/>
      <c r="L56" s="29"/>
      <c r="M56" s="29"/>
      <c r="N56" s="29"/>
      <c r="O56" s="29">
        <v>15</v>
      </c>
      <c r="P56" s="29">
        <v>3</v>
      </c>
      <c r="Q56" s="30"/>
      <c r="R56" s="30"/>
      <c r="S56" s="29"/>
      <c r="T56" s="18">
        <f t="shared" si="5"/>
        <v>18</v>
      </c>
      <c r="U56" s="29"/>
      <c r="V56" s="29"/>
      <c r="W56" s="29"/>
    </row>
    <row r="57" spans="1:23" s="27" customFormat="1" x14ac:dyDescent="0.2">
      <c r="A57" s="26">
        <v>45789</v>
      </c>
      <c r="B57" s="27" t="s">
        <v>82</v>
      </c>
      <c r="C57" s="32"/>
      <c r="D57" s="29"/>
      <c r="E57" s="29"/>
      <c r="F57" s="29"/>
      <c r="G57" s="29"/>
      <c r="H57" s="29">
        <v>15</v>
      </c>
      <c r="I57" s="29"/>
      <c r="J57" s="29"/>
      <c r="K57" s="29"/>
      <c r="L57" s="29"/>
      <c r="M57" s="29"/>
      <c r="N57" s="29"/>
      <c r="O57" s="29">
        <f>H57</f>
        <v>15</v>
      </c>
      <c r="P57" s="29"/>
      <c r="Q57" s="30"/>
      <c r="R57" s="30"/>
      <c r="S57" s="29"/>
      <c r="T57" s="18">
        <f t="shared" si="5"/>
        <v>15</v>
      </c>
      <c r="U57" s="29"/>
      <c r="V57" s="29"/>
      <c r="W57" s="29"/>
    </row>
    <row r="58" spans="1:23" s="27" customFormat="1" x14ac:dyDescent="0.2">
      <c r="A58" s="26">
        <v>45798</v>
      </c>
      <c r="B58" s="27" t="s">
        <v>84</v>
      </c>
      <c r="C58" s="32"/>
      <c r="D58" s="29"/>
      <c r="E58" s="29"/>
      <c r="F58" s="29"/>
      <c r="G58" s="29"/>
      <c r="H58" s="29"/>
      <c r="I58" s="29">
        <v>12.5</v>
      </c>
      <c r="J58" s="29"/>
      <c r="K58" s="29"/>
      <c r="L58" s="29"/>
      <c r="M58" s="29"/>
      <c r="N58" s="29"/>
      <c r="O58" s="29"/>
      <c r="P58" s="29"/>
      <c r="Q58" s="29">
        <f>I58</f>
        <v>12.5</v>
      </c>
      <c r="R58" s="29"/>
      <c r="S58" s="29"/>
      <c r="T58" s="18">
        <f t="shared" si="5"/>
        <v>12.5</v>
      </c>
      <c r="U58" s="29"/>
      <c r="V58" s="29"/>
      <c r="W58" s="29"/>
    </row>
    <row r="59" spans="1:23" s="27" customFormat="1" x14ac:dyDescent="0.2">
      <c r="A59" s="26">
        <v>45799</v>
      </c>
      <c r="B59" s="27" t="s">
        <v>82</v>
      </c>
      <c r="C59" s="32"/>
      <c r="D59" s="29"/>
      <c r="E59" s="29"/>
      <c r="F59" s="29"/>
      <c r="G59" s="29"/>
      <c r="H59" s="29">
        <v>15</v>
      </c>
      <c r="I59" s="29"/>
      <c r="J59" s="29"/>
      <c r="K59" s="29"/>
      <c r="L59" s="29"/>
      <c r="M59" s="29"/>
      <c r="N59" s="29"/>
      <c r="O59" s="29">
        <f t="shared" ref="O59" si="6">H59</f>
        <v>15</v>
      </c>
      <c r="P59" s="29"/>
      <c r="Q59" s="30"/>
      <c r="R59" s="30"/>
      <c r="S59" s="29"/>
      <c r="T59" s="18">
        <f t="shared" si="5"/>
        <v>15</v>
      </c>
      <c r="U59" s="29"/>
      <c r="V59" s="29"/>
      <c r="W59" s="29"/>
    </row>
    <row r="60" spans="1:23" s="27" customFormat="1" x14ac:dyDescent="0.2">
      <c r="A60" s="26">
        <v>45804</v>
      </c>
      <c r="B60" s="27" t="s">
        <v>82</v>
      </c>
      <c r="C60" s="32"/>
      <c r="D60" s="29"/>
      <c r="E60" s="29"/>
      <c r="F60" s="29"/>
      <c r="G60" s="29"/>
      <c r="H60" s="29">
        <v>15</v>
      </c>
      <c r="I60" s="29"/>
      <c r="J60" s="29"/>
      <c r="K60" s="29"/>
      <c r="L60" s="29">
        <v>15</v>
      </c>
      <c r="M60" s="29"/>
      <c r="N60" s="29"/>
      <c r="O60" s="29"/>
      <c r="P60" s="29"/>
      <c r="Q60" s="30"/>
      <c r="R60" s="30"/>
      <c r="S60" s="29"/>
      <c r="T60" s="18">
        <f t="shared" si="5"/>
        <v>15</v>
      </c>
      <c r="U60" s="29"/>
      <c r="V60" s="29"/>
      <c r="W60" s="29"/>
    </row>
    <row r="61" spans="1:23" s="27" customFormat="1" x14ac:dyDescent="0.2">
      <c r="A61" s="26">
        <v>45805</v>
      </c>
      <c r="B61" s="27" t="s">
        <v>105</v>
      </c>
      <c r="C61" s="32"/>
      <c r="D61" s="29"/>
      <c r="E61" s="29"/>
      <c r="F61" s="29"/>
      <c r="G61" s="29"/>
      <c r="H61" s="29"/>
      <c r="I61" s="29">
        <v>1100</v>
      </c>
      <c r="J61" s="29"/>
      <c r="K61" s="29"/>
      <c r="L61" s="29"/>
      <c r="M61" s="29"/>
      <c r="N61" s="29"/>
      <c r="O61" s="29"/>
      <c r="P61" s="29"/>
      <c r="Q61" s="30"/>
      <c r="R61" s="30"/>
      <c r="S61" s="29">
        <f>I61</f>
        <v>1100</v>
      </c>
      <c r="T61" s="18">
        <f t="shared" si="5"/>
        <v>1100</v>
      </c>
      <c r="U61" s="29"/>
      <c r="V61" s="29"/>
      <c r="W61" s="29"/>
    </row>
    <row r="62" spans="1:23" s="27" customFormat="1" ht="13.5" x14ac:dyDescent="0.25">
      <c r="A62" s="26">
        <v>45806</v>
      </c>
      <c r="B62" s="33" t="s">
        <v>106</v>
      </c>
      <c r="C62" s="32"/>
      <c r="D62" s="29"/>
      <c r="E62" s="29"/>
      <c r="F62" s="29">
        <v>50</v>
      </c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30">
        <f t="shared" ref="R62:R63" si="7">F62</f>
        <v>50</v>
      </c>
      <c r="S62" s="29"/>
      <c r="T62" s="18">
        <f t="shared" si="5"/>
        <v>50</v>
      </c>
      <c r="U62" s="29"/>
      <c r="V62" s="29"/>
      <c r="W62" s="29"/>
    </row>
    <row r="63" spans="1:23" s="27" customFormat="1" ht="13.5" x14ac:dyDescent="0.25">
      <c r="A63" s="26">
        <v>45806</v>
      </c>
      <c r="B63" s="33" t="s">
        <v>106</v>
      </c>
      <c r="C63" s="32"/>
      <c r="D63" s="29"/>
      <c r="E63" s="29"/>
      <c r="F63" s="29">
        <v>50</v>
      </c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30">
        <f t="shared" si="7"/>
        <v>50</v>
      </c>
      <c r="S63" s="29"/>
      <c r="T63" s="18">
        <f t="shared" si="5"/>
        <v>50</v>
      </c>
      <c r="U63" s="29"/>
      <c r="V63" s="29"/>
      <c r="W63" s="29"/>
    </row>
    <row r="64" spans="1:23" s="27" customFormat="1" x14ac:dyDescent="0.2">
      <c r="A64" s="26">
        <v>45806</v>
      </c>
      <c r="B64" s="27" t="s">
        <v>81</v>
      </c>
      <c r="C64" s="28" t="s">
        <v>89</v>
      </c>
      <c r="D64" s="29"/>
      <c r="E64" s="29"/>
      <c r="F64" s="29"/>
      <c r="G64" s="29"/>
      <c r="H64" s="29"/>
      <c r="I64" s="29"/>
      <c r="J64" s="29">
        <v>60</v>
      </c>
      <c r="K64" s="29"/>
      <c r="L64" s="29"/>
      <c r="M64" s="29"/>
      <c r="N64" s="29"/>
      <c r="O64" s="29"/>
      <c r="P64" s="29"/>
      <c r="Q64" s="30"/>
      <c r="R64" s="30"/>
      <c r="S64" s="29"/>
      <c r="T64" s="31">
        <v>0</v>
      </c>
      <c r="U64" s="29"/>
      <c r="V64" s="29"/>
      <c r="W64" s="29"/>
    </row>
    <row r="65" spans="1:23" s="27" customFormat="1" x14ac:dyDescent="0.2">
      <c r="A65" s="26">
        <v>45806</v>
      </c>
      <c r="B65" s="27" t="s">
        <v>90</v>
      </c>
      <c r="C65" s="28" t="s">
        <v>89</v>
      </c>
      <c r="D65" s="29"/>
      <c r="E65" s="29"/>
      <c r="F65" s="29"/>
      <c r="G65" s="29"/>
      <c r="H65" s="29"/>
      <c r="I65" s="29"/>
      <c r="J65" s="29">
        <v>100</v>
      </c>
      <c r="K65" s="29"/>
      <c r="L65" s="29"/>
      <c r="M65" s="29"/>
      <c r="N65" s="29"/>
      <c r="O65" s="29"/>
      <c r="P65" s="29"/>
      <c r="Q65" s="30"/>
      <c r="R65" s="30"/>
      <c r="S65" s="29"/>
      <c r="T65" s="31">
        <v>0</v>
      </c>
      <c r="U65" s="29"/>
      <c r="V65" s="29"/>
      <c r="W65" s="29"/>
    </row>
    <row r="66" spans="1:23" s="27" customFormat="1" x14ac:dyDescent="0.2">
      <c r="A66" s="26">
        <v>45810</v>
      </c>
      <c r="B66" s="27" t="s">
        <v>84</v>
      </c>
      <c r="C66" s="32"/>
      <c r="D66" s="29"/>
      <c r="E66" s="29"/>
      <c r="F66" s="29"/>
      <c r="G66" s="29"/>
      <c r="H66" s="29"/>
      <c r="I66" s="29">
        <v>50</v>
      </c>
      <c r="J66" s="29"/>
      <c r="K66" s="29"/>
      <c r="L66" s="29"/>
      <c r="M66" s="29"/>
      <c r="N66" s="29"/>
      <c r="O66" s="29"/>
      <c r="P66" s="29"/>
      <c r="Q66" s="29">
        <f>I66</f>
        <v>50</v>
      </c>
      <c r="R66" s="29"/>
      <c r="S66" s="29"/>
      <c r="T66" s="18">
        <f>SUM(L66:S66)</f>
        <v>50</v>
      </c>
      <c r="U66" s="29"/>
      <c r="V66" s="29"/>
      <c r="W66" s="29"/>
    </row>
    <row r="67" spans="1:23" s="27" customFormat="1" x14ac:dyDescent="0.2">
      <c r="A67" s="26">
        <v>45817</v>
      </c>
      <c r="B67" s="27" t="s">
        <v>82</v>
      </c>
      <c r="C67" s="32"/>
      <c r="D67" s="29"/>
      <c r="E67" s="29"/>
      <c r="F67" s="29"/>
      <c r="G67" s="29"/>
      <c r="H67" s="29">
        <v>6.5</v>
      </c>
      <c r="I67" s="29"/>
      <c r="J67" s="29"/>
      <c r="K67" s="29"/>
      <c r="L67" s="29">
        <v>5</v>
      </c>
      <c r="M67" s="29"/>
      <c r="N67" s="29"/>
      <c r="O67" s="29">
        <v>1.5</v>
      </c>
      <c r="P67" s="29"/>
      <c r="Q67" s="30"/>
      <c r="R67" s="30"/>
      <c r="S67" s="29"/>
      <c r="T67" s="18">
        <f>SUM(L67:S67)</f>
        <v>6.5</v>
      </c>
      <c r="U67" s="29"/>
      <c r="V67" s="29"/>
      <c r="W67" s="29"/>
    </row>
    <row r="68" spans="1:23" s="27" customFormat="1" x14ac:dyDescent="0.2">
      <c r="A68" s="26">
        <v>45825</v>
      </c>
      <c r="B68" s="27" t="s">
        <v>84</v>
      </c>
      <c r="C68" s="32"/>
      <c r="D68" s="29"/>
      <c r="E68" s="29"/>
      <c r="F68" s="29"/>
      <c r="G68" s="29"/>
      <c r="H68" s="29"/>
      <c r="I68" s="29">
        <v>10</v>
      </c>
      <c r="J68" s="29"/>
      <c r="K68" s="29"/>
      <c r="L68" s="29"/>
      <c r="M68" s="29"/>
      <c r="N68" s="29"/>
      <c r="O68" s="29"/>
      <c r="P68" s="29"/>
      <c r="Q68" s="29">
        <f>I68</f>
        <v>10</v>
      </c>
      <c r="R68" s="29"/>
      <c r="S68" s="29"/>
      <c r="T68" s="18">
        <f>SUM(L68:S68)</f>
        <v>10</v>
      </c>
      <c r="U68" s="29"/>
      <c r="V68" s="29"/>
      <c r="W68" s="29"/>
    </row>
    <row r="69" spans="1:23" s="27" customFormat="1" x14ac:dyDescent="0.2">
      <c r="A69" s="26">
        <v>45835</v>
      </c>
      <c r="B69" s="27" t="s">
        <v>81</v>
      </c>
      <c r="C69" s="28">
        <v>500086</v>
      </c>
      <c r="D69" s="29"/>
      <c r="E69" s="29"/>
      <c r="F69" s="29"/>
      <c r="G69" s="29"/>
      <c r="H69" s="29"/>
      <c r="I69" s="29"/>
      <c r="J69" s="29">
        <v>60</v>
      </c>
      <c r="K69" s="29"/>
      <c r="L69" s="29"/>
      <c r="M69" s="29"/>
      <c r="N69" s="29"/>
      <c r="O69" s="29"/>
      <c r="P69" s="29"/>
      <c r="Q69" s="30"/>
      <c r="R69" s="30"/>
      <c r="S69" s="29"/>
      <c r="T69" s="31">
        <v>0</v>
      </c>
      <c r="U69" s="29"/>
      <c r="V69" s="29"/>
      <c r="W69" s="29"/>
    </row>
    <row r="70" spans="1:23" s="27" customFormat="1" x14ac:dyDescent="0.2">
      <c r="A70" s="26">
        <v>45838</v>
      </c>
      <c r="B70" s="27" t="s">
        <v>84</v>
      </c>
      <c r="C70" s="32"/>
      <c r="D70" s="29"/>
      <c r="E70" s="29"/>
      <c r="F70" s="29"/>
      <c r="G70" s="29"/>
      <c r="H70" s="29"/>
      <c r="I70" s="29">
        <v>40</v>
      </c>
      <c r="J70" s="29"/>
      <c r="K70" s="29"/>
      <c r="L70" s="29"/>
      <c r="M70" s="29"/>
      <c r="N70" s="29"/>
      <c r="O70" s="29"/>
      <c r="P70" s="29"/>
      <c r="Q70" s="29">
        <f>I70</f>
        <v>40</v>
      </c>
      <c r="R70" s="29"/>
      <c r="S70" s="29"/>
      <c r="T70" s="18">
        <f>SUM(L70:S70)</f>
        <v>40</v>
      </c>
      <c r="U70" s="29"/>
      <c r="V70" s="29"/>
      <c r="W70" s="29"/>
    </row>
    <row r="71" spans="1:23" s="27" customFormat="1" x14ac:dyDescent="0.2">
      <c r="A71" s="26">
        <v>45846</v>
      </c>
      <c r="B71" s="27" t="s">
        <v>81</v>
      </c>
      <c r="C71" s="28" t="s">
        <v>89</v>
      </c>
      <c r="D71" s="29"/>
      <c r="E71" s="29"/>
      <c r="F71" s="29"/>
      <c r="G71" s="29"/>
      <c r="H71" s="29"/>
      <c r="I71" s="29"/>
      <c r="J71" s="29">
        <v>70</v>
      </c>
      <c r="K71" s="29"/>
      <c r="L71" s="29"/>
      <c r="M71" s="29"/>
      <c r="N71" s="29"/>
      <c r="O71" s="29"/>
      <c r="P71" s="29"/>
      <c r="Q71" s="30"/>
      <c r="R71" s="30"/>
      <c r="S71" s="29"/>
      <c r="T71" s="31">
        <v>0</v>
      </c>
      <c r="U71" s="29"/>
      <c r="V71" s="29"/>
      <c r="W71" s="29"/>
    </row>
    <row r="72" spans="1:23" s="27" customFormat="1" ht="13.5" x14ac:dyDescent="0.25">
      <c r="A72" s="26">
        <v>45848</v>
      </c>
      <c r="B72" s="33" t="s">
        <v>107</v>
      </c>
      <c r="C72" s="32"/>
      <c r="D72" s="29"/>
      <c r="E72" s="29"/>
      <c r="F72" s="29">
        <v>50</v>
      </c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30">
        <f t="shared" ref="R72:R73" si="8">F72</f>
        <v>50</v>
      </c>
      <c r="S72" s="29"/>
      <c r="T72" s="18">
        <f>SUM(L72:S72)</f>
        <v>50</v>
      </c>
      <c r="U72" s="29"/>
      <c r="V72" s="29"/>
      <c r="W72" s="29"/>
    </row>
    <row r="73" spans="1:23" s="27" customFormat="1" ht="13.5" x14ac:dyDescent="0.25">
      <c r="A73" s="26">
        <v>45848</v>
      </c>
      <c r="B73" s="33" t="s">
        <v>107</v>
      </c>
      <c r="C73" s="32"/>
      <c r="D73" s="29"/>
      <c r="E73" s="29"/>
      <c r="F73" s="29">
        <v>50</v>
      </c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30">
        <f t="shared" si="8"/>
        <v>50</v>
      </c>
      <c r="S73" s="29"/>
      <c r="T73" s="18">
        <f>SUM(L73:S73)</f>
        <v>50</v>
      </c>
      <c r="U73" s="29"/>
      <c r="V73" s="29"/>
      <c r="W73" s="29"/>
    </row>
    <row r="74" spans="1:23" s="27" customFormat="1" x14ac:dyDescent="0.2">
      <c r="A74" s="26">
        <v>45848</v>
      </c>
      <c r="B74" s="27" t="s">
        <v>90</v>
      </c>
      <c r="C74" s="28" t="s">
        <v>89</v>
      </c>
      <c r="D74" s="29"/>
      <c r="E74" s="29"/>
      <c r="F74" s="29"/>
      <c r="G74" s="29"/>
      <c r="H74" s="29"/>
      <c r="I74" s="29"/>
      <c r="J74" s="29">
        <v>100</v>
      </c>
      <c r="K74" s="29"/>
      <c r="L74" s="29"/>
      <c r="M74" s="29"/>
      <c r="N74" s="29"/>
      <c r="O74" s="29"/>
      <c r="P74" s="29"/>
      <c r="Q74" s="30"/>
      <c r="R74" s="30"/>
      <c r="S74" s="29"/>
      <c r="T74" s="31">
        <v>0</v>
      </c>
      <c r="U74" s="29"/>
      <c r="V74" s="29"/>
      <c r="W74" s="29"/>
    </row>
    <row r="75" spans="1:23" s="27" customFormat="1" x14ac:dyDescent="0.2">
      <c r="A75" s="26">
        <v>45849</v>
      </c>
      <c r="B75" s="27" t="s">
        <v>50</v>
      </c>
      <c r="C75" s="28"/>
      <c r="D75" s="29"/>
      <c r="E75" s="29"/>
      <c r="F75" s="29"/>
      <c r="G75" s="29"/>
      <c r="H75" s="29"/>
      <c r="I75" s="29">
        <v>13.53</v>
      </c>
      <c r="J75" s="29"/>
      <c r="K75" s="29"/>
      <c r="L75" s="29"/>
      <c r="M75" s="29"/>
      <c r="N75" s="29"/>
      <c r="O75" s="29"/>
      <c r="P75" s="29"/>
      <c r="Q75" s="30"/>
      <c r="R75" s="30"/>
      <c r="S75" s="29">
        <f>I75</f>
        <v>13.53</v>
      </c>
      <c r="T75" s="18">
        <f>SUM(L75:S75)</f>
        <v>13.53</v>
      </c>
      <c r="U75" s="29"/>
      <c r="V75" s="29"/>
      <c r="W75" s="29"/>
    </row>
    <row r="76" spans="1:23" s="27" customFormat="1" x14ac:dyDescent="0.2">
      <c r="A76" s="26">
        <v>45854</v>
      </c>
      <c r="B76" s="27" t="s">
        <v>108</v>
      </c>
      <c r="C76" s="32"/>
      <c r="D76" s="29"/>
      <c r="E76" s="29"/>
      <c r="F76" s="29"/>
      <c r="G76" s="29">
        <v>4.5</v>
      </c>
      <c r="H76" s="29"/>
      <c r="I76" s="29"/>
      <c r="J76" s="29"/>
      <c r="K76" s="29"/>
      <c r="L76" s="29"/>
      <c r="M76" s="29"/>
      <c r="N76" s="29"/>
      <c r="O76" s="29">
        <v>1.5</v>
      </c>
      <c r="P76" s="29">
        <v>3</v>
      </c>
      <c r="Q76" s="30"/>
      <c r="R76" s="30"/>
      <c r="S76" s="29"/>
      <c r="T76" s="18">
        <f>SUM(L76:S76)</f>
        <v>4.5</v>
      </c>
      <c r="U76" s="29"/>
      <c r="V76" s="29"/>
      <c r="W76" s="29"/>
    </row>
    <row r="77" spans="1:23" s="27" customFormat="1" x14ac:dyDescent="0.2">
      <c r="A77" s="26">
        <v>45854</v>
      </c>
      <c r="B77" s="27" t="s">
        <v>109</v>
      </c>
      <c r="C77" s="32"/>
      <c r="D77" s="29"/>
      <c r="E77" s="29"/>
      <c r="F77" s="29"/>
      <c r="G77" s="29">
        <v>4.5</v>
      </c>
      <c r="H77" s="29"/>
      <c r="I77" s="29"/>
      <c r="J77" s="29"/>
      <c r="K77" s="29"/>
      <c r="L77" s="29"/>
      <c r="M77" s="29"/>
      <c r="N77" s="29"/>
      <c r="O77" s="29">
        <v>1.5</v>
      </c>
      <c r="P77" s="29">
        <v>3</v>
      </c>
      <c r="Q77" s="30"/>
      <c r="R77" s="30"/>
      <c r="S77" s="29"/>
      <c r="T77" s="18">
        <f>SUM(L77:S77)</f>
        <v>4.5</v>
      </c>
      <c r="U77" s="29"/>
      <c r="V77" s="29"/>
      <c r="W77" s="29"/>
    </row>
    <row r="78" spans="1:23" s="27" customFormat="1" x14ac:dyDescent="0.2">
      <c r="A78" s="26">
        <v>45859</v>
      </c>
      <c r="B78" s="27" t="s">
        <v>82</v>
      </c>
      <c r="C78" s="32"/>
      <c r="D78" s="29"/>
      <c r="E78" s="29"/>
      <c r="F78" s="29"/>
      <c r="G78" s="29"/>
      <c r="H78" s="29">
        <v>15.99</v>
      </c>
      <c r="I78" s="29"/>
      <c r="J78" s="29"/>
      <c r="K78" s="29"/>
      <c r="L78" s="29"/>
      <c r="M78" s="29"/>
      <c r="N78" s="29"/>
      <c r="O78" s="29">
        <f>H78</f>
        <v>15.99</v>
      </c>
      <c r="P78" s="29"/>
      <c r="Q78" s="30"/>
      <c r="R78" s="30"/>
      <c r="S78" s="29"/>
      <c r="T78" s="18">
        <f>SUM(L78:S78)</f>
        <v>15.99</v>
      </c>
      <c r="U78" s="29"/>
      <c r="V78" s="29"/>
      <c r="W78" s="29"/>
    </row>
    <row r="79" spans="1:23" s="27" customFormat="1" x14ac:dyDescent="0.2">
      <c r="A79" s="26">
        <v>45862</v>
      </c>
      <c r="B79" s="27" t="s">
        <v>82</v>
      </c>
      <c r="C79" s="32"/>
      <c r="D79" s="29"/>
      <c r="E79" s="29"/>
      <c r="F79" s="29"/>
      <c r="G79" s="29"/>
      <c r="H79" s="29">
        <f>24+83.99</f>
        <v>107.99</v>
      </c>
      <c r="I79" s="29"/>
      <c r="J79" s="29"/>
      <c r="K79" s="29"/>
      <c r="L79" s="29"/>
      <c r="M79" s="29">
        <v>50</v>
      </c>
      <c r="N79" s="29"/>
      <c r="O79" s="29">
        <f>33.99+24</f>
        <v>57.99</v>
      </c>
      <c r="P79" s="29"/>
      <c r="Q79" s="30"/>
      <c r="R79" s="30"/>
      <c r="S79" s="29"/>
      <c r="T79" s="18">
        <f>SUM(L79:S79)</f>
        <v>107.99000000000001</v>
      </c>
      <c r="U79" s="29"/>
      <c r="V79" s="29"/>
      <c r="W79" s="29"/>
    </row>
    <row r="80" spans="1:23" s="27" customFormat="1" x14ac:dyDescent="0.2">
      <c r="A80" s="26">
        <v>45867</v>
      </c>
      <c r="B80" s="27" t="s">
        <v>81</v>
      </c>
      <c r="C80" s="28" t="s">
        <v>89</v>
      </c>
      <c r="D80" s="29"/>
      <c r="E80" s="29"/>
      <c r="F80" s="29"/>
      <c r="G80" s="29"/>
      <c r="H80" s="29"/>
      <c r="I80" s="29"/>
      <c r="J80" s="29">
        <v>160</v>
      </c>
      <c r="K80" s="29"/>
      <c r="L80" s="29"/>
      <c r="M80" s="29"/>
      <c r="N80" s="29"/>
      <c r="O80" s="29"/>
      <c r="P80" s="29"/>
      <c r="Q80" s="30"/>
      <c r="R80" s="30"/>
      <c r="S80" s="29"/>
      <c r="T80" s="31">
        <v>0</v>
      </c>
      <c r="U80" s="29"/>
      <c r="V80" s="29"/>
      <c r="W80" s="29"/>
    </row>
    <row r="81" spans="1:23" s="27" customFormat="1" x14ac:dyDescent="0.2">
      <c r="A81" s="26">
        <v>45867</v>
      </c>
      <c r="B81" s="27" t="s">
        <v>84</v>
      </c>
      <c r="C81" s="32"/>
      <c r="D81" s="29"/>
      <c r="E81" s="29"/>
      <c r="F81" s="29"/>
      <c r="G81" s="29"/>
      <c r="H81" s="29"/>
      <c r="I81" s="29">
        <v>12.5</v>
      </c>
      <c r="J81" s="29"/>
      <c r="K81" s="29"/>
      <c r="L81" s="29"/>
      <c r="M81" s="29"/>
      <c r="N81" s="29"/>
      <c r="O81" s="29"/>
      <c r="P81" s="29"/>
      <c r="Q81" s="29">
        <f>I81</f>
        <v>12.5</v>
      </c>
      <c r="R81" s="29"/>
      <c r="S81" s="29"/>
      <c r="T81" s="18">
        <f>SUM(L81:S81)</f>
        <v>12.5</v>
      </c>
      <c r="U81" s="29"/>
      <c r="V81" s="29"/>
      <c r="W81" s="29"/>
    </row>
    <row r="82" spans="1:23" s="27" customFormat="1" x14ac:dyDescent="0.2">
      <c r="A82" s="26">
        <v>45873</v>
      </c>
      <c r="B82" s="27" t="s">
        <v>82</v>
      </c>
      <c r="C82" s="32"/>
      <c r="D82" s="29"/>
      <c r="E82" s="29"/>
      <c r="F82" s="29"/>
      <c r="G82" s="29"/>
      <c r="H82" s="29">
        <v>10.5</v>
      </c>
      <c r="I82" s="29"/>
      <c r="J82" s="29"/>
      <c r="K82" s="29"/>
      <c r="L82" s="29"/>
      <c r="M82" s="29"/>
      <c r="N82" s="29"/>
      <c r="O82" s="29">
        <f>H82</f>
        <v>10.5</v>
      </c>
      <c r="P82" s="29"/>
      <c r="Q82" s="30"/>
      <c r="R82" s="30"/>
      <c r="S82" s="29"/>
      <c r="T82" s="18">
        <f>SUM(L82:S82)</f>
        <v>10.5</v>
      </c>
      <c r="U82" s="29"/>
      <c r="V82" s="29"/>
      <c r="W82" s="29"/>
    </row>
    <row r="83" spans="1:23" s="27" customFormat="1" x14ac:dyDescent="0.2">
      <c r="A83" s="26">
        <v>45873</v>
      </c>
      <c r="B83" s="27" t="s">
        <v>84</v>
      </c>
      <c r="C83" s="32"/>
      <c r="D83" s="29"/>
      <c r="E83" s="29"/>
      <c r="F83" s="29"/>
      <c r="G83" s="29"/>
      <c r="H83" s="29"/>
      <c r="I83" s="29">
        <v>50</v>
      </c>
      <c r="J83" s="29"/>
      <c r="K83" s="29"/>
      <c r="L83" s="29"/>
      <c r="M83" s="29"/>
      <c r="N83" s="29"/>
      <c r="O83" s="29"/>
      <c r="P83" s="29"/>
      <c r="Q83" s="29">
        <f>I83</f>
        <v>50</v>
      </c>
      <c r="R83" s="29"/>
      <c r="S83" s="29"/>
      <c r="T83" s="18">
        <f>SUM(L83:S83)</f>
        <v>50</v>
      </c>
      <c r="U83" s="29"/>
      <c r="V83" s="29"/>
      <c r="W83" s="29"/>
    </row>
    <row r="84" spans="1:23" s="27" customFormat="1" x14ac:dyDescent="0.2">
      <c r="A84" s="26">
        <v>45876</v>
      </c>
      <c r="B84" s="27" t="s">
        <v>110</v>
      </c>
      <c r="C84" s="32"/>
      <c r="D84" s="29"/>
      <c r="E84" s="29"/>
      <c r="F84" s="29"/>
      <c r="G84" s="29">
        <v>6</v>
      </c>
      <c r="H84" s="29"/>
      <c r="I84" s="29"/>
      <c r="J84" s="29"/>
      <c r="K84" s="29"/>
      <c r="L84" s="29"/>
      <c r="M84" s="29"/>
      <c r="N84" s="29"/>
      <c r="O84" s="29">
        <v>3</v>
      </c>
      <c r="P84" s="29">
        <v>3</v>
      </c>
      <c r="Q84" s="30"/>
      <c r="R84" s="30"/>
      <c r="S84" s="29"/>
      <c r="T84" s="18">
        <f>SUM(L84:S84)</f>
        <v>6</v>
      </c>
      <c r="U84" s="29"/>
      <c r="V84" s="29"/>
      <c r="W84" s="29"/>
    </row>
    <row r="85" spans="1:23" s="27" customFormat="1" ht="13.5" x14ac:dyDescent="0.25">
      <c r="A85" s="26">
        <v>45883</v>
      </c>
      <c r="B85" s="33" t="s">
        <v>111</v>
      </c>
      <c r="C85" s="32"/>
      <c r="D85" s="29"/>
      <c r="E85" s="29"/>
      <c r="F85" s="29">
        <v>50</v>
      </c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30">
        <f t="shared" ref="R85" si="9">F85</f>
        <v>50</v>
      </c>
      <c r="S85" s="29"/>
      <c r="T85" s="18">
        <f>SUM(L85:S85)</f>
        <v>50</v>
      </c>
      <c r="U85" s="29"/>
      <c r="V85" s="29"/>
      <c r="W85" s="29"/>
    </row>
    <row r="86" spans="1:23" s="27" customFormat="1" x14ac:dyDescent="0.2">
      <c r="A86" s="26">
        <v>45884</v>
      </c>
      <c r="B86" s="27" t="s">
        <v>81</v>
      </c>
      <c r="C86" s="28" t="s">
        <v>89</v>
      </c>
      <c r="D86" s="29"/>
      <c r="E86" s="29"/>
      <c r="F86" s="29"/>
      <c r="G86" s="29"/>
      <c r="H86" s="29"/>
      <c r="I86" s="29"/>
      <c r="J86" s="29">
        <v>60</v>
      </c>
      <c r="K86" s="29"/>
      <c r="L86" s="29"/>
      <c r="M86" s="29"/>
      <c r="N86" s="29"/>
      <c r="O86" s="29"/>
      <c r="P86" s="29"/>
      <c r="Q86" s="30"/>
      <c r="R86" s="30"/>
      <c r="S86" s="29"/>
      <c r="T86" s="31">
        <v>0</v>
      </c>
      <c r="U86" s="29"/>
      <c r="V86" s="29"/>
      <c r="W86" s="29"/>
    </row>
    <row r="87" spans="1:23" s="27" customFormat="1" x14ac:dyDescent="0.2">
      <c r="A87" s="26">
        <v>45884</v>
      </c>
      <c r="B87" s="27" t="s">
        <v>90</v>
      </c>
      <c r="C87" s="28" t="s">
        <v>89</v>
      </c>
      <c r="D87" s="29"/>
      <c r="E87" s="29"/>
      <c r="F87" s="29"/>
      <c r="G87" s="29"/>
      <c r="H87" s="29"/>
      <c r="I87" s="29"/>
      <c r="J87" s="29">
        <v>50</v>
      </c>
      <c r="K87" s="29"/>
      <c r="L87" s="29"/>
      <c r="M87" s="29"/>
      <c r="N87" s="29"/>
      <c r="O87" s="29"/>
      <c r="P87" s="29"/>
      <c r="Q87" s="30"/>
      <c r="R87" s="30"/>
      <c r="S87" s="29"/>
      <c r="T87" s="31">
        <v>0</v>
      </c>
      <c r="U87" s="29"/>
      <c r="V87" s="29"/>
      <c r="W87" s="29"/>
    </row>
    <row r="88" spans="1:23" s="27" customFormat="1" x14ac:dyDescent="0.2">
      <c r="A88" s="26">
        <v>45887</v>
      </c>
      <c r="B88" s="27" t="s">
        <v>112</v>
      </c>
      <c r="C88" s="32"/>
      <c r="D88" s="29"/>
      <c r="E88" s="29"/>
      <c r="F88" s="29"/>
      <c r="G88" s="29">
        <v>12</v>
      </c>
      <c r="H88" s="29"/>
      <c r="I88" s="29"/>
      <c r="J88" s="29"/>
      <c r="K88" s="29"/>
      <c r="L88" s="29"/>
      <c r="M88" s="29"/>
      <c r="N88" s="29"/>
      <c r="O88" s="29">
        <v>9</v>
      </c>
      <c r="P88" s="29">
        <v>3</v>
      </c>
      <c r="Q88" s="30"/>
      <c r="R88" s="30"/>
      <c r="S88" s="29"/>
      <c r="T88" s="18">
        <f>SUM(L88:S88)</f>
        <v>12</v>
      </c>
      <c r="U88" s="29"/>
      <c r="V88" s="29"/>
      <c r="W88" s="29"/>
    </row>
    <row r="89" spans="1:23" s="27" customFormat="1" ht="13.5" x14ac:dyDescent="0.25">
      <c r="A89" s="26">
        <v>45896</v>
      </c>
      <c r="B89" s="33" t="s">
        <v>113</v>
      </c>
      <c r="C89" s="32"/>
      <c r="D89" s="29"/>
      <c r="E89" s="29"/>
      <c r="F89" s="29">
        <v>15</v>
      </c>
      <c r="G89" s="29"/>
      <c r="H89" s="29"/>
      <c r="I89" s="29"/>
      <c r="J89" s="29"/>
      <c r="K89" s="29"/>
      <c r="L89" s="29">
        <v>5</v>
      </c>
      <c r="M89" s="29">
        <v>10</v>
      </c>
      <c r="N89" s="29"/>
      <c r="O89" s="29"/>
      <c r="P89" s="29"/>
      <c r="Q89" s="29"/>
      <c r="R89" s="30"/>
      <c r="S89" s="29"/>
      <c r="T89" s="18">
        <f>SUM(L89:S89)</f>
        <v>15</v>
      </c>
      <c r="U89" s="29"/>
      <c r="V89" s="29"/>
      <c r="W89" s="29"/>
    </row>
    <row r="90" spans="1:23" s="27" customFormat="1" x14ac:dyDescent="0.2">
      <c r="A90" s="26">
        <v>45901</v>
      </c>
      <c r="B90" s="27" t="s">
        <v>82</v>
      </c>
      <c r="C90" s="32"/>
      <c r="D90" s="29"/>
      <c r="E90" s="29"/>
      <c r="F90" s="29"/>
      <c r="G90" s="29"/>
      <c r="H90" s="29">
        <v>18.5</v>
      </c>
      <c r="I90" s="29"/>
      <c r="J90" s="29"/>
      <c r="K90" s="29"/>
      <c r="L90" s="29"/>
      <c r="M90" s="29"/>
      <c r="N90" s="29"/>
      <c r="O90" s="29">
        <v>18.5</v>
      </c>
      <c r="P90" s="29"/>
      <c r="Q90" s="30"/>
      <c r="R90" s="30"/>
      <c r="S90" s="29"/>
      <c r="T90" s="18">
        <f>SUM(L90:S90)</f>
        <v>18.5</v>
      </c>
      <c r="U90" s="29"/>
      <c r="V90" s="29"/>
      <c r="W90" s="29"/>
    </row>
    <row r="91" spans="1:23" s="27" customFormat="1" ht="13.5" x14ac:dyDescent="0.25">
      <c r="A91" s="26">
        <v>45904</v>
      </c>
      <c r="B91" s="33" t="s">
        <v>114</v>
      </c>
      <c r="C91" s="32"/>
      <c r="D91" s="29"/>
      <c r="E91" s="29"/>
      <c r="F91" s="29">
        <v>50</v>
      </c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30">
        <f t="shared" ref="R91" si="10">F91</f>
        <v>50</v>
      </c>
      <c r="S91" s="29"/>
      <c r="T91" s="18">
        <f>SUM(L91:S91)</f>
        <v>50</v>
      </c>
      <c r="U91" s="29"/>
      <c r="V91" s="29"/>
      <c r="W91" s="29"/>
    </row>
    <row r="92" spans="1:23" s="27" customFormat="1" x14ac:dyDescent="0.2">
      <c r="A92" s="26">
        <v>45904</v>
      </c>
      <c r="B92" s="27" t="s">
        <v>81</v>
      </c>
      <c r="C92" s="28" t="s">
        <v>89</v>
      </c>
      <c r="D92" s="29"/>
      <c r="E92" s="29"/>
      <c r="F92" s="29"/>
      <c r="G92" s="29"/>
      <c r="H92" s="29"/>
      <c r="I92" s="29"/>
      <c r="J92" s="29">
        <v>70</v>
      </c>
      <c r="K92" s="29"/>
      <c r="L92" s="29"/>
      <c r="M92" s="29"/>
      <c r="N92" s="29"/>
      <c r="O92" s="29"/>
      <c r="P92" s="29"/>
      <c r="Q92" s="30"/>
      <c r="R92" s="30"/>
      <c r="S92" s="29"/>
      <c r="T92" s="31">
        <v>0</v>
      </c>
      <c r="U92" s="29"/>
      <c r="V92" s="29"/>
      <c r="W92" s="29"/>
    </row>
    <row r="93" spans="1:23" s="27" customFormat="1" x14ac:dyDescent="0.2">
      <c r="A93" s="26">
        <v>45904</v>
      </c>
      <c r="B93" s="27" t="s">
        <v>90</v>
      </c>
      <c r="C93" s="28" t="s">
        <v>89</v>
      </c>
      <c r="D93" s="29"/>
      <c r="E93" s="29"/>
      <c r="F93" s="29"/>
      <c r="G93" s="29"/>
      <c r="H93" s="29"/>
      <c r="I93" s="29"/>
      <c r="J93" s="29">
        <v>65</v>
      </c>
      <c r="K93" s="29"/>
      <c r="L93" s="29"/>
      <c r="M93" s="29"/>
      <c r="N93" s="29"/>
      <c r="O93" s="29"/>
      <c r="P93" s="29"/>
      <c r="Q93" s="30"/>
      <c r="R93" s="30"/>
      <c r="S93" s="29"/>
      <c r="T93" s="31">
        <v>0</v>
      </c>
      <c r="U93" s="29"/>
      <c r="V93" s="29"/>
      <c r="W93" s="29"/>
    </row>
    <row r="94" spans="1:23" s="27" customFormat="1" x14ac:dyDescent="0.2">
      <c r="A94" s="26">
        <v>45908</v>
      </c>
      <c r="B94" s="27" t="s">
        <v>82</v>
      </c>
      <c r="C94" s="32"/>
      <c r="D94" s="29"/>
      <c r="E94" s="29"/>
      <c r="F94" s="29"/>
      <c r="G94" s="29"/>
      <c r="H94" s="29">
        <f>10.5+12.5+6.5+15</f>
        <v>44.5</v>
      </c>
      <c r="I94" s="29"/>
      <c r="J94" s="29"/>
      <c r="K94" s="29"/>
      <c r="L94" s="29"/>
      <c r="M94" s="29">
        <f>3+2+3</f>
        <v>8</v>
      </c>
      <c r="N94" s="29"/>
      <c r="O94" s="29">
        <f>44.5-8</f>
        <v>36.5</v>
      </c>
      <c r="P94" s="29"/>
      <c r="Q94" s="30"/>
      <c r="R94" s="30"/>
      <c r="S94" s="29"/>
      <c r="T94" s="18">
        <f>SUM(L94:S94)</f>
        <v>44.5</v>
      </c>
      <c r="U94" s="29"/>
      <c r="V94" s="29"/>
      <c r="W94" s="29"/>
    </row>
    <row r="95" spans="1:23" s="27" customFormat="1" x14ac:dyDescent="0.2">
      <c r="A95" s="26">
        <v>45911</v>
      </c>
      <c r="B95" s="27" t="s">
        <v>81</v>
      </c>
      <c r="C95" s="28" t="s">
        <v>89</v>
      </c>
      <c r="D95" s="29"/>
      <c r="E95" s="29"/>
      <c r="F95" s="29"/>
      <c r="G95" s="29"/>
      <c r="H95" s="29"/>
      <c r="I95" s="29"/>
      <c r="J95" s="29">
        <v>140</v>
      </c>
      <c r="K95" s="29"/>
      <c r="L95" s="29"/>
      <c r="M95" s="29"/>
      <c r="N95" s="29"/>
      <c r="O95" s="29"/>
      <c r="P95" s="29"/>
      <c r="Q95" s="30"/>
      <c r="R95" s="30"/>
      <c r="S95" s="29"/>
      <c r="T95" s="31">
        <v>0</v>
      </c>
      <c r="U95" s="29"/>
      <c r="V95" s="29"/>
      <c r="W95" s="29"/>
    </row>
    <row r="96" spans="1:23" s="27" customFormat="1" x14ac:dyDescent="0.2">
      <c r="A96" s="26">
        <v>45911</v>
      </c>
      <c r="B96" s="27" t="s">
        <v>82</v>
      </c>
      <c r="C96" s="32"/>
      <c r="D96" s="29"/>
      <c r="E96" s="29"/>
      <c r="F96" s="29"/>
      <c r="G96" s="29"/>
      <c r="H96" s="29">
        <v>194</v>
      </c>
      <c r="I96" s="29"/>
      <c r="J96" s="29"/>
      <c r="K96" s="29"/>
      <c r="L96" s="29"/>
      <c r="M96" s="29">
        <f>180+5</f>
        <v>185</v>
      </c>
      <c r="N96" s="29"/>
      <c r="O96" s="29">
        <v>9</v>
      </c>
      <c r="P96" s="29"/>
      <c r="Q96" s="30"/>
      <c r="R96" s="30"/>
      <c r="S96" s="29"/>
      <c r="T96" s="18">
        <f>SUM(L96:S96)</f>
        <v>194</v>
      </c>
      <c r="U96" s="29"/>
      <c r="V96" s="29"/>
      <c r="W96" s="29"/>
    </row>
    <row r="97" spans="1:23" s="27" customFormat="1" x14ac:dyDescent="0.2">
      <c r="A97" s="26">
        <v>45915</v>
      </c>
      <c r="B97" s="27" t="s">
        <v>82</v>
      </c>
      <c r="C97" s="32"/>
      <c r="D97" s="29"/>
      <c r="E97" s="29"/>
      <c r="F97" s="29"/>
      <c r="G97" s="29"/>
      <c r="H97" s="29">
        <v>10</v>
      </c>
      <c r="I97" s="29"/>
      <c r="J97" s="29"/>
      <c r="K97" s="29"/>
      <c r="L97" s="29"/>
      <c r="M97" s="29"/>
      <c r="N97" s="29"/>
      <c r="O97" s="29">
        <f>H97</f>
        <v>10</v>
      </c>
      <c r="P97" s="29"/>
      <c r="Q97" s="30"/>
      <c r="R97" s="30"/>
      <c r="S97" s="29"/>
      <c r="T97" s="18">
        <f>SUM(L97:S97)</f>
        <v>10</v>
      </c>
      <c r="U97" s="29"/>
      <c r="V97" s="29"/>
      <c r="W97" s="29"/>
    </row>
    <row r="98" spans="1:23" s="27" customFormat="1" x14ac:dyDescent="0.2">
      <c r="A98" s="26">
        <v>45923</v>
      </c>
      <c r="B98" s="27" t="s">
        <v>81</v>
      </c>
      <c r="C98" s="28" t="s">
        <v>89</v>
      </c>
      <c r="D98" s="29"/>
      <c r="E98" s="29"/>
      <c r="F98" s="29"/>
      <c r="G98" s="29"/>
      <c r="H98" s="29"/>
      <c r="I98" s="29"/>
      <c r="J98" s="29">
        <v>120</v>
      </c>
      <c r="K98" s="29"/>
      <c r="L98" s="29"/>
      <c r="M98" s="29"/>
      <c r="N98" s="29"/>
      <c r="O98" s="29"/>
      <c r="P98" s="29"/>
      <c r="Q98" s="30"/>
      <c r="R98" s="30"/>
      <c r="S98" s="29"/>
      <c r="T98" s="31">
        <v>0</v>
      </c>
      <c r="U98" s="29"/>
      <c r="V98" s="29"/>
      <c r="W98" s="29"/>
    </row>
    <row r="99" spans="1:23" s="27" customFormat="1" x14ac:dyDescent="0.2">
      <c r="A99" s="26">
        <v>45924</v>
      </c>
      <c r="B99" s="27" t="s">
        <v>84</v>
      </c>
      <c r="C99" s="32"/>
      <c r="D99" s="29"/>
      <c r="E99" s="29"/>
      <c r="F99" s="29"/>
      <c r="G99" s="29"/>
      <c r="H99" s="29"/>
      <c r="I99" s="29">
        <v>12.5</v>
      </c>
      <c r="J99" s="29"/>
      <c r="K99" s="29"/>
      <c r="L99" s="29"/>
      <c r="M99" s="29"/>
      <c r="N99" s="29"/>
      <c r="O99" s="29"/>
      <c r="P99" s="29"/>
      <c r="Q99" s="29">
        <f>I99</f>
        <v>12.5</v>
      </c>
      <c r="R99" s="29"/>
      <c r="S99" s="29"/>
      <c r="T99" s="18">
        <f>SUM(L99:S99)</f>
        <v>12.5</v>
      </c>
      <c r="U99" s="29"/>
      <c r="V99" s="29"/>
      <c r="W99" s="29"/>
    </row>
    <row r="100" spans="1:23" s="27" customFormat="1" x14ac:dyDescent="0.2">
      <c r="A100" s="26">
        <v>45929</v>
      </c>
      <c r="B100" s="27" t="s">
        <v>84</v>
      </c>
      <c r="C100" s="32"/>
      <c r="D100" s="29"/>
      <c r="E100" s="29"/>
      <c r="F100" s="29"/>
      <c r="G100" s="29"/>
      <c r="H100" s="29"/>
      <c r="I100" s="29">
        <v>50</v>
      </c>
      <c r="J100" s="29"/>
      <c r="K100" s="29"/>
      <c r="L100" s="29"/>
      <c r="M100" s="29"/>
      <c r="N100" s="29"/>
      <c r="O100" s="29"/>
      <c r="P100" s="29"/>
      <c r="Q100" s="29">
        <f>I100</f>
        <v>50</v>
      </c>
      <c r="R100" s="29"/>
      <c r="S100" s="29"/>
      <c r="T100" s="18">
        <f>SUM(L100:S100)</f>
        <v>50</v>
      </c>
      <c r="U100" s="29"/>
      <c r="V100" s="29"/>
      <c r="W100" s="29"/>
    </row>
    <row r="101" spans="1:23" s="27" customFormat="1" x14ac:dyDescent="0.2">
      <c r="A101" s="26">
        <v>45930</v>
      </c>
      <c r="B101" s="27" t="s">
        <v>81</v>
      </c>
      <c r="C101" s="28">
        <v>500087</v>
      </c>
      <c r="D101" s="29"/>
      <c r="E101" s="29"/>
      <c r="F101" s="29"/>
      <c r="G101" s="29"/>
      <c r="H101" s="29"/>
      <c r="I101" s="29"/>
      <c r="J101" s="29">
        <v>275.7</v>
      </c>
      <c r="K101" s="29"/>
      <c r="L101" s="29"/>
      <c r="M101" s="29"/>
      <c r="N101" s="29"/>
      <c r="O101" s="29"/>
      <c r="P101" s="29"/>
      <c r="Q101" s="30"/>
      <c r="R101" s="30"/>
      <c r="S101" s="29"/>
      <c r="T101" s="31">
        <v>0</v>
      </c>
      <c r="U101" s="29"/>
      <c r="V101" s="29"/>
      <c r="W101" s="29"/>
    </row>
    <row r="102" spans="1:23" s="27" customFormat="1" x14ac:dyDescent="0.2">
      <c r="A102" s="26"/>
      <c r="C102" s="28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30"/>
      <c r="R102" s="30"/>
      <c r="S102" s="29"/>
      <c r="T102" s="29"/>
      <c r="U102" s="29"/>
      <c r="V102" s="29"/>
      <c r="W102" s="29"/>
    </row>
    <row r="103" spans="1:23" ht="13.5" x14ac:dyDescent="0.25">
      <c r="B103" s="33" t="s">
        <v>115</v>
      </c>
      <c r="E103" s="29">
        <v>1477.1</v>
      </c>
      <c r="F103" s="29"/>
      <c r="G103" s="29"/>
      <c r="H103" s="29"/>
      <c r="I103" s="29"/>
      <c r="J103" s="29"/>
      <c r="K103" s="29"/>
      <c r="L103" s="29">
        <v>30</v>
      </c>
      <c r="M103" s="29">
        <v>237.51</v>
      </c>
      <c r="N103" s="29">
        <v>918.62</v>
      </c>
      <c r="O103" s="29">
        <v>290.97000000000003</v>
      </c>
      <c r="T103" s="18">
        <f>SUM(L103:S103)</f>
        <v>1477.1000000000001</v>
      </c>
    </row>
    <row r="104" spans="1:23" x14ac:dyDescent="0.2">
      <c r="Q104" s="21"/>
      <c r="R104" s="21"/>
    </row>
    <row r="105" spans="1:23" ht="13.5" thickBot="1" x14ac:dyDescent="0.25">
      <c r="A105" s="13"/>
      <c r="B105" s="34" t="s">
        <v>30</v>
      </c>
      <c r="C105" s="34"/>
      <c r="E105" s="20">
        <f t="shared" ref="E105:J105" si="11">SUM(E11:E103)</f>
        <v>1477.1</v>
      </c>
      <c r="F105" s="20">
        <f t="shared" si="11"/>
        <v>640</v>
      </c>
      <c r="G105" s="20">
        <f t="shared" si="11"/>
        <v>233.42000000000002</v>
      </c>
      <c r="H105" s="20">
        <f t="shared" si="11"/>
        <v>596.45000000000005</v>
      </c>
      <c r="I105" s="20">
        <f t="shared" si="11"/>
        <v>1976.03</v>
      </c>
      <c r="J105" s="20">
        <f t="shared" si="11"/>
        <v>2207</v>
      </c>
      <c r="L105" s="20">
        <f t="shared" ref="L105:T105" si="12">SUM(L11:L103)</f>
        <v>90</v>
      </c>
      <c r="M105" s="20">
        <f t="shared" si="12"/>
        <v>517.01</v>
      </c>
      <c r="N105" s="20">
        <f t="shared" si="12"/>
        <v>918.62</v>
      </c>
      <c r="O105" s="20">
        <f t="shared" si="12"/>
        <v>779.34</v>
      </c>
      <c r="P105" s="20">
        <f t="shared" si="12"/>
        <v>42</v>
      </c>
      <c r="Q105" s="20">
        <f t="shared" si="12"/>
        <v>362.5</v>
      </c>
      <c r="R105" s="20">
        <f t="shared" si="12"/>
        <v>600</v>
      </c>
      <c r="S105" s="20">
        <f t="shared" si="12"/>
        <v>1613.53</v>
      </c>
      <c r="T105" s="20">
        <f t="shared" si="12"/>
        <v>4923.0000000000009</v>
      </c>
    </row>
    <row r="106" spans="1:23" ht="13.5" thickTop="1" x14ac:dyDescent="0.2"/>
    <row r="107" spans="1:23" x14ac:dyDescent="0.2">
      <c r="A107" s="13"/>
      <c r="B107" s="13" t="s">
        <v>116</v>
      </c>
      <c r="I107" s="18">
        <f>SUM(E105:I105)</f>
        <v>4923</v>
      </c>
      <c r="S107" s="18" t="s">
        <v>117</v>
      </c>
      <c r="T107" s="18">
        <f>SUM(L105:S105)</f>
        <v>4923</v>
      </c>
    </row>
    <row r="108" spans="1:23" x14ac:dyDescent="0.2">
      <c r="Q108" s="21"/>
      <c r="R108" s="21"/>
    </row>
    <row r="109" spans="1:23" x14ac:dyDescent="0.2">
      <c r="Q109" s="21"/>
      <c r="R109" s="21"/>
    </row>
    <row r="110" spans="1:23" x14ac:dyDescent="0.2">
      <c r="Q110" s="21"/>
      <c r="R110" s="21"/>
    </row>
    <row r="111" spans="1:23" x14ac:dyDescent="0.2">
      <c r="Q111" s="21"/>
      <c r="R111" s="21"/>
    </row>
    <row r="112" spans="1:23" x14ac:dyDescent="0.2">
      <c r="Q112" s="21"/>
      <c r="R112" s="21"/>
    </row>
    <row r="113" spans="17:18" x14ac:dyDescent="0.2">
      <c r="Q113" s="21"/>
      <c r="R113" s="21"/>
    </row>
    <row r="114" spans="17:18" x14ac:dyDescent="0.2">
      <c r="Q114" s="21"/>
      <c r="R114" s="21"/>
    </row>
    <row r="115" spans="17:18" x14ac:dyDescent="0.2">
      <c r="Q115" s="21"/>
      <c r="R115" s="21"/>
    </row>
    <row r="116" spans="17:18" x14ac:dyDescent="0.2">
      <c r="Q116" s="21"/>
      <c r="R116" s="2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639B0-9E77-46CC-8C81-53212C34194E}">
  <dimension ref="A1:W123"/>
  <sheetViews>
    <sheetView tabSelected="1" workbookViewId="0">
      <selection sqref="A1:XFD1048576"/>
    </sheetView>
  </sheetViews>
  <sheetFormatPr defaultColWidth="9.140625" defaultRowHeight="15" x14ac:dyDescent="0.25"/>
  <cols>
    <col min="1" max="1" width="14.5703125" style="32" customWidth="1"/>
    <col min="2" max="2" width="31.42578125" style="27" bestFit="1" customWidth="1"/>
    <col min="3" max="3" width="7.85546875" style="28" bestFit="1" customWidth="1"/>
    <col min="4" max="4" width="10" style="29" bestFit="1" customWidth="1"/>
    <col min="5" max="5" width="10.28515625" style="29" customWidth="1"/>
    <col min="6" max="6" width="10" style="29" bestFit="1" customWidth="1"/>
    <col min="7" max="7" width="10.7109375" style="29" bestFit="1" customWidth="1"/>
    <col min="8" max="8" width="10" bestFit="1" customWidth="1"/>
    <col min="9" max="9" width="2.7109375" style="29" customWidth="1"/>
    <col min="10" max="10" width="9.85546875" style="29" bestFit="1" customWidth="1"/>
    <col min="11" max="11" width="11" style="29" bestFit="1" customWidth="1"/>
    <col min="12" max="12" width="8.5703125" style="29" bestFit="1" customWidth="1"/>
    <col min="13" max="13" width="10" style="29" bestFit="1" customWidth="1"/>
    <col min="14" max="14" width="8.5703125" style="29" bestFit="1" customWidth="1"/>
    <col min="15" max="15" width="9.28515625" style="29" bestFit="1" customWidth="1"/>
    <col min="16" max="16" width="9.140625" style="29"/>
    <col min="17" max="17" width="8.7109375" style="29" bestFit="1" customWidth="1"/>
    <col min="18" max="18" width="8.42578125" style="29" bestFit="1" customWidth="1"/>
    <col min="19" max="19" width="7.7109375" style="29" bestFit="1" customWidth="1"/>
    <col min="20" max="20" width="2.7109375" style="29" customWidth="1"/>
    <col min="21" max="21" width="10" style="29" bestFit="1" customWidth="1"/>
    <col min="22" max="22" width="10.5703125" style="27" bestFit="1" customWidth="1"/>
    <col min="23" max="23" width="93.85546875" style="27" bestFit="1" customWidth="1"/>
    <col min="24" max="16384" width="9.140625" style="27"/>
  </cols>
  <sheetData>
    <row r="1" spans="1:23" x14ac:dyDescent="0.25">
      <c r="A1" s="27"/>
    </row>
    <row r="2" spans="1:23" x14ac:dyDescent="0.25">
      <c r="A2" s="27"/>
    </row>
    <row r="3" spans="1:23" s="13" customFormat="1" ht="12.75" x14ac:dyDescent="0.2">
      <c r="A3" s="22" t="s">
        <v>118</v>
      </c>
      <c r="C3" s="35"/>
      <c r="D3" s="18"/>
      <c r="E3" s="18"/>
      <c r="F3" s="18"/>
      <c r="G3" s="18"/>
      <c r="I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5" spans="1:23" s="16" customFormat="1" ht="12.75" x14ac:dyDescent="0.2">
      <c r="A5" s="16" t="s">
        <v>57</v>
      </c>
      <c r="B5" s="16" t="s">
        <v>58</v>
      </c>
      <c r="C5" s="35" t="s">
        <v>60</v>
      </c>
      <c r="D5" s="21" t="s">
        <v>60</v>
      </c>
      <c r="E5" s="21" t="s">
        <v>119</v>
      </c>
      <c r="F5" s="21" t="s">
        <v>120</v>
      </c>
      <c r="G5" s="21" t="s">
        <v>121</v>
      </c>
      <c r="H5" s="21" t="s">
        <v>66</v>
      </c>
      <c r="I5" s="21"/>
      <c r="J5" s="21" t="s">
        <v>122</v>
      </c>
      <c r="K5" s="21" t="s">
        <v>123</v>
      </c>
      <c r="L5" s="21" t="s">
        <v>124</v>
      </c>
      <c r="M5" s="21" t="s">
        <v>41</v>
      </c>
      <c r="N5" s="36" t="s">
        <v>68</v>
      </c>
      <c r="O5" s="21" t="s">
        <v>125</v>
      </c>
      <c r="P5" s="21" t="s">
        <v>126</v>
      </c>
      <c r="Q5" s="21" t="s">
        <v>121</v>
      </c>
      <c r="R5" s="36" t="s">
        <v>62</v>
      </c>
      <c r="S5" s="36" t="s">
        <v>68</v>
      </c>
      <c r="T5" s="21"/>
      <c r="U5" s="21" t="s">
        <v>30</v>
      </c>
      <c r="W5" s="37"/>
    </row>
    <row r="6" spans="1:23" s="16" customFormat="1" ht="12.75" x14ac:dyDescent="0.2">
      <c r="A6" s="16" t="s">
        <v>70</v>
      </c>
      <c r="C6" s="35" t="s">
        <v>127</v>
      </c>
      <c r="D6" s="21"/>
      <c r="E6" s="21" t="s">
        <v>128</v>
      </c>
      <c r="F6" s="21" t="s">
        <v>129</v>
      </c>
      <c r="G6" s="21" t="s">
        <v>27</v>
      </c>
      <c r="H6" s="21" t="s">
        <v>130</v>
      </c>
      <c r="I6" s="21"/>
      <c r="J6" s="21" t="s">
        <v>131</v>
      </c>
      <c r="K6" s="21" t="s">
        <v>132</v>
      </c>
      <c r="L6" s="21"/>
      <c r="M6" s="21"/>
      <c r="N6" s="21" t="s">
        <v>78</v>
      </c>
      <c r="O6" s="21" t="s">
        <v>133</v>
      </c>
      <c r="P6" s="21" t="s">
        <v>134</v>
      </c>
      <c r="Q6" s="21" t="s">
        <v>130</v>
      </c>
      <c r="R6" s="21" t="s">
        <v>130</v>
      </c>
      <c r="S6" s="21" t="s">
        <v>78</v>
      </c>
      <c r="T6" s="21"/>
      <c r="U6" s="21"/>
    </row>
    <row r="7" spans="1:23" x14ac:dyDescent="0.25">
      <c r="E7" s="21" t="s">
        <v>135</v>
      </c>
      <c r="K7" s="21" t="s">
        <v>136</v>
      </c>
      <c r="N7" s="21" t="s">
        <v>137</v>
      </c>
      <c r="O7" s="21" t="s">
        <v>134</v>
      </c>
      <c r="S7" s="21" t="s">
        <v>130</v>
      </c>
      <c r="W7" s="37"/>
    </row>
    <row r="8" spans="1:23" x14ac:dyDescent="0.25">
      <c r="K8" s="21"/>
      <c r="O8" s="21"/>
      <c r="S8" s="21"/>
      <c r="W8" s="37"/>
    </row>
    <row r="9" spans="1:23" x14ac:dyDescent="0.25">
      <c r="K9" s="21"/>
      <c r="O9" s="21"/>
      <c r="S9" s="21"/>
      <c r="W9" s="37"/>
    </row>
    <row r="10" spans="1:23" x14ac:dyDescent="0.25">
      <c r="O10" s="21"/>
      <c r="W10" s="37"/>
    </row>
    <row r="11" spans="1:23" ht="12.75" x14ac:dyDescent="0.2">
      <c r="A11" s="26" t="s">
        <v>138</v>
      </c>
      <c r="B11" s="27" t="s">
        <v>16</v>
      </c>
      <c r="H11" s="30">
        <v>0.35</v>
      </c>
      <c r="O11" s="30"/>
      <c r="R11" s="29">
        <f>H11</f>
        <v>0.35</v>
      </c>
      <c r="U11" s="29">
        <f t="shared" ref="U11:U74" si="0">SUM(J11:S11)</f>
        <v>0.35</v>
      </c>
      <c r="W11" s="38"/>
    </row>
    <row r="12" spans="1:23" x14ac:dyDescent="0.25">
      <c r="A12" s="26">
        <v>45586</v>
      </c>
      <c r="B12" s="27" t="s">
        <v>139</v>
      </c>
      <c r="F12" s="29">
        <v>62.84</v>
      </c>
      <c r="J12" s="29">
        <f>F12</f>
        <v>62.84</v>
      </c>
      <c r="O12" s="30"/>
      <c r="U12" s="29">
        <f t="shared" si="0"/>
        <v>62.84</v>
      </c>
      <c r="W12" s="38"/>
    </row>
    <row r="13" spans="1:23" x14ac:dyDescent="0.25">
      <c r="A13" s="26">
        <v>45590</v>
      </c>
      <c r="B13" s="27" t="s">
        <v>44</v>
      </c>
      <c r="F13" s="29">
        <v>18</v>
      </c>
      <c r="N13" s="29">
        <f>F13</f>
        <v>18</v>
      </c>
      <c r="O13" s="30"/>
      <c r="U13" s="29">
        <f t="shared" si="0"/>
        <v>18</v>
      </c>
      <c r="W13" s="38"/>
    </row>
    <row r="14" spans="1:23" ht="12.75" x14ac:dyDescent="0.2">
      <c r="A14" s="26">
        <v>45593</v>
      </c>
      <c r="B14" s="27" t="s">
        <v>140</v>
      </c>
      <c r="H14" s="29">
        <v>0.59</v>
      </c>
      <c r="Q14" s="29">
        <f>H14</f>
        <v>0.59</v>
      </c>
      <c r="U14" s="29">
        <f t="shared" si="0"/>
        <v>0.59</v>
      </c>
    </row>
    <row r="15" spans="1:23" ht="12.75" x14ac:dyDescent="0.2">
      <c r="A15" s="26">
        <v>45593</v>
      </c>
      <c r="B15" s="27" t="s">
        <v>16</v>
      </c>
      <c r="H15" s="30">
        <v>0.17</v>
      </c>
      <c r="O15" s="30"/>
      <c r="R15" s="29">
        <f>H15</f>
        <v>0.17</v>
      </c>
      <c r="U15" s="29">
        <f t="shared" si="0"/>
        <v>0.17</v>
      </c>
      <c r="W15" s="38"/>
    </row>
    <row r="16" spans="1:23" ht="12.75" x14ac:dyDescent="0.2">
      <c r="A16" s="26">
        <v>45594</v>
      </c>
      <c r="B16" s="27" t="s">
        <v>17</v>
      </c>
      <c r="H16" s="29">
        <v>0.25</v>
      </c>
      <c r="S16" s="29">
        <f>H16</f>
        <v>0.25</v>
      </c>
      <c r="U16" s="29">
        <f t="shared" si="0"/>
        <v>0.25</v>
      </c>
      <c r="W16" s="38"/>
    </row>
    <row r="17" spans="1:23" x14ac:dyDescent="0.25">
      <c r="A17" s="26">
        <v>45597</v>
      </c>
      <c r="B17" s="27" t="s">
        <v>141</v>
      </c>
      <c r="C17" s="28">
        <v>10444</v>
      </c>
      <c r="D17" s="29">
        <v>199.99</v>
      </c>
      <c r="M17" s="29">
        <f t="shared" ref="M17:M18" si="1">D17</f>
        <v>199.99</v>
      </c>
      <c r="O17" s="30"/>
      <c r="U17" s="29">
        <f t="shared" si="0"/>
        <v>199.99</v>
      </c>
      <c r="W17" s="38"/>
    </row>
    <row r="18" spans="1:23" x14ac:dyDescent="0.25">
      <c r="A18" s="26">
        <v>45597</v>
      </c>
      <c r="B18" s="27" t="s">
        <v>141</v>
      </c>
      <c r="C18" s="28">
        <v>10443</v>
      </c>
      <c r="D18" s="29">
        <v>199.99</v>
      </c>
      <c r="M18" s="29">
        <f t="shared" si="1"/>
        <v>199.99</v>
      </c>
      <c r="O18" s="30"/>
      <c r="U18" s="29">
        <f t="shared" si="0"/>
        <v>199.99</v>
      </c>
      <c r="W18" s="38"/>
    </row>
    <row r="19" spans="1:23" ht="12.75" x14ac:dyDescent="0.2">
      <c r="A19" s="26">
        <v>45600</v>
      </c>
      <c r="B19" s="27" t="s">
        <v>17</v>
      </c>
      <c r="H19" s="29">
        <v>0.68</v>
      </c>
      <c r="S19" s="29">
        <f>H19</f>
        <v>0.68</v>
      </c>
      <c r="U19" s="29">
        <f t="shared" si="0"/>
        <v>0.68</v>
      </c>
    </row>
    <row r="20" spans="1:23" x14ac:dyDescent="0.25">
      <c r="A20" s="26">
        <v>45601</v>
      </c>
      <c r="B20" s="27" t="s">
        <v>142</v>
      </c>
      <c r="G20" s="29">
        <v>59.99</v>
      </c>
      <c r="O20" s="30"/>
      <c r="P20" s="29">
        <f>G20</f>
        <v>59.99</v>
      </c>
      <c r="U20" s="29">
        <f t="shared" si="0"/>
        <v>59.99</v>
      </c>
      <c r="W20" s="38"/>
    </row>
    <row r="21" spans="1:23" ht="12.75" x14ac:dyDescent="0.2">
      <c r="A21" s="26">
        <v>45609</v>
      </c>
      <c r="B21" s="27" t="s">
        <v>143</v>
      </c>
      <c r="H21" s="29">
        <v>0.68</v>
      </c>
      <c r="Q21" s="29">
        <f>H21</f>
        <v>0.68</v>
      </c>
      <c r="U21" s="29">
        <f t="shared" si="0"/>
        <v>0.68</v>
      </c>
    </row>
    <row r="22" spans="1:23" ht="12.75" x14ac:dyDescent="0.2">
      <c r="A22" s="26">
        <v>45609</v>
      </c>
      <c r="B22" s="27" t="s">
        <v>144</v>
      </c>
      <c r="H22" s="29">
        <v>0.85</v>
      </c>
      <c r="Q22" s="29">
        <f>H22</f>
        <v>0.85</v>
      </c>
      <c r="U22" s="29">
        <f t="shared" si="0"/>
        <v>0.85</v>
      </c>
    </row>
    <row r="23" spans="1:23" ht="12.75" x14ac:dyDescent="0.2">
      <c r="A23" s="26">
        <v>45614</v>
      </c>
      <c r="B23" s="27" t="s">
        <v>16</v>
      </c>
      <c r="H23" s="30">
        <f>0.09+0.11+0.12+0.09+0.09</f>
        <v>0.5</v>
      </c>
      <c r="O23" s="30"/>
      <c r="R23" s="29">
        <f>H23</f>
        <v>0.5</v>
      </c>
      <c r="U23" s="29">
        <f t="shared" si="0"/>
        <v>0.5</v>
      </c>
      <c r="W23" s="38"/>
    </row>
    <row r="24" spans="1:23" ht="12.75" x14ac:dyDescent="0.2">
      <c r="A24" s="26">
        <v>45616</v>
      </c>
      <c r="B24" s="27" t="s">
        <v>139</v>
      </c>
      <c r="F24" s="29">
        <v>62.84</v>
      </c>
      <c r="H24" s="30"/>
      <c r="J24" s="29">
        <f>F24</f>
        <v>62.84</v>
      </c>
      <c r="O24" s="30"/>
      <c r="U24" s="29">
        <f t="shared" si="0"/>
        <v>62.84</v>
      </c>
      <c r="W24" s="38"/>
    </row>
    <row r="25" spans="1:23" x14ac:dyDescent="0.25">
      <c r="A25" s="26">
        <v>45621</v>
      </c>
      <c r="B25" s="27" t="s">
        <v>44</v>
      </c>
      <c r="F25" s="29">
        <v>18</v>
      </c>
      <c r="N25" s="29">
        <f>F25</f>
        <v>18</v>
      </c>
      <c r="O25" s="30"/>
      <c r="U25" s="29">
        <f t="shared" si="0"/>
        <v>18</v>
      </c>
      <c r="W25" s="38"/>
    </row>
    <row r="26" spans="1:23" ht="12.75" x14ac:dyDescent="0.2">
      <c r="A26" s="26">
        <v>45628</v>
      </c>
      <c r="B26" s="27" t="s">
        <v>16</v>
      </c>
      <c r="H26" s="30">
        <v>0.09</v>
      </c>
      <c r="O26" s="30"/>
      <c r="R26" s="29">
        <f>H26</f>
        <v>0.09</v>
      </c>
      <c r="U26" s="29">
        <f t="shared" si="0"/>
        <v>0.09</v>
      </c>
      <c r="W26" s="38"/>
    </row>
    <row r="27" spans="1:23" ht="12.75" x14ac:dyDescent="0.2">
      <c r="A27" s="26">
        <v>45635</v>
      </c>
      <c r="B27" s="27" t="s">
        <v>145</v>
      </c>
      <c r="H27" s="29">
        <v>0.45</v>
      </c>
      <c r="Q27" s="29">
        <f>H27</f>
        <v>0.45</v>
      </c>
      <c r="U27" s="29">
        <f t="shared" si="0"/>
        <v>0.45</v>
      </c>
    </row>
    <row r="28" spans="1:23" ht="12.75" x14ac:dyDescent="0.2">
      <c r="A28" s="26">
        <v>45635</v>
      </c>
      <c r="B28" s="27" t="s">
        <v>146</v>
      </c>
      <c r="H28" s="29">
        <v>0.45</v>
      </c>
      <c r="Q28" s="29">
        <f t="shared" ref="Q28:Q32" si="2">H28</f>
        <v>0.45</v>
      </c>
      <c r="U28" s="29">
        <f t="shared" si="0"/>
        <v>0.45</v>
      </c>
    </row>
    <row r="29" spans="1:23" ht="12.75" x14ac:dyDescent="0.2">
      <c r="A29" s="26">
        <v>45635</v>
      </c>
      <c r="B29" s="27" t="s">
        <v>147</v>
      </c>
      <c r="H29" s="29">
        <v>0.59</v>
      </c>
      <c r="Q29" s="29">
        <f t="shared" si="2"/>
        <v>0.59</v>
      </c>
      <c r="U29" s="29">
        <f t="shared" si="0"/>
        <v>0.59</v>
      </c>
    </row>
    <row r="30" spans="1:23" ht="12.75" x14ac:dyDescent="0.2">
      <c r="A30" s="26">
        <v>45637</v>
      </c>
      <c r="B30" s="27" t="s">
        <v>148</v>
      </c>
      <c r="H30" s="29">
        <v>0.82</v>
      </c>
      <c r="Q30" s="29">
        <f t="shared" si="2"/>
        <v>0.82</v>
      </c>
      <c r="U30" s="29">
        <f t="shared" si="0"/>
        <v>0.82</v>
      </c>
    </row>
    <row r="31" spans="1:23" ht="12.75" x14ac:dyDescent="0.2">
      <c r="A31" s="26">
        <v>45643</v>
      </c>
      <c r="B31" s="27" t="s">
        <v>149</v>
      </c>
      <c r="H31" s="29">
        <v>1.1299999999999999</v>
      </c>
      <c r="Q31" s="29">
        <f t="shared" si="2"/>
        <v>1.1299999999999999</v>
      </c>
      <c r="U31" s="29">
        <f t="shared" si="0"/>
        <v>1.1299999999999999</v>
      </c>
    </row>
    <row r="32" spans="1:23" ht="12.75" x14ac:dyDescent="0.2">
      <c r="A32" s="26">
        <v>45644</v>
      </c>
      <c r="B32" s="27" t="s">
        <v>150</v>
      </c>
      <c r="H32" s="29">
        <v>0.82</v>
      </c>
      <c r="Q32" s="29">
        <f t="shared" si="2"/>
        <v>0.82</v>
      </c>
      <c r="U32" s="29">
        <f t="shared" si="0"/>
        <v>0.82</v>
      </c>
    </row>
    <row r="33" spans="1:23" ht="12.75" x14ac:dyDescent="0.2">
      <c r="A33" s="26">
        <v>45646</v>
      </c>
      <c r="B33" s="27" t="s">
        <v>139</v>
      </c>
      <c r="F33" s="29">
        <v>62.84</v>
      </c>
      <c r="H33" s="30"/>
      <c r="J33" s="29">
        <f>F33</f>
        <v>62.84</v>
      </c>
      <c r="O33" s="30"/>
      <c r="U33" s="29">
        <f t="shared" si="0"/>
        <v>62.84</v>
      </c>
      <c r="W33" s="38"/>
    </row>
    <row r="34" spans="1:23" x14ac:dyDescent="0.25">
      <c r="A34" s="26">
        <v>45653</v>
      </c>
      <c r="B34" s="27" t="s">
        <v>44</v>
      </c>
      <c r="F34" s="29">
        <v>18</v>
      </c>
      <c r="N34" s="29">
        <f>F34</f>
        <v>18</v>
      </c>
      <c r="O34" s="30"/>
      <c r="U34" s="29">
        <f t="shared" si="0"/>
        <v>18</v>
      </c>
      <c r="W34" s="38"/>
    </row>
    <row r="35" spans="1:23" x14ac:dyDescent="0.25">
      <c r="A35" s="26">
        <v>45665</v>
      </c>
      <c r="B35" s="27" t="s">
        <v>151</v>
      </c>
      <c r="G35" s="29">
        <v>12</v>
      </c>
      <c r="K35" s="29">
        <f>G35</f>
        <v>12</v>
      </c>
      <c r="O35" s="30"/>
      <c r="U35" s="29">
        <f t="shared" si="0"/>
        <v>12</v>
      </c>
      <c r="W35" s="38"/>
    </row>
    <row r="36" spans="1:23" x14ac:dyDescent="0.25">
      <c r="A36" s="26">
        <v>45665</v>
      </c>
      <c r="B36" s="27" t="s">
        <v>151</v>
      </c>
      <c r="G36" s="29">
        <v>38.4</v>
      </c>
      <c r="K36" s="29">
        <f>G36</f>
        <v>38.4</v>
      </c>
      <c r="O36" s="30"/>
      <c r="U36" s="29">
        <f t="shared" si="0"/>
        <v>38.4</v>
      </c>
      <c r="W36" s="38"/>
    </row>
    <row r="37" spans="1:23" x14ac:dyDescent="0.25">
      <c r="A37" s="26">
        <v>45672</v>
      </c>
      <c r="B37" s="27" t="s">
        <v>152</v>
      </c>
      <c r="G37" s="29">
        <v>99.99</v>
      </c>
      <c r="K37" s="29">
        <f>G37</f>
        <v>99.99</v>
      </c>
      <c r="O37" s="30"/>
      <c r="U37" s="29">
        <f t="shared" si="0"/>
        <v>99.99</v>
      </c>
      <c r="W37" s="38"/>
    </row>
    <row r="38" spans="1:23" ht="12.75" x14ac:dyDescent="0.2">
      <c r="A38" s="26">
        <v>45677</v>
      </c>
      <c r="B38" s="27" t="s">
        <v>139</v>
      </c>
      <c r="F38" s="29">
        <v>62.84</v>
      </c>
      <c r="H38" s="30"/>
      <c r="J38" s="29">
        <f>F38</f>
        <v>62.84</v>
      </c>
      <c r="O38" s="30"/>
      <c r="U38" s="29">
        <f t="shared" si="0"/>
        <v>62.84</v>
      </c>
      <c r="W38" s="38"/>
    </row>
    <row r="39" spans="1:23" x14ac:dyDescent="0.25">
      <c r="A39" s="26">
        <v>45684</v>
      </c>
      <c r="B39" s="27" t="s">
        <v>44</v>
      </c>
      <c r="F39" s="29">
        <v>18</v>
      </c>
      <c r="N39" s="29">
        <f>F39</f>
        <v>18</v>
      </c>
      <c r="O39" s="30"/>
      <c r="U39" s="29">
        <f t="shared" si="0"/>
        <v>18</v>
      </c>
      <c r="W39" s="38"/>
    </row>
    <row r="40" spans="1:23" ht="12.75" x14ac:dyDescent="0.2">
      <c r="A40" s="26">
        <v>45685</v>
      </c>
      <c r="B40" s="27" t="s">
        <v>17</v>
      </c>
      <c r="H40" s="29">
        <v>0.38</v>
      </c>
      <c r="S40" s="29">
        <f>H40</f>
        <v>0.38</v>
      </c>
      <c r="U40" s="29">
        <f t="shared" si="0"/>
        <v>0.38</v>
      </c>
    </row>
    <row r="41" spans="1:23" ht="12.75" x14ac:dyDescent="0.2">
      <c r="A41" s="26">
        <v>45691</v>
      </c>
      <c r="B41" s="27" t="s">
        <v>17</v>
      </c>
      <c r="H41" s="29">
        <v>0.87</v>
      </c>
      <c r="S41" s="29">
        <f>H41</f>
        <v>0.87</v>
      </c>
      <c r="U41" s="29">
        <f t="shared" si="0"/>
        <v>0.87</v>
      </c>
    </row>
    <row r="42" spans="1:23" ht="12.75" x14ac:dyDescent="0.2">
      <c r="A42" s="26">
        <v>45698</v>
      </c>
      <c r="B42" s="27" t="s">
        <v>16</v>
      </c>
      <c r="H42" s="30">
        <v>0.1</v>
      </c>
      <c r="O42" s="30"/>
      <c r="R42" s="29">
        <f>H42</f>
        <v>0.1</v>
      </c>
      <c r="U42" s="29">
        <f t="shared" si="0"/>
        <v>0.1</v>
      </c>
      <c r="W42" s="38"/>
    </row>
    <row r="43" spans="1:23" ht="12.75" x14ac:dyDescent="0.2">
      <c r="A43" s="26">
        <v>45709</v>
      </c>
      <c r="B43" s="27" t="s">
        <v>139</v>
      </c>
      <c r="F43" s="29">
        <v>62.84</v>
      </c>
      <c r="H43" s="30"/>
      <c r="J43" s="29">
        <f>F43</f>
        <v>62.84</v>
      </c>
      <c r="O43" s="30"/>
      <c r="U43" s="29">
        <f t="shared" si="0"/>
        <v>62.84</v>
      </c>
      <c r="W43" s="38"/>
    </row>
    <row r="44" spans="1:23" ht="12.75" x14ac:dyDescent="0.2">
      <c r="A44" s="26">
        <v>45712</v>
      </c>
      <c r="B44" s="27" t="s">
        <v>16</v>
      </c>
      <c r="H44" s="30">
        <v>0.55000000000000004</v>
      </c>
      <c r="O44" s="30"/>
      <c r="R44" s="29">
        <f>H44</f>
        <v>0.55000000000000004</v>
      </c>
      <c r="U44" s="29">
        <f t="shared" si="0"/>
        <v>0.55000000000000004</v>
      </c>
      <c r="W44" s="38"/>
    </row>
    <row r="45" spans="1:23" x14ac:dyDescent="0.25">
      <c r="A45" s="26">
        <v>45712</v>
      </c>
      <c r="B45" s="27" t="s">
        <v>141</v>
      </c>
      <c r="C45" s="28">
        <v>10446</v>
      </c>
      <c r="D45" s="29">
        <v>199.99</v>
      </c>
      <c r="M45" s="29">
        <f t="shared" ref="M45:M47" si="3">D45</f>
        <v>199.99</v>
      </c>
      <c r="O45" s="30"/>
      <c r="U45" s="29">
        <f t="shared" si="0"/>
        <v>199.99</v>
      </c>
      <c r="W45" s="38"/>
    </row>
    <row r="46" spans="1:23" x14ac:dyDescent="0.25">
      <c r="A46" s="26">
        <v>45712</v>
      </c>
      <c r="B46" s="27" t="s">
        <v>141</v>
      </c>
      <c r="C46" s="28">
        <v>10446</v>
      </c>
      <c r="D46" s="29">
        <v>199.99</v>
      </c>
      <c r="M46" s="29">
        <f t="shared" si="3"/>
        <v>199.99</v>
      </c>
      <c r="O46" s="30"/>
      <c r="U46" s="29">
        <f t="shared" si="0"/>
        <v>199.99</v>
      </c>
      <c r="W46" s="38"/>
    </row>
    <row r="47" spans="1:23" x14ac:dyDescent="0.25">
      <c r="A47" s="26">
        <v>45712</v>
      </c>
      <c r="B47" s="27" t="s">
        <v>141</v>
      </c>
      <c r="C47" s="28">
        <v>10446</v>
      </c>
      <c r="D47" s="29">
        <v>199.99</v>
      </c>
      <c r="M47" s="29">
        <f t="shared" si="3"/>
        <v>199.99</v>
      </c>
      <c r="O47" s="30"/>
      <c r="U47" s="29">
        <f t="shared" si="0"/>
        <v>199.99</v>
      </c>
      <c r="W47" s="38"/>
    </row>
    <row r="48" spans="1:23" x14ac:dyDescent="0.25">
      <c r="A48" s="26">
        <v>45713</v>
      </c>
      <c r="B48" s="27" t="s">
        <v>44</v>
      </c>
      <c r="F48" s="29">
        <v>18</v>
      </c>
      <c r="N48" s="29">
        <f>F48</f>
        <v>18</v>
      </c>
      <c r="O48" s="30"/>
      <c r="U48" s="29">
        <f t="shared" si="0"/>
        <v>18</v>
      </c>
      <c r="W48" s="38"/>
    </row>
    <row r="49" spans="1:23" ht="12.75" x14ac:dyDescent="0.2">
      <c r="A49" s="26">
        <v>45719</v>
      </c>
      <c r="B49" s="27" t="s">
        <v>153</v>
      </c>
      <c r="H49" s="29">
        <v>0.68</v>
      </c>
      <c r="Q49" s="29">
        <f>H49</f>
        <v>0.68</v>
      </c>
      <c r="U49" s="29">
        <f t="shared" si="0"/>
        <v>0.68</v>
      </c>
    </row>
    <row r="50" spans="1:23" ht="12.75" x14ac:dyDescent="0.2">
      <c r="A50" s="26">
        <v>45733</v>
      </c>
      <c r="B50" s="27" t="s">
        <v>154</v>
      </c>
      <c r="H50" s="29">
        <v>0.68</v>
      </c>
      <c r="Q50" s="29">
        <f>H50</f>
        <v>0.68</v>
      </c>
      <c r="U50" s="29">
        <f t="shared" si="0"/>
        <v>0.68</v>
      </c>
    </row>
    <row r="51" spans="1:23" ht="12.75" x14ac:dyDescent="0.2">
      <c r="A51" s="26">
        <v>45735</v>
      </c>
      <c r="B51" s="27" t="s">
        <v>155</v>
      </c>
      <c r="H51" s="29">
        <v>0.68</v>
      </c>
      <c r="Q51" s="29">
        <f>H51</f>
        <v>0.68</v>
      </c>
      <c r="U51" s="29">
        <f t="shared" si="0"/>
        <v>0.68</v>
      </c>
    </row>
    <row r="52" spans="1:23" ht="12.75" x14ac:dyDescent="0.2">
      <c r="A52" s="26">
        <v>45736</v>
      </c>
      <c r="B52" s="27" t="s">
        <v>139</v>
      </c>
      <c r="F52" s="29">
        <v>62.84</v>
      </c>
      <c r="H52" s="30"/>
      <c r="J52" s="29">
        <f>F52</f>
        <v>62.84</v>
      </c>
      <c r="O52" s="30"/>
      <c r="U52" s="29">
        <f t="shared" si="0"/>
        <v>62.84</v>
      </c>
      <c r="W52" s="38"/>
    </row>
    <row r="53" spans="1:23" x14ac:dyDescent="0.25">
      <c r="A53" s="26">
        <v>45736</v>
      </c>
      <c r="B53" s="27" t="s">
        <v>141</v>
      </c>
      <c r="C53" s="28">
        <v>10447</v>
      </c>
      <c r="D53" s="29">
        <v>199.99</v>
      </c>
      <c r="M53" s="29">
        <f t="shared" ref="M53:M55" si="4">D53</f>
        <v>199.99</v>
      </c>
      <c r="O53" s="30"/>
      <c r="U53" s="29">
        <f t="shared" si="0"/>
        <v>199.99</v>
      </c>
      <c r="W53" s="38"/>
    </row>
    <row r="54" spans="1:23" x14ac:dyDescent="0.25">
      <c r="A54" s="26">
        <v>45736</v>
      </c>
      <c r="B54" s="27" t="s">
        <v>141</v>
      </c>
      <c r="C54" s="28">
        <v>10447</v>
      </c>
      <c r="D54" s="29">
        <v>199.99</v>
      </c>
      <c r="M54" s="29">
        <f t="shared" si="4"/>
        <v>199.99</v>
      </c>
      <c r="O54" s="30"/>
      <c r="U54" s="29">
        <f t="shared" si="0"/>
        <v>199.99</v>
      </c>
      <c r="W54" s="38"/>
    </row>
    <row r="55" spans="1:23" x14ac:dyDescent="0.25">
      <c r="A55" s="26">
        <v>45736</v>
      </c>
      <c r="B55" s="27" t="s">
        <v>141</v>
      </c>
      <c r="C55" s="28">
        <v>10447</v>
      </c>
      <c r="D55" s="29">
        <v>199.99</v>
      </c>
      <c r="M55" s="29">
        <f t="shared" si="4"/>
        <v>199.99</v>
      </c>
      <c r="O55" s="30"/>
      <c r="U55" s="29">
        <f t="shared" si="0"/>
        <v>199.99</v>
      </c>
      <c r="W55" s="38"/>
    </row>
    <row r="56" spans="1:23" x14ac:dyDescent="0.25">
      <c r="A56" s="26">
        <v>45741</v>
      </c>
      <c r="B56" s="27" t="s">
        <v>44</v>
      </c>
      <c r="F56" s="29">
        <v>18</v>
      </c>
      <c r="N56" s="29">
        <f>F56</f>
        <v>18</v>
      </c>
      <c r="O56" s="30"/>
      <c r="U56" s="29">
        <f t="shared" si="0"/>
        <v>18</v>
      </c>
      <c r="W56" s="38"/>
    </row>
    <row r="57" spans="1:23" ht="12.75" x14ac:dyDescent="0.2">
      <c r="A57" s="26">
        <v>45741</v>
      </c>
      <c r="B57" s="27" t="s">
        <v>17</v>
      </c>
      <c r="H57" s="29">
        <v>0.63</v>
      </c>
      <c r="S57" s="29">
        <f>H57</f>
        <v>0.63</v>
      </c>
      <c r="U57" s="29">
        <f t="shared" si="0"/>
        <v>0.63</v>
      </c>
    </row>
    <row r="58" spans="1:23" ht="12.75" x14ac:dyDescent="0.2">
      <c r="A58" s="26">
        <v>45747</v>
      </c>
      <c r="B58" s="27" t="s">
        <v>156</v>
      </c>
      <c r="C58" s="28">
        <v>10448</v>
      </c>
      <c r="D58" s="29">
        <v>38.99</v>
      </c>
      <c r="H58" s="30"/>
      <c r="O58" s="30"/>
      <c r="P58" s="29">
        <f>D58</f>
        <v>38.99</v>
      </c>
      <c r="U58" s="29">
        <f t="shared" si="0"/>
        <v>38.99</v>
      </c>
      <c r="W58" s="38"/>
    </row>
    <row r="59" spans="1:23" ht="12.75" x14ac:dyDescent="0.2">
      <c r="A59" s="26">
        <v>45747</v>
      </c>
      <c r="B59" s="27" t="s">
        <v>17</v>
      </c>
      <c r="H59" s="29">
        <v>1.25</v>
      </c>
      <c r="S59" s="29">
        <f>H59</f>
        <v>1.25</v>
      </c>
      <c r="U59" s="29">
        <f t="shared" si="0"/>
        <v>1.25</v>
      </c>
    </row>
    <row r="60" spans="1:23" ht="12.75" x14ac:dyDescent="0.2">
      <c r="A60" s="26">
        <v>45761</v>
      </c>
      <c r="B60" s="27" t="s">
        <v>16</v>
      </c>
      <c r="H60" s="30">
        <f>0.1+0.09</f>
        <v>0.19</v>
      </c>
      <c r="O60" s="30"/>
      <c r="R60" s="29">
        <f>H60</f>
        <v>0.19</v>
      </c>
      <c r="U60" s="29">
        <f t="shared" si="0"/>
        <v>0.19</v>
      </c>
      <c r="W60" s="38"/>
    </row>
    <row r="61" spans="1:23" ht="12.75" x14ac:dyDescent="0.2">
      <c r="A61" s="26">
        <v>45769</v>
      </c>
      <c r="B61" s="27" t="s">
        <v>139</v>
      </c>
      <c r="F61" s="29">
        <v>68.03</v>
      </c>
      <c r="H61" s="30"/>
      <c r="J61" s="29">
        <f>F61</f>
        <v>68.03</v>
      </c>
      <c r="O61" s="30"/>
      <c r="U61" s="29">
        <f t="shared" si="0"/>
        <v>68.03</v>
      </c>
      <c r="W61" s="38"/>
    </row>
    <row r="62" spans="1:23" x14ac:dyDescent="0.25">
      <c r="A62" s="26">
        <v>45772</v>
      </c>
      <c r="B62" s="27" t="s">
        <v>44</v>
      </c>
      <c r="F62" s="29">
        <v>18</v>
      </c>
      <c r="N62" s="29">
        <f>F62</f>
        <v>18</v>
      </c>
      <c r="O62" s="30"/>
      <c r="U62" s="29">
        <f t="shared" si="0"/>
        <v>18</v>
      </c>
      <c r="W62" s="38"/>
    </row>
    <row r="63" spans="1:23" ht="12.75" x14ac:dyDescent="0.2">
      <c r="A63" s="26">
        <v>45778</v>
      </c>
      <c r="B63" s="27" t="s">
        <v>16</v>
      </c>
      <c r="H63" s="30">
        <v>0.56999999999999995</v>
      </c>
      <c r="O63" s="30"/>
      <c r="R63" s="29">
        <f>H63</f>
        <v>0.56999999999999995</v>
      </c>
      <c r="U63" s="29">
        <f t="shared" si="0"/>
        <v>0.56999999999999995</v>
      </c>
      <c r="W63" s="38"/>
    </row>
    <row r="64" spans="1:23" ht="12.75" x14ac:dyDescent="0.2">
      <c r="A64" s="26">
        <v>45779</v>
      </c>
      <c r="B64" s="27" t="s">
        <v>157</v>
      </c>
      <c r="H64" s="29">
        <v>0.97</v>
      </c>
      <c r="Q64" s="29">
        <f>H64</f>
        <v>0.97</v>
      </c>
      <c r="U64" s="29">
        <f t="shared" si="0"/>
        <v>0.97</v>
      </c>
    </row>
    <row r="65" spans="1:23" ht="12.75" x14ac:dyDescent="0.2">
      <c r="A65" s="26">
        <v>45779</v>
      </c>
      <c r="B65" s="27" t="s">
        <v>158</v>
      </c>
      <c r="H65" s="29">
        <v>0.82</v>
      </c>
      <c r="Q65" s="29">
        <f>H65</f>
        <v>0.82</v>
      </c>
      <c r="U65" s="29">
        <f t="shared" si="0"/>
        <v>0.82</v>
      </c>
    </row>
    <row r="66" spans="1:23" ht="12.75" x14ac:dyDescent="0.2">
      <c r="A66" s="26">
        <v>45789</v>
      </c>
      <c r="B66" s="27" t="s">
        <v>16</v>
      </c>
      <c r="H66" s="30">
        <v>0.26</v>
      </c>
      <c r="O66" s="30"/>
      <c r="R66" s="29">
        <f>H66</f>
        <v>0.26</v>
      </c>
      <c r="U66" s="29">
        <f t="shared" si="0"/>
        <v>0.26</v>
      </c>
      <c r="W66" s="38"/>
    </row>
    <row r="67" spans="1:23" ht="12.75" x14ac:dyDescent="0.2">
      <c r="A67" s="26">
        <v>45797</v>
      </c>
      <c r="B67" s="27" t="s">
        <v>139</v>
      </c>
      <c r="F67" s="29">
        <v>68.03</v>
      </c>
      <c r="H67" s="30"/>
      <c r="J67" s="29">
        <f>F67</f>
        <v>68.03</v>
      </c>
      <c r="O67" s="30"/>
      <c r="U67" s="29">
        <f t="shared" si="0"/>
        <v>68.03</v>
      </c>
      <c r="W67" s="38"/>
    </row>
    <row r="68" spans="1:23" ht="12.75" x14ac:dyDescent="0.2">
      <c r="A68" s="26">
        <v>45798</v>
      </c>
      <c r="B68" s="27" t="s">
        <v>17</v>
      </c>
      <c r="H68" s="29">
        <v>0.63</v>
      </c>
      <c r="S68" s="29">
        <f>H68</f>
        <v>0.63</v>
      </c>
      <c r="U68" s="29">
        <f t="shared" si="0"/>
        <v>0.63</v>
      </c>
    </row>
    <row r="69" spans="1:23" ht="12.75" x14ac:dyDescent="0.2">
      <c r="A69" s="26">
        <v>45799</v>
      </c>
      <c r="B69" s="27" t="s">
        <v>16</v>
      </c>
      <c r="H69" s="30">
        <v>0.26</v>
      </c>
      <c r="O69" s="30"/>
      <c r="R69" s="29">
        <f>H69</f>
        <v>0.26</v>
      </c>
      <c r="U69" s="29">
        <f t="shared" si="0"/>
        <v>0.26</v>
      </c>
      <c r="W69" s="38"/>
    </row>
    <row r="70" spans="1:23" ht="12.75" x14ac:dyDescent="0.2">
      <c r="A70" s="26">
        <v>45804</v>
      </c>
      <c r="B70" s="27" t="s">
        <v>16</v>
      </c>
      <c r="H70" s="30">
        <f>0.09+0.09+0.09</f>
        <v>0.27</v>
      </c>
      <c r="O70" s="30"/>
      <c r="R70" s="29">
        <f>H70</f>
        <v>0.27</v>
      </c>
      <c r="U70" s="29">
        <f t="shared" si="0"/>
        <v>0.27</v>
      </c>
      <c r="W70" s="38"/>
    </row>
    <row r="71" spans="1:23" x14ac:dyDescent="0.25">
      <c r="A71" s="26">
        <v>45804</v>
      </c>
      <c r="B71" s="27" t="s">
        <v>44</v>
      </c>
      <c r="F71" s="29">
        <v>18</v>
      </c>
      <c r="N71" s="29">
        <f>F71</f>
        <v>18</v>
      </c>
      <c r="O71" s="30"/>
      <c r="U71" s="29">
        <f t="shared" si="0"/>
        <v>18</v>
      </c>
      <c r="W71" s="38"/>
    </row>
    <row r="72" spans="1:23" ht="12.75" x14ac:dyDescent="0.2">
      <c r="A72" s="26">
        <v>45810</v>
      </c>
      <c r="B72" s="27" t="s">
        <v>17</v>
      </c>
      <c r="H72" s="29">
        <v>1.25</v>
      </c>
      <c r="S72" s="29">
        <f>H72</f>
        <v>1.25</v>
      </c>
      <c r="U72" s="29">
        <f t="shared" si="0"/>
        <v>1.25</v>
      </c>
    </row>
    <row r="73" spans="1:23" ht="12.75" x14ac:dyDescent="0.2">
      <c r="A73" s="26">
        <v>45817</v>
      </c>
      <c r="B73" s="27" t="s">
        <v>16</v>
      </c>
      <c r="H73" s="30">
        <v>0.11</v>
      </c>
      <c r="O73" s="30"/>
      <c r="R73" s="29">
        <f>H73</f>
        <v>0.11</v>
      </c>
      <c r="U73" s="29">
        <f t="shared" si="0"/>
        <v>0.11</v>
      </c>
      <c r="W73" s="38"/>
    </row>
    <row r="74" spans="1:23" ht="12.75" x14ac:dyDescent="0.2">
      <c r="A74" s="26">
        <v>45825</v>
      </c>
      <c r="B74" s="27" t="s">
        <v>17</v>
      </c>
      <c r="H74" s="29">
        <v>0.5</v>
      </c>
      <c r="S74" s="29">
        <f>H74</f>
        <v>0.5</v>
      </c>
      <c r="U74" s="29">
        <f t="shared" si="0"/>
        <v>0.5</v>
      </c>
    </row>
    <row r="75" spans="1:23" x14ac:dyDescent="0.25">
      <c r="A75" s="26">
        <v>45827</v>
      </c>
      <c r="B75" s="27" t="s">
        <v>151</v>
      </c>
      <c r="G75" s="29">
        <v>120</v>
      </c>
      <c r="K75" s="29">
        <f>G75</f>
        <v>120</v>
      </c>
      <c r="O75" s="30"/>
      <c r="U75" s="29">
        <f t="shared" ref="U75:U115" si="5">SUM(J75:S75)</f>
        <v>120</v>
      </c>
      <c r="W75" s="38"/>
    </row>
    <row r="76" spans="1:23" ht="12.75" x14ac:dyDescent="0.2">
      <c r="A76" s="26">
        <v>45828</v>
      </c>
      <c r="B76" s="27" t="s">
        <v>139</v>
      </c>
      <c r="F76" s="29">
        <v>68.03</v>
      </c>
      <c r="H76" s="30"/>
      <c r="J76" s="29">
        <f>F76</f>
        <v>68.03</v>
      </c>
      <c r="O76" s="30"/>
      <c r="U76" s="29">
        <f t="shared" si="5"/>
        <v>68.03</v>
      </c>
      <c r="W76" s="38"/>
    </row>
    <row r="77" spans="1:23" x14ac:dyDescent="0.25">
      <c r="A77" s="26">
        <v>45833</v>
      </c>
      <c r="B77" s="27" t="s">
        <v>151</v>
      </c>
      <c r="G77" s="29">
        <v>10.8</v>
      </c>
      <c r="K77" s="29">
        <f>G77</f>
        <v>10.8</v>
      </c>
      <c r="O77" s="30"/>
      <c r="U77" s="29">
        <f t="shared" si="5"/>
        <v>10.8</v>
      </c>
      <c r="W77" s="38"/>
    </row>
    <row r="78" spans="1:23" x14ac:dyDescent="0.25">
      <c r="A78" s="26">
        <v>45833</v>
      </c>
      <c r="B78" s="27" t="s">
        <v>44</v>
      </c>
      <c r="F78" s="29">
        <v>18</v>
      </c>
      <c r="N78" s="29">
        <f>F78</f>
        <v>18</v>
      </c>
      <c r="O78" s="30"/>
      <c r="U78" s="29">
        <f t="shared" si="5"/>
        <v>18</v>
      </c>
      <c r="W78" s="38"/>
    </row>
    <row r="79" spans="1:23" x14ac:dyDescent="0.25">
      <c r="A79" s="26">
        <v>45838</v>
      </c>
      <c r="B79" s="27" t="s">
        <v>141</v>
      </c>
      <c r="C79" s="28">
        <v>10449</v>
      </c>
      <c r="D79" s="29">
        <v>199.99</v>
      </c>
      <c r="M79" s="29">
        <f t="shared" ref="M79:M81" si="6">D79</f>
        <v>199.99</v>
      </c>
      <c r="O79" s="30"/>
      <c r="U79" s="29">
        <f t="shared" si="5"/>
        <v>199.99</v>
      </c>
      <c r="W79" s="38"/>
    </row>
    <row r="80" spans="1:23" x14ac:dyDescent="0.25">
      <c r="A80" s="26">
        <v>45838</v>
      </c>
      <c r="B80" s="27" t="s">
        <v>141</v>
      </c>
      <c r="C80" s="28">
        <v>10449</v>
      </c>
      <c r="D80" s="29">
        <v>199.99</v>
      </c>
      <c r="M80" s="29">
        <f t="shared" si="6"/>
        <v>199.99</v>
      </c>
      <c r="O80" s="30"/>
      <c r="U80" s="29">
        <f t="shared" si="5"/>
        <v>199.99</v>
      </c>
      <c r="W80" s="38"/>
    </row>
    <row r="81" spans="1:23" x14ac:dyDescent="0.25">
      <c r="A81" s="26">
        <v>45838</v>
      </c>
      <c r="B81" s="27" t="s">
        <v>141</v>
      </c>
      <c r="C81" s="28">
        <v>10449</v>
      </c>
      <c r="D81" s="29">
        <v>199.99</v>
      </c>
      <c r="M81" s="29">
        <f t="shared" si="6"/>
        <v>199.99</v>
      </c>
      <c r="O81" s="30"/>
      <c r="U81" s="29">
        <f t="shared" si="5"/>
        <v>199.99</v>
      </c>
      <c r="W81" s="38"/>
    </row>
    <row r="82" spans="1:23" ht="12.75" x14ac:dyDescent="0.2">
      <c r="A82" s="26">
        <v>45838</v>
      </c>
      <c r="B82" s="27" t="s">
        <v>17</v>
      </c>
      <c r="H82" s="29">
        <v>1.06</v>
      </c>
      <c r="S82" s="29">
        <f>H82</f>
        <v>1.06</v>
      </c>
      <c r="U82" s="29">
        <f t="shared" si="5"/>
        <v>1.06</v>
      </c>
    </row>
    <row r="83" spans="1:23" x14ac:dyDescent="0.25">
      <c r="A83" s="26">
        <v>45849</v>
      </c>
      <c r="B83" s="27" t="s">
        <v>159</v>
      </c>
      <c r="C83" s="28">
        <v>10450</v>
      </c>
      <c r="D83" s="29">
        <v>447.23</v>
      </c>
      <c r="L83" s="29">
        <f>D83</f>
        <v>447.23</v>
      </c>
      <c r="O83" s="30"/>
      <c r="U83" s="29">
        <f t="shared" si="5"/>
        <v>447.23</v>
      </c>
      <c r="W83" s="38"/>
    </row>
    <row r="84" spans="1:23" ht="12.75" x14ac:dyDescent="0.2">
      <c r="A84" s="26">
        <v>45854</v>
      </c>
      <c r="B84" s="27" t="s">
        <v>160</v>
      </c>
      <c r="H84" s="29">
        <v>0.43</v>
      </c>
      <c r="Q84" s="29">
        <f>H84</f>
        <v>0.43</v>
      </c>
      <c r="U84" s="29">
        <f t="shared" si="5"/>
        <v>0.43</v>
      </c>
    </row>
    <row r="85" spans="1:23" ht="12.75" x14ac:dyDescent="0.2">
      <c r="A85" s="26">
        <v>45854</v>
      </c>
      <c r="B85" s="27" t="s">
        <v>161</v>
      </c>
      <c r="H85" s="29">
        <v>0.43</v>
      </c>
      <c r="Q85" s="29">
        <f>H85</f>
        <v>0.43</v>
      </c>
      <c r="U85" s="29">
        <f t="shared" si="5"/>
        <v>0.43</v>
      </c>
    </row>
    <row r="86" spans="1:23" ht="12.75" x14ac:dyDescent="0.2">
      <c r="A86" s="26">
        <v>45859</v>
      </c>
      <c r="B86" s="27" t="s">
        <v>16</v>
      </c>
      <c r="H86" s="30">
        <v>0.28000000000000003</v>
      </c>
      <c r="O86" s="30"/>
      <c r="R86" s="29">
        <f>H86</f>
        <v>0.28000000000000003</v>
      </c>
      <c r="U86" s="29">
        <f t="shared" si="5"/>
        <v>0.28000000000000003</v>
      </c>
      <c r="W86" s="38"/>
    </row>
    <row r="87" spans="1:23" ht="12.75" x14ac:dyDescent="0.2">
      <c r="A87" s="26">
        <v>45859</v>
      </c>
      <c r="B87" s="27" t="s">
        <v>139</v>
      </c>
      <c r="F87" s="29">
        <v>68.03</v>
      </c>
      <c r="H87" s="30"/>
      <c r="J87" s="29">
        <f>F87</f>
        <v>68.03</v>
      </c>
      <c r="O87" s="30"/>
      <c r="U87" s="29">
        <f t="shared" si="5"/>
        <v>68.03</v>
      </c>
      <c r="W87" s="38"/>
    </row>
    <row r="88" spans="1:23" ht="12.75" x14ac:dyDescent="0.2">
      <c r="A88" s="26">
        <v>45862</v>
      </c>
      <c r="B88" s="27" t="s">
        <v>16</v>
      </c>
      <c r="H88" s="30">
        <v>1.89</v>
      </c>
      <c r="O88" s="30"/>
      <c r="R88" s="29">
        <f>H88</f>
        <v>1.89</v>
      </c>
      <c r="U88" s="29">
        <f t="shared" si="5"/>
        <v>1.89</v>
      </c>
      <c r="W88" s="38"/>
    </row>
    <row r="89" spans="1:23" x14ac:dyDescent="0.25">
      <c r="A89" s="26">
        <v>45863</v>
      </c>
      <c r="B89" s="27" t="s">
        <v>44</v>
      </c>
      <c r="F89" s="29">
        <v>18</v>
      </c>
      <c r="N89" s="29">
        <f>F89</f>
        <v>18</v>
      </c>
      <c r="O89" s="30"/>
      <c r="U89" s="29">
        <f t="shared" si="5"/>
        <v>18</v>
      </c>
      <c r="W89" s="38"/>
    </row>
    <row r="90" spans="1:23" ht="12.75" x14ac:dyDescent="0.2">
      <c r="A90" s="26">
        <v>45867</v>
      </c>
      <c r="B90" s="27" t="s">
        <v>17</v>
      </c>
      <c r="H90" s="29">
        <v>0.63</v>
      </c>
      <c r="S90" s="29">
        <f>H90</f>
        <v>0.63</v>
      </c>
      <c r="U90" s="29">
        <f t="shared" si="5"/>
        <v>0.63</v>
      </c>
      <c r="W90" s="38"/>
    </row>
    <row r="91" spans="1:23" x14ac:dyDescent="0.25">
      <c r="A91" s="26">
        <v>45868</v>
      </c>
      <c r="B91" s="27" t="s">
        <v>162</v>
      </c>
      <c r="C91" s="28">
        <v>10451</v>
      </c>
      <c r="D91" s="29">
        <v>11.99</v>
      </c>
      <c r="P91" s="30">
        <f>D91</f>
        <v>11.99</v>
      </c>
      <c r="U91" s="29">
        <f t="shared" si="5"/>
        <v>11.99</v>
      </c>
      <c r="W91" s="38"/>
    </row>
    <row r="92" spans="1:23" x14ac:dyDescent="0.25">
      <c r="A92" s="26">
        <v>45868</v>
      </c>
      <c r="B92" s="27" t="s">
        <v>163</v>
      </c>
      <c r="C92" s="28">
        <v>10451</v>
      </c>
      <c r="D92" s="29">
        <v>39.9</v>
      </c>
      <c r="O92" s="30"/>
      <c r="P92" s="29">
        <f>D92</f>
        <v>39.9</v>
      </c>
      <c r="U92" s="29">
        <f t="shared" si="5"/>
        <v>39.9</v>
      </c>
      <c r="W92" s="38"/>
    </row>
    <row r="93" spans="1:23" x14ac:dyDescent="0.25">
      <c r="A93" s="26">
        <v>45868</v>
      </c>
      <c r="B93" s="27" t="s">
        <v>141</v>
      </c>
      <c r="C93" s="28">
        <v>10451</v>
      </c>
      <c r="D93" s="29">
        <v>199.99</v>
      </c>
      <c r="M93" s="29">
        <f t="shared" ref="M93:M95" si="7">D93</f>
        <v>199.99</v>
      </c>
      <c r="O93" s="30"/>
      <c r="U93" s="29">
        <f t="shared" si="5"/>
        <v>199.99</v>
      </c>
      <c r="W93" s="38"/>
    </row>
    <row r="94" spans="1:23" x14ac:dyDescent="0.25">
      <c r="A94" s="26">
        <v>45868</v>
      </c>
      <c r="B94" s="27" t="s">
        <v>141</v>
      </c>
      <c r="C94" s="28">
        <v>10451</v>
      </c>
      <c r="D94" s="29">
        <v>199.99</v>
      </c>
      <c r="M94" s="29">
        <f t="shared" si="7"/>
        <v>199.99</v>
      </c>
      <c r="O94" s="30"/>
      <c r="U94" s="29">
        <f t="shared" si="5"/>
        <v>199.99</v>
      </c>
      <c r="W94" s="38"/>
    </row>
    <row r="95" spans="1:23" x14ac:dyDescent="0.25">
      <c r="A95" s="26">
        <v>45868</v>
      </c>
      <c r="B95" s="27" t="s">
        <v>141</v>
      </c>
      <c r="C95" s="28">
        <v>10451</v>
      </c>
      <c r="D95" s="29">
        <v>199.99</v>
      </c>
      <c r="M95" s="29">
        <f t="shared" si="7"/>
        <v>199.99</v>
      </c>
      <c r="O95" s="30"/>
      <c r="U95" s="29">
        <f t="shared" si="5"/>
        <v>199.99</v>
      </c>
      <c r="W95" s="38"/>
    </row>
    <row r="96" spans="1:23" ht="12.75" x14ac:dyDescent="0.2">
      <c r="A96" s="26">
        <v>45873</v>
      </c>
      <c r="B96" s="27" t="s">
        <v>16</v>
      </c>
      <c r="H96" s="30">
        <v>0.18</v>
      </c>
      <c r="O96" s="30"/>
      <c r="R96" s="29">
        <f>H96</f>
        <v>0.18</v>
      </c>
      <c r="U96" s="29">
        <f t="shared" si="5"/>
        <v>0.18</v>
      </c>
      <c r="W96" s="38"/>
    </row>
    <row r="97" spans="1:23" ht="12.75" x14ac:dyDescent="0.2">
      <c r="A97" s="26">
        <v>45873</v>
      </c>
      <c r="B97" s="27" t="s">
        <v>17</v>
      </c>
      <c r="H97" s="29">
        <v>1.25</v>
      </c>
      <c r="S97" s="29">
        <f>H97</f>
        <v>1.25</v>
      </c>
      <c r="U97" s="29">
        <f t="shared" si="5"/>
        <v>1.25</v>
      </c>
    </row>
    <row r="98" spans="1:23" ht="12.75" x14ac:dyDescent="0.2">
      <c r="A98" s="26">
        <v>45876</v>
      </c>
      <c r="B98" s="27" t="s">
        <v>164</v>
      </c>
      <c r="H98" s="29">
        <v>0.47</v>
      </c>
      <c r="Q98" s="29">
        <f>H98</f>
        <v>0.47</v>
      </c>
      <c r="U98" s="29">
        <f t="shared" si="5"/>
        <v>0.47</v>
      </c>
    </row>
    <row r="99" spans="1:23" ht="12.75" x14ac:dyDescent="0.2">
      <c r="A99" s="26">
        <v>45887</v>
      </c>
      <c r="B99" s="27" t="s">
        <v>165</v>
      </c>
      <c r="H99" s="29">
        <v>0.65</v>
      </c>
      <c r="Q99" s="29">
        <f>H99</f>
        <v>0.65</v>
      </c>
      <c r="U99" s="29">
        <f t="shared" si="5"/>
        <v>0.65</v>
      </c>
    </row>
    <row r="100" spans="1:23" ht="12.75" x14ac:dyDescent="0.2">
      <c r="A100" s="26">
        <v>45889</v>
      </c>
      <c r="B100" s="27" t="s">
        <v>139</v>
      </c>
      <c r="F100" s="29">
        <v>68.03</v>
      </c>
      <c r="H100" s="30"/>
      <c r="J100" s="29">
        <f>F100</f>
        <v>68.03</v>
      </c>
      <c r="O100" s="30"/>
      <c r="U100" s="29">
        <f t="shared" si="5"/>
        <v>68.03</v>
      </c>
      <c r="W100" s="38"/>
    </row>
    <row r="101" spans="1:23" x14ac:dyDescent="0.25">
      <c r="A101" s="26">
        <v>45895</v>
      </c>
      <c r="B101" s="27" t="s">
        <v>44</v>
      </c>
      <c r="F101" s="29">
        <v>18</v>
      </c>
      <c r="N101" s="29">
        <f>F101</f>
        <v>18</v>
      </c>
      <c r="O101" s="30"/>
      <c r="U101" s="29">
        <f t="shared" si="5"/>
        <v>18</v>
      </c>
      <c r="W101" s="38"/>
    </row>
    <row r="102" spans="1:23" ht="12.75" x14ac:dyDescent="0.2">
      <c r="A102" s="26">
        <v>45901</v>
      </c>
      <c r="B102" s="27" t="s">
        <v>16</v>
      </c>
      <c r="H102" s="30">
        <v>0.33</v>
      </c>
      <c r="O102" s="30"/>
      <c r="R102" s="29">
        <f>H102</f>
        <v>0.33</v>
      </c>
      <c r="U102" s="29">
        <f t="shared" si="5"/>
        <v>0.33</v>
      </c>
      <c r="W102" s="38"/>
    </row>
    <row r="103" spans="1:23" x14ac:dyDescent="0.25">
      <c r="A103" s="26">
        <v>45905</v>
      </c>
      <c r="B103" s="27" t="s">
        <v>141</v>
      </c>
      <c r="C103" s="28">
        <v>10452</v>
      </c>
      <c r="D103" s="29">
        <v>199.99</v>
      </c>
      <c r="M103" s="29">
        <f>D103</f>
        <v>199.99</v>
      </c>
      <c r="O103" s="30"/>
      <c r="U103" s="29">
        <f t="shared" si="5"/>
        <v>199.99</v>
      </c>
      <c r="W103" s="38"/>
    </row>
    <row r="104" spans="1:23" ht="12.75" x14ac:dyDescent="0.2">
      <c r="A104" s="26">
        <v>45908</v>
      </c>
      <c r="B104" s="27" t="s">
        <v>16</v>
      </c>
      <c r="H104" s="30">
        <f>0.18+0.22+0.11+0.26</f>
        <v>0.77</v>
      </c>
      <c r="O104" s="30"/>
      <c r="R104" s="29">
        <f>H104</f>
        <v>0.77</v>
      </c>
      <c r="U104" s="29">
        <f t="shared" si="5"/>
        <v>0.77</v>
      </c>
      <c r="W104" s="38"/>
    </row>
    <row r="105" spans="1:23" ht="12.75" x14ac:dyDescent="0.2">
      <c r="A105" s="26">
        <v>45911</v>
      </c>
      <c r="B105" s="27" t="s">
        <v>16</v>
      </c>
      <c r="H105" s="30">
        <f>3.15+0.09+0.16</f>
        <v>3.4</v>
      </c>
      <c r="O105" s="30"/>
      <c r="R105" s="29">
        <f>H105</f>
        <v>3.4</v>
      </c>
      <c r="U105" s="29">
        <f t="shared" si="5"/>
        <v>3.4</v>
      </c>
      <c r="W105" s="38"/>
    </row>
    <row r="106" spans="1:23" ht="12.75" x14ac:dyDescent="0.2">
      <c r="A106" s="26">
        <v>45915</v>
      </c>
      <c r="B106" s="27" t="s">
        <v>16</v>
      </c>
      <c r="H106" s="30">
        <v>0.18</v>
      </c>
      <c r="O106" s="30"/>
      <c r="R106" s="29">
        <f>H106</f>
        <v>0.18</v>
      </c>
      <c r="U106" s="29">
        <f t="shared" si="5"/>
        <v>0.18</v>
      </c>
      <c r="W106" s="38"/>
    </row>
    <row r="107" spans="1:23" x14ac:dyDescent="0.25">
      <c r="A107" s="26">
        <v>45915</v>
      </c>
      <c r="B107" s="27" t="s">
        <v>141</v>
      </c>
      <c r="E107" s="29">
        <v>199.99</v>
      </c>
      <c r="M107" s="29">
        <f>E107</f>
        <v>199.99</v>
      </c>
      <c r="O107" s="30"/>
      <c r="U107" s="29">
        <f t="shared" si="5"/>
        <v>199.99</v>
      </c>
      <c r="W107" s="38"/>
    </row>
    <row r="108" spans="1:23" x14ac:dyDescent="0.25">
      <c r="A108" s="26">
        <v>45917</v>
      </c>
      <c r="B108" s="27" t="s">
        <v>151</v>
      </c>
      <c r="G108" s="29">
        <v>108</v>
      </c>
      <c r="K108" s="29">
        <f>G108</f>
        <v>108</v>
      </c>
      <c r="O108" s="30"/>
      <c r="U108" s="29">
        <f t="shared" si="5"/>
        <v>108</v>
      </c>
      <c r="W108" s="38"/>
    </row>
    <row r="109" spans="1:23" ht="12.75" x14ac:dyDescent="0.2">
      <c r="A109" s="26">
        <v>45922</v>
      </c>
      <c r="B109" s="27" t="s">
        <v>139</v>
      </c>
      <c r="F109" s="29">
        <v>68.03</v>
      </c>
      <c r="H109" s="30"/>
      <c r="J109" s="29">
        <f>F109</f>
        <v>68.03</v>
      </c>
      <c r="O109" s="30"/>
      <c r="U109" s="29">
        <f t="shared" si="5"/>
        <v>68.03</v>
      </c>
      <c r="W109" s="38"/>
    </row>
    <row r="110" spans="1:23" ht="12.75" x14ac:dyDescent="0.2">
      <c r="A110" s="26">
        <v>45924</v>
      </c>
      <c r="B110" s="27" t="s">
        <v>17</v>
      </c>
      <c r="H110" s="29">
        <v>0.63</v>
      </c>
      <c r="S110" s="29">
        <f>H110</f>
        <v>0.63</v>
      </c>
      <c r="U110" s="29">
        <f t="shared" si="5"/>
        <v>0.63</v>
      </c>
    </row>
    <row r="111" spans="1:23" x14ac:dyDescent="0.25">
      <c r="A111" s="26">
        <v>45925</v>
      </c>
      <c r="B111" s="27" t="s">
        <v>44</v>
      </c>
      <c r="F111" s="29">
        <v>18</v>
      </c>
      <c r="N111" s="29">
        <f>F111</f>
        <v>18</v>
      </c>
      <c r="O111" s="30"/>
      <c r="U111" s="29">
        <f t="shared" si="5"/>
        <v>18</v>
      </c>
      <c r="W111" s="38"/>
    </row>
    <row r="112" spans="1:23" x14ac:dyDescent="0.25">
      <c r="A112" s="26">
        <v>45926</v>
      </c>
      <c r="B112" s="27" t="s">
        <v>141</v>
      </c>
      <c r="E112" s="29">
        <v>199.99</v>
      </c>
      <c r="M112" s="29">
        <f>E112</f>
        <v>199.99</v>
      </c>
      <c r="O112" s="30"/>
      <c r="U112" s="29">
        <f t="shared" si="5"/>
        <v>199.99</v>
      </c>
      <c r="W112" s="38"/>
    </row>
    <row r="113" spans="1:23" x14ac:dyDescent="0.25">
      <c r="A113" s="26">
        <v>45926</v>
      </c>
      <c r="B113" s="27" t="s">
        <v>166</v>
      </c>
      <c r="E113" s="29">
        <v>48</v>
      </c>
      <c r="O113" s="30">
        <f>E113</f>
        <v>48</v>
      </c>
      <c r="U113" s="29">
        <f t="shared" si="5"/>
        <v>48</v>
      </c>
      <c r="W113" s="38"/>
    </row>
    <row r="114" spans="1:23" x14ac:dyDescent="0.25">
      <c r="A114" s="26">
        <v>45926</v>
      </c>
      <c r="B114" s="27" t="s">
        <v>167</v>
      </c>
      <c r="E114" s="29">
        <v>20</v>
      </c>
      <c r="O114" s="30"/>
      <c r="P114" s="29">
        <f>E114</f>
        <v>20</v>
      </c>
      <c r="U114" s="29">
        <f t="shared" si="5"/>
        <v>20</v>
      </c>
      <c r="W114" s="38"/>
    </row>
    <row r="115" spans="1:23" ht="12.75" x14ac:dyDescent="0.2">
      <c r="A115" s="26">
        <v>45929</v>
      </c>
      <c r="B115" s="27" t="s">
        <v>17</v>
      </c>
      <c r="H115" s="29">
        <v>1.25</v>
      </c>
      <c r="S115" s="29">
        <f>H115</f>
        <v>1.25</v>
      </c>
      <c r="U115" s="29">
        <f t="shared" si="5"/>
        <v>1.25</v>
      </c>
    </row>
    <row r="117" spans="1:23" s="13" customFormat="1" ht="13.5" thickBot="1" x14ac:dyDescent="0.25">
      <c r="A117" s="26"/>
      <c r="C117" s="35" t="s">
        <v>30</v>
      </c>
      <c r="D117" s="20">
        <f>SUM(D10:D115)</f>
        <v>3537.9599999999991</v>
      </c>
      <c r="E117" s="20">
        <f>SUM(E10:E115)</f>
        <v>467.98</v>
      </c>
      <c r="F117" s="20">
        <f>SUM(F10:F115)</f>
        <v>1001.2199999999999</v>
      </c>
      <c r="G117" s="20">
        <f>SUM(G10:G115)</f>
        <v>449.18</v>
      </c>
      <c r="H117" s="20">
        <f>SUM(H10:H115)</f>
        <v>33.9</v>
      </c>
      <c r="I117" s="18"/>
      <c r="J117" s="20">
        <f t="shared" ref="J117:S117" si="8">SUM(J11:J115)</f>
        <v>785.21999999999991</v>
      </c>
      <c r="K117" s="20">
        <f t="shared" si="8"/>
        <v>389.19</v>
      </c>
      <c r="L117" s="20">
        <f t="shared" si="8"/>
        <v>447.23</v>
      </c>
      <c r="M117" s="20">
        <f t="shared" si="8"/>
        <v>3399.829999999999</v>
      </c>
      <c r="N117" s="20">
        <f t="shared" si="8"/>
        <v>216</v>
      </c>
      <c r="O117" s="20">
        <f t="shared" si="8"/>
        <v>48</v>
      </c>
      <c r="P117" s="20">
        <f t="shared" si="8"/>
        <v>170.87</v>
      </c>
      <c r="Q117" s="20">
        <f t="shared" si="8"/>
        <v>12.190000000000001</v>
      </c>
      <c r="R117" s="20">
        <f t="shared" si="8"/>
        <v>10.45</v>
      </c>
      <c r="S117" s="20">
        <f t="shared" si="8"/>
        <v>11.260000000000002</v>
      </c>
      <c r="T117" s="20"/>
      <c r="U117" s="20">
        <f>SUM(U11:U115)</f>
        <v>5490.2400000000007</v>
      </c>
      <c r="V117" s="29"/>
    </row>
    <row r="118" spans="1:23" s="13" customFormat="1" ht="13.5" thickTop="1" x14ac:dyDescent="0.2">
      <c r="A118" s="26"/>
      <c r="C118" s="35"/>
      <c r="D118" s="18"/>
      <c r="E118" s="18"/>
      <c r="F118" s="18"/>
      <c r="G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29"/>
    </row>
    <row r="119" spans="1:23" s="13" customFormat="1" ht="12.75" x14ac:dyDescent="0.2">
      <c r="A119" s="26"/>
      <c r="C119" s="35"/>
      <c r="D119" s="18"/>
      <c r="E119" s="18"/>
      <c r="F119" s="18"/>
      <c r="G119" s="18"/>
      <c r="H119" s="18">
        <f>SUM(D117:H117)</f>
        <v>5490.2399999999989</v>
      </c>
      <c r="I119" s="18"/>
      <c r="J119" s="18" t="s">
        <v>168</v>
      </c>
      <c r="K119" s="18">
        <f>K35+K36+K75+K77+K108</f>
        <v>289.20000000000005</v>
      </c>
      <c r="L119" s="18"/>
      <c r="M119" s="18"/>
      <c r="N119" s="18"/>
      <c r="O119" s="18"/>
      <c r="P119" s="13" t="s">
        <v>169</v>
      </c>
      <c r="R119" s="18">
        <f>Q117+R117+S117</f>
        <v>33.900000000000006</v>
      </c>
      <c r="S119" s="18" t="s">
        <v>117</v>
      </c>
      <c r="T119" s="18"/>
      <c r="U119" s="18">
        <f>SUM(J117:S117)</f>
        <v>5490.2399999999989</v>
      </c>
      <c r="V119" s="27"/>
    </row>
    <row r="120" spans="1:23" x14ac:dyDescent="0.25">
      <c r="A120" s="16"/>
      <c r="C120" s="35"/>
      <c r="D120" s="18"/>
      <c r="E120" s="18"/>
      <c r="F120" s="18"/>
      <c r="G120" s="18"/>
      <c r="J120" s="18" t="s">
        <v>170</v>
      </c>
      <c r="K120" s="18">
        <f>K37</f>
        <v>99.99</v>
      </c>
      <c r="Q120" s="27"/>
      <c r="U120" s="18"/>
      <c r="V120" s="29"/>
    </row>
    <row r="121" spans="1:23" x14ac:dyDescent="0.25">
      <c r="A121" s="16"/>
      <c r="C121" s="35"/>
      <c r="D121" s="18"/>
      <c r="E121" s="18"/>
      <c r="F121" s="18"/>
      <c r="G121" s="18"/>
      <c r="I121" s="18"/>
      <c r="J121" s="18" t="s">
        <v>171</v>
      </c>
      <c r="K121" s="18"/>
      <c r="L121" s="18"/>
      <c r="M121" s="18"/>
      <c r="N121" s="18"/>
      <c r="O121" s="18"/>
      <c r="P121" s="18"/>
      <c r="Q121" s="27"/>
      <c r="R121" s="18"/>
      <c r="S121" s="18" t="s">
        <v>172</v>
      </c>
      <c r="U121" s="18">
        <f>M117</f>
        <v>3399.829999999999</v>
      </c>
      <c r="V121" s="29"/>
    </row>
    <row r="123" spans="1:23" x14ac:dyDescent="0.25">
      <c r="K123" s="18">
        <f>SUM(K119:K122)</f>
        <v>389.19000000000005</v>
      </c>
      <c r="U123" s="18">
        <f>U119-U121</f>
        <v>2090.41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C10B7-6F07-4138-B541-670A95917E39}">
  <dimension ref="A2:Z89"/>
  <sheetViews>
    <sheetView workbookViewId="0">
      <selection sqref="A1:XFD1048576"/>
    </sheetView>
  </sheetViews>
  <sheetFormatPr defaultRowHeight="13.5" x14ac:dyDescent="0.25"/>
  <cols>
    <col min="1" max="1" width="11.85546875" style="33" customWidth="1"/>
    <col min="2" max="2" width="40.85546875" style="33" customWidth="1"/>
    <col min="3" max="3" width="7" style="43" bestFit="1" customWidth="1"/>
    <col min="4" max="4" width="1.7109375" style="33" customWidth="1"/>
    <col min="5" max="5" width="7.5703125" style="43" bestFit="1" customWidth="1"/>
    <col min="6" max="6" width="8.5703125" style="43" bestFit="1" customWidth="1"/>
    <col min="7" max="7" width="9" style="43" bestFit="1" customWidth="1"/>
    <col min="8" max="8" width="10" style="43" bestFit="1" customWidth="1"/>
    <col min="9" max="9" width="1.7109375" style="33" customWidth="1"/>
    <col min="10" max="10" width="10.5703125" style="33" bestFit="1" customWidth="1"/>
    <col min="11" max="11" width="10.5703125" style="33" customWidth="1"/>
    <col min="12" max="12" width="1.85546875" style="33" customWidth="1"/>
    <col min="13" max="13" width="10" style="33" bestFit="1" customWidth="1"/>
    <col min="14" max="14" width="1.7109375" style="33" customWidth="1"/>
    <col min="15" max="15" width="10.5703125" style="33" bestFit="1" customWidth="1"/>
    <col min="16" max="16" width="1.7109375" style="33" customWidth="1"/>
    <col min="17" max="17" width="12" style="33" bestFit="1" customWidth="1"/>
    <col min="18" max="18" width="1.7109375" style="33" customWidth="1"/>
    <col min="19" max="19" width="10" style="33" bestFit="1" customWidth="1"/>
    <col min="20" max="20" width="1.7109375" style="33" customWidth="1"/>
    <col min="21" max="21" width="10" style="33" bestFit="1" customWidth="1"/>
    <col min="22" max="22" width="1.7109375" style="33" customWidth="1"/>
    <col min="23" max="23" width="9.85546875" style="33" bestFit="1" customWidth="1"/>
    <col min="24" max="24" width="1.7109375" style="33" customWidth="1"/>
    <col min="25" max="25" width="9.85546875" style="33" bestFit="1" customWidth="1"/>
    <col min="26" max="16384" width="9.140625" style="33"/>
  </cols>
  <sheetData>
    <row r="2" spans="1:25" x14ac:dyDescent="0.25">
      <c r="A2" s="39" t="s">
        <v>173</v>
      </c>
      <c r="B2" s="40"/>
      <c r="C2" s="41"/>
      <c r="E2" s="41"/>
      <c r="F2" s="41"/>
      <c r="G2" s="41"/>
      <c r="H2" s="41"/>
      <c r="J2" s="42"/>
      <c r="K2" s="42"/>
      <c r="M2" s="42"/>
      <c r="O2" s="42"/>
      <c r="Q2" s="42"/>
      <c r="S2" s="42"/>
    </row>
    <row r="3" spans="1:25" x14ac:dyDescent="0.25">
      <c r="A3" s="43"/>
      <c r="D3" s="40"/>
      <c r="I3" s="40"/>
      <c r="J3" s="44"/>
      <c r="K3" s="44"/>
      <c r="L3" s="40"/>
      <c r="M3" s="44"/>
      <c r="N3" s="40"/>
      <c r="O3" s="44"/>
      <c r="P3" s="40"/>
      <c r="Q3" s="44"/>
      <c r="R3" s="40"/>
      <c r="S3" s="42"/>
      <c r="T3" s="40"/>
      <c r="V3" s="40"/>
      <c r="X3" s="40"/>
    </row>
    <row r="4" spans="1:25" ht="15" customHeight="1" x14ac:dyDescent="0.25">
      <c r="A4" s="43"/>
      <c r="E4" s="45" t="s">
        <v>26</v>
      </c>
      <c r="F4" s="46"/>
      <c r="G4" s="46"/>
      <c r="H4" s="47"/>
      <c r="J4" s="48" t="s">
        <v>27</v>
      </c>
      <c r="K4" s="49"/>
      <c r="M4" s="50" t="s">
        <v>26</v>
      </c>
      <c r="O4" s="50" t="s">
        <v>27</v>
      </c>
      <c r="Q4" s="51" t="s">
        <v>28</v>
      </c>
      <c r="S4" s="50" t="s">
        <v>174</v>
      </c>
    </row>
    <row r="5" spans="1:25" x14ac:dyDescent="0.25">
      <c r="A5" s="43"/>
      <c r="J5" s="44"/>
      <c r="K5" s="44"/>
      <c r="M5" s="44"/>
      <c r="O5" s="44"/>
      <c r="Q5" s="52" t="s">
        <v>175</v>
      </c>
      <c r="S5" s="42"/>
    </row>
    <row r="6" spans="1:25" x14ac:dyDescent="0.25">
      <c r="A6" s="43"/>
      <c r="J6" s="44"/>
      <c r="K6" s="44"/>
      <c r="M6" s="44"/>
      <c r="O6" s="44"/>
      <c r="Q6" s="44"/>
      <c r="S6" s="42"/>
    </row>
    <row r="7" spans="1:25" x14ac:dyDescent="0.25">
      <c r="A7" s="41" t="s">
        <v>70</v>
      </c>
      <c r="B7" s="41" t="s">
        <v>58</v>
      </c>
      <c r="C7" s="41" t="s">
        <v>71</v>
      </c>
      <c r="E7" s="41" t="s">
        <v>64</v>
      </c>
      <c r="F7" s="41" t="s">
        <v>176</v>
      </c>
      <c r="G7" s="41" t="s">
        <v>177</v>
      </c>
      <c r="H7" s="41" t="s">
        <v>76</v>
      </c>
      <c r="J7" s="53" t="s">
        <v>178</v>
      </c>
      <c r="K7" s="53" t="s">
        <v>179</v>
      </c>
      <c r="M7" s="41" t="s">
        <v>30</v>
      </c>
      <c r="O7" s="53" t="s">
        <v>30</v>
      </c>
      <c r="Q7" s="41"/>
      <c r="S7" s="53"/>
    </row>
    <row r="8" spans="1:25" x14ac:dyDescent="0.25">
      <c r="A8" s="41"/>
      <c r="B8" s="41"/>
      <c r="C8" s="41"/>
      <c r="D8" s="41"/>
      <c r="E8" s="41"/>
      <c r="F8" s="41" t="s">
        <v>75</v>
      </c>
      <c r="G8" s="41"/>
      <c r="H8" s="41"/>
      <c r="I8" s="41"/>
      <c r="J8" s="53" t="s">
        <v>77</v>
      </c>
      <c r="K8" s="53" t="s">
        <v>180</v>
      </c>
      <c r="L8" s="41"/>
      <c r="M8" s="41" t="s">
        <v>76</v>
      </c>
      <c r="N8" s="41"/>
      <c r="O8" s="53" t="s">
        <v>27</v>
      </c>
      <c r="P8" s="41"/>
      <c r="Q8" s="41"/>
      <c r="R8" s="41"/>
      <c r="S8" s="53"/>
      <c r="T8" s="41"/>
      <c r="V8" s="41"/>
      <c r="X8" s="41"/>
    </row>
    <row r="9" spans="1:25" x14ac:dyDescent="0.25">
      <c r="A9" s="41"/>
      <c r="B9" s="41"/>
      <c r="C9" s="41"/>
      <c r="D9" s="41"/>
      <c r="E9" s="41"/>
      <c r="F9" s="41"/>
      <c r="G9" s="41"/>
      <c r="H9" s="41"/>
      <c r="I9" s="41"/>
      <c r="J9" s="53"/>
      <c r="K9" s="53"/>
      <c r="L9" s="41"/>
      <c r="M9" s="53"/>
      <c r="N9" s="41"/>
      <c r="O9" s="53"/>
      <c r="P9" s="41"/>
      <c r="Q9" s="41"/>
      <c r="R9" s="41"/>
      <c r="S9" s="53"/>
      <c r="T9" s="41"/>
      <c r="V9" s="41"/>
      <c r="X9" s="41"/>
    </row>
    <row r="10" spans="1:25" x14ac:dyDescent="0.25">
      <c r="A10" s="41"/>
      <c r="B10" s="41"/>
      <c r="C10" s="41"/>
      <c r="D10" s="41"/>
      <c r="E10" s="41"/>
      <c r="F10" s="41"/>
      <c r="G10" s="41"/>
      <c r="H10" s="41"/>
      <c r="I10" s="41"/>
      <c r="J10" s="53"/>
      <c r="K10" s="53"/>
      <c r="L10" s="41"/>
      <c r="M10" s="53"/>
      <c r="N10" s="41"/>
      <c r="O10" s="53"/>
      <c r="P10" s="41"/>
      <c r="Q10" s="41"/>
      <c r="R10" s="41"/>
      <c r="S10" s="53"/>
      <c r="T10" s="41"/>
      <c r="V10" s="41"/>
      <c r="X10" s="41"/>
    </row>
    <row r="11" spans="1:25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53"/>
      <c r="K11" s="53"/>
      <c r="L11" s="41"/>
      <c r="M11" s="53"/>
      <c r="N11" s="41"/>
      <c r="O11" s="53"/>
      <c r="P11" s="41"/>
      <c r="Q11" s="41"/>
      <c r="R11" s="41"/>
      <c r="S11" s="53"/>
      <c r="T11" s="41"/>
      <c r="V11" s="41"/>
      <c r="X11" s="41"/>
    </row>
    <row r="12" spans="1:25" x14ac:dyDescent="0.25">
      <c r="A12" s="41"/>
      <c r="B12" s="41"/>
      <c r="C12" s="41"/>
      <c r="D12" s="41"/>
      <c r="E12" s="41"/>
      <c r="F12" s="41"/>
      <c r="G12" s="41"/>
      <c r="H12" s="41"/>
      <c r="I12" s="41"/>
      <c r="J12" s="53"/>
      <c r="K12" s="53"/>
      <c r="L12" s="41"/>
      <c r="M12" s="53"/>
      <c r="N12" s="41"/>
      <c r="O12" s="53"/>
      <c r="P12" s="41"/>
      <c r="Q12" s="41"/>
      <c r="R12" s="41"/>
      <c r="S12" s="53"/>
      <c r="T12" s="41"/>
      <c r="V12" s="41"/>
      <c r="X12" s="41"/>
    </row>
    <row r="13" spans="1:25" x14ac:dyDescent="0.25">
      <c r="A13" s="54">
        <v>45566</v>
      </c>
      <c r="B13" s="40" t="s">
        <v>181</v>
      </c>
      <c r="C13" s="41"/>
      <c r="D13" s="55"/>
      <c r="E13" s="53"/>
      <c r="F13" s="53"/>
      <c r="G13" s="53"/>
      <c r="H13" s="53"/>
      <c r="I13" s="55"/>
      <c r="J13" s="44"/>
      <c r="K13" s="44"/>
      <c r="L13" s="55"/>
      <c r="M13" s="42"/>
      <c r="N13" s="55"/>
      <c r="O13" s="44"/>
      <c r="P13" s="55"/>
      <c r="Q13" s="44"/>
      <c r="R13" s="55"/>
      <c r="S13" s="42">
        <f>50+86.3</f>
        <v>136.30000000000001</v>
      </c>
      <c r="T13" s="55"/>
      <c r="U13" s="53">
        <f>S13</f>
        <v>136.30000000000001</v>
      </c>
      <c r="V13" s="55"/>
      <c r="W13" s="40"/>
      <c r="X13" s="55"/>
      <c r="Y13" s="56">
        <f>136.3-86.3</f>
        <v>50.000000000000014</v>
      </c>
    </row>
    <row r="14" spans="1:25" x14ac:dyDescent="0.25">
      <c r="A14" s="57">
        <v>45566</v>
      </c>
      <c r="B14" s="33" t="s">
        <v>182</v>
      </c>
      <c r="C14" s="43">
        <v>500085</v>
      </c>
      <c r="D14" s="55"/>
      <c r="E14" s="58"/>
      <c r="F14" s="58"/>
      <c r="G14" s="58"/>
      <c r="H14" s="58"/>
      <c r="I14" s="55"/>
      <c r="J14" s="44"/>
      <c r="K14" s="44"/>
      <c r="L14" s="55"/>
      <c r="N14" s="55"/>
      <c r="O14" s="44"/>
      <c r="P14" s="55"/>
      <c r="Q14" s="44">
        <v>86.3</v>
      </c>
      <c r="R14" s="55"/>
      <c r="S14" s="44">
        <f>S13-Q14</f>
        <v>50.000000000000014</v>
      </c>
      <c r="T14" s="55"/>
      <c r="U14" s="44">
        <f>-Q14</f>
        <v>-86.3</v>
      </c>
      <c r="V14" s="55"/>
      <c r="X14" s="55"/>
    </row>
    <row r="15" spans="1:25" x14ac:dyDescent="0.25">
      <c r="A15" s="57">
        <v>45596</v>
      </c>
      <c r="B15" s="33" t="s">
        <v>183</v>
      </c>
      <c r="D15" s="55"/>
      <c r="E15" s="58">
        <v>0</v>
      </c>
      <c r="F15" s="58">
        <v>39.700000000000003</v>
      </c>
      <c r="G15" s="58">
        <v>10</v>
      </c>
      <c r="H15" s="58">
        <v>6</v>
      </c>
      <c r="I15" s="55"/>
      <c r="J15" s="44"/>
      <c r="K15" s="44"/>
      <c r="L15" s="55"/>
      <c r="M15" s="44">
        <f>SUM(E15:H15)</f>
        <v>55.7</v>
      </c>
      <c r="N15" s="55"/>
      <c r="O15" s="44"/>
      <c r="P15" s="55"/>
      <c r="Q15" s="44"/>
      <c r="R15" s="55"/>
      <c r="S15" s="44">
        <f>S14+M15</f>
        <v>105.70000000000002</v>
      </c>
      <c r="T15" s="55"/>
      <c r="U15" s="44">
        <f>M15</f>
        <v>55.7</v>
      </c>
      <c r="V15" s="55"/>
      <c r="X15" s="55"/>
    </row>
    <row r="16" spans="1:25" x14ac:dyDescent="0.25">
      <c r="A16" s="57">
        <v>45618</v>
      </c>
      <c r="B16" s="33" t="s">
        <v>182</v>
      </c>
      <c r="C16" s="43" t="s">
        <v>89</v>
      </c>
      <c r="D16" s="55"/>
      <c r="E16" s="58"/>
      <c r="F16" s="58"/>
      <c r="G16" s="58"/>
      <c r="H16" s="58"/>
      <c r="I16" s="55"/>
      <c r="J16" s="44"/>
      <c r="K16" s="44"/>
      <c r="L16" s="55"/>
      <c r="M16" s="44"/>
      <c r="N16" s="55"/>
      <c r="O16" s="44"/>
      <c r="P16" s="55"/>
      <c r="Q16" s="44">
        <v>75</v>
      </c>
      <c r="R16" s="55"/>
      <c r="S16" s="44">
        <f>S15-Q16</f>
        <v>30.700000000000017</v>
      </c>
      <c r="T16" s="55"/>
      <c r="U16" s="44">
        <f>-Q16</f>
        <v>-75</v>
      </c>
      <c r="V16" s="55"/>
      <c r="X16" s="55"/>
    </row>
    <row r="17" spans="1:24" x14ac:dyDescent="0.25">
      <c r="A17" s="57">
        <v>45626</v>
      </c>
      <c r="B17" s="33" t="s">
        <v>184</v>
      </c>
      <c r="C17" s="59"/>
      <c r="D17" s="55"/>
      <c r="E17" s="58">
        <v>10</v>
      </c>
      <c r="F17" s="58">
        <v>50.42</v>
      </c>
      <c r="G17" s="58">
        <v>50.01</v>
      </c>
      <c r="H17" s="58">
        <v>33.99</v>
      </c>
      <c r="I17" s="55"/>
      <c r="J17" s="44"/>
      <c r="K17" s="44"/>
      <c r="L17" s="55"/>
      <c r="M17" s="44">
        <f>SUM(E17:H17)</f>
        <v>144.42000000000002</v>
      </c>
      <c r="N17" s="55"/>
      <c r="O17" s="44"/>
      <c r="P17" s="55"/>
      <c r="Q17" s="44"/>
      <c r="R17" s="55"/>
      <c r="S17" s="58">
        <f>S16+M17</f>
        <v>175.12000000000003</v>
      </c>
      <c r="T17" s="55"/>
      <c r="U17" s="44">
        <f>M17</f>
        <v>144.42000000000002</v>
      </c>
      <c r="V17" s="55"/>
      <c r="W17" s="44"/>
      <c r="X17" s="55"/>
    </row>
    <row r="18" spans="1:24" x14ac:dyDescent="0.25">
      <c r="A18" s="57">
        <v>45641</v>
      </c>
      <c r="B18" s="33" t="s">
        <v>185</v>
      </c>
      <c r="C18" s="59"/>
      <c r="D18" s="55"/>
      <c r="E18" s="58"/>
      <c r="F18" s="58"/>
      <c r="G18" s="58"/>
      <c r="H18" s="58"/>
      <c r="I18" s="55"/>
      <c r="J18" s="44">
        <v>2.7</v>
      </c>
      <c r="K18" s="44"/>
      <c r="L18" s="55"/>
      <c r="M18" s="44"/>
      <c r="N18" s="55"/>
      <c r="O18" s="44">
        <f t="shared" ref="O18:O21" si="0">J18</f>
        <v>2.7</v>
      </c>
      <c r="P18" s="55"/>
      <c r="Q18" s="44"/>
      <c r="R18" s="55"/>
      <c r="S18" s="58">
        <f>S17-O18</f>
        <v>172.42000000000004</v>
      </c>
      <c r="T18" s="55"/>
      <c r="U18" s="44">
        <f>-O18</f>
        <v>-2.7</v>
      </c>
      <c r="V18" s="55"/>
      <c r="W18" s="44"/>
      <c r="X18" s="55"/>
    </row>
    <row r="19" spans="1:24" x14ac:dyDescent="0.25">
      <c r="A19" s="57">
        <v>45641</v>
      </c>
      <c r="B19" s="33" t="s">
        <v>186</v>
      </c>
      <c r="C19" s="59"/>
      <c r="D19" s="55"/>
      <c r="E19" s="58"/>
      <c r="F19" s="58"/>
      <c r="G19" s="58"/>
      <c r="H19" s="58"/>
      <c r="I19" s="55"/>
      <c r="J19" s="44">
        <v>2.6</v>
      </c>
      <c r="K19" s="44"/>
      <c r="L19" s="55"/>
      <c r="M19" s="44"/>
      <c r="N19" s="55"/>
      <c r="O19" s="44">
        <f t="shared" si="0"/>
        <v>2.6</v>
      </c>
      <c r="P19" s="55"/>
      <c r="Q19" s="44"/>
      <c r="R19" s="55"/>
      <c r="S19" s="58">
        <f t="shared" ref="S19:S24" si="1">S18-O19</f>
        <v>169.82000000000005</v>
      </c>
      <c r="T19" s="55"/>
      <c r="U19" s="44">
        <f t="shared" ref="U19:U24" si="2">-O19</f>
        <v>-2.6</v>
      </c>
      <c r="V19" s="55"/>
      <c r="W19" s="44"/>
      <c r="X19" s="55"/>
    </row>
    <row r="20" spans="1:24" x14ac:dyDescent="0.25">
      <c r="A20" s="57">
        <v>45641</v>
      </c>
      <c r="B20" s="33" t="s">
        <v>187</v>
      </c>
      <c r="C20" s="59"/>
      <c r="D20" s="55"/>
      <c r="E20" s="58"/>
      <c r="F20" s="58"/>
      <c r="G20" s="58"/>
      <c r="H20" s="58"/>
      <c r="I20" s="55"/>
      <c r="J20" s="44">
        <v>3.5</v>
      </c>
      <c r="K20" s="44"/>
      <c r="L20" s="55"/>
      <c r="M20" s="44"/>
      <c r="N20" s="55"/>
      <c r="O20" s="44">
        <f t="shared" si="0"/>
        <v>3.5</v>
      </c>
      <c r="P20" s="55"/>
      <c r="Q20" s="44"/>
      <c r="R20" s="55"/>
      <c r="S20" s="58">
        <f t="shared" si="1"/>
        <v>166.32000000000005</v>
      </c>
      <c r="T20" s="55"/>
      <c r="U20" s="44">
        <f t="shared" si="2"/>
        <v>-3.5</v>
      </c>
      <c r="V20" s="55"/>
      <c r="W20" s="44"/>
      <c r="X20" s="55"/>
    </row>
    <row r="21" spans="1:24" x14ac:dyDescent="0.25">
      <c r="A21" s="57">
        <v>45648</v>
      </c>
      <c r="B21" s="33" t="s">
        <v>188</v>
      </c>
      <c r="C21" s="59"/>
      <c r="D21" s="55"/>
      <c r="E21" s="58"/>
      <c r="F21" s="58"/>
      <c r="G21" s="58"/>
      <c r="H21" s="58"/>
      <c r="I21" s="55"/>
      <c r="J21" s="44">
        <v>2.5</v>
      </c>
      <c r="K21" s="44"/>
      <c r="L21" s="55"/>
      <c r="M21" s="44"/>
      <c r="N21" s="55"/>
      <c r="O21" s="44">
        <f t="shared" si="0"/>
        <v>2.5</v>
      </c>
      <c r="P21" s="55"/>
      <c r="Q21" s="44"/>
      <c r="R21" s="55"/>
      <c r="S21" s="58">
        <f t="shared" si="1"/>
        <v>163.82000000000005</v>
      </c>
      <c r="T21" s="55"/>
      <c r="U21" s="44">
        <f t="shared" si="2"/>
        <v>-2.5</v>
      </c>
      <c r="V21" s="55"/>
      <c r="W21" s="44"/>
      <c r="X21" s="55"/>
    </row>
    <row r="22" spans="1:24" x14ac:dyDescent="0.25">
      <c r="A22" s="57">
        <v>45648</v>
      </c>
      <c r="B22" s="33" t="s">
        <v>189</v>
      </c>
      <c r="C22" s="59"/>
      <c r="D22" s="55"/>
      <c r="E22" s="58"/>
      <c r="F22" s="58"/>
      <c r="G22" s="58"/>
      <c r="H22" s="58"/>
      <c r="I22" s="55"/>
      <c r="K22" s="44">
        <v>0.81</v>
      </c>
      <c r="L22" s="55"/>
      <c r="M22" s="44"/>
      <c r="N22" s="55"/>
      <c r="O22" s="44">
        <f>K22</f>
        <v>0.81</v>
      </c>
      <c r="P22" s="55"/>
      <c r="Q22" s="44"/>
      <c r="R22" s="55"/>
      <c r="S22" s="58">
        <f t="shared" si="1"/>
        <v>163.01000000000005</v>
      </c>
      <c r="T22" s="55"/>
      <c r="U22" s="44">
        <f t="shared" si="2"/>
        <v>-0.81</v>
      </c>
      <c r="V22" s="55"/>
      <c r="W22" s="44"/>
      <c r="X22" s="55"/>
    </row>
    <row r="23" spans="1:24" x14ac:dyDescent="0.25">
      <c r="A23" s="57">
        <v>45648</v>
      </c>
      <c r="B23" s="33" t="s">
        <v>190</v>
      </c>
      <c r="C23" s="59"/>
      <c r="D23" s="55"/>
      <c r="E23" s="58"/>
      <c r="F23" s="58"/>
      <c r="G23" s="58"/>
      <c r="H23" s="58"/>
      <c r="I23" s="55"/>
      <c r="K23" s="44">
        <v>1.1299999999999999</v>
      </c>
      <c r="L23" s="55"/>
      <c r="M23" s="44"/>
      <c r="N23" s="55"/>
      <c r="O23" s="44">
        <f>K23</f>
        <v>1.1299999999999999</v>
      </c>
      <c r="P23" s="55"/>
      <c r="Q23" s="44"/>
      <c r="R23" s="55"/>
      <c r="S23" s="58">
        <f t="shared" si="1"/>
        <v>161.88000000000005</v>
      </c>
      <c r="T23" s="55"/>
      <c r="U23" s="44">
        <f t="shared" si="2"/>
        <v>-1.1299999999999999</v>
      </c>
      <c r="V23" s="55"/>
      <c r="W23" s="44"/>
      <c r="X23" s="55"/>
    </row>
    <row r="24" spans="1:24" x14ac:dyDescent="0.25">
      <c r="A24" s="57">
        <v>45648</v>
      </c>
      <c r="B24" s="33" t="s">
        <v>191</v>
      </c>
      <c r="C24" s="59"/>
      <c r="D24" s="55"/>
      <c r="E24" s="58"/>
      <c r="F24" s="58"/>
      <c r="G24" s="58"/>
      <c r="H24" s="58"/>
      <c r="I24" s="55"/>
      <c r="K24" s="44">
        <v>1.98</v>
      </c>
      <c r="L24" s="55"/>
      <c r="M24" s="44"/>
      <c r="N24" s="55"/>
      <c r="O24" s="44">
        <f>K24</f>
        <v>1.98</v>
      </c>
      <c r="P24" s="55"/>
      <c r="Q24" s="44"/>
      <c r="R24" s="55"/>
      <c r="S24" s="58">
        <f t="shared" si="1"/>
        <v>159.90000000000006</v>
      </c>
      <c r="T24" s="55"/>
      <c r="U24" s="44">
        <f t="shared" si="2"/>
        <v>-1.98</v>
      </c>
      <c r="V24" s="55"/>
      <c r="W24" s="44"/>
      <c r="X24" s="55"/>
    </row>
    <row r="25" spans="1:24" x14ac:dyDescent="0.25">
      <c r="A25" s="57">
        <v>45657</v>
      </c>
      <c r="B25" s="33" t="s">
        <v>192</v>
      </c>
      <c r="C25" s="59"/>
      <c r="D25" s="55"/>
      <c r="E25" s="58">
        <v>0</v>
      </c>
      <c r="F25" s="58">
        <v>24.55</v>
      </c>
      <c r="G25" s="58">
        <v>0</v>
      </c>
      <c r="H25" s="58">
        <v>0</v>
      </c>
      <c r="I25" s="55"/>
      <c r="J25" s="44"/>
      <c r="K25" s="44"/>
      <c r="L25" s="55"/>
      <c r="M25" s="44">
        <f>SUM(E25:H25)</f>
        <v>24.55</v>
      </c>
      <c r="N25" s="55"/>
      <c r="O25" s="44"/>
      <c r="P25" s="55"/>
      <c r="Q25" s="44"/>
      <c r="R25" s="55"/>
      <c r="S25" s="58">
        <f>S24+M25</f>
        <v>184.45000000000007</v>
      </c>
      <c r="T25" s="55"/>
      <c r="U25" s="44">
        <f>M25</f>
        <v>24.55</v>
      </c>
      <c r="V25" s="55"/>
      <c r="X25" s="55"/>
    </row>
    <row r="26" spans="1:24" x14ac:dyDescent="0.25">
      <c r="A26" s="57">
        <v>45657</v>
      </c>
      <c r="B26" s="33" t="s">
        <v>182</v>
      </c>
      <c r="C26" s="43" t="s">
        <v>89</v>
      </c>
      <c r="D26" s="55"/>
      <c r="E26" s="58"/>
      <c r="F26" s="58"/>
      <c r="G26" s="58"/>
      <c r="H26" s="58"/>
      <c r="I26" s="55"/>
      <c r="J26" s="44"/>
      <c r="K26" s="44"/>
      <c r="L26" s="55"/>
      <c r="N26" s="55"/>
      <c r="O26" s="44"/>
      <c r="P26" s="55"/>
      <c r="Q26" s="44">
        <v>95</v>
      </c>
      <c r="R26" s="55"/>
      <c r="S26" s="44">
        <f>S25-Q26</f>
        <v>89.450000000000074</v>
      </c>
      <c r="T26" s="55"/>
      <c r="U26" s="44">
        <f>-Q26</f>
        <v>-95</v>
      </c>
      <c r="V26" s="55"/>
      <c r="X26" s="55"/>
    </row>
    <row r="27" spans="1:24" x14ac:dyDescent="0.25">
      <c r="A27" s="57">
        <v>45688</v>
      </c>
      <c r="B27" s="33" t="s">
        <v>193</v>
      </c>
      <c r="C27" s="59"/>
      <c r="D27" s="55"/>
      <c r="E27" s="58">
        <v>0</v>
      </c>
      <c r="F27" s="58">
        <v>0</v>
      </c>
      <c r="G27" s="58">
        <v>0</v>
      </c>
      <c r="H27" s="58">
        <v>0</v>
      </c>
      <c r="I27" s="55"/>
      <c r="J27" s="44"/>
      <c r="K27" s="44"/>
      <c r="L27" s="55"/>
      <c r="M27" s="44">
        <f>SUM(E27:H27)</f>
        <v>0</v>
      </c>
      <c r="N27" s="55"/>
      <c r="O27" s="44"/>
      <c r="P27" s="55"/>
      <c r="Q27" s="44"/>
      <c r="R27" s="55"/>
      <c r="S27" s="58">
        <f>S26</f>
        <v>89.450000000000074</v>
      </c>
      <c r="T27" s="55"/>
      <c r="U27" s="44">
        <v>0</v>
      </c>
      <c r="V27" s="55"/>
      <c r="W27" s="44">
        <f>SUM(U13:U27)</f>
        <v>89.450000000000074</v>
      </c>
      <c r="X27" s="55"/>
    </row>
    <row r="28" spans="1:24" x14ac:dyDescent="0.25">
      <c r="A28" s="57">
        <v>45709</v>
      </c>
      <c r="B28" s="33" t="s">
        <v>182</v>
      </c>
      <c r="C28" s="43" t="s">
        <v>89</v>
      </c>
      <c r="D28" s="55"/>
      <c r="E28" s="58"/>
      <c r="F28" s="58"/>
      <c r="G28" s="58"/>
      <c r="H28" s="58"/>
      <c r="I28" s="55"/>
      <c r="J28" s="44"/>
      <c r="K28" s="44"/>
      <c r="L28" s="55"/>
      <c r="M28" s="44"/>
      <c r="N28" s="55"/>
      <c r="O28" s="44"/>
      <c r="P28" s="55"/>
      <c r="Q28" s="44">
        <v>55</v>
      </c>
      <c r="R28" s="55"/>
      <c r="S28" s="44">
        <f>S27-Q28</f>
        <v>34.450000000000074</v>
      </c>
      <c r="T28" s="55"/>
      <c r="U28" s="58">
        <f>-Q28</f>
        <v>-55</v>
      </c>
      <c r="V28" s="55"/>
      <c r="W28" s="44"/>
      <c r="X28" s="55"/>
    </row>
    <row r="29" spans="1:24" x14ac:dyDescent="0.25">
      <c r="A29" s="57">
        <v>45716</v>
      </c>
      <c r="B29" s="33" t="s">
        <v>194</v>
      </c>
      <c r="C29" s="59"/>
      <c r="D29" s="55"/>
      <c r="E29" s="58">
        <v>5</v>
      </c>
      <c r="F29" s="58">
        <v>56.42</v>
      </c>
      <c r="G29" s="58">
        <v>17</v>
      </c>
      <c r="H29" s="58">
        <v>5</v>
      </c>
      <c r="I29" s="55"/>
      <c r="J29" s="44"/>
      <c r="K29" s="44"/>
      <c r="L29" s="55"/>
      <c r="M29" s="44">
        <f>SUM(E29:H29)</f>
        <v>83.42</v>
      </c>
      <c r="N29" s="55"/>
      <c r="O29" s="44"/>
      <c r="P29" s="55"/>
      <c r="Q29" s="44"/>
      <c r="R29" s="55"/>
      <c r="S29" s="58">
        <f>S28+M29</f>
        <v>117.87000000000008</v>
      </c>
      <c r="T29" s="55"/>
      <c r="U29" s="44">
        <f t="shared" ref="U29:U32" si="3">M29</f>
        <v>83.42</v>
      </c>
      <c r="V29" s="55"/>
      <c r="W29" s="44"/>
      <c r="X29" s="55"/>
    </row>
    <row r="30" spans="1:24" x14ac:dyDescent="0.25">
      <c r="A30" s="57">
        <v>45723</v>
      </c>
      <c r="B30" s="33" t="s">
        <v>182</v>
      </c>
      <c r="C30" s="43" t="s">
        <v>89</v>
      </c>
      <c r="D30" s="55"/>
      <c r="E30" s="58"/>
      <c r="F30" s="58"/>
      <c r="G30" s="58"/>
      <c r="H30" s="58"/>
      <c r="I30" s="55"/>
      <c r="J30" s="44"/>
      <c r="K30" s="44"/>
      <c r="L30" s="55"/>
      <c r="M30" s="44"/>
      <c r="N30" s="55"/>
      <c r="O30" s="44"/>
      <c r="P30" s="55"/>
      <c r="Q30" s="44">
        <v>70</v>
      </c>
      <c r="R30" s="55"/>
      <c r="S30" s="44">
        <f>S29-Q30</f>
        <v>47.870000000000076</v>
      </c>
      <c r="T30" s="55"/>
      <c r="U30" s="58">
        <f>-Q30</f>
        <v>-70</v>
      </c>
      <c r="V30" s="55"/>
      <c r="W30" s="44"/>
      <c r="X30" s="55"/>
    </row>
    <row r="31" spans="1:24" x14ac:dyDescent="0.25">
      <c r="A31" s="57">
        <v>45744</v>
      </c>
      <c r="B31" s="33" t="s">
        <v>182</v>
      </c>
      <c r="C31" s="43" t="s">
        <v>89</v>
      </c>
      <c r="D31" s="55"/>
      <c r="E31" s="58"/>
      <c r="F31" s="58"/>
      <c r="G31" s="58"/>
      <c r="H31" s="58"/>
      <c r="I31" s="55"/>
      <c r="J31" s="44"/>
      <c r="K31" s="44"/>
      <c r="L31" s="55"/>
      <c r="M31" s="44"/>
      <c r="N31" s="55"/>
      <c r="O31" s="44"/>
      <c r="P31" s="55"/>
      <c r="Q31" s="44">
        <v>90</v>
      </c>
      <c r="R31" s="55"/>
      <c r="S31" s="44">
        <f>S30-Q31</f>
        <v>-42.129999999999924</v>
      </c>
      <c r="T31" s="55"/>
      <c r="U31" s="58">
        <f>-Q31</f>
        <v>-90</v>
      </c>
      <c r="V31" s="55"/>
      <c r="W31" s="44"/>
      <c r="X31" s="55"/>
    </row>
    <row r="32" spans="1:24" x14ac:dyDescent="0.25">
      <c r="A32" s="57">
        <v>45747</v>
      </c>
      <c r="B32" s="33" t="s">
        <v>195</v>
      </c>
      <c r="C32" s="59"/>
      <c r="D32" s="55"/>
      <c r="E32" s="58">
        <v>10</v>
      </c>
      <c r="F32" s="58">
        <v>97.62</v>
      </c>
      <c r="G32" s="58">
        <v>0</v>
      </c>
      <c r="H32" s="58">
        <v>22</v>
      </c>
      <c r="I32" s="55"/>
      <c r="J32" s="44"/>
      <c r="K32" s="44"/>
      <c r="L32" s="55"/>
      <c r="M32" s="44">
        <f>SUM(E32:H32)</f>
        <v>129.62</v>
      </c>
      <c r="N32" s="55"/>
      <c r="O32" s="44"/>
      <c r="P32" s="55"/>
      <c r="Q32" s="44"/>
      <c r="R32" s="55"/>
      <c r="S32" s="58">
        <f>S31+M32</f>
        <v>87.49000000000008</v>
      </c>
      <c r="T32" s="55"/>
      <c r="U32" s="44">
        <f t="shared" si="3"/>
        <v>129.62</v>
      </c>
      <c r="V32" s="55"/>
      <c r="W32" s="44"/>
      <c r="X32" s="55"/>
    </row>
    <row r="33" spans="1:26" x14ac:dyDescent="0.25">
      <c r="A33" s="57">
        <v>45777</v>
      </c>
      <c r="B33" s="33" t="s">
        <v>196</v>
      </c>
      <c r="C33" s="59"/>
      <c r="D33" s="55"/>
      <c r="E33" s="58">
        <v>0</v>
      </c>
      <c r="F33" s="58">
        <v>51.31</v>
      </c>
      <c r="G33" s="58">
        <v>45</v>
      </c>
      <c r="H33" s="58">
        <v>22.5</v>
      </c>
      <c r="I33" s="55"/>
      <c r="J33" s="44"/>
      <c r="K33" s="44"/>
      <c r="L33" s="55"/>
      <c r="M33" s="44">
        <f>SUM(E33:H33)</f>
        <v>118.81</v>
      </c>
      <c r="N33" s="55"/>
      <c r="O33" s="44"/>
      <c r="P33" s="55"/>
      <c r="Q33" s="44"/>
      <c r="R33" s="55"/>
      <c r="S33" s="58">
        <f t="shared" ref="S33" si="4">S32+M33</f>
        <v>206.30000000000007</v>
      </c>
      <c r="T33" s="55"/>
      <c r="U33" s="44">
        <f>M33</f>
        <v>118.81</v>
      </c>
      <c r="V33" s="55"/>
      <c r="W33" s="44">
        <f>SUM(U13:U33)</f>
        <v>206.30000000000007</v>
      </c>
      <c r="X33" s="55"/>
    </row>
    <row r="34" spans="1:26" x14ac:dyDescent="0.25">
      <c r="A34" s="57">
        <v>45779</v>
      </c>
      <c r="B34" s="33" t="s">
        <v>182</v>
      </c>
      <c r="C34" s="60"/>
      <c r="D34" s="55"/>
      <c r="E34" s="58"/>
      <c r="F34" s="58"/>
      <c r="G34" s="58"/>
      <c r="H34" s="58"/>
      <c r="I34" s="55"/>
      <c r="J34" s="44"/>
      <c r="K34" s="44"/>
      <c r="L34" s="55"/>
      <c r="M34" s="44"/>
      <c r="N34" s="55"/>
      <c r="O34" s="44"/>
      <c r="P34" s="55"/>
      <c r="Q34" s="44">
        <v>80</v>
      </c>
      <c r="R34" s="55"/>
      <c r="S34" s="44">
        <f>S33-Q34</f>
        <v>126.30000000000007</v>
      </c>
      <c r="T34" s="55"/>
      <c r="U34" s="58">
        <f>-Q34</f>
        <v>-80</v>
      </c>
      <c r="V34" s="55"/>
      <c r="W34" s="44"/>
      <c r="X34" s="55"/>
    </row>
    <row r="35" spans="1:26" x14ac:dyDescent="0.25">
      <c r="A35" s="57">
        <v>45780</v>
      </c>
      <c r="B35" s="33" t="s">
        <v>197</v>
      </c>
      <c r="D35" s="55"/>
      <c r="E35" s="58"/>
      <c r="F35" s="58"/>
      <c r="G35" s="58"/>
      <c r="H35" s="58"/>
      <c r="I35" s="55"/>
      <c r="J35" s="44">
        <v>2.1</v>
      </c>
      <c r="K35" s="44"/>
      <c r="L35" s="55"/>
      <c r="M35" s="44"/>
      <c r="N35" s="55"/>
      <c r="O35" s="44">
        <f>J35</f>
        <v>2.1</v>
      </c>
      <c r="P35" s="55"/>
      <c r="R35" s="55"/>
      <c r="S35" s="44">
        <f>S34-O35</f>
        <v>124.20000000000007</v>
      </c>
      <c r="T35" s="55"/>
      <c r="U35" s="44">
        <f t="shared" ref="U35:U39" si="5">-O35</f>
        <v>-2.1</v>
      </c>
      <c r="V35" s="55"/>
      <c r="W35" s="40"/>
      <c r="X35" s="55"/>
      <c r="Y35" s="40"/>
      <c r="Z35" s="42"/>
    </row>
    <row r="36" spans="1:26" x14ac:dyDescent="0.25">
      <c r="A36" s="57">
        <v>45780</v>
      </c>
      <c r="B36" s="33" t="s">
        <v>198</v>
      </c>
      <c r="D36" s="55"/>
      <c r="E36" s="58"/>
      <c r="F36" s="58"/>
      <c r="G36" s="58"/>
      <c r="H36" s="58"/>
      <c r="I36" s="55"/>
      <c r="J36" s="44">
        <v>2.5</v>
      </c>
      <c r="K36" s="44"/>
      <c r="L36" s="55"/>
      <c r="M36" s="44"/>
      <c r="N36" s="55"/>
      <c r="O36" s="44">
        <f>J36</f>
        <v>2.5</v>
      </c>
      <c r="P36" s="55"/>
      <c r="R36" s="55"/>
      <c r="S36" s="44">
        <f t="shared" ref="S36:S39" si="6">S35-O36</f>
        <v>121.70000000000007</v>
      </c>
      <c r="T36" s="55"/>
      <c r="U36" s="44">
        <f t="shared" si="5"/>
        <v>-2.5</v>
      </c>
      <c r="V36" s="55"/>
      <c r="W36" s="40"/>
      <c r="X36" s="55"/>
      <c r="Y36" s="40"/>
      <c r="Z36" s="42"/>
    </row>
    <row r="37" spans="1:26" x14ac:dyDescent="0.25">
      <c r="A37" s="57">
        <v>45780</v>
      </c>
      <c r="B37" s="33" t="s">
        <v>199</v>
      </c>
      <c r="D37" s="55"/>
      <c r="E37" s="58"/>
      <c r="F37" s="58"/>
      <c r="G37" s="58"/>
      <c r="H37" s="58"/>
      <c r="I37" s="55"/>
      <c r="J37" s="44">
        <v>2.5</v>
      </c>
      <c r="K37" s="44"/>
      <c r="L37" s="55"/>
      <c r="M37" s="44"/>
      <c r="N37" s="55"/>
      <c r="O37" s="44">
        <f>J37</f>
        <v>2.5</v>
      </c>
      <c r="P37" s="55"/>
      <c r="R37" s="55"/>
      <c r="S37" s="44">
        <f t="shared" si="6"/>
        <v>119.20000000000007</v>
      </c>
      <c r="T37" s="55"/>
      <c r="U37" s="44">
        <f t="shared" si="5"/>
        <v>-2.5</v>
      </c>
      <c r="V37" s="55"/>
      <c r="W37" s="40"/>
      <c r="X37" s="55"/>
      <c r="Y37" s="40"/>
      <c r="Z37" s="42"/>
    </row>
    <row r="38" spans="1:26" x14ac:dyDescent="0.25">
      <c r="A38" s="57">
        <v>45780</v>
      </c>
      <c r="B38" s="33" t="s">
        <v>200</v>
      </c>
      <c r="D38" s="55"/>
      <c r="E38" s="58"/>
      <c r="F38" s="58"/>
      <c r="G38" s="58"/>
      <c r="H38" s="58"/>
      <c r="I38" s="55"/>
      <c r="J38" s="44">
        <v>3.9</v>
      </c>
      <c r="K38" s="44"/>
      <c r="L38" s="55"/>
      <c r="M38" s="44"/>
      <c r="N38" s="55"/>
      <c r="O38" s="44">
        <f>J38</f>
        <v>3.9</v>
      </c>
      <c r="P38" s="55"/>
      <c r="R38" s="55"/>
      <c r="S38" s="44">
        <f t="shared" si="6"/>
        <v>115.30000000000007</v>
      </c>
      <c r="T38" s="55"/>
      <c r="U38" s="44">
        <f t="shared" si="5"/>
        <v>-3.9</v>
      </c>
      <c r="V38" s="55"/>
      <c r="W38" s="40"/>
      <c r="X38" s="55"/>
      <c r="Y38" s="40"/>
      <c r="Z38" s="42"/>
    </row>
    <row r="39" spans="1:26" x14ac:dyDescent="0.25">
      <c r="A39" s="57">
        <v>45780</v>
      </c>
      <c r="B39" s="33" t="s">
        <v>201</v>
      </c>
      <c r="D39" s="55"/>
      <c r="E39" s="58"/>
      <c r="F39" s="58"/>
      <c r="G39" s="58"/>
      <c r="H39" s="58"/>
      <c r="I39" s="55"/>
      <c r="J39" s="44">
        <v>3.9</v>
      </c>
      <c r="K39" s="44"/>
      <c r="L39" s="55"/>
      <c r="M39" s="44"/>
      <c r="N39" s="55"/>
      <c r="O39" s="44">
        <f>J39</f>
        <v>3.9</v>
      </c>
      <c r="P39" s="55"/>
      <c r="R39" s="55"/>
      <c r="S39" s="44">
        <f t="shared" si="6"/>
        <v>111.40000000000006</v>
      </c>
      <c r="T39" s="55"/>
      <c r="U39" s="44">
        <f t="shared" si="5"/>
        <v>-3.9</v>
      </c>
      <c r="V39" s="55"/>
      <c r="W39" s="40"/>
      <c r="X39" s="55"/>
      <c r="Y39" s="40"/>
      <c r="Z39" s="42"/>
    </row>
    <row r="40" spans="1:26" x14ac:dyDescent="0.25">
      <c r="A40" s="57">
        <v>45806</v>
      </c>
      <c r="B40" s="33" t="s">
        <v>182</v>
      </c>
      <c r="C40" s="60"/>
      <c r="D40" s="55"/>
      <c r="E40" s="58"/>
      <c r="F40" s="58"/>
      <c r="G40" s="58"/>
      <c r="H40" s="58"/>
      <c r="I40" s="55"/>
      <c r="J40" s="44"/>
      <c r="K40" s="44"/>
      <c r="L40" s="55"/>
      <c r="M40" s="44"/>
      <c r="N40" s="55"/>
      <c r="O40" s="44"/>
      <c r="P40" s="55"/>
      <c r="Q40" s="44">
        <v>60</v>
      </c>
      <c r="R40" s="55"/>
      <c r="S40" s="44">
        <f>S39-Q40</f>
        <v>51.400000000000063</v>
      </c>
      <c r="T40" s="55"/>
      <c r="U40" s="58">
        <f>-Q40</f>
        <v>-60</v>
      </c>
      <c r="V40" s="55"/>
      <c r="W40" s="44"/>
      <c r="X40" s="55"/>
    </row>
    <row r="41" spans="1:26" x14ac:dyDescent="0.25">
      <c r="A41" s="57">
        <v>45808</v>
      </c>
      <c r="B41" s="33" t="s">
        <v>202</v>
      </c>
      <c r="C41" s="59"/>
      <c r="D41" s="55"/>
      <c r="E41" s="58">
        <v>0</v>
      </c>
      <c r="F41" s="58">
        <v>54.37</v>
      </c>
      <c r="G41" s="58">
        <v>0</v>
      </c>
      <c r="H41" s="58">
        <v>19.989999999999998</v>
      </c>
      <c r="I41" s="55"/>
      <c r="J41" s="44"/>
      <c r="K41" s="44"/>
      <c r="L41" s="55"/>
      <c r="M41" s="44">
        <f>SUM(E41:H41)</f>
        <v>74.36</v>
      </c>
      <c r="N41" s="55"/>
      <c r="O41" s="44"/>
      <c r="P41" s="55"/>
      <c r="Q41" s="44"/>
      <c r="R41" s="55"/>
      <c r="S41" s="58">
        <f>S40+M41</f>
        <v>125.76000000000006</v>
      </c>
      <c r="T41" s="55"/>
      <c r="U41" s="44">
        <f>M41</f>
        <v>74.36</v>
      </c>
      <c r="V41" s="55"/>
      <c r="W41" s="44">
        <f>SUM(U13:U41)</f>
        <v>125.76000000000006</v>
      </c>
      <c r="X41" s="55"/>
    </row>
    <row r="42" spans="1:26" x14ac:dyDescent="0.25">
      <c r="A42" s="57">
        <v>45835</v>
      </c>
      <c r="B42" s="33" t="s">
        <v>182</v>
      </c>
      <c r="C42" s="60"/>
      <c r="D42" s="55"/>
      <c r="E42" s="58"/>
      <c r="F42" s="58"/>
      <c r="G42" s="58"/>
      <c r="H42" s="58"/>
      <c r="I42" s="55"/>
      <c r="J42" s="44"/>
      <c r="K42" s="44"/>
      <c r="L42" s="55"/>
      <c r="M42" s="44"/>
      <c r="N42" s="55"/>
      <c r="O42" s="44"/>
      <c r="P42" s="55"/>
      <c r="Q42" s="44">
        <v>60</v>
      </c>
      <c r="R42" s="55"/>
      <c r="S42" s="44">
        <f>S41-Q42</f>
        <v>65.760000000000062</v>
      </c>
      <c r="T42" s="55"/>
      <c r="U42" s="58">
        <f>-Q42</f>
        <v>-60</v>
      </c>
      <c r="V42" s="55"/>
      <c r="W42" s="44"/>
      <c r="X42" s="55"/>
    </row>
    <row r="43" spans="1:26" x14ac:dyDescent="0.25">
      <c r="A43" s="57">
        <v>45838</v>
      </c>
      <c r="B43" s="33" t="s">
        <v>203</v>
      </c>
      <c r="C43" s="59"/>
      <c r="D43" s="55"/>
      <c r="E43" s="58">
        <v>0</v>
      </c>
      <c r="F43" s="58">
        <v>23.68</v>
      </c>
      <c r="G43" s="58">
        <v>0</v>
      </c>
      <c r="H43" s="58">
        <v>4</v>
      </c>
      <c r="I43" s="55"/>
      <c r="J43" s="44"/>
      <c r="K43" s="44"/>
      <c r="L43" s="55"/>
      <c r="M43" s="44">
        <f>SUM(E43:H43)</f>
        <v>27.68</v>
      </c>
      <c r="N43" s="55"/>
      <c r="O43" s="44"/>
      <c r="P43" s="55"/>
      <c r="Q43" s="44"/>
      <c r="R43" s="55"/>
      <c r="S43" s="58">
        <f>S42+M43</f>
        <v>93.440000000000055</v>
      </c>
      <c r="T43" s="55"/>
      <c r="U43" s="44">
        <f>M43</f>
        <v>27.68</v>
      </c>
      <c r="V43" s="55"/>
      <c r="W43" s="44">
        <f>SUM(U13:U43)</f>
        <v>93.440000000000055</v>
      </c>
      <c r="X43" s="55"/>
    </row>
    <row r="44" spans="1:26" x14ac:dyDescent="0.25">
      <c r="A44" s="57">
        <v>45846</v>
      </c>
      <c r="B44" s="33" t="s">
        <v>182</v>
      </c>
      <c r="C44" s="60"/>
      <c r="D44" s="55"/>
      <c r="E44" s="58"/>
      <c r="F44" s="58"/>
      <c r="G44" s="58"/>
      <c r="H44" s="58"/>
      <c r="I44" s="55"/>
      <c r="J44" s="44"/>
      <c r="K44" s="44"/>
      <c r="L44" s="55"/>
      <c r="M44" s="44"/>
      <c r="N44" s="55"/>
      <c r="O44" s="44"/>
      <c r="P44" s="55"/>
      <c r="Q44" s="44">
        <v>70</v>
      </c>
      <c r="R44" s="55"/>
      <c r="S44" s="44">
        <f>S43-Q44</f>
        <v>23.440000000000055</v>
      </c>
      <c r="T44" s="55"/>
      <c r="U44" s="58">
        <f>-Q44</f>
        <v>-70</v>
      </c>
      <c r="V44" s="55"/>
      <c r="W44" s="44"/>
      <c r="X44" s="55"/>
    </row>
    <row r="45" spans="1:26" x14ac:dyDescent="0.25">
      <c r="A45" s="57">
        <v>45867</v>
      </c>
      <c r="B45" s="33" t="s">
        <v>182</v>
      </c>
      <c r="C45" s="60"/>
      <c r="D45" s="55"/>
      <c r="E45" s="58"/>
      <c r="F45" s="58"/>
      <c r="G45" s="58"/>
      <c r="H45" s="58"/>
      <c r="I45" s="55"/>
      <c r="J45" s="44"/>
      <c r="K45" s="44"/>
      <c r="L45" s="55"/>
      <c r="M45" s="44"/>
      <c r="N45" s="55"/>
      <c r="O45" s="44"/>
      <c r="P45" s="55"/>
      <c r="Q45" s="44">
        <v>160</v>
      </c>
      <c r="R45" s="55"/>
      <c r="S45" s="44">
        <f>S44-Q45</f>
        <v>-136.55999999999995</v>
      </c>
      <c r="T45" s="55"/>
      <c r="U45" s="58">
        <f>-Q45</f>
        <v>-160</v>
      </c>
      <c r="V45" s="55"/>
      <c r="W45" s="44"/>
      <c r="X45" s="55"/>
    </row>
    <row r="46" spans="1:26" x14ac:dyDescent="0.25">
      <c r="A46" s="57">
        <v>45869</v>
      </c>
      <c r="B46" s="33" t="s">
        <v>204</v>
      </c>
      <c r="C46" s="59"/>
      <c r="D46" s="55"/>
      <c r="E46" s="58">
        <v>5</v>
      </c>
      <c r="F46" s="58">
        <v>176</v>
      </c>
      <c r="G46" s="58">
        <v>52.5</v>
      </c>
      <c r="H46" s="58">
        <v>36.5</v>
      </c>
      <c r="I46" s="55"/>
      <c r="J46" s="44"/>
      <c r="K46" s="44"/>
      <c r="L46" s="55"/>
      <c r="M46" s="44">
        <f>SUM(E46:H46)</f>
        <v>270</v>
      </c>
      <c r="N46" s="55"/>
      <c r="O46" s="44"/>
      <c r="P46" s="55"/>
      <c r="Q46" s="44"/>
      <c r="R46" s="55"/>
      <c r="S46" s="58">
        <f>S45+M46</f>
        <v>133.44000000000005</v>
      </c>
      <c r="T46" s="55"/>
      <c r="U46" s="44">
        <f t="shared" ref="U46" si="7">M46</f>
        <v>270</v>
      </c>
      <c r="V46" s="55"/>
      <c r="W46" s="44">
        <f>SUM(U13:U46)</f>
        <v>133.44000000000005</v>
      </c>
      <c r="X46" s="55"/>
    </row>
    <row r="47" spans="1:26" x14ac:dyDescent="0.25">
      <c r="A47" s="57">
        <v>45884</v>
      </c>
      <c r="B47" s="33" t="s">
        <v>182</v>
      </c>
      <c r="C47" s="60"/>
      <c r="D47" s="55"/>
      <c r="E47" s="58"/>
      <c r="F47" s="58"/>
      <c r="G47" s="58"/>
      <c r="H47" s="58"/>
      <c r="I47" s="55"/>
      <c r="J47" s="44"/>
      <c r="K47" s="44"/>
      <c r="L47" s="55"/>
      <c r="M47" s="44"/>
      <c r="N47" s="55"/>
      <c r="O47" s="44"/>
      <c r="P47" s="55"/>
      <c r="Q47" s="44">
        <v>60</v>
      </c>
      <c r="R47" s="55"/>
      <c r="S47" s="44">
        <f>S46-Q47</f>
        <v>73.440000000000055</v>
      </c>
      <c r="T47" s="55"/>
      <c r="U47" s="58">
        <f>-Q47</f>
        <v>-60</v>
      </c>
      <c r="V47" s="55"/>
      <c r="W47" s="44"/>
      <c r="X47" s="55"/>
    </row>
    <row r="48" spans="1:26" x14ac:dyDescent="0.25">
      <c r="A48" s="57">
        <v>45900</v>
      </c>
      <c r="B48" s="33" t="s">
        <v>205</v>
      </c>
      <c r="C48" s="59"/>
      <c r="D48" s="55"/>
      <c r="E48" s="58">
        <v>0</v>
      </c>
      <c r="F48" s="58">
        <v>117.85</v>
      </c>
      <c r="G48" s="58">
        <v>8.5</v>
      </c>
      <c r="H48" s="58">
        <v>31</v>
      </c>
      <c r="I48" s="55"/>
      <c r="J48" s="44"/>
      <c r="K48" s="44"/>
      <c r="L48" s="55"/>
      <c r="M48" s="44">
        <f>SUM(E48:H48)</f>
        <v>157.35</v>
      </c>
      <c r="N48" s="55"/>
      <c r="O48" s="44"/>
      <c r="P48" s="55"/>
      <c r="Q48" s="44"/>
      <c r="R48" s="55"/>
      <c r="S48" s="58">
        <f>S47+M48</f>
        <v>230.79000000000005</v>
      </c>
      <c r="T48" s="55"/>
      <c r="U48" s="44">
        <f>M48</f>
        <v>157.35</v>
      </c>
      <c r="V48" s="55"/>
      <c r="W48" s="44">
        <f>SUM(U13:U48)</f>
        <v>230.79000000000005</v>
      </c>
      <c r="X48" s="55"/>
    </row>
    <row r="49" spans="1:24" x14ac:dyDescent="0.25">
      <c r="A49" s="57">
        <v>45904</v>
      </c>
      <c r="B49" s="33" t="s">
        <v>182</v>
      </c>
      <c r="C49" s="60"/>
      <c r="D49" s="55"/>
      <c r="E49" s="58"/>
      <c r="F49" s="58"/>
      <c r="G49" s="58"/>
      <c r="H49" s="58"/>
      <c r="I49" s="55"/>
      <c r="J49" s="44"/>
      <c r="K49" s="44"/>
      <c r="L49" s="55"/>
      <c r="M49" s="44"/>
      <c r="N49" s="55"/>
      <c r="O49" s="44"/>
      <c r="P49" s="55"/>
      <c r="Q49" s="44">
        <v>70</v>
      </c>
      <c r="R49" s="55"/>
      <c r="S49" s="44">
        <f t="shared" ref="S49:S51" si="8">S48-Q49</f>
        <v>160.79000000000005</v>
      </c>
      <c r="T49" s="55"/>
      <c r="U49" s="58">
        <f t="shared" ref="U49:U51" si="9">-Q49</f>
        <v>-70</v>
      </c>
      <c r="V49" s="55"/>
      <c r="W49" s="44"/>
      <c r="X49" s="55"/>
    </row>
    <row r="50" spans="1:24" x14ac:dyDescent="0.25">
      <c r="A50" s="57">
        <v>45911</v>
      </c>
      <c r="B50" s="33" t="s">
        <v>182</v>
      </c>
      <c r="C50" s="60"/>
      <c r="D50" s="55"/>
      <c r="E50" s="58"/>
      <c r="F50" s="58"/>
      <c r="G50" s="58"/>
      <c r="H50" s="58"/>
      <c r="I50" s="55"/>
      <c r="J50" s="44"/>
      <c r="K50" s="44"/>
      <c r="L50" s="55"/>
      <c r="M50" s="44"/>
      <c r="N50" s="55"/>
      <c r="O50" s="44"/>
      <c r="P50" s="55"/>
      <c r="Q50" s="44">
        <v>140</v>
      </c>
      <c r="R50" s="55"/>
      <c r="S50" s="44">
        <f>S49-Q50</f>
        <v>20.790000000000049</v>
      </c>
      <c r="T50" s="55"/>
      <c r="U50" s="58">
        <f t="shared" si="9"/>
        <v>-140</v>
      </c>
      <c r="V50" s="55"/>
      <c r="W50" s="44"/>
      <c r="X50" s="55"/>
    </row>
    <row r="51" spans="1:24" x14ac:dyDescent="0.25">
      <c r="A51" s="57">
        <v>45923</v>
      </c>
      <c r="B51" s="33" t="s">
        <v>182</v>
      </c>
      <c r="C51" s="60"/>
      <c r="D51" s="55"/>
      <c r="E51" s="58"/>
      <c r="F51" s="58"/>
      <c r="G51" s="58"/>
      <c r="H51" s="58"/>
      <c r="I51" s="55"/>
      <c r="J51" s="44"/>
      <c r="K51" s="44"/>
      <c r="L51" s="55"/>
      <c r="M51" s="44"/>
      <c r="N51" s="55"/>
      <c r="O51" s="44"/>
      <c r="P51" s="55"/>
      <c r="Q51" s="44">
        <v>120</v>
      </c>
      <c r="R51" s="55"/>
      <c r="S51" s="44">
        <f t="shared" si="8"/>
        <v>-99.209999999999951</v>
      </c>
      <c r="T51" s="55"/>
      <c r="U51" s="58">
        <f t="shared" si="9"/>
        <v>-120</v>
      </c>
      <c r="V51" s="55"/>
      <c r="W51" s="44"/>
      <c r="X51" s="55"/>
    </row>
    <row r="52" spans="1:24" x14ac:dyDescent="0.25">
      <c r="A52" s="57">
        <v>45930</v>
      </c>
      <c r="B52" s="33" t="s">
        <v>206</v>
      </c>
      <c r="C52" s="59"/>
      <c r="D52" s="55"/>
      <c r="E52" s="58">
        <v>0</v>
      </c>
      <c r="F52" s="58">
        <v>226.7</v>
      </c>
      <c r="G52" s="58">
        <v>54.5</v>
      </c>
      <c r="H52" s="58">
        <v>109.99</v>
      </c>
      <c r="I52" s="55"/>
      <c r="J52" s="44"/>
      <c r="K52" s="44"/>
      <c r="L52" s="55"/>
      <c r="M52" s="44">
        <f>SUM(E52:H52)</f>
        <v>391.19</v>
      </c>
      <c r="N52" s="55"/>
      <c r="O52" s="44"/>
      <c r="P52" s="55"/>
      <c r="Q52" s="44"/>
      <c r="R52" s="55"/>
      <c r="S52" s="58">
        <f>S51+M52</f>
        <v>291.98</v>
      </c>
      <c r="T52" s="55"/>
      <c r="U52" s="44">
        <f t="shared" ref="U52" si="10">M52</f>
        <v>391.19</v>
      </c>
      <c r="V52" s="55"/>
      <c r="X52" s="55"/>
    </row>
    <row r="53" spans="1:24" x14ac:dyDescent="0.25">
      <c r="A53" s="57">
        <v>45930</v>
      </c>
      <c r="B53" s="33" t="s">
        <v>182</v>
      </c>
      <c r="C53" s="60"/>
      <c r="D53" s="55"/>
      <c r="E53" s="58"/>
      <c r="F53" s="58"/>
      <c r="G53" s="58"/>
      <c r="H53" s="58"/>
      <c r="I53" s="55"/>
      <c r="J53" s="44"/>
      <c r="K53" s="44"/>
      <c r="L53" s="55"/>
      <c r="M53" s="44"/>
      <c r="N53" s="55"/>
      <c r="O53" s="44"/>
      <c r="P53" s="55"/>
      <c r="Q53" s="44">
        <v>275.7</v>
      </c>
      <c r="R53" s="55"/>
      <c r="S53" s="44">
        <f t="shared" ref="S53" si="11">S52-Q53</f>
        <v>16.28000000000003</v>
      </c>
      <c r="T53" s="55"/>
      <c r="U53" s="58">
        <f t="shared" ref="U53" si="12">-Q53</f>
        <v>-275.7</v>
      </c>
      <c r="V53" s="55"/>
      <c r="W53" s="44"/>
      <c r="X53" s="55"/>
    </row>
    <row r="54" spans="1:24" x14ac:dyDescent="0.25">
      <c r="A54" s="43"/>
      <c r="B54" s="33" t="s">
        <v>207</v>
      </c>
      <c r="D54" s="55"/>
      <c r="E54" s="58"/>
      <c r="F54" s="58"/>
      <c r="G54" s="58"/>
      <c r="H54" s="58"/>
      <c r="I54" s="55"/>
      <c r="J54" s="44"/>
      <c r="K54" s="44"/>
      <c r="L54" s="55"/>
      <c r="M54" s="44"/>
      <c r="N54" s="55"/>
      <c r="O54" s="44"/>
      <c r="P54" s="55"/>
      <c r="Q54" s="44"/>
      <c r="R54" s="55"/>
      <c r="S54" s="44">
        <f>S53+33.72</f>
        <v>50.000000000000028</v>
      </c>
      <c r="T54" s="55"/>
      <c r="U54" s="44">
        <v>50</v>
      </c>
      <c r="V54" s="55"/>
      <c r="W54" s="44"/>
      <c r="X54" s="55"/>
    </row>
    <row r="55" spans="1:24" x14ac:dyDescent="0.25">
      <c r="A55" s="43"/>
      <c r="D55" s="55"/>
      <c r="E55" s="58"/>
      <c r="F55" s="58"/>
      <c r="G55" s="58"/>
      <c r="H55" s="58"/>
      <c r="I55" s="55"/>
      <c r="J55" s="44"/>
      <c r="K55" s="44"/>
      <c r="L55" s="55"/>
      <c r="N55" s="55"/>
      <c r="O55" s="44"/>
      <c r="P55" s="55"/>
      <c r="Q55" s="44"/>
      <c r="R55" s="55"/>
      <c r="T55" s="55"/>
      <c r="V55" s="55"/>
      <c r="X55" s="55"/>
    </row>
    <row r="57" spans="1:24" s="40" customFormat="1" ht="14.25" thickBot="1" x14ac:dyDescent="0.3">
      <c r="A57" s="41"/>
      <c r="B57" s="40" t="s">
        <v>208</v>
      </c>
      <c r="C57" s="41"/>
      <c r="E57" s="61">
        <f>SUM(E13:E55)</f>
        <v>30</v>
      </c>
      <c r="F57" s="61">
        <f>SUM(F13:F55)</f>
        <v>918.62000000000012</v>
      </c>
      <c r="G57" s="61">
        <f>SUM(G13:G55)</f>
        <v>237.51</v>
      </c>
      <c r="H57" s="61">
        <f>SUM(H13:H55)</f>
        <v>290.97000000000003</v>
      </c>
      <c r="I57" s="61"/>
      <c r="J57" s="61">
        <f>SUM(J13:J55)</f>
        <v>26.199999999999996</v>
      </c>
      <c r="K57" s="61">
        <f>SUM(K13:K55)</f>
        <v>3.92</v>
      </c>
      <c r="L57" s="61"/>
      <c r="M57" s="61">
        <f>SUM(M13:M56)</f>
        <v>1477.1</v>
      </c>
      <c r="N57" s="61"/>
      <c r="O57" s="61">
        <f>SUM(O13:O56)</f>
        <v>30.12</v>
      </c>
      <c r="P57" s="61"/>
      <c r="Q57" s="61">
        <f>SUM(Q13:Q55)</f>
        <v>1567</v>
      </c>
      <c r="R57" s="61"/>
      <c r="S57" s="61">
        <f>S54</f>
        <v>50.000000000000028</v>
      </c>
      <c r="T57" s="61"/>
      <c r="U57" s="61">
        <f>U54</f>
        <v>50</v>
      </c>
      <c r="V57" s="61"/>
      <c r="W57" s="42"/>
      <c r="X57" s="61"/>
    </row>
    <row r="58" spans="1:24" ht="14.25" thickTop="1" x14ac:dyDescent="0.25"/>
    <row r="59" spans="1:24" x14ac:dyDescent="0.25">
      <c r="H59" s="53">
        <f>SUM(E57:H57)</f>
        <v>1477.1000000000001</v>
      </c>
      <c r="K59" s="42">
        <f>SUM(J57:K57)</f>
        <v>30.119999999999997</v>
      </c>
      <c r="M59" s="33" t="s">
        <v>209</v>
      </c>
      <c r="Q59" s="44"/>
    </row>
    <row r="60" spans="1:24" x14ac:dyDescent="0.25">
      <c r="M60" s="33" t="s">
        <v>210</v>
      </c>
      <c r="Q60" s="44"/>
    </row>
    <row r="61" spans="1:24" x14ac:dyDescent="0.25">
      <c r="E61" s="41" t="s">
        <v>64</v>
      </c>
      <c r="F61" s="41" t="s">
        <v>176</v>
      </c>
      <c r="G61" s="41" t="s">
        <v>177</v>
      </c>
      <c r="H61" s="41" t="s">
        <v>76</v>
      </c>
      <c r="J61" s="44">
        <f>SUM(J57:J57)</f>
        <v>26.199999999999996</v>
      </c>
      <c r="K61" s="44"/>
      <c r="M61" s="33" t="s">
        <v>211</v>
      </c>
      <c r="Q61" s="44"/>
    </row>
    <row r="62" spans="1:24" x14ac:dyDescent="0.25">
      <c r="E62" s="41"/>
      <c r="F62" s="41" t="s">
        <v>75</v>
      </c>
      <c r="G62" s="41"/>
      <c r="H62" s="41"/>
      <c r="M62" s="44" t="s">
        <v>212</v>
      </c>
      <c r="Q62" s="44"/>
    </row>
    <row r="63" spans="1:24" x14ac:dyDescent="0.25">
      <c r="M63" s="33" t="s">
        <v>213</v>
      </c>
      <c r="Q63" s="44"/>
    </row>
    <row r="64" spans="1:24" x14ac:dyDescent="0.25">
      <c r="B64" s="33" t="s">
        <v>183</v>
      </c>
      <c r="D64" s="55"/>
      <c r="E64" s="58">
        <v>0</v>
      </c>
      <c r="F64" s="58">
        <v>39.700000000000003</v>
      </c>
      <c r="G64" s="58">
        <v>10</v>
      </c>
      <c r="H64" s="58">
        <v>6</v>
      </c>
      <c r="M64" s="33" t="s">
        <v>214</v>
      </c>
      <c r="Q64" s="44"/>
    </row>
    <row r="65" spans="2:17" x14ac:dyDescent="0.25">
      <c r="B65" s="33" t="s">
        <v>184</v>
      </c>
      <c r="D65" s="55"/>
      <c r="E65" s="58">
        <v>10</v>
      </c>
      <c r="F65" s="58">
        <v>50.42</v>
      </c>
      <c r="G65" s="58">
        <v>50.01</v>
      </c>
      <c r="H65" s="58">
        <v>33.99</v>
      </c>
      <c r="M65" s="33" t="s">
        <v>215</v>
      </c>
      <c r="Q65" s="44"/>
    </row>
    <row r="66" spans="2:17" x14ac:dyDescent="0.25">
      <c r="B66" s="33" t="s">
        <v>192</v>
      </c>
      <c r="D66" s="55"/>
      <c r="E66" s="58">
        <v>0</v>
      </c>
      <c r="F66" s="58">
        <v>24.55</v>
      </c>
      <c r="G66" s="58">
        <v>0</v>
      </c>
      <c r="H66" s="58">
        <v>0</v>
      </c>
      <c r="M66" s="33" t="s">
        <v>216</v>
      </c>
      <c r="Q66" s="44"/>
    </row>
    <row r="67" spans="2:17" x14ac:dyDescent="0.25">
      <c r="B67" s="33" t="s">
        <v>193</v>
      </c>
      <c r="C67" s="59"/>
      <c r="D67" s="55"/>
      <c r="E67" s="58">
        <v>0</v>
      </c>
      <c r="F67" s="58">
        <v>0</v>
      </c>
      <c r="G67" s="58">
        <v>0</v>
      </c>
      <c r="H67" s="58">
        <v>0</v>
      </c>
      <c r="M67" s="33" t="s">
        <v>217</v>
      </c>
    </row>
    <row r="68" spans="2:17" x14ac:dyDescent="0.25">
      <c r="B68" s="33" t="s">
        <v>194</v>
      </c>
      <c r="C68" s="59"/>
      <c r="D68" s="55"/>
      <c r="E68" s="58">
        <v>5</v>
      </c>
      <c r="F68" s="58">
        <v>56.42</v>
      </c>
      <c r="G68" s="58">
        <v>17</v>
      </c>
      <c r="H68" s="58">
        <v>5</v>
      </c>
      <c r="M68" s="33" t="s">
        <v>218</v>
      </c>
    </row>
    <row r="69" spans="2:17" x14ac:dyDescent="0.25">
      <c r="B69" s="33" t="s">
        <v>195</v>
      </c>
      <c r="C69" s="60"/>
      <c r="D69" s="55"/>
      <c r="E69" s="58">
        <v>10</v>
      </c>
      <c r="F69" s="58">
        <v>97.62</v>
      </c>
      <c r="G69" s="58">
        <v>0</v>
      </c>
      <c r="H69" s="58">
        <v>22</v>
      </c>
      <c r="M69" s="33" t="s">
        <v>219</v>
      </c>
    </row>
    <row r="70" spans="2:17" x14ac:dyDescent="0.25">
      <c r="B70" s="33" t="s">
        <v>196</v>
      </c>
      <c r="C70" s="60"/>
      <c r="D70" s="55"/>
      <c r="E70" s="58">
        <v>0</v>
      </c>
      <c r="F70" s="58">
        <v>51.31</v>
      </c>
      <c r="G70" s="58">
        <v>45</v>
      </c>
      <c r="H70" s="58">
        <v>22.5</v>
      </c>
      <c r="M70" s="33" t="s">
        <v>220</v>
      </c>
    </row>
    <row r="71" spans="2:17" x14ac:dyDescent="0.25">
      <c r="B71" s="33" t="s">
        <v>202</v>
      </c>
      <c r="C71" s="60"/>
      <c r="D71" s="55"/>
      <c r="E71" s="58">
        <v>0</v>
      </c>
      <c r="F71" s="58">
        <v>54.37</v>
      </c>
      <c r="G71" s="58">
        <v>0</v>
      </c>
      <c r="H71" s="58">
        <v>19.989999999999998</v>
      </c>
      <c r="M71" s="33" t="s">
        <v>221</v>
      </c>
    </row>
    <row r="72" spans="2:17" x14ac:dyDescent="0.25">
      <c r="B72" s="33" t="s">
        <v>203</v>
      </c>
      <c r="C72" s="60"/>
      <c r="D72" s="55"/>
      <c r="E72" s="58">
        <v>0</v>
      </c>
      <c r="F72" s="58">
        <v>23.68</v>
      </c>
      <c r="G72" s="58">
        <v>0</v>
      </c>
      <c r="H72" s="58">
        <v>4</v>
      </c>
      <c r="M72" s="33" t="s">
        <v>222</v>
      </c>
    </row>
    <row r="73" spans="2:17" x14ac:dyDescent="0.25">
      <c r="B73" s="33" t="s">
        <v>204</v>
      </c>
      <c r="C73" s="60"/>
      <c r="D73" s="55"/>
      <c r="E73" s="58">
        <v>5</v>
      </c>
      <c r="F73" s="58">
        <v>176</v>
      </c>
      <c r="G73" s="58">
        <v>52.5</v>
      </c>
      <c r="H73" s="58">
        <v>36.5</v>
      </c>
    </row>
    <row r="74" spans="2:17" x14ac:dyDescent="0.25">
      <c r="B74" s="33" t="s">
        <v>205</v>
      </c>
      <c r="D74" s="55"/>
      <c r="E74" s="58">
        <v>0</v>
      </c>
      <c r="F74" s="58">
        <v>117.85</v>
      </c>
      <c r="G74" s="58">
        <v>8.5</v>
      </c>
      <c r="H74" s="58">
        <v>31</v>
      </c>
    </row>
    <row r="75" spans="2:17" x14ac:dyDescent="0.25">
      <c r="B75" s="33" t="s">
        <v>206</v>
      </c>
      <c r="D75" s="55"/>
      <c r="E75" s="58">
        <v>0</v>
      </c>
      <c r="F75" s="58">
        <v>226.7</v>
      </c>
      <c r="G75" s="58">
        <v>54.5</v>
      </c>
      <c r="H75" s="58">
        <v>109.99</v>
      </c>
    </row>
    <row r="76" spans="2:17" x14ac:dyDescent="0.25">
      <c r="B76" s="33" t="s">
        <v>207</v>
      </c>
      <c r="D76" s="55"/>
      <c r="E76" s="58">
        <v>0</v>
      </c>
      <c r="F76" s="58">
        <v>0</v>
      </c>
      <c r="G76" s="58">
        <v>0</v>
      </c>
      <c r="H76" s="58">
        <v>0</v>
      </c>
    </row>
    <row r="77" spans="2:17" x14ac:dyDescent="0.25">
      <c r="E77" s="58"/>
      <c r="F77" s="58"/>
      <c r="G77" s="58"/>
      <c r="H77" s="58"/>
    </row>
    <row r="78" spans="2:17" x14ac:dyDescent="0.25">
      <c r="E78" s="58">
        <f>SUM(E64:E76)</f>
        <v>30</v>
      </c>
      <c r="F78" s="58">
        <f t="shared" ref="F78:H78" si="13">SUM(F64:F76)</f>
        <v>918.62000000000012</v>
      </c>
      <c r="G78" s="58">
        <f t="shared" si="13"/>
        <v>237.51</v>
      </c>
      <c r="H78" s="58">
        <f t="shared" si="13"/>
        <v>290.97000000000003</v>
      </c>
      <c r="J78" s="58">
        <f>SUM(E78:H78)</f>
        <v>1477.1000000000001</v>
      </c>
      <c r="K78" s="58"/>
    </row>
    <row r="81" spans="1:24" x14ac:dyDescent="0.25">
      <c r="H81" s="58"/>
    </row>
    <row r="82" spans="1:24" x14ac:dyDescent="0.25">
      <c r="H82" s="58">
        <f>SUM(E64:H76)</f>
        <v>1477.1</v>
      </c>
    </row>
    <row r="84" spans="1:24" x14ac:dyDescent="0.25">
      <c r="B84" s="33" t="s">
        <v>223</v>
      </c>
      <c r="C84" s="59"/>
      <c r="D84" s="55"/>
      <c r="E84" s="58">
        <v>0</v>
      </c>
      <c r="F84" s="58">
        <v>80</v>
      </c>
      <c r="G84" s="58">
        <v>0</v>
      </c>
      <c r="H84" s="58">
        <v>0</v>
      </c>
    </row>
    <row r="89" spans="1:24" x14ac:dyDescent="0.25">
      <c r="A89" s="57"/>
      <c r="C89" s="60"/>
      <c r="D89" s="55"/>
      <c r="E89" s="58"/>
      <c r="F89" s="58"/>
      <c r="G89" s="62">
        <v>30</v>
      </c>
      <c r="H89" s="58"/>
      <c r="I89" s="55"/>
      <c r="J89" s="44"/>
      <c r="K89" s="44"/>
      <c r="L89" s="55"/>
      <c r="M89" s="44" t="e">
        <f>#REF!</f>
        <v>#REF!</v>
      </c>
      <c r="N89" s="55"/>
      <c r="O89" s="44"/>
      <c r="P89" s="55"/>
      <c r="Q89" s="44"/>
      <c r="R89" s="55"/>
      <c r="S89" s="44"/>
      <c r="T89" s="55"/>
      <c r="U89" s="44" t="e">
        <f t="shared" ref="U89" si="14">M89</f>
        <v>#REF!</v>
      </c>
      <c r="V89" s="55"/>
      <c r="W89" s="44"/>
      <c r="X89" s="55"/>
    </row>
  </sheetData>
  <mergeCells count="2">
    <mergeCell ref="E4:H4"/>
    <mergeCell ref="J4: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1DB0E-61F2-42B9-BEBB-13463774CC73}">
  <dimension ref="B2:W377"/>
  <sheetViews>
    <sheetView workbookViewId="0">
      <selection sqref="A1:XFD1048576"/>
    </sheetView>
  </sheetViews>
  <sheetFormatPr defaultColWidth="9.140625" defaultRowHeight="13.5" x14ac:dyDescent="0.25"/>
  <cols>
    <col min="1" max="1" width="4.7109375" style="33" customWidth="1"/>
    <col min="2" max="2" width="44.28515625" style="33" bestFit="1" customWidth="1"/>
    <col min="3" max="3" width="10.85546875" style="33" bestFit="1" customWidth="1"/>
    <col min="4" max="4" width="10.140625" style="33" bestFit="1" customWidth="1"/>
    <col min="5" max="5" width="7" style="33" bestFit="1" customWidth="1"/>
    <col min="6" max="6" width="28.28515625" style="33" bestFit="1" customWidth="1"/>
    <col min="7" max="8" width="9.140625" style="33"/>
    <col min="9" max="9" width="14" style="33" customWidth="1"/>
    <col min="10" max="10" width="3.28515625" style="33" customWidth="1"/>
    <col min="11" max="11" width="9.85546875" style="33" bestFit="1" customWidth="1"/>
    <col min="12" max="12" width="2.5703125" style="33" customWidth="1"/>
    <col min="13" max="13" width="27.7109375" style="33" customWidth="1"/>
    <col min="14" max="14" width="2.42578125" style="33" customWidth="1"/>
    <col min="15" max="15" width="9.140625" style="33"/>
    <col min="16" max="16" width="1.140625" style="33" customWidth="1"/>
    <col min="17" max="17" width="9.140625" style="33"/>
    <col min="18" max="18" width="1.85546875" style="33" customWidth="1"/>
    <col min="19" max="19" width="9.140625" style="33"/>
    <col min="20" max="20" width="4.28515625" style="33" customWidth="1"/>
    <col min="21" max="21" width="10.140625" style="33" bestFit="1" customWidth="1"/>
    <col min="22" max="22" width="2.42578125" style="33" customWidth="1"/>
    <col min="23" max="16384" width="9.140625" style="33"/>
  </cols>
  <sheetData>
    <row r="2" spans="2:6" x14ac:dyDescent="0.25">
      <c r="B2" s="33" t="s">
        <v>224</v>
      </c>
    </row>
    <row r="4" spans="2:6" x14ac:dyDescent="0.25">
      <c r="B4" s="63" t="s">
        <v>225</v>
      </c>
      <c r="C4" s="64"/>
      <c r="D4" s="65">
        <v>45561</v>
      </c>
    </row>
    <row r="5" spans="2:6" x14ac:dyDescent="0.25">
      <c r="C5" s="43"/>
      <c r="D5" s="44"/>
    </row>
    <row r="6" spans="2:6" x14ac:dyDescent="0.25">
      <c r="B6" s="33" t="s">
        <v>226</v>
      </c>
      <c r="C6" s="43"/>
      <c r="D6" s="44"/>
    </row>
    <row r="7" spans="2:6" x14ac:dyDescent="0.25">
      <c r="C7" s="60"/>
      <c r="D7" s="44"/>
    </row>
    <row r="8" spans="2:6" x14ac:dyDescent="0.25">
      <c r="B8" s="33" t="s">
        <v>227</v>
      </c>
      <c r="C8" s="60"/>
      <c r="D8" s="44">
        <v>25</v>
      </c>
    </row>
    <row r="9" spans="2:6" x14ac:dyDescent="0.25">
      <c r="B9" s="33" t="s">
        <v>228</v>
      </c>
      <c r="C9" s="60">
        <v>216</v>
      </c>
      <c r="D9" s="44">
        <v>50</v>
      </c>
      <c r="F9" s="33" t="s">
        <v>229</v>
      </c>
    </row>
    <row r="10" spans="2:6" x14ac:dyDescent="0.25">
      <c r="C10" s="43"/>
      <c r="D10" s="44"/>
    </row>
    <row r="11" spans="2:6" ht="14.25" thickBot="1" x14ac:dyDescent="0.3">
      <c r="B11" s="33" t="s">
        <v>230</v>
      </c>
      <c r="C11" s="43"/>
      <c r="D11" s="66">
        <f>SUM(D8:D10)</f>
        <v>75</v>
      </c>
    </row>
    <row r="12" spans="2:6" ht="14.25" thickTop="1" x14ac:dyDescent="0.25">
      <c r="C12" s="43"/>
      <c r="D12" s="44"/>
    </row>
    <row r="13" spans="2:6" x14ac:dyDescent="0.25">
      <c r="B13" s="33" t="s">
        <v>31</v>
      </c>
      <c r="C13" s="43" t="s">
        <v>231</v>
      </c>
      <c r="D13" s="44"/>
    </row>
    <row r="14" spans="2:6" x14ac:dyDescent="0.25">
      <c r="C14" s="43"/>
      <c r="D14" s="44"/>
    </row>
    <row r="15" spans="2:6" x14ac:dyDescent="0.25">
      <c r="B15" s="67">
        <v>20</v>
      </c>
      <c r="C15" s="43">
        <v>2</v>
      </c>
      <c r="D15" s="44">
        <f>B15*C15</f>
        <v>40</v>
      </c>
    </row>
    <row r="16" spans="2:6" x14ac:dyDescent="0.25">
      <c r="B16" s="67">
        <v>10</v>
      </c>
      <c r="C16" s="43">
        <v>5</v>
      </c>
      <c r="D16" s="44">
        <f t="shared" ref="D16:D24" si="0">B16*C16</f>
        <v>50</v>
      </c>
    </row>
    <row r="17" spans="2:5" x14ac:dyDescent="0.25">
      <c r="B17" s="67">
        <v>5</v>
      </c>
      <c r="C17" s="43">
        <v>3</v>
      </c>
      <c r="D17" s="44">
        <f t="shared" si="0"/>
        <v>15</v>
      </c>
    </row>
    <row r="18" spans="2:5" x14ac:dyDescent="0.25">
      <c r="B18" s="67">
        <v>1</v>
      </c>
      <c r="C18" s="43">
        <v>18</v>
      </c>
      <c r="D18" s="44">
        <f t="shared" si="0"/>
        <v>18</v>
      </c>
    </row>
    <row r="19" spans="2:5" x14ac:dyDescent="0.25">
      <c r="B19" s="67">
        <v>0.5</v>
      </c>
      <c r="C19" s="43">
        <v>6</v>
      </c>
      <c r="D19" s="44">
        <f t="shared" si="0"/>
        <v>3</v>
      </c>
    </row>
    <row r="20" spans="2:5" x14ac:dyDescent="0.25">
      <c r="B20" s="67">
        <v>0.2</v>
      </c>
      <c r="C20" s="43">
        <v>9</v>
      </c>
      <c r="D20" s="44">
        <f t="shared" si="0"/>
        <v>1.8</v>
      </c>
    </row>
    <row r="21" spans="2:5" x14ac:dyDescent="0.25">
      <c r="B21" s="67">
        <v>0.1</v>
      </c>
      <c r="C21" s="43">
        <v>9</v>
      </c>
      <c r="D21" s="44">
        <f t="shared" si="0"/>
        <v>0.9</v>
      </c>
    </row>
    <row r="22" spans="2:5" x14ac:dyDescent="0.25">
      <c r="B22" s="67">
        <v>0.05</v>
      </c>
      <c r="C22" s="43">
        <v>9</v>
      </c>
      <c r="D22" s="44">
        <f t="shared" si="0"/>
        <v>0.45</v>
      </c>
    </row>
    <row r="23" spans="2:5" x14ac:dyDescent="0.25">
      <c r="B23" s="67">
        <v>0.02</v>
      </c>
      <c r="C23" s="43">
        <v>6</v>
      </c>
      <c r="D23" s="44">
        <f t="shared" si="0"/>
        <v>0.12</v>
      </c>
    </row>
    <row r="24" spans="2:5" x14ac:dyDescent="0.25">
      <c r="B24" s="67">
        <v>0.01</v>
      </c>
      <c r="C24" s="43">
        <v>3</v>
      </c>
      <c r="D24" s="44">
        <f t="shared" si="0"/>
        <v>0.03</v>
      </c>
    </row>
    <row r="25" spans="2:5" x14ac:dyDescent="0.25">
      <c r="C25" s="43"/>
      <c r="D25" s="44"/>
    </row>
    <row r="26" spans="2:5" ht="14.25" thickBot="1" x14ac:dyDescent="0.3">
      <c r="B26" s="33" t="s">
        <v>232</v>
      </c>
      <c r="C26" s="43"/>
      <c r="D26" s="66">
        <f>SUM(D15:D25)</f>
        <v>129.29999999999998</v>
      </c>
      <c r="E26" s="68">
        <v>129.30000000000001</v>
      </c>
    </row>
    <row r="27" spans="2:5" ht="14.25" thickTop="1" x14ac:dyDescent="0.25">
      <c r="C27" s="43"/>
      <c r="D27" s="44"/>
    </row>
    <row r="28" spans="2:5" ht="14.25" thickBot="1" x14ac:dyDescent="0.3">
      <c r="B28" s="33" t="s">
        <v>233</v>
      </c>
      <c r="C28" s="43"/>
      <c r="D28" s="66">
        <f>D11+D26</f>
        <v>204.29999999999998</v>
      </c>
    </row>
    <row r="29" spans="2:5" ht="14.25" thickTop="1" x14ac:dyDescent="0.25"/>
    <row r="30" spans="2:5" x14ac:dyDescent="0.25">
      <c r="B30" s="63" t="s">
        <v>234</v>
      </c>
      <c r="C30" s="64"/>
      <c r="D30" s="65">
        <v>45566</v>
      </c>
    </row>
    <row r="31" spans="2:5" x14ac:dyDescent="0.25">
      <c r="C31" s="43"/>
      <c r="D31" s="44"/>
    </row>
    <row r="32" spans="2:5" x14ac:dyDescent="0.25">
      <c r="B32" s="33" t="s">
        <v>226</v>
      </c>
      <c r="C32" s="43"/>
      <c r="D32" s="44"/>
    </row>
    <row r="34" spans="2:4" x14ac:dyDescent="0.25">
      <c r="C34" s="60"/>
      <c r="D34" s="44">
        <v>0</v>
      </c>
    </row>
    <row r="35" spans="2:4" x14ac:dyDescent="0.25">
      <c r="C35" s="43"/>
      <c r="D35" s="44"/>
    </row>
    <row r="36" spans="2:4" ht="14.25" thickBot="1" x14ac:dyDescent="0.3">
      <c r="B36" s="33" t="s">
        <v>230</v>
      </c>
      <c r="C36" s="43"/>
      <c r="D36" s="66">
        <f>SUM(D34:D35)</f>
        <v>0</v>
      </c>
    </row>
    <row r="37" spans="2:4" ht="14.25" thickTop="1" x14ac:dyDescent="0.25">
      <c r="C37" s="43"/>
      <c r="D37" s="44"/>
    </row>
    <row r="38" spans="2:4" x14ac:dyDescent="0.25">
      <c r="B38" s="33" t="s">
        <v>31</v>
      </c>
      <c r="C38" s="43" t="s">
        <v>231</v>
      </c>
      <c r="D38" s="44"/>
    </row>
    <row r="39" spans="2:4" x14ac:dyDescent="0.25">
      <c r="C39" s="43"/>
      <c r="D39" s="44"/>
    </row>
    <row r="40" spans="2:4" x14ac:dyDescent="0.25">
      <c r="B40" s="67">
        <v>10</v>
      </c>
      <c r="C40" s="43">
        <v>5</v>
      </c>
      <c r="D40" s="44">
        <f t="shared" ref="D40:D48" si="1">B40*C40</f>
        <v>50</v>
      </c>
    </row>
    <row r="41" spans="2:4" x14ac:dyDescent="0.25">
      <c r="B41" s="67">
        <v>5</v>
      </c>
      <c r="C41" s="43">
        <v>3</v>
      </c>
      <c r="D41" s="44">
        <f t="shared" si="1"/>
        <v>15</v>
      </c>
    </row>
    <row r="42" spans="2:4" x14ac:dyDescent="0.25">
      <c r="B42" s="67">
        <v>1</v>
      </c>
      <c r="C42" s="43">
        <v>15</v>
      </c>
      <c r="D42" s="44">
        <f t="shared" si="1"/>
        <v>15</v>
      </c>
    </row>
    <row r="43" spans="2:4" x14ac:dyDescent="0.25">
      <c r="B43" s="67">
        <v>0.5</v>
      </c>
      <c r="C43" s="43">
        <v>6</v>
      </c>
      <c r="D43" s="44">
        <f t="shared" si="1"/>
        <v>3</v>
      </c>
    </row>
    <row r="44" spans="2:4" x14ac:dyDescent="0.25">
      <c r="B44" s="67">
        <v>0.2</v>
      </c>
      <c r="C44" s="43">
        <v>9</v>
      </c>
      <c r="D44" s="44">
        <f t="shared" si="1"/>
        <v>1.8</v>
      </c>
    </row>
    <row r="45" spans="2:4" x14ac:dyDescent="0.25">
      <c r="B45" s="67">
        <v>0.1</v>
      </c>
      <c r="C45" s="43">
        <v>9</v>
      </c>
      <c r="D45" s="44">
        <f t="shared" si="1"/>
        <v>0.9</v>
      </c>
    </row>
    <row r="46" spans="2:4" x14ac:dyDescent="0.25">
      <c r="B46" s="67">
        <v>0.05</v>
      </c>
      <c r="C46" s="43">
        <v>9</v>
      </c>
      <c r="D46" s="44">
        <f t="shared" si="1"/>
        <v>0.45</v>
      </c>
    </row>
    <row r="47" spans="2:4" x14ac:dyDescent="0.25">
      <c r="B47" s="67">
        <v>0.02</v>
      </c>
      <c r="C47" s="43">
        <v>6</v>
      </c>
      <c r="D47" s="44">
        <f t="shared" si="1"/>
        <v>0.12</v>
      </c>
    </row>
    <row r="48" spans="2:4" x14ac:dyDescent="0.25">
      <c r="B48" s="67">
        <v>0.01</v>
      </c>
      <c r="C48" s="43">
        <v>3</v>
      </c>
      <c r="D48" s="44">
        <f t="shared" si="1"/>
        <v>0.03</v>
      </c>
    </row>
    <row r="49" spans="2:6" x14ac:dyDescent="0.25">
      <c r="C49" s="43"/>
      <c r="D49" s="44"/>
    </row>
    <row r="50" spans="2:6" ht="14.25" thickBot="1" x14ac:dyDescent="0.3">
      <c r="B50" s="33" t="s">
        <v>232</v>
      </c>
      <c r="C50" s="43"/>
      <c r="D50" s="66">
        <f>SUM(D40:D49)</f>
        <v>86.300000000000011</v>
      </c>
    </row>
    <row r="51" spans="2:6" ht="14.25" thickTop="1" x14ac:dyDescent="0.25">
      <c r="C51" s="43"/>
      <c r="D51" s="44"/>
    </row>
    <row r="52" spans="2:6" ht="14.25" thickBot="1" x14ac:dyDescent="0.3">
      <c r="B52" s="33" t="s">
        <v>233</v>
      </c>
      <c r="C52" s="43"/>
      <c r="D52" s="66">
        <f>D36+D50</f>
        <v>86.300000000000011</v>
      </c>
    </row>
    <row r="53" spans="2:6" ht="14.25" thickTop="1" x14ac:dyDescent="0.25"/>
    <row r="54" spans="2:6" x14ac:dyDescent="0.25">
      <c r="B54" s="63" t="s">
        <v>89</v>
      </c>
      <c r="C54" s="64"/>
      <c r="D54" s="65">
        <v>45618</v>
      </c>
    </row>
    <row r="55" spans="2:6" x14ac:dyDescent="0.25">
      <c r="C55" s="43"/>
      <c r="D55" s="44"/>
    </row>
    <row r="56" spans="2:6" x14ac:dyDescent="0.25">
      <c r="B56" s="33" t="s">
        <v>226</v>
      </c>
      <c r="C56" s="43"/>
      <c r="D56" s="44"/>
    </row>
    <row r="58" spans="2:6" x14ac:dyDescent="0.25">
      <c r="B58" s="33" t="s">
        <v>88</v>
      </c>
      <c r="C58" s="60"/>
      <c r="D58" s="44">
        <v>25</v>
      </c>
    </row>
    <row r="59" spans="2:6" x14ac:dyDescent="0.25">
      <c r="B59" s="33" t="s">
        <v>235</v>
      </c>
      <c r="C59" s="60">
        <v>217</v>
      </c>
      <c r="D59" s="44">
        <v>100</v>
      </c>
      <c r="F59" s="33" t="s">
        <v>236</v>
      </c>
    </row>
    <row r="60" spans="2:6" x14ac:dyDescent="0.25">
      <c r="C60" s="60"/>
      <c r="D60" s="44"/>
    </row>
    <row r="61" spans="2:6" ht="14.25" thickBot="1" x14ac:dyDescent="0.3">
      <c r="B61" s="33" t="s">
        <v>230</v>
      </c>
      <c r="C61" s="43"/>
      <c r="D61" s="66">
        <f>SUM(D58:D60)</f>
        <v>125</v>
      </c>
    </row>
    <row r="62" spans="2:6" ht="14.25" thickTop="1" x14ac:dyDescent="0.25">
      <c r="C62" s="43"/>
      <c r="D62" s="44"/>
    </row>
    <row r="63" spans="2:6" x14ac:dyDescent="0.25">
      <c r="B63" s="33" t="s">
        <v>31</v>
      </c>
      <c r="C63" s="43" t="s">
        <v>231</v>
      </c>
      <c r="D63" s="44"/>
    </row>
    <row r="64" spans="2:6" x14ac:dyDescent="0.25">
      <c r="C64" s="43"/>
      <c r="D64" s="44"/>
    </row>
    <row r="65" spans="2:4" x14ac:dyDescent="0.25">
      <c r="B65" s="67">
        <v>20</v>
      </c>
      <c r="C65" s="43">
        <v>2</v>
      </c>
      <c r="D65" s="44">
        <f>B65*C65</f>
        <v>40</v>
      </c>
    </row>
    <row r="66" spans="2:4" x14ac:dyDescent="0.25">
      <c r="B66" s="67">
        <v>10</v>
      </c>
      <c r="C66" s="43">
        <v>3</v>
      </c>
      <c r="D66" s="44">
        <f t="shared" ref="D66:D67" si="2">B66*C66</f>
        <v>30</v>
      </c>
    </row>
    <row r="67" spans="2:4" x14ac:dyDescent="0.25">
      <c r="B67" s="67">
        <v>5</v>
      </c>
      <c r="C67" s="43">
        <v>1</v>
      </c>
      <c r="D67" s="44">
        <f t="shared" si="2"/>
        <v>5</v>
      </c>
    </row>
    <row r="68" spans="2:4" x14ac:dyDescent="0.25">
      <c r="C68" s="43"/>
      <c r="D68" s="44"/>
    </row>
    <row r="69" spans="2:4" ht="14.25" thickBot="1" x14ac:dyDescent="0.3">
      <c r="B69" s="33" t="s">
        <v>232</v>
      </c>
      <c r="C69" s="43"/>
      <c r="D69" s="66">
        <f>SUM(D65:D68)</f>
        <v>75</v>
      </c>
    </row>
    <row r="70" spans="2:4" ht="14.25" thickTop="1" x14ac:dyDescent="0.25">
      <c r="C70" s="43"/>
      <c r="D70" s="44"/>
    </row>
    <row r="71" spans="2:4" ht="14.25" thickBot="1" x14ac:dyDescent="0.3">
      <c r="B71" s="33" t="s">
        <v>233</v>
      </c>
      <c r="C71" s="43"/>
      <c r="D71" s="66">
        <f>D61+D69</f>
        <v>200</v>
      </c>
    </row>
    <row r="72" spans="2:4" ht="14.25" thickTop="1" x14ac:dyDescent="0.25"/>
    <row r="73" spans="2:4" x14ac:dyDescent="0.25">
      <c r="B73" s="63" t="s">
        <v>89</v>
      </c>
      <c r="C73" s="64"/>
      <c r="D73" s="65">
        <v>45657</v>
      </c>
    </row>
    <row r="74" spans="2:4" x14ac:dyDescent="0.25">
      <c r="C74" s="43"/>
      <c r="D74" s="44"/>
    </row>
    <row r="75" spans="2:4" x14ac:dyDescent="0.25">
      <c r="B75" s="33" t="s">
        <v>226</v>
      </c>
      <c r="C75" s="43"/>
      <c r="D75" s="44"/>
    </row>
    <row r="77" spans="2:4" x14ac:dyDescent="0.25">
      <c r="C77" s="60"/>
      <c r="D77" s="44">
        <v>0</v>
      </c>
    </row>
    <row r="78" spans="2:4" x14ac:dyDescent="0.25">
      <c r="C78" s="43"/>
      <c r="D78" s="44"/>
    </row>
    <row r="79" spans="2:4" ht="14.25" thickBot="1" x14ac:dyDescent="0.3">
      <c r="B79" s="33" t="s">
        <v>230</v>
      </c>
      <c r="C79" s="43"/>
      <c r="D79" s="66">
        <f>SUM(D77:D78)</f>
        <v>0</v>
      </c>
    </row>
    <row r="80" spans="2:4" ht="14.25" thickTop="1" x14ac:dyDescent="0.25">
      <c r="C80" s="43"/>
      <c r="D80" s="44"/>
    </row>
    <row r="81" spans="2:6" x14ac:dyDescent="0.25">
      <c r="B81" s="33" t="s">
        <v>31</v>
      </c>
      <c r="C81" s="43" t="s">
        <v>231</v>
      </c>
      <c r="D81" s="44"/>
    </row>
    <row r="82" spans="2:6" x14ac:dyDescent="0.25">
      <c r="C82" s="43"/>
      <c r="D82" s="44"/>
    </row>
    <row r="83" spans="2:6" x14ac:dyDescent="0.25">
      <c r="B83" s="67">
        <v>20</v>
      </c>
      <c r="C83" s="43">
        <v>3</v>
      </c>
      <c r="D83" s="44">
        <f t="shared" ref="D83:D85" si="3">B83*C83</f>
        <v>60</v>
      </c>
    </row>
    <row r="84" spans="2:6" x14ac:dyDescent="0.25">
      <c r="B84" s="67">
        <v>10</v>
      </c>
      <c r="C84" s="43">
        <v>3</v>
      </c>
      <c r="D84" s="44">
        <f t="shared" si="3"/>
        <v>30</v>
      </c>
    </row>
    <row r="85" spans="2:6" x14ac:dyDescent="0.25">
      <c r="B85" s="67">
        <v>5</v>
      </c>
      <c r="C85" s="43">
        <v>1</v>
      </c>
      <c r="D85" s="44">
        <f t="shared" si="3"/>
        <v>5</v>
      </c>
    </row>
    <row r="86" spans="2:6" x14ac:dyDescent="0.25">
      <c r="C86" s="43"/>
      <c r="D86" s="44"/>
    </row>
    <row r="87" spans="2:6" ht="14.25" thickBot="1" x14ac:dyDescent="0.3">
      <c r="B87" s="33" t="s">
        <v>232</v>
      </c>
      <c r="C87" s="43"/>
      <c r="D87" s="66">
        <f>SUM(D83:D86)</f>
        <v>95</v>
      </c>
    </row>
    <row r="88" spans="2:6" ht="14.25" thickTop="1" x14ac:dyDescent="0.25">
      <c r="C88" s="43"/>
      <c r="D88" s="44"/>
    </row>
    <row r="89" spans="2:6" ht="14.25" thickBot="1" x14ac:dyDescent="0.3">
      <c r="B89" s="33" t="s">
        <v>233</v>
      </c>
      <c r="C89" s="43"/>
      <c r="D89" s="66">
        <f>D79+D87</f>
        <v>95</v>
      </c>
    </row>
    <row r="90" spans="2:6" ht="14.25" thickTop="1" x14ac:dyDescent="0.25"/>
    <row r="91" spans="2:6" x14ac:dyDescent="0.25">
      <c r="B91" s="63" t="s">
        <v>89</v>
      </c>
      <c r="C91" s="64"/>
      <c r="D91" s="65">
        <v>45709</v>
      </c>
    </row>
    <row r="92" spans="2:6" x14ac:dyDescent="0.25">
      <c r="C92" s="43"/>
      <c r="D92" s="44"/>
    </row>
    <row r="93" spans="2:6" x14ac:dyDescent="0.25">
      <c r="B93" s="33" t="s">
        <v>226</v>
      </c>
      <c r="C93" s="43"/>
      <c r="D93" s="44"/>
    </row>
    <row r="95" spans="2:6" x14ac:dyDescent="0.25">
      <c r="B95" s="33" t="s">
        <v>228</v>
      </c>
      <c r="C95" s="60">
        <v>218</v>
      </c>
      <c r="D95" s="44">
        <v>100</v>
      </c>
      <c r="F95" s="33" t="s">
        <v>237</v>
      </c>
    </row>
    <row r="96" spans="2:6" x14ac:dyDescent="0.25">
      <c r="C96" s="43"/>
      <c r="D96" s="44"/>
    </row>
    <row r="97" spans="2:4" ht="14.25" thickBot="1" x14ac:dyDescent="0.3">
      <c r="B97" s="33" t="s">
        <v>230</v>
      </c>
      <c r="C97" s="43"/>
      <c r="D97" s="66">
        <f>SUM(D95:D96)</f>
        <v>100</v>
      </c>
    </row>
    <row r="98" spans="2:4" ht="14.25" thickTop="1" x14ac:dyDescent="0.25">
      <c r="C98" s="43"/>
      <c r="D98" s="44"/>
    </row>
    <row r="99" spans="2:4" x14ac:dyDescent="0.25">
      <c r="B99" s="33" t="s">
        <v>31</v>
      </c>
      <c r="C99" s="43" t="s">
        <v>231</v>
      </c>
      <c r="D99" s="44"/>
    </row>
    <row r="100" spans="2:4" x14ac:dyDescent="0.25">
      <c r="C100" s="43"/>
      <c r="D100" s="44"/>
    </row>
    <row r="101" spans="2:4" x14ac:dyDescent="0.25">
      <c r="B101" s="67">
        <v>20</v>
      </c>
      <c r="C101" s="43">
        <v>1</v>
      </c>
      <c r="D101" s="44">
        <f t="shared" ref="D101:D103" si="4">B101*C101</f>
        <v>20</v>
      </c>
    </row>
    <row r="102" spans="2:4" x14ac:dyDescent="0.25">
      <c r="B102" s="67">
        <v>10</v>
      </c>
      <c r="C102" s="43">
        <v>2</v>
      </c>
      <c r="D102" s="44">
        <f t="shared" si="4"/>
        <v>20</v>
      </c>
    </row>
    <row r="103" spans="2:4" x14ac:dyDescent="0.25">
      <c r="B103" s="67">
        <v>5</v>
      </c>
      <c r="C103" s="43">
        <v>3</v>
      </c>
      <c r="D103" s="44">
        <f t="shared" si="4"/>
        <v>15</v>
      </c>
    </row>
    <row r="104" spans="2:4" x14ac:dyDescent="0.25">
      <c r="C104" s="43"/>
      <c r="D104" s="44"/>
    </row>
    <row r="105" spans="2:4" ht="14.25" thickBot="1" x14ac:dyDescent="0.3">
      <c r="B105" s="33" t="s">
        <v>232</v>
      </c>
      <c r="C105" s="43"/>
      <c r="D105" s="66">
        <f>SUM(D101:D104)</f>
        <v>55</v>
      </c>
    </row>
    <row r="106" spans="2:4" ht="14.25" thickTop="1" x14ac:dyDescent="0.25">
      <c r="C106" s="43"/>
      <c r="D106" s="44"/>
    </row>
    <row r="107" spans="2:4" ht="14.25" thickBot="1" x14ac:dyDescent="0.3">
      <c r="B107" s="33" t="s">
        <v>233</v>
      </c>
      <c r="C107" s="43"/>
      <c r="D107" s="66">
        <f>D97+D105</f>
        <v>155</v>
      </c>
    </row>
    <row r="108" spans="2:4" ht="14.25" thickTop="1" x14ac:dyDescent="0.25"/>
    <row r="109" spans="2:4" x14ac:dyDescent="0.25">
      <c r="B109" s="63" t="s">
        <v>89</v>
      </c>
      <c r="C109" s="64"/>
      <c r="D109" s="65">
        <v>45723</v>
      </c>
    </row>
    <row r="110" spans="2:4" x14ac:dyDescent="0.25">
      <c r="C110" s="43"/>
      <c r="D110" s="44"/>
    </row>
    <row r="111" spans="2:4" x14ac:dyDescent="0.25">
      <c r="B111" s="33" t="s">
        <v>226</v>
      </c>
      <c r="C111" s="43"/>
      <c r="D111" s="44"/>
    </row>
    <row r="113" spans="2:6" x14ac:dyDescent="0.25">
      <c r="B113" s="33" t="s">
        <v>228</v>
      </c>
      <c r="C113" s="60">
        <v>219</v>
      </c>
      <c r="D113" s="44">
        <v>100</v>
      </c>
      <c r="F113" s="33" t="s">
        <v>238</v>
      </c>
    </row>
    <row r="114" spans="2:6" x14ac:dyDescent="0.25">
      <c r="C114" s="43"/>
      <c r="D114" s="44"/>
    </row>
    <row r="115" spans="2:6" ht="14.25" thickBot="1" x14ac:dyDescent="0.3">
      <c r="B115" s="33" t="s">
        <v>230</v>
      </c>
      <c r="C115" s="43"/>
      <c r="D115" s="66">
        <f>SUM(D113:D114)</f>
        <v>100</v>
      </c>
    </row>
    <row r="116" spans="2:6" ht="14.25" thickTop="1" x14ac:dyDescent="0.25">
      <c r="C116" s="43"/>
      <c r="D116" s="44"/>
    </row>
    <row r="117" spans="2:6" x14ac:dyDescent="0.25">
      <c r="B117" s="33" t="s">
        <v>31</v>
      </c>
      <c r="C117" s="43" t="s">
        <v>231</v>
      </c>
      <c r="D117" s="44"/>
    </row>
    <row r="118" spans="2:6" x14ac:dyDescent="0.25">
      <c r="C118" s="43"/>
      <c r="D118" s="44"/>
    </row>
    <row r="119" spans="2:6" x14ac:dyDescent="0.25">
      <c r="B119" s="67">
        <v>20</v>
      </c>
      <c r="C119" s="43">
        <v>1</v>
      </c>
      <c r="D119" s="44">
        <f t="shared" ref="D119:D121" si="5">B119*C119</f>
        <v>20</v>
      </c>
    </row>
    <row r="120" spans="2:6" x14ac:dyDescent="0.25">
      <c r="B120" s="67">
        <v>10</v>
      </c>
      <c r="C120" s="43">
        <v>3</v>
      </c>
      <c r="D120" s="44">
        <f t="shared" si="5"/>
        <v>30</v>
      </c>
    </row>
    <row r="121" spans="2:6" x14ac:dyDescent="0.25">
      <c r="B121" s="67">
        <v>5</v>
      </c>
      <c r="C121" s="43">
        <v>4</v>
      </c>
      <c r="D121" s="44">
        <f t="shared" si="5"/>
        <v>20</v>
      </c>
    </row>
    <row r="122" spans="2:6" x14ac:dyDescent="0.25">
      <c r="C122" s="43"/>
      <c r="D122" s="44"/>
    </row>
    <row r="123" spans="2:6" ht="14.25" thickBot="1" x14ac:dyDescent="0.3">
      <c r="B123" s="33" t="s">
        <v>232</v>
      </c>
      <c r="C123" s="43"/>
      <c r="D123" s="66">
        <f>SUM(D119:D122)</f>
        <v>70</v>
      </c>
    </row>
    <row r="124" spans="2:6" ht="14.25" thickTop="1" x14ac:dyDescent="0.25">
      <c r="C124" s="43"/>
      <c r="D124" s="44"/>
    </row>
    <row r="125" spans="2:6" ht="14.25" thickBot="1" x14ac:dyDescent="0.3">
      <c r="B125" s="33" t="s">
        <v>233</v>
      </c>
      <c r="C125" s="43"/>
      <c r="D125" s="66">
        <f>D115+D123</f>
        <v>170</v>
      </c>
    </row>
    <row r="126" spans="2:6" ht="14.25" thickTop="1" x14ac:dyDescent="0.25"/>
    <row r="127" spans="2:6" x14ac:dyDescent="0.25">
      <c r="B127" s="63" t="s">
        <v>89</v>
      </c>
      <c r="C127" s="64"/>
      <c r="D127" s="65">
        <v>45744</v>
      </c>
    </row>
    <row r="128" spans="2:6" x14ac:dyDescent="0.25">
      <c r="C128" s="43"/>
      <c r="D128" s="44"/>
    </row>
    <row r="129" spans="2:4" x14ac:dyDescent="0.25">
      <c r="B129" s="33" t="s">
        <v>226</v>
      </c>
      <c r="C129" s="43"/>
      <c r="D129" s="44"/>
    </row>
    <row r="131" spans="2:4" x14ac:dyDescent="0.25">
      <c r="C131" s="60"/>
      <c r="D131" s="44">
        <v>0</v>
      </c>
    </row>
    <row r="132" spans="2:4" x14ac:dyDescent="0.25">
      <c r="C132" s="43"/>
      <c r="D132" s="44"/>
    </row>
    <row r="133" spans="2:4" ht="14.25" thickBot="1" x14ac:dyDescent="0.3">
      <c r="B133" s="33" t="s">
        <v>230</v>
      </c>
      <c r="C133" s="43"/>
      <c r="D133" s="66">
        <f>SUM(D131:D132)</f>
        <v>0</v>
      </c>
    </row>
    <row r="134" spans="2:4" ht="14.25" thickTop="1" x14ac:dyDescent="0.25">
      <c r="C134" s="43"/>
      <c r="D134" s="44"/>
    </row>
    <row r="135" spans="2:4" x14ac:dyDescent="0.25">
      <c r="B135" s="33" t="s">
        <v>31</v>
      </c>
      <c r="C135" s="43" t="s">
        <v>231</v>
      </c>
      <c r="D135" s="44"/>
    </row>
    <row r="136" spans="2:4" x14ac:dyDescent="0.25">
      <c r="C136" s="43"/>
      <c r="D136" s="44"/>
    </row>
    <row r="137" spans="2:4" x14ac:dyDescent="0.25">
      <c r="B137" s="67">
        <v>20</v>
      </c>
      <c r="C137" s="43">
        <v>4</v>
      </c>
      <c r="D137" s="44">
        <f t="shared" ref="D137:D138" si="6">B137*C137</f>
        <v>80</v>
      </c>
    </row>
    <row r="138" spans="2:4" x14ac:dyDescent="0.25">
      <c r="B138" s="67">
        <v>5</v>
      </c>
      <c r="C138" s="43">
        <v>2</v>
      </c>
      <c r="D138" s="44">
        <f t="shared" si="6"/>
        <v>10</v>
      </c>
    </row>
    <row r="139" spans="2:4" x14ac:dyDescent="0.25">
      <c r="C139" s="43"/>
      <c r="D139" s="44"/>
    </row>
    <row r="140" spans="2:4" ht="14.25" thickBot="1" x14ac:dyDescent="0.3">
      <c r="B140" s="33" t="s">
        <v>232</v>
      </c>
      <c r="C140" s="43"/>
      <c r="D140" s="66">
        <f>SUM(D137:D139)</f>
        <v>90</v>
      </c>
    </row>
    <row r="141" spans="2:4" ht="14.25" thickTop="1" x14ac:dyDescent="0.25">
      <c r="C141" s="43"/>
      <c r="D141" s="44"/>
    </row>
    <row r="142" spans="2:4" ht="14.25" thickBot="1" x14ac:dyDescent="0.3">
      <c r="B142" s="33" t="s">
        <v>233</v>
      </c>
      <c r="C142" s="43"/>
      <c r="D142" s="66">
        <f>D133+D140</f>
        <v>90</v>
      </c>
    </row>
    <row r="143" spans="2:4" ht="14.25" thickTop="1" x14ac:dyDescent="0.25"/>
    <row r="144" spans="2:4" x14ac:dyDescent="0.25">
      <c r="B144" s="63" t="s">
        <v>89</v>
      </c>
      <c r="C144" s="64"/>
      <c r="D144" s="65">
        <v>45779</v>
      </c>
    </row>
    <row r="145" spans="2:4" x14ac:dyDescent="0.25">
      <c r="C145" s="43"/>
      <c r="D145" s="44"/>
    </row>
    <row r="146" spans="2:4" x14ac:dyDescent="0.25">
      <c r="B146" s="33" t="s">
        <v>226</v>
      </c>
      <c r="C146" s="43"/>
      <c r="D146" s="44"/>
    </row>
    <row r="148" spans="2:4" x14ac:dyDescent="0.25">
      <c r="C148" s="60"/>
      <c r="D148" s="44">
        <v>0</v>
      </c>
    </row>
    <row r="149" spans="2:4" x14ac:dyDescent="0.25">
      <c r="C149" s="43"/>
      <c r="D149" s="44"/>
    </row>
    <row r="150" spans="2:4" ht="14.25" thickBot="1" x14ac:dyDescent="0.3">
      <c r="B150" s="33" t="s">
        <v>230</v>
      </c>
      <c r="C150" s="43"/>
      <c r="D150" s="66">
        <f>SUM(D148:D149)</f>
        <v>0</v>
      </c>
    </row>
    <row r="151" spans="2:4" ht="14.25" thickTop="1" x14ac:dyDescent="0.25">
      <c r="C151" s="43"/>
      <c r="D151" s="44"/>
    </row>
    <row r="152" spans="2:4" x14ac:dyDescent="0.25">
      <c r="B152" s="33" t="s">
        <v>31</v>
      </c>
      <c r="C152" s="43" t="s">
        <v>231</v>
      </c>
      <c r="D152" s="44"/>
    </row>
    <row r="153" spans="2:4" x14ac:dyDescent="0.25">
      <c r="C153" s="43"/>
      <c r="D153" s="44"/>
    </row>
    <row r="154" spans="2:4" x14ac:dyDescent="0.25">
      <c r="B154" s="67">
        <v>20</v>
      </c>
      <c r="C154" s="43">
        <v>3</v>
      </c>
      <c r="D154" s="44">
        <f t="shared" ref="D154:D155" si="7">B154*C154</f>
        <v>60</v>
      </c>
    </row>
    <row r="155" spans="2:4" x14ac:dyDescent="0.25">
      <c r="B155" s="67">
        <v>5</v>
      </c>
      <c r="C155" s="43">
        <v>4</v>
      </c>
      <c r="D155" s="44">
        <f t="shared" si="7"/>
        <v>20</v>
      </c>
    </row>
    <row r="156" spans="2:4" x14ac:dyDescent="0.25">
      <c r="C156" s="43"/>
      <c r="D156" s="44"/>
    </row>
    <row r="157" spans="2:4" ht="14.25" thickBot="1" x14ac:dyDescent="0.3">
      <c r="B157" s="33" t="s">
        <v>232</v>
      </c>
      <c r="C157" s="43"/>
      <c r="D157" s="66">
        <f>SUM(D154:D156)</f>
        <v>80</v>
      </c>
    </row>
    <row r="158" spans="2:4" ht="14.25" thickTop="1" x14ac:dyDescent="0.25">
      <c r="C158" s="43"/>
      <c r="D158" s="44"/>
    </row>
    <row r="159" spans="2:4" ht="14.25" thickBot="1" x14ac:dyDescent="0.3">
      <c r="B159" s="33" t="s">
        <v>233</v>
      </c>
      <c r="C159" s="43"/>
      <c r="D159" s="66">
        <f>D150+D157</f>
        <v>80</v>
      </c>
    </row>
    <row r="160" spans="2:4" ht="14.25" thickTop="1" x14ac:dyDescent="0.25"/>
    <row r="161" spans="2:6" x14ac:dyDescent="0.25">
      <c r="B161" s="63" t="s">
        <v>89</v>
      </c>
      <c r="C161" s="64"/>
      <c r="D161" s="65">
        <v>45806</v>
      </c>
    </row>
    <row r="162" spans="2:6" x14ac:dyDescent="0.25">
      <c r="C162" s="43"/>
      <c r="D162" s="44"/>
    </row>
    <row r="163" spans="2:6" x14ac:dyDescent="0.25">
      <c r="B163" s="33" t="s">
        <v>226</v>
      </c>
      <c r="C163" s="43"/>
      <c r="D163" s="44"/>
    </row>
    <row r="165" spans="2:6" x14ac:dyDescent="0.25">
      <c r="B165" s="33" t="s">
        <v>228</v>
      </c>
      <c r="C165" s="60">
        <v>222</v>
      </c>
      <c r="D165" s="44">
        <v>100</v>
      </c>
      <c r="F165" s="33" t="s">
        <v>239</v>
      </c>
    </row>
    <row r="166" spans="2:6" x14ac:dyDescent="0.25">
      <c r="C166" s="43"/>
      <c r="D166" s="44"/>
    </row>
    <row r="167" spans="2:6" ht="14.25" thickBot="1" x14ac:dyDescent="0.3">
      <c r="B167" s="33" t="s">
        <v>230</v>
      </c>
      <c r="C167" s="43"/>
      <c r="D167" s="66">
        <f>SUM(D165:D166)</f>
        <v>100</v>
      </c>
    </row>
    <row r="168" spans="2:6" ht="14.25" thickTop="1" x14ac:dyDescent="0.25">
      <c r="C168" s="43"/>
      <c r="D168" s="44"/>
    </row>
    <row r="169" spans="2:6" x14ac:dyDescent="0.25">
      <c r="B169" s="33" t="s">
        <v>31</v>
      </c>
      <c r="C169" s="43" t="s">
        <v>231</v>
      </c>
      <c r="D169" s="44"/>
    </row>
    <row r="170" spans="2:6" x14ac:dyDescent="0.25">
      <c r="C170" s="43"/>
      <c r="D170" s="44"/>
    </row>
    <row r="171" spans="2:6" x14ac:dyDescent="0.25">
      <c r="B171" s="67">
        <v>20</v>
      </c>
      <c r="C171" s="43">
        <v>2</v>
      </c>
      <c r="D171" s="44">
        <f t="shared" ref="D171:D172" si="8">B171*C171</f>
        <v>40</v>
      </c>
    </row>
    <row r="172" spans="2:6" x14ac:dyDescent="0.25">
      <c r="B172" s="67">
        <v>10</v>
      </c>
      <c r="C172" s="43">
        <v>2</v>
      </c>
      <c r="D172" s="44">
        <f t="shared" si="8"/>
        <v>20</v>
      </c>
    </row>
    <row r="173" spans="2:6" x14ac:dyDescent="0.25">
      <c r="C173" s="43"/>
      <c r="D173" s="44"/>
    </row>
    <row r="174" spans="2:6" ht="14.25" thickBot="1" x14ac:dyDescent="0.3">
      <c r="B174" s="33" t="s">
        <v>232</v>
      </c>
      <c r="C174" s="43"/>
      <c r="D174" s="66">
        <f>SUM(D171:D173)</f>
        <v>60</v>
      </c>
    </row>
    <row r="175" spans="2:6" ht="14.25" thickTop="1" x14ac:dyDescent="0.25">
      <c r="C175" s="43"/>
      <c r="D175" s="44"/>
    </row>
    <row r="176" spans="2:6" ht="14.25" thickBot="1" x14ac:dyDescent="0.3">
      <c r="B176" s="33" t="s">
        <v>233</v>
      </c>
      <c r="C176" s="43"/>
      <c r="D176" s="66">
        <f>D167+D174</f>
        <v>160</v>
      </c>
    </row>
    <row r="177" spans="2:4" ht="14.25" thickTop="1" x14ac:dyDescent="0.25"/>
    <row r="178" spans="2:4" x14ac:dyDescent="0.25">
      <c r="B178" s="63" t="s">
        <v>240</v>
      </c>
      <c r="C178" s="64"/>
      <c r="D178" s="65">
        <v>45835</v>
      </c>
    </row>
    <row r="179" spans="2:4" x14ac:dyDescent="0.25">
      <c r="C179" s="43"/>
      <c r="D179" s="44"/>
    </row>
    <row r="180" spans="2:4" x14ac:dyDescent="0.25">
      <c r="B180" s="33" t="s">
        <v>226</v>
      </c>
      <c r="C180" s="43"/>
      <c r="D180" s="44"/>
    </row>
    <row r="182" spans="2:4" x14ac:dyDescent="0.25">
      <c r="C182" s="60"/>
      <c r="D182" s="44">
        <v>0</v>
      </c>
    </row>
    <row r="183" spans="2:4" x14ac:dyDescent="0.25">
      <c r="C183" s="43"/>
      <c r="D183" s="44"/>
    </row>
    <row r="184" spans="2:4" ht="14.25" thickBot="1" x14ac:dyDescent="0.3">
      <c r="B184" s="33" t="s">
        <v>230</v>
      </c>
      <c r="C184" s="43"/>
      <c r="D184" s="66">
        <f>SUM(D182:D183)</f>
        <v>0</v>
      </c>
    </row>
    <row r="185" spans="2:4" ht="14.25" thickTop="1" x14ac:dyDescent="0.25">
      <c r="C185" s="43"/>
      <c r="D185" s="44"/>
    </row>
    <row r="186" spans="2:4" x14ac:dyDescent="0.25">
      <c r="B186" s="33" t="s">
        <v>31</v>
      </c>
      <c r="C186" s="43" t="s">
        <v>231</v>
      </c>
      <c r="D186" s="44"/>
    </row>
    <row r="187" spans="2:4" x14ac:dyDescent="0.25">
      <c r="C187" s="43"/>
      <c r="D187" s="44"/>
    </row>
    <row r="188" spans="2:4" x14ac:dyDescent="0.25">
      <c r="B188" s="67">
        <v>5</v>
      </c>
      <c r="C188" s="43">
        <v>6</v>
      </c>
      <c r="D188" s="44">
        <f t="shared" ref="D188:D190" si="9">B188*C188</f>
        <v>30</v>
      </c>
    </row>
    <row r="189" spans="2:4" x14ac:dyDescent="0.25">
      <c r="B189" s="67">
        <v>1</v>
      </c>
      <c r="C189" s="43">
        <v>20</v>
      </c>
      <c r="D189" s="44">
        <f t="shared" si="9"/>
        <v>20</v>
      </c>
    </row>
    <row r="190" spans="2:4" x14ac:dyDescent="0.25">
      <c r="B190" s="67">
        <v>0.5</v>
      </c>
      <c r="C190" s="43">
        <v>20</v>
      </c>
      <c r="D190" s="44">
        <f t="shared" si="9"/>
        <v>10</v>
      </c>
    </row>
    <row r="191" spans="2:4" x14ac:dyDescent="0.25">
      <c r="C191" s="43"/>
      <c r="D191" s="44"/>
    </row>
    <row r="192" spans="2:4" ht="14.25" thickBot="1" x14ac:dyDescent="0.3">
      <c r="B192" s="33" t="s">
        <v>232</v>
      </c>
      <c r="C192" s="43"/>
      <c r="D192" s="66">
        <f>SUM(D188:D191)</f>
        <v>60</v>
      </c>
    </row>
    <row r="193" spans="2:4" ht="14.25" thickTop="1" x14ac:dyDescent="0.25">
      <c r="C193" s="43"/>
      <c r="D193" s="44"/>
    </row>
    <row r="194" spans="2:4" ht="14.25" thickBot="1" x14ac:dyDescent="0.3">
      <c r="B194" s="33" t="s">
        <v>233</v>
      </c>
      <c r="C194" s="43"/>
      <c r="D194" s="66">
        <f>D184+D192</f>
        <v>60</v>
      </c>
    </row>
    <row r="195" spans="2:4" ht="14.25" thickTop="1" x14ac:dyDescent="0.25"/>
    <row r="196" spans="2:4" x14ac:dyDescent="0.25">
      <c r="B196" s="63" t="s">
        <v>89</v>
      </c>
      <c r="C196" s="64"/>
      <c r="D196" s="65">
        <v>45846</v>
      </c>
    </row>
    <row r="197" spans="2:4" x14ac:dyDescent="0.25">
      <c r="C197" s="43"/>
      <c r="D197" s="44"/>
    </row>
    <row r="198" spans="2:4" x14ac:dyDescent="0.25">
      <c r="B198" s="33" t="s">
        <v>226</v>
      </c>
      <c r="C198" s="43"/>
      <c r="D198" s="44"/>
    </row>
    <row r="200" spans="2:4" x14ac:dyDescent="0.25">
      <c r="C200" s="60"/>
      <c r="D200" s="44">
        <v>0</v>
      </c>
    </row>
    <row r="201" spans="2:4" x14ac:dyDescent="0.25">
      <c r="C201" s="43"/>
      <c r="D201" s="44"/>
    </row>
    <row r="202" spans="2:4" ht="14.25" thickBot="1" x14ac:dyDescent="0.3">
      <c r="B202" s="33" t="s">
        <v>230</v>
      </c>
      <c r="C202" s="43"/>
      <c r="D202" s="66">
        <f>SUM(D200:D201)</f>
        <v>0</v>
      </c>
    </row>
    <row r="203" spans="2:4" ht="14.25" thickTop="1" x14ac:dyDescent="0.25">
      <c r="C203" s="43"/>
      <c r="D203" s="44"/>
    </row>
    <row r="204" spans="2:4" x14ac:dyDescent="0.25">
      <c r="B204" s="33" t="s">
        <v>31</v>
      </c>
      <c r="C204" s="43" t="s">
        <v>231</v>
      </c>
      <c r="D204" s="44"/>
    </row>
    <row r="205" spans="2:4" x14ac:dyDescent="0.25">
      <c r="C205" s="43"/>
      <c r="D205" s="44"/>
    </row>
    <row r="206" spans="2:4" x14ac:dyDescent="0.25">
      <c r="B206" s="67">
        <v>20</v>
      </c>
      <c r="C206" s="43">
        <v>1</v>
      </c>
      <c r="D206" s="44">
        <f t="shared" ref="D206:D208" si="10">B206*C206</f>
        <v>20</v>
      </c>
    </row>
    <row r="207" spans="2:4" x14ac:dyDescent="0.25">
      <c r="B207" s="67">
        <v>10</v>
      </c>
      <c r="C207" s="43">
        <v>2</v>
      </c>
      <c r="D207" s="44">
        <f t="shared" si="10"/>
        <v>20</v>
      </c>
    </row>
    <row r="208" spans="2:4" x14ac:dyDescent="0.25">
      <c r="B208" s="67">
        <v>5</v>
      </c>
      <c r="C208" s="43">
        <v>6</v>
      </c>
      <c r="D208" s="44">
        <f t="shared" si="10"/>
        <v>30</v>
      </c>
    </row>
    <row r="209" spans="2:6" x14ac:dyDescent="0.25">
      <c r="C209" s="43"/>
      <c r="D209" s="44"/>
    </row>
    <row r="210" spans="2:6" ht="14.25" thickBot="1" x14ac:dyDescent="0.3">
      <c r="B210" s="33" t="s">
        <v>232</v>
      </c>
      <c r="C210" s="43"/>
      <c r="D210" s="66">
        <f>SUM(D206:D209)</f>
        <v>70</v>
      </c>
    </row>
    <row r="211" spans="2:6" ht="14.25" thickTop="1" x14ac:dyDescent="0.25">
      <c r="C211" s="43"/>
      <c r="D211" s="44"/>
    </row>
    <row r="212" spans="2:6" ht="14.25" thickBot="1" x14ac:dyDescent="0.3">
      <c r="B212" s="33" t="s">
        <v>233</v>
      </c>
      <c r="C212" s="43"/>
      <c r="D212" s="66">
        <f>D202+D210</f>
        <v>70</v>
      </c>
    </row>
    <row r="213" spans="2:6" ht="14.25" thickTop="1" x14ac:dyDescent="0.25"/>
    <row r="214" spans="2:6" x14ac:dyDescent="0.25">
      <c r="B214" s="63" t="s">
        <v>89</v>
      </c>
      <c r="C214" s="64"/>
      <c r="D214" s="65">
        <v>45848</v>
      </c>
    </row>
    <row r="215" spans="2:6" x14ac:dyDescent="0.25">
      <c r="C215" s="43"/>
      <c r="D215" s="44"/>
    </row>
    <row r="216" spans="2:6" x14ac:dyDescent="0.25">
      <c r="B216" s="33" t="s">
        <v>226</v>
      </c>
      <c r="C216" s="43"/>
      <c r="D216" s="44"/>
    </row>
    <row r="218" spans="2:6" x14ac:dyDescent="0.25">
      <c r="B218" s="33" t="s">
        <v>228</v>
      </c>
      <c r="C218" s="60">
        <v>223</v>
      </c>
      <c r="D218" s="44">
        <v>100</v>
      </c>
      <c r="F218" s="33" t="s">
        <v>241</v>
      </c>
    </row>
    <row r="219" spans="2:6" x14ac:dyDescent="0.25">
      <c r="C219" s="43"/>
      <c r="D219" s="44"/>
    </row>
    <row r="220" spans="2:6" ht="14.25" thickBot="1" x14ac:dyDescent="0.3">
      <c r="B220" s="33" t="s">
        <v>230</v>
      </c>
      <c r="C220" s="43"/>
      <c r="D220" s="66">
        <f>SUM(D218:D219)</f>
        <v>100</v>
      </c>
    </row>
    <row r="221" spans="2:6" ht="14.25" thickTop="1" x14ac:dyDescent="0.25">
      <c r="C221" s="43"/>
      <c r="D221" s="44"/>
    </row>
    <row r="222" spans="2:6" x14ac:dyDescent="0.25">
      <c r="B222" s="33" t="s">
        <v>31</v>
      </c>
      <c r="C222" s="43" t="s">
        <v>231</v>
      </c>
      <c r="D222" s="44"/>
    </row>
    <row r="223" spans="2:6" x14ac:dyDescent="0.25">
      <c r="C223" s="43"/>
      <c r="D223" s="44"/>
    </row>
    <row r="224" spans="2:6" x14ac:dyDescent="0.25">
      <c r="C224" s="43"/>
      <c r="D224" s="44"/>
    </row>
    <row r="225" spans="2:4" ht="14.25" thickBot="1" x14ac:dyDescent="0.3">
      <c r="B225" s="33" t="s">
        <v>232</v>
      </c>
      <c r="C225" s="43"/>
      <c r="D225" s="66">
        <f>SUM(D224:D224)</f>
        <v>0</v>
      </c>
    </row>
    <row r="226" spans="2:4" ht="14.25" thickTop="1" x14ac:dyDescent="0.25">
      <c r="C226" s="43"/>
      <c r="D226" s="44"/>
    </row>
    <row r="227" spans="2:4" ht="14.25" thickBot="1" x14ac:dyDescent="0.3">
      <c r="B227" s="33" t="s">
        <v>233</v>
      </c>
      <c r="C227" s="43"/>
      <c r="D227" s="66">
        <f>D220+D225</f>
        <v>100</v>
      </c>
    </row>
    <row r="228" spans="2:4" ht="14.25" thickTop="1" x14ac:dyDescent="0.25"/>
    <row r="229" spans="2:4" x14ac:dyDescent="0.25">
      <c r="B229" s="63" t="s">
        <v>89</v>
      </c>
      <c r="C229" s="64"/>
      <c r="D229" s="65">
        <v>45867</v>
      </c>
    </row>
    <row r="230" spans="2:4" x14ac:dyDescent="0.25">
      <c r="C230" s="43"/>
      <c r="D230" s="44"/>
    </row>
    <row r="231" spans="2:4" x14ac:dyDescent="0.25">
      <c r="B231" s="33" t="s">
        <v>226</v>
      </c>
      <c r="C231" s="43"/>
      <c r="D231" s="44"/>
    </row>
    <row r="233" spans="2:4" x14ac:dyDescent="0.25">
      <c r="C233" s="60"/>
      <c r="D233" s="44">
        <v>0</v>
      </c>
    </row>
    <row r="234" spans="2:4" x14ac:dyDescent="0.25">
      <c r="C234" s="43"/>
      <c r="D234" s="44"/>
    </row>
    <row r="235" spans="2:4" ht="14.25" thickBot="1" x14ac:dyDescent="0.3">
      <c r="B235" s="33" t="s">
        <v>230</v>
      </c>
      <c r="C235" s="43"/>
      <c r="D235" s="66">
        <f>SUM(D233:D234)</f>
        <v>0</v>
      </c>
    </row>
    <row r="236" spans="2:4" ht="14.25" thickTop="1" x14ac:dyDescent="0.25">
      <c r="C236" s="43"/>
      <c r="D236" s="44"/>
    </row>
    <row r="237" spans="2:4" x14ac:dyDescent="0.25">
      <c r="B237" s="33" t="s">
        <v>31</v>
      </c>
      <c r="C237" s="43" t="s">
        <v>231</v>
      </c>
      <c r="D237" s="44"/>
    </row>
    <row r="238" spans="2:4" x14ac:dyDescent="0.25">
      <c r="C238" s="43"/>
      <c r="D238" s="44"/>
    </row>
    <row r="239" spans="2:4" x14ac:dyDescent="0.25">
      <c r="B239" s="67">
        <v>20</v>
      </c>
      <c r="C239" s="43">
        <v>6</v>
      </c>
      <c r="D239" s="44">
        <f t="shared" ref="D239:D240" si="11">B239*C239</f>
        <v>120</v>
      </c>
    </row>
    <row r="240" spans="2:4" x14ac:dyDescent="0.25">
      <c r="B240" s="67">
        <v>10</v>
      </c>
      <c r="C240" s="43">
        <v>4</v>
      </c>
      <c r="D240" s="44">
        <f t="shared" si="11"/>
        <v>40</v>
      </c>
    </row>
    <row r="241" spans="2:6" x14ac:dyDescent="0.25">
      <c r="C241" s="43"/>
      <c r="D241" s="44"/>
    </row>
    <row r="242" spans="2:6" ht="14.25" thickBot="1" x14ac:dyDescent="0.3">
      <c r="B242" s="33" t="s">
        <v>232</v>
      </c>
      <c r="C242" s="43"/>
      <c r="D242" s="66">
        <f>SUM(D239:D241)</f>
        <v>160</v>
      </c>
    </row>
    <row r="243" spans="2:6" ht="14.25" thickTop="1" x14ac:dyDescent="0.25">
      <c r="C243" s="43"/>
      <c r="D243" s="44"/>
    </row>
    <row r="244" spans="2:6" ht="14.25" thickBot="1" x14ac:dyDescent="0.3">
      <c r="B244" s="33" t="s">
        <v>233</v>
      </c>
      <c r="C244" s="43"/>
      <c r="D244" s="66">
        <f>D235+D242</f>
        <v>160</v>
      </c>
    </row>
    <row r="245" spans="2:6" ht="14.25" thickTop="1" x14ac:dyDescent="0.25"/>
    <row r="246" spans="2:6" x14ac:dyDescent="0.25">
      <c r="B246" s="63" t="s">
        <v>89</v>
      </c>
      <c r="C246" s="64"/>
      <c r="D246" s="65">
        <v>45884</v>
      </c>
    </row>
    <row r="247" spans="2:6" x14ac:dyDescent="0.25">
      <c r="C247" s="43"/>
      <c r="D247" s="44"/>
    </row>
    <row r="248" spans="2:6" x14ac:dyDescent="0.25">
      <c r="B248" s="33" t="s">
        <v>226</v>
      </c>
      <c r="C248" s="43"/>
      <c r="D248" s="44"/>
    </row>
    <row r="250" spans="2:6" x14ac:dyDescent="0.25">
      <c r="B250" s="33" t="s">
        <v>228</v>
      </c>
      <c r="C250" s="60">
        <v>224</v>
      </c>
      <c r="D250" s="44">
        <v>50</v>
      </c>
      <c r="F250" s="33" t="s">
        <v>242</v>
      </c>
    </row>
    <row r="251" spans="2:6" x14ac:dyDescent="0.25">
      <c r="C251" s="43"/>
      <c r="D251" s="44"/>
    </row>
    <row r="252" spans="2:6" ht="14.25" thickBot="1" x14ac:dyDescent="0.3">
      <c r="B252" s="33" t="s">
        <v>230</v>
      </c>
      <c r="C252" s="43"/>
      <c r="D252" s="66">
        <f>SUM(D250:D251)</f>
        <v>50</v>
      </c>
    </row>
    <row r="253" spans="2:6" ht="14.25" thickTop="1" x14ac:dyDescent="0.25">
      <c r="C253" s="43"/>
      <c r="D253" s="44"/>
    </row>
    <row r="254" spans="2:6" x14ac:dyDescent="0.25">
      <c r="B254" s="33" t="s">
        <v>31</v>
      </c>
      <c r="C254" s="43" t="s">
        <v>231</v>
      </c>
      <c r="D254" s="44"/>
    </row>
    <row r="255" spans="2:6" x14ac:dyDescent="0.25">
      <c r="C255" s="43"/>
      <c r="D255" s="44"/>
    </row>
    <row r="256" spans="2:6" x14ac:dyDescent="0.25">
      <c r="B256" s="67">
        <v>20</v>
      </c>
      <c r="C256" s="43">
        <v>3</v>
      </c>
      <c r="D256" s="44">
        <f t="shared" ref="D256" si="12">B256*C256</f>
        <v>60</v>
      </c>
    </row>
    <row r="257" spans="2:6" x14ac:dyDescent="0.25">
      <c r="C257" s="43"/>
      <c r="D257" s="44"/>
    </row>
    <row r="258" spans="2:6" ht="14.25" thickBot="1" x14ac:dyDescent="0.3">
      <c r="B258" s="33" t="s">
        <v>232</v>
      </c>
      <c r="C258" s="43"/>
      <c r="D258" s="66">
        <f>SUM(D256:D257)</f>
        <v>60</v>
      </c>
    </row>
    <row r="259" spans="2:6" ht="14.25" thickTop="1" x14ac:dyDescent="0.25">
      <c r="C259" s="43"/>
      <c r="D259" s="44"/>
    </row>
    <row r="260" spans="2:6" ht="14.25" thickBot="1" x14ac:dyDescent="0.3">
      <c r="B260" s="33" t="s">
        <v>233</v>
      </c>
      <c r="C260" s="43"/>
      <c r="D260" s="66">
        <f>D252+D258</f>
        <v>110</v>
      </c>
    </row>
    <row r="261" spans="2:6" ht="14.25" thickTop="1" x14ac:dyDescent="0.25"/>
    <row r="262" spans="2:6" x14ac:dyDescent="0.25">
      <c r="B262" s="63" t="s">
        <v>89</v>
      </c>
      <c r="C262" s="64"/>
      <c r="D262" s="65">
        <v>45904</v>
      </c>
    </row>
    <row r="263" spans="2:6" x14ac:dyDescent="0.25">
      <c r="C263" s="43"/>
      <c r="D263" s="44"/>
    </row>
    <row r="264" spans="2:6" x14ac:dyDescent="0.25">
      <c r="B264" s="33" t="s">
        <v>226</v>
      </c>
      <c r="C264" s="43"/>
      <c r="D264" s="44"/>
    </row>
    <row r="266" spans="2:6" x14ac:dyDescent="0.25">
      <c r="B266" s="33" t="s">
        <v>228</v>
      </c>
      <c r="C266" s="60">
        <v>225</v>
      </c>
      <c r="D266" s="44">
        <v>50</v>
      </c>
      <c r="F266" s="33" t="s">
        <v>243</v>
      </c>
    </row>
    <row r="267" spans="2:6" x14ac:dyDescent="0.25">
      <c r="B267" s="33" t="s">
        <v>244</v>
      </c>
      <c r="C267" s="60"/>
      <c r="D267" s="44">
        <v>15</v>
      </c>
    </row>
    <row r="268" spans="2:6" x14ac:dyDescent="0.25">
      <c r="C268" s="43"/>
      <c r="D268" s="44"/>
    </row>
    <row r="269" spans="2:6" ht="14.25" thickBot="1" x14ac:dyDescent="0.3">
      <c r="B269" s="33" t="s">
        <v>230</v>
      </c>
      <c r="C269" s="43"/>
      <c r="D269" s="66">
        <f>SUM(D266:D268)</f>
        <v>65</v>
      </c>
    </row>
    <row r="270" spans="2:6" ht="14.25" thickTop="1" x14ac:dyDescent="0.25">
      <c r="C270" s="43"/>
      <c r="D270" s="44"/>
    </row>
    <row r="271" spans="2:6" x14ac:dyDescent="0.25">
      <c r="B271" s="33" t="s">
        <v>31</v>
      </c>
      <c r="C271" s="43" t="s">
        <v>231</v>
      </c>
      <c r="D271" s="44"/>
    </row>
    <row r="272" spans="2:6" x14ac:dyDescent="0.25">
      <c r="C272" s="43"/>
      <c r="D272" s="44"/>
    </row>
    <row r="273" spans="2:4" x14ac:dyDescent="0.25">
      <c r="B273" s="67">
        <v>20</v>
      </c>
      <c r="C273" s="43">
        <v>1</v>
      </c>
      <c r="D273" s="44">
        <f t="shared" ref="D273:D275" si="13">B273*C273</f>
        <v>20</v>
      </c>
    </row>
    <row r="274" spans="2:4" x14ac:dyDescent="0.25">
      <c r="B274" s="67">
        <v>10</v>
      </c>
      <c r="C274" s="43">
        <v>3</v>
      </c>
      <c r="D274" s="44">
        <f t="shared" si="13"/>
        <v>30</v>
      </c>
    </row>
    <row r="275" spans="2:4" x14ac:dyDescent="0.25">
      <c r="B275" s="67">
        <v>5</v>
      </c>
      <c r="C275" s="43">
        <v>4</v>
      </c>
      <c r="D275" s="44">
        <f t="shared" si="13"/>
        <v>20</v>
      </c>
    </row>
    <row r="276" spans="2:4" x14ac:dyDescent="0.25">
      <c r="C276" s="43"/>
      <c r="D276" s="44"/>
    </row>
    <row r="277" spans="2:4" ht="14.25" thickBot="1" x14ac:dyDescent="0.3">
      <c r="B277" s="33" t="s">
        <v>232</v>
      </c>
      <c r="C277" s="43"/>
      <c r="D277" s="66">
        <f>SUM(D273:D276)</f>
        <v>70</v>
      </c>
    </row>
    <row r="278" spans="2:4" ht="14.25" thickTop="1" x14ac:dyDescent="0.25">
      <c r="C278" s="43"/>
      <c r="D278" s="44"/>
    </row>
    <row r="279" spans="2:4" ht="14.25" thickBot="1" x14ac:dyDescent="0.3">
      <c r="B279" s="33" t="s">
        <v>233</v>
      </c>
      <c r="C279" s="43"/>
      <c r="D279" s="66">
        <f>D269+D277</f>
        <v>135</v>
      </c>
    </row>
    <row r="280" spans="2:4" ht="14.25" thickTop="1" x14ac:dyDescent="0.25"/>
    <row r="281" spans="2:4" x14ac:dyDescent="0.25">
      <c r="B281" s="63" t="s">
        <v>89</v>
      </c>
      <c r="C281" s="64"/>
      <c r="D281" s="65">
        <v>45911</v>
      </c>
    </row>
    <row r="282" spans="2:4" x14ac:dyDescent="0.25">
      <c r="C282" s="43"/>
      <c r="D282" s="44"/>
    </row>
    <row r="283" spans="2:4" x14ac:dyDescent="0.25">
      <c r="B283" s="33" t="s">
        <v>226</v>
      </c>
      <c r="C283" s="43"/>
      <c r="D283" s="44"/>
    </row>
    <row r="285" spans="2:4" x14ac:dyDescent="0.25">
      <c r="C285" s="60"/>
      <c r="D285" s="44">
        <v>0</v>
      </c>
    </row>
    <row r="286" spans="2:4" x14ac:dyDescent="0.25">
      <c r="C286" s="43"/>
      <c r="D286" s="44"/>
    </row>
    <row r="287" spans="2:4" ht="14.25" thickBot="1" x14ac:dyDescent="0.3">
      <c r="B287" s="33" t="s">
        <v>230</v>
      </c>
      <c r="C287" s="43"/>
      <c r="D287" s="66">
        <f>SUM(D285:D286)</f>
        <v>0</v>
      </c>
    </row>
    <row r="288" spans="2:4" ht="14.25" thickTop="1" x14ac:dyDescent="0.25">
      <c r="C288" s="43"/>
      <c r="D288" s="44"/>
    </row>
    <row r="289" spans="2:4" x14ac:dyDescent="0.25">
      <c r="B289" s="33" t="s">
        <v>31</v>
      </c>
      <c r="C289" s="43" t="s">
        <v>231</v>
      </c>
      <c r="D289" s="44"/>
    </row>
    <row r="290" spans="2:4" x14ac:dyDescent="0.25">
      <c r="C290" s="43"/>
      <c r="D290" s="44"/>
    </row>
    <row r="291" spans="2:4" x14ac:dyDescent="0.25">
      <c r="B291" s="67">
        <v>20</v>
      </c>
      <c r="C291" s="43">
        <v>1</v>
      </c>
      <c r="D291" s="44">
        <f t="shared" ref="D291:D293" si="14">B291*C291</f>
        <v>20</v>
      </c>
    </row>
    <row r="292" spans="2:4" x14ac:dyDescent="0.25">
      <c r="B292" s="67">
        <v>10</v>
      </c>
      <c r="C292" s="43">
        <v>6</v>
      </c>
      <c r="D292" s="44">
        <f t="shared" si="14"/>
        <v>60</v>
      </c>
    </row>
    <row r="293" spans="2:4" x14ac:dyDescent="0.25">
      <c r="B293" s="67">
        <v>5</v>
      </c>
      <c r="C293" s="43">
        <v>12</v>
      </c>
      <c r="D293" s="44">
        <f t="shared" si="14"/>
        <v>60</v>
      </c>
    </row>
    <row r="294" spans="2:4" x14ac:dyDescent="0.25">
      <c r="C294" s="43"/>
      <c r="D294" s="44"/>
    </row>
    <row r="295" spans="2:4" ht="14.25" thickBot="1" x14ac:dyDescent="0.3">
      <c r="B295" s="33" t="s">
        <v>232</v>
      </c>
      <c r="C295" s="43"/>
      <c r="D295" s="66">
        <f>SUM(D291:D294)</f>
        <v>140</v>
      </c>
    </row>
    <row r="296" spans="2:4" ht="14.25" thickTop="1" x14ac:dyDescent="0.25">
      <c r="C296" s="43"/>
      <c r="D296" s="44"/>
    </row>
    <row r="297" spans="2:4" ht="14.25" thickBot="1" x14ac:dyDescent="0.3">
      <c r="B297" s="33" t="s">
        <v>233</v>
      </c>
      <c r="C297" s="43"/>
      <c r="D297" s="66">
        <f>D287+D295</f>
        <v>140</v>
      </c>
    </row>
    <row r="298" spans="2:4" ht="14.25" thickTop="1" x14ac:dyDescent="0.25"/>
    <row r="299" spans="2:4" x14ac:dyDescent="0.25">
      <c r="B299" s="63" t="s">
        <v>89</v>
      </c>
      <c r="C299" s="64"/>
      <c r="D299" s="65">
        <v>45923</v>
      </c>
    </row>
    <row r="300" spans="2:4" x14ac:dyDescent="0.25">
      <c r="C300" s="43"/>
      <c r="D300" s="44"/>
    </row>
    <row r="301" spans="2:4" x14ac:dyDescent="0.25">
      <c r="B301" s="33" t="s">
        <v>226</v>
      </c>
      <c r="C301" s="43"/>
      <c r="D301" s="44"/>
    </row>
    <row r="303" spans="2:4" x14ac:dyDescent="0.25">
      <c r="C303" s="60"/>
      <c r="D303" s="44">
        <v>0</v>
      </c>
    </row>
    <row r="304" spans="2:4" x14ac:dyDescent="0.25">
      <c r="C304" s="43"/>
      <c r="D304" s="44"/>
    </row>
    <row r="305" spans="2:4" ht="14.25" thickBot="1" x14ac:dyDescent="0.3">
      <c r="B305" s="33" t="s">
        <v>230</v>
      </c>
      <c r="C305" s="43"/>
      <c r="D305" s="66">
        <f>SUM(D303:D304)</f>
        <v>0</v>
      </c>
    </row>
    <row r="306" spans="2:4" ht="14.25" thickTop="1" x14ac:dyDescent="0.25">
      <c r="C306" s="43"/>
      <c r="D306" s="44"/>
    </row>
    <row r="307" spans="2:4" x14ac:dyDescent="0.25">
      <c r="B307" s="33" t="s">
        <v>31</v>
      </c>
      <c r="C307" s="43" t="s">
        <v>231</v>
      </c>
      <c r="D307" s="44"/>
    </row>
    <row r="308" spans="2:4" x14ac:dyDescent="0.25">
      <c r="C308" s="43"/>
      <c r="D308" s="44"/>
    </row>
    <row r="309" spans="2:4" x14ac:dyDescent="0.25">
      <c r="B309" s="67">
        <v>20</v>
      </c>
      <c r="C309" s="43">
        <v>3</v>
      </c>
      <c r="D309" s="44">
        <f t="shared" ref="D309:D311" si="15">B309*C309</f>
        <v>60</v>
      </c>
    </row>
    <row r="310" spans="2:4" x14ac:dyDescent="0.25">
      <c r="B310" s="67">
        <v>10</v>
      </c>
      <c r="C310" s="43">
        <v>4</v>
      </c>
      <c r="D310" s="44">
        <f t="shared" si="15"/>
        <v>40</v>
      </c>
    </row>
    <row r="311" spans="2:4" x14ac:dyDescent="0.25">
      <c r="B311" s="67">
        <v>5</v>
      </c>
      <c r="C311" s="43">
        <v>4</v>
      </c>
      <c r="D311" s="44">
        <f t="shared" si="15"/>
        <v>20</v>
      </c>
    </row>
    <row r="312" spans="2:4" x14ac:dyDescent="0.25">
      <c r="C312" s="43"/>
      <c r="D312" s="44"/>
    </row>
    <row r="313" spans="2:4" ht="14.25" thickBot="1" x14ac:dyDescent="0.3">
      <c r="B313" s="33" t="s">
        <v>232</v>
      </c>
      <c r="C313" s="43"/>
      <c r="D313" s="66">
        <f>SUM(D309:D311)</f>
        <v>120</v>
      </c>
    </row>
    <row r="314" spans="2:4" ht="14.25" thickTop="1" x14ac:dyDescent="0.25">
      <c r="C314" s="43"/>
      <c r="D314" s="44"/>
    </row>
    <row r="315" spans="2:4" ht="14.25" thickBot="1" x14ac:dyDescent="0.3">
      <c r="B315" s="33" t="s">
        <v>233</v>
      </c>
      <c r="C315" s="43"/>
      <c r="D315" s="66">
        <f>D305+D313</f>
        <v>120</v>
      </c>
    </row>
    <row r="316" spans="2:4" ht="14.25" thickTop="1" x14ac:dyDescent="0.25"/>
    <row r="317" spans="2:4" x14ac:dyDescent="0.25">
      <c r="B317" s="63" t="s">
        <v>89</v>
      </c>
      <c r="C317" s="64"/>
      <c r="D317" s="65">
        <v>45930</v>
      </c>
    </row>
    <row r="318" spans="2:4" x14ac:dyDescent="0.25">
      <c r="C318" s="43"/>
      <c r="D318" s="44"/>
    </row>
    <row r="319" spans="2:4" x14ac:dyDescent="0.25">
      <c r="B319" s="33" t="s">
        <v>226</v>
      </c>
      <c r="C319" s="43"/>
      <c r="D319" s="44"/>
    </row>
    <row r="321" spans="2:4" x14ac:dyDescent="0.25">
      <c r="C321" s="60"/>
      <c r="D321" s="44">
        <v>0</v>
      </c>
    </row>
    <row r="322" spans="2:4" x14ac:dyDescent="0.25">
      <c r="C322" s="43"/>
      <c r="D322" s="44"/>
    </row>
    <row r="323" spans="2:4" ht="14.25" thickBot="1" x14ac:dyDescent="0.3">
      <c r="B323" s="33" t="s">
        <v>230</v>
      </c>
      <c r="C323" s="43"/>
      <c r="D323" s="66">
        <f>SUM(D321:D322)</f>
        <v>0</v>
      </c>
    </row>
    <row r="324" spans="2:4" ht="14.25" thickTop="1" x14ac:dyDescent="0.25">
      <c r="C324" s="43"/>
      <c r="D324" s="44"/>
    </row>
    <row r="325" spans="2:4" x14ac:dyDescent="0.25">
      <c r="B325" s="33" t="s">
        <v>31</v>
      </c>
      <c r="C325" s="43" t="s">
        <v>231</v>
      </c>
      <c r="D325" s="44"/>
    </row>
    <row r="326" spans="2:4" x14ac:dyDescent="0.25">
      <c r="C326" s="43"/>
      <c r="D326" s="44"/>
    </row>
    <row r="327" spans="2:4" x14ac:dyDescent="0.25">
      <c r="B327" s="67">
        <v>20</v>
      </c>
      <c r="C327" s="43">
        <v>4</v>
      </c>
      <c r="D327" s="44">
        <f t="shared" ref="D327:D337" si="16">B327*C327</f>
        <v>80</v>
      </c>
    </row>
    <row r="328" spans="2:4" x14ac:dyDescent="0.25">
      <c r="B328" s="67">
        <v>10</v>
      </c>
      <c r="C328" s="43">
        <v>8</v>
      </c>
      <c r="D328" s="44">
        <f t="shared" si="16"/>
        <v>80</v>
      </c>
    </row>
    <row r="329" spans="2:4" x14ac:dyDescent="0.25">
      <c r="B329" s="67">
        <v>5</v>
      </c>
      <c r="C329" s="43">
        <v>9</v>
      </c>
      <c r="D329" s="44">
        <f t="shared" si="16"/>
        <v>45</v>
      </c>
    </row>
    <row r="330" spans="2:4" x14ac:dyDescent="0.25">
      <c r="B330" s="67">
        <v>2</v>
      </c>
      <c r="C330" s="43">
        <v>14</v>
      </c>
      <c r="D330" s="44">
        <f t="shared" si="16"/>
        <v>28</v>
      </c>
    </row>
    <row r="331" spans="2:4" x14ac:dyDescent="0.25">
      <c r="B331" s="67">
        <v>1</v>
      </c>
      <c r="C331" s="43">
        <v>31</v>
      </c>
      <c r="D331" s="44">
        <f t="shared" si="16"/>
        <v>31</v>
      </c>
    </row>
    <row r="332" spans="2:4" x14ac:dyDescent="0.25">
      <c r="B332" s="67">
        <v>0.5</v>
      </c>
      <c r="C332" s="43">
        <v>13</v>
      </c>
      <c r="D332" s="44">
        <f t="shared" si="16"/>
        <v>6.5</v>
      </c>
    </row>
    <row r="333" spans="2:4" x14ac:dyDescent="0.25">
      <c r="B333" s="67">
        <v>0.2</v>
      </c>
      <c r="C333" s="43">
        <v>19</v>
      </c>
      <c r="D333" s="44">
        <f t="shared" si="16"/>
        <v>3.8000000000000003</v>
      </c>
    </row>
    <row r="334" spans="2:4" x14ac:dyDescent="0.25">
      <c r="B334" s="67">
        <v>0.1</v>
      </c>
      <c r="C334" s="43">
        <v>6</v>
      </c>
      <c r="D334" s="44">
        <f t="shared" si="16"/>
        <v>0.60000000000000009</v>
      </c>
    </row>
    <row r="335" spans="2:4" x14ac:dyDescent="0.25">
      <c r="B335" s="67">
        <v>0.05</v>
      </c>
      <c r="C335" s="43">
        <v>12</v>
      </c>
      <c r="D335" s="44">
        <f t="shared" si="16"/>
        <v>0.60000000000000009</v>
      </c>
    </row>
    <row r="336" spans="2:4" x14ac:dyDescent="0.25">
      <c r="B336" s="67">
        <v>0.02</v>
      </c>
      <c r="C336" s="43">
        <v>2</v>
      </c>
      <c r="D336" s="44">
        <f t="shared" si="16"/>
        <v>0.04</v>
      </c>
    </row>
    <row r="337" spans="2:23" x14ac:dyDescent="0.25">
      <c r="B337" s="67">
        <v>0.01</v>
      </c>
      <c r="C337" s="43">
        <v>16</v>
      </c>
      <c r="D337" s="44">
        <f t="shared" si="16"/>
        <v>0.16</v>
      </c>
    </row>
    <row r="338" spans="2:23" x14ac:dyDescent="0.25">
      <c r="C338" s="43"/>
      <c r="D338" s="44"/>
    </row>
    <row r="339" spans="2:23" ht="14.25" thickBot="1" x14ac:dyDescent="0.3">
      <c r="B339" s="33" t="s">
        <v>232</v>
      </c>
      <c r="C339" s="43"/>
      <c r="D339" s="66">
        <f>SUM(D327:D337)</f>
        <v>275.7000000000001</v>
      </c>
    </row>
    <row r="340" spans="2:23" ht="14.25" thickTop="1" x14ac:dyDescent="0.25">
      <c r="C340" s="43"/>
      <c r="D340" s="44"/>
    </row>
    <row r="341" spans="2:23" ht="14.25" thickBot="1" x14ac:dyDescent="0.3">
      <c r="B341" s="33" t="s">
        <v>233</v>
      </c>
      <c r="C341" s="43"/>
      <c r="D341" s="66">
        <f>D323+D339</f>
        <v>275.7000000000001</v>
      </c>
    </row>
    <row r="342" spans="2:23" ht="14.25" thickTop="1" x14ac:dyDescent="0.25"/>
    <row r="344" spans="2:23" x14ac:dyDescent="0.25">
      <c r="I344" s="69" t="s">
        <v>60</v>
      </c>
      <c r="J344" s="69"/>
      <c r="K344" s="70" t="s">
        <v>70</v>
      </c>
      <c r="L344" s="69"/>
      <c r="M344" s="69" t="s">
        <v>245</v>
      </c>
      <c r="N344" s="69"/>
      <c r="O344" s="70" t="s">
        <v>246</v>
      </c>
      <c r="P344" s="69"/>
      <c r="Q344" s="71" t="s">
        <v>246</v>
      </c>
      <c r="R344" s="69"/>
      <c r="S344" s="71" t="s">
        <v>60</v>
      </c>
      <c r="T344" s="69"/>
      <c r="U344" s="70" t="s">
        <v>70</v>
      </c>
    </row>
    <row r="345" spans="2:23" x14ac:dyDescent="0.25">
      <c r="I345" s="69" t="s">
        <v>127</v>
      </c>
      <c r="J345" s="69"/>
      <c r="K345" s="70" t="s">
        <v>247</v>
      </c>
      <c r="L345" s="69"/>
      <c r="M345" s="69"/>
      <c r="N345" s="69"/>
      <c r="O345" s="70" t="s">
        <v>127</v>
      </c>
      <c r="P345" s="69"/>
      <c r="Q345" s="71" t="s">
        <v>248</v>
      </c>
      <c r="R345" s="69"/>
      <c r="S345" s="71" t="s">
        <v>248</v>
      </c>
      <c r="T345" s="69"/>
      <c r="U345" s="70" t="s">
        <v>249</v>
      </c>
    </row>
    <row r="347" spans="2:23" x14ac:dyDescent="0.25">
      <c r="I347" s="72">
        <v>214</v>
      </c>
      <c r="J347" s="69"/>
      <c r="K347" s="73">
        <v>37472</v>
      </c>
      <c r="L347" s="69"/>
      <c r="M347" s="74" t="s">
        <v>250</v>
      </c>
      <c r="N347" s="69"/>
      <c r="O347" s="75">
        <v>45474</v>
      </c>
      <c r="P347" s="69"/>
      <c r="Q347" s="76">
        <v>50</v>
      </c>
      <c r="R347" s="69"/>
      <c r="S347" s="71">
        <f t="shared" ref="S347:S349" si="17">Q347</f>
        <v>50</v>
      </c>
      <c r="T347" s="69"/>
      <c r="U347" s="73">
        <v>45519</v>
      </c>
      <c r="V347" s="69"/>
      <c r="W347" s="69" t="s">
        <v>251</v>
      </c>
    </row>
    <row r="348" spans="2:23" x14ac:dyDescent="0.25">
      <c r="I348" s="72">
        <f t="shared" ref="I348:I350" si="18">I347+1</f>
        <v>215</v>
      </c>
      <c r="J348" s="69"/>
      <c r="K348" s="73">
        <v>45483</v>
      </c>
      <c r="L348" s="69"/>
      <c r="M348" s="74" t="s">
        <v>250</v>
      </c>
      <c r="N348" s="69"/>
      <c r="O348" s="77">
        <v>45505</v>
      </c>
      <c r="P348" s="69"/>
      <c r="Q348" s="76">
        <v>50</v>
      </c>
      <c r="R348" s="69"/>
      <c r="S348" s="71">
        <f t="shared" si="17"/>
        <v>50</v>
      </c>
      <c r="T348" s="69"/>
      <c r="U348" s="73">
        <v>45488</v>
      </c>
      <c r="V348" s="69"/>
      <c r="W348" s="69" t="s">
        <v>252</v>
      </c>
    </row>
    <row r="349" spans="2:23" x14ac:dyDescent="0.25">
      <c r="I349" s="72">
        <f t="shared" si="18"/>
        <v>216</v>
      </c>
      <c r="J349" s="69"/>
      <c r="K349" s="73">
        <v>45540</v>
      </c>
      <c r="L349" s="69"/>
      <c r="M349" s="74" t="s">
        <v>250</v>
      </c>
      <c r="N349" s="69"/>
      <c r="O349" s="75">
        <v>45536</v>
      </c>
      <c r="P349" s="69"/>
      <c r="Q349" s="76">
        <v>50</v>
      </c>
      <c r="R349" s="69"/>
      <c r="S349" s="71">
        <f t="shared" si="17"/>
        <v>50</v>
      </c>
      <c r="T349" s="69"/>
      <c r="U349" s="73">
        <v>45562</v>
      </c>
      <c r="V349" s="69"/>
      <c r="W349" s="69" t="s">
        <v>253</v>
      </c>
    </row>
    <row r="350" spans="2:23" x14ac:dyDescent="0.25">
      <c r="I350" s="72">
        <f t="shared" si="18"/>
        <v>217</v>
      </c>
      <c r="J350" s="69"/>
      <c r="K350" s="73">
        <v>45615</v>
      </c>
      <c r="L350" s="69"/>
      <c r="M350" s="74" t="s">
        <v>250</v>
      </c>
      <c r="N350" s="69"/>
      <c r="O350" s="78" t="s">
        <v>254</v>
      </c>
      <c r="P350" s="69"/>
      <c r="Q350" s="76">
        <v>50</v>
      </c>
      <c r="R350" s="69"/>
      <c r="S350" s="71"/>
      <c r="T350" s="69"/>
      <c r="U350" s="73">
        <v>45621</v>
      </c>
      <c r="V350" s="69"/>
      <c r="W350" s="69" t="s">
        <v>255</v>
      </c>
    </row>
    <row r="351" spans="2:23" x14ac:dyDescent="0.25">
      <c r="I351" s="72">
        <v>217</v>
      </c>
      <c r="J351" s="69"/>
      <c r="K351" s="73">
        <v>45615</v>
      </c>
      <c r="L351" s="69"/>
      <c r="M351" s="74" t="s">
        <v>250</v>
      </c>
      <c r="N351" s="69"/>
      <c r="O351" s="78" t="s">
        <v>256</v>
      </c>
      <c r="P351" s="69"/>
      <c r="Q351" s="76">
        <v>50</v>
      </c>
      <c r="R351" s="69"/>
      <c r="S351" s="71">
        <f>SUM(Q350:Q351)</f>
        <v>100</v>
      </c>
      <c r="T351" s="69"/>
      <c r="U351" s="73">
        <v>45621</v>
      </c>
      <c r="V351" s="69"/>
      <c r="W351" s="69" t="s">
        <v>257</v>
      </c>
    </row>
    <row r="352" spans="2:23" x14ac:dyDescent="0.25">
      <c r="I352" s="69"/>
      <c r="J352" s="69"/>
      <c r="K352" s="70"/>
      <c r="L352" s="69"/>
      <c r="M352" s="69"/>
      <c r="N352" s="69"/>
      <c r="O352" s="70"/>
      <c r="P352" s="69"/>
      <c r="Q352" s="76"/>
      <c r="R352" s="69"/>
      <c r="S352" s="71"/>
      <c r="T352" s="69"/>
      <c r="U352" s="70"/>
      <c r="V352" s="69"/>
      <c r="W352" s="69"/>
    </row>
    <row r="353" spans="9:23" x14ac:dyDescent="0.25">
      <c r="I353" s="69"/>
      <c r="J353" s="69"/>
      <c r="K353" s="70"/>
      <c r="L353" s="69"/>
      <c r="M353" s="69"/>
      <c r="N353" s="69"/>
      <c r="O353" s="70"/>
      <c r="P353" s="69"/>
      <c r="Q353" s="76"/>
      <c r="R353" s="69"/>
      <c r="S353" s="70"/>
      <c r="T353" s="69"/>
      <c r="U353" s="70"/>
      <c r="V353" s="69"/>
      <c r="W353" s="69"/>
    </row>
    <row r="354" spans="9:23" x14ac:dyDescent="0.25">
      <c r="I354" s="69" t="s">
        <v>258</v>
      </c>
      <c r="J354" s="69"/>
      <c r="K354" s="70"/>
      <c r="L354" s="69"/>
      <c r="M354" s="69"/>
      <c r="N354" s="69"/>
      <c r="O354" s="70"/>
      <c r="P354" s="69"/>
      <c r="Q354" s="76"/>
      <c r="R354" s="69"/>
      <c r="S354" s="70"/>
      <c r="T354" s="69"/>
      <c r="U354" s="70"/>
      <c r="V354" s="69"/>
      <c r="W354" s="69"/>
    </row>
    <row r="355" spans="9:23" x14ac:dyDescent="0.25">
      <c r="I355" s="69"/>
      <c r="J355" s="69"/>
      <c r="K355" s="70"/>
      <c r="L355" s="69"/>
      <c r="M355" s="69"/>
      <c r="N355" s="69"/>
      <c r="O355" s="70"/>
      <c r="P355" s="69"/>
      <c r="Q355" s="76"/>
      <c r="R355" s="69"/>
      <c r="S355" s="70"/>
      <c r="T355" s="69"/>
      <c r="U355" s="70"/>
      <c r="V355" s="69"/>
      <c r="W355" s="69"/>
    </row>
    <row r="356" spans="9:23" x14ac:dyDescent="0.25">
      <c r="I356" s="72">
        <v>218</v>
      </c>
      <c r="J356" s="69"/>
      <c r="K356" s="73">
        <v>45685</v>
      </c>
      <c r="L356" s="69"/>
      <c r="M356" s="74" t="s">
        <v>250</v>
      </c>
      <c r="N356" s="69"/>
      <c r="O356" s="75">
        <v>45627</v>
      </c>
      <c r="P356" s="69"/>
      <c r="Q356" s="76">
        <v>50</v>
      </c>
      <c r="R356" s="69"/>
      <c r="S356" s="71"/>
      <c r="T356" s="69"/>
      <c r="U356" s="70"/>
      <c r="V356" s="69"/>
      <c r="W356" s="69" t="s">
        <v>259</v>
      </c>
    </row>
    <row r="357" spans="9:23" x14ac:dyDescent="0.25">
      <c r="I357" s="72">
        <v>218</v>
      </c>
      <c r="J357" s="69"/>
      <c r="K357" s="73">
        <v>45685</v>
      </c>
      <c r="L357" s="69"/>
      <c r="M357" s="74" t="s">
        <v>250</v>
      </c>
      <c r="N357" s="69"/>
      <c r="O357" s="75">
        <v>45658</v>
      </c>
      <c r="P357" s="69"/>
      <c r="Q357" s="76">
        <v>50</v>
      </c>
      <c r="R357" s="69"/>
      <c r="S357" s="71">
        <f>SUM(Q356:Q357)</f>
        <v>100</v>
      </c>
      <c r="T357" s="69"/>
      <c r="U357" s="73">
        <v>45712</v>
      </c>
      <c r="V357" s="69"/>
      <c r="W357" s="69" t="s">
        <v>260</v>
      </c>
    </row>
    <row r="358" spans="9:23" x14ac:dyDescent="0.25">
      <c r="I358" s="72">
        <f t="shared" ref="I358:I377" si="19">I357+1</f>
        <v>219</v>
      </c>
      <c r="J358" s="69"/>
      <c r="K358" s="73">
        <v>45723</v>
      </c>
      <c r="L358" s="69"/>
      <c r="M358" s="74" t="s">
        <v>250</v>
      </c>
      <c r="N358" s="69"/>
      <c r="O358" s="75">
        <v>45689</v>
      </c>
      <c r="P358" s="69"/>
      <c r="Q358" s="76">
        <v>50</v>
      </c>
      <c r="R358" s="69"/>
      <c r="S358" s="71"/>
      <c r="T358" s="69"/>
      <c r="U358" s="70"/>
      <c r="V358" s="69"/>
      <c r="W358" s="69" t="s">
        <v>261</v>
      </c>
    </row>
    <row r="359" spans="9:23" x14ac:dyDescent="0.25">
      <c r="I359" s="72">
        <v>219</v>
      </c>
      <c r="J359" s="69"/>
      <c r="K359" s="73">
        <v>45723</v>
      </c>
      <c r="L359" s="69"/>
      <c r="M359" s="74" t="s">
        <v>250</v>
      </c>
      <c r="N359" s="69"/>
      <c r="O359" s="75">
        <v>45717</v>
      </c>
      <c r="P359" s="69"/>
      <c r="Q359" s="76">
        <v>50</v>
      </c>
      <c r="R359" s="69"/>
      <c r="S359" s="71">
        <f>SUM(Q358:Q359)</f>
        <v>100</v>
      </c>
      <c r="T359" s="69"/>
      <c r="U359" s="73">
        <v>45726</v>
      </c>
      <c r="V359" s="69"/>
      <c r="W359" s="69" t="s">
        <v>262</v>
      </c>
    </row>
    <row r="360" spans="9:23" x14ac:dyDescent="0.25">
      <c r="I360" s="72">
        <f t="shared" si="19"/>
        <v>220</v>
      </c>
      <c r="J360" s="69"/>
      <c r="K360" s="73">
        <v>45735</v>
      </c>
      <c r="L360" s="69"/>
      <c r="M360" s="69" t="s">
        <v>263</v>
      </c>
      <c r="N360" s="69"/>
      <c r="O360" s="70" t="s">
        <v>124</v>
      </c>
      <c r="P360" s="69"/>
      <c r="Q360" s="76">
        <v>172.03</v>
      </c>
      <c r="R360" s="76"/>
      <c r="S360" s="71">
        <f>Q360</f>
        <v>172.03</v>
      </c>
      <c r="T360" s="69"/>
      <c r="U360" s="73">
        <v>45807</v>
      </c>
      <c r="V360" s="69"/>
      <c r="W360" s="69"/>
    </row>
    <row r="361" spans="9:23" x14ac:dyDescent="0.25">
      <c r="I361" s="72">
        <f t="shared" si="19"/>
        <v>221</v>
      </c>
      <c r="J361" s="69"/>
      <c r="K361" s="73">
        <v>45747</v>
      </c>
      <c r="L361" s="69"/>
      <c r="M361" s="69" t="s">
        <v>264</v>
      </c>
      <c r="N361" s="69"/>
      <c r="O361" s="75"/>
      <c r="P361" s="69"/>
      <c r="Q361" s="76">
        <v>150</v>
      </c>
      <c r="R361" s="69"/>
      <c r="S361" s="71">
        <f t="shared" ref="S361" si="20">Q361</f>
        <v>150</v>
      </c>
      <c r="T361" s="69"/>
      <c r="U361" s="73">
        <v>45762</v>
      </c>
      <c r="V361" s="69"/>
      <c r="W361" s="69"/>
    </row>
    <row r="362" spans="9:23" x14ac:dyDescent="0.25">
      <c r="I362" s="72">
        <f>I361+1</f>
        <v>222</v>
      </c>
      <c r="J362" s="69"/>
      <c r="K362" s="73">
        <v>45806</v>
      </c>
      <c r="L362" s="69"/>
      <c r="M362" s="74" t="s">
        <v>250</v>
      </c>
      <c r="N362" s="69"/>
      <c r="O362" s="75">
        <v>45748</v>
      </c>
      <c r="P362" s="69"/>
      <c r="Q362" s="76">
        <v>50</v>
      </c>
      <c r="R362" s="69"/>
      <c r="S362" s="71"/>
      <c r="T362" s="69"/>
      <c r="U362" s="70"/>
      <c r="V362" s="69"/>
      <c r="W362" s="69" t="s">
        <v>265</v>
      </c>
    </row>
    <row r="363" spans="9:23" x14ac:dyDescent="0.25">
      <c r="I363" s="72">
        <v>222</v>
      </c>
      <c r="J363" s="69"/>
      <c r="K363" s="73">
        <v>45806</v>
      </c>
      <c r="L363" s="69"/>
      <c r="M363" s="74" t="s">
        <v>250</v>
      </c>
      <c r="N363" s="69"/>
      <c r="O363" s="75">
        <v>45778</v>
      </c>
      <c r="P363" s="69"/>
      <c r="Q363" s="76">
        <v>50</v>
      </c>
      <c r="R363" s="69"/>
      <c r="S363" s="71">
        <f>SUM(Q362:Q363)</f>
        <v>100</v>
      </c>
      <c r="T363" s="69"/>
      <c r="U363" s="70"/>
      <c r="V363" s="69"/>
      <c r="W363" s="69" t="s">
        <v>266</v>
      </c>
    </row>
    <row r="364" spans="9:23" x14ac:dyDescent="0.25">
      <c r="I364" s="72">
        <f t="shared" si="19"/>
        <v>223</v>
      </c>
      <c r="J364" s="69"/>
      <c r="K364" s="73">
        <v>45848</v>
      </c>
      <c r="L364" s="69"/>
      <c r="M364" s="74" t="s">
        <v>250</v>
      </c>
      <c r="N364" s="69"/>
      <c r="O364" s="75">
        <v>45809</v>
      </c>
      <c r="P364" s="69"/>
      <c r="Q364" s="76">
        <v>50</v>
      </c>
      <c r="R364" s="69"/>
      <c r="S364" s="71"/>
      <c r="T364" s="69"/>
      <c r="U364" s="70"/>
      <c r="V364" s="69"/>
      <c r="W364" s="69" t="s">
        <v>267</v>
      </c>
    </row>
    <row r="365" spans="9:23" x14ac:dyDescent="0.25">
      <c r="I365" s="72">
        <v>223</v>
      </c>
      <c r="J365" s="69"/>
      <c r="K365" s="73">
        <v>45848</v>
      </c>
      <c r="L365" s="69"/>
      <c r="M365" s="74" t="s">
        <v>250</v>
      </c>
      <c r="N365" s="69"/>
      <c r="O365" s="75">
        <v>45839</v>
      </c>
      <c r="P365" s="69"/>
      <c r="Q365" s="76">
        <v>50</v>
      </c>
      <c r="R365" s="69"/>
      <c r="S365" s="71">
        <f>SUM(Q364:Q365)</f>
        <v>100</v>
      </c>
      <c r="T365" s="69"/>
      <c r="U365" s="73">
        <v>45849</v>
      </c>
      <c r="V365" s="69"/>
      <c r="W365" s="69" t="s">
        <v>252</v>
      </c>
    </row>
    <row r="366" spans="9:23" x14ac:dyDescent="0.25">
      <c r="I366" s="72">
        <f>I364+1</f>
        <v>224</v>
      </c>
      <c r="J366" s="69"/>
      <c r="K366" s="73">
        <v>45882</v>
      </c>
      <c r="L366" s="69"/>
      <c r="M366" s="74" t="s">
        <v>250</v>
      </c>
      <c r="N366" s="69"/>
      <c r="O366" s="77">
        <v>45870</v>
      </c>
      <c r="P366" s="69"/>
      <c r="Q366" s="76">
        <v>50</v>
      </c>
      <c r="R366" s="76"/>
      <c r="S366" s="71">
        <f>Q366</f>
        <v>50</v>
      </c>
      <c r="T366" s="69"/>
      <c r="U366" s="73">
        <v>45887</v>
      </c>
      <c r="V366" s="69"/>
      <c r="W366" s="69" t="s">
        <v>251</v>
      </c>
    </row>
    <row r="367" spans="9:23" x14ac:dyDescent="0.25">
      <c r="I367" s="72">
        <f t="shared" si="19"/>
        <v>225</v>
      </c>
      <c r="J367" s="69"/>
      <c r="K367" s="73">
        <v>45904</v>
      </c>
      <c r="L367" s="69"/>
      <c r="M367" s="74" t="s">
        <v>250</v>
      </c>
      <c r="N367" s="69"/>
      <c r="O367" s="77">
        <v>45901</v>
      </c>
      <c r="P367" s="69"/>
      <c r="Q367" s="76">
        <v>50</v>
      </c>
      <c r="R367" s="76"/>
      <c r="S367" s="71">
        <f>Q367</f>
        <v>50</v>
      </c>
      <c r="T367" s="69"/>
      <c r="U367" s="73">
        <v>45905</v>
      </c>
      <c r="V367" s="69"/>
      <c r="W367" s="69" t="s">
        <v>253</v>
      </c>
    </row>
    <row r="368" spans="9:23" x14ac:dyDescent="0.25">
      <c r="I368" s="72">
        <f t="shared" si="19"/>
        <v>226</v>
      </c>
      <c r="J368" s="69"/>
      <c r="K368" s="73">
        <v>45934</v>
      </c>
      <c r="L368" s="69"/>
      <c r="M368" s="74" t="s">
        <v>250</v>
      </c>
      <c r="N368" s="69"/>
      <c r="O368" s="77">
        <v>45931</v>
      </c>
      <c r="P368" s="69"/>
      <c r="Q368" s="76">
        <v>50</v>
      </c>
      <c r="R368" s="76"/>
      <c r="S368" s="71">
        <f t="shared" ref="S368:S377" si="21">Q368</f>
        <v>50</v>
      </c>
      <c r="T368" s="69"/>
      <c r="U368" s="73">
        <v>46024</v>
      </c>
      <c r="V368" s="69"/>
      <c r="W368" s="69" t="s">
        <v>255</v>
      </c>
    </row>
    <row r="369" spans="9:23" x14ac:dyDescent="0.25">
      <c r="I369" s="72">
        <f t="shared" si="19"/>
        <v>227</v>
      </c>
      <c r="J369" s="69"/>
      <c r="K369" s="73">
        <v>45966</v>
      </c>
      <c r="L369" s="69"/>
      <c r="M369" s="74" t="s">
        <v>250</v>
      </c>
      <c r="N369" s="69"/>
      <c r="O369" s="77">
        <v>45962</v>
      </c>
      <c r="P369" s="69"/>
      <c r="Q369" s="76">
        <v>50</v>
      </c>
      <c r="R369" s="76"/>
      <c r="S369" s="71">
        <f t="shared" si="21"/>
        <v>50</v>
      </c>
      <c r="T369" s="69"/>
      <c r="U369" s="73">
        <v>46024</v>
      </c>
      <c r="V369" s="69"/>
      <c r="W369" s="69" t="s">
        <v>257</v>
      </c>
    </row>
    <row r="370" spans="9:23" x14ac:dyDescent="0.25">
      <c r="I370" s="72">
        <f t="shared" si="19"/>
        <v>228</v>
      </c>
      <c r="J370" s="69"/>
      <c r="K370" s="73">
        <v>45997</v>
      </c>
      <c r="L370" s="69"/>
      <c r="M370" s="74" t="s">
        <v>250</v>
      </c>
      <c r="N370" s="69"/>
      <c r="O370" s="77">
        <v>45992</v>
      </c>
      <c r="P370" s="69"/>
      <c r="Q370" s="76">
        <v>50</v>
      </c>
      <c r="R370" s="76"/>
      <c r="S370" s="71">
        <f t="shared" si="21"/>
        <v>50</v>
      </c>
      <c r="T370" s="69"/>
      <c r="U370" s="73">
        <v>46024</v>
      </c>
      <c r="V370" s="69"/>
      <c r="W370" s="69" t="s">
        <v>259</v>
      </c>
    </row>
    <row r="371" spans="9:23" x14ac:dyDescent="0.25">
      <c r="I371" s="72">
        <f t="shared" si="19"/>
        <v>229</v>
      </c>
      <c r="J371" s="69"/>
      <c r="K371" s="73">
        <v>46022</v>
      </c>
      <c r="L371" s="69"/>
      <c r="M371" s="69" t="s">
        <v>268</v>
      </c>
      <c r="N371" s="69"/>
      <c r="O371" s="70" t="s">
        <v>269</v>
      </c>
      <c r="P371" s="69"/>
      <c r="Q371" s="76">
        <v>221.05</v>
      </c>
      <c r="R371" s="69"/>
      <c r="S371" s="71">
        <f t="shared" si="21"/>
        <v>221.05</v>
      </c>
      <c r="T371" s="69"/>
      <c r="U371" s="73">
        <v>46024</v>
      </c>
      <c r="V371" s="69"/>
      <c r="W371" s="69"/>
    </row>
    <row r="372" spans="9:23" x14ac:dyDescent="0.25">
      <c r="I372" s="72">
        <f t="shared" si="19"/>
        <v>230</v>
      </c>
      <c r="J372" s="69"/>
      <c r="K372" s="73">
        <v>46080</v>
      </c>
      <c r="L372" s="69"/>
      <c r="M372" s="69" t="s">
        <v>270</v>
      </c>
      <c r="N372" s="69"/>
      <c r="O372" s="70"/>
      <c r="P372" s="69"/>
      <c r="Q372" s="76">
        <v>172.03</v>
      </c>
      <c r="R372" s="69"/>
      <c r="S372" s="71"/>
      <c r="T372" s="69"/>
      <c r="U372" s="70"/>
      <c r="V372" s="69"/>
      <c r="W372" s="69"/>
    </row>
    <row r="373" spans="9:23" x14ac:dyDescent="0.25">
      <c r="I373" s="72">
        <v>230</v>
      </c>
      <c r="J373" s="69"/>
      <c r="K373" s="73">
        <v>46080</v>
      </c>
      <c r="L373" s="69"/>
      <c r="M373" s="69" t="s">
        <v>271</v>
      </c>
      <c r="N373" s="69"/>
      <c r="O373" s="79">
        <v>46023</v>
      </c>
      <c r="P373" s="69"/>
      <c r="Q373" s="76">
        <v>50</v>
      </c>
      <c r="R373" s="69"/>
      <c r="S373" s="71"/>
      <c r="T373" s="69"/>
      <c r="U373" s="70"/>
      <c r="V373" s="69"/>
      <c r="W373" s="69"/>
    </row>
    <row r="374" spans="9:23" x14ac:dyDescent="0.25">
      <c r="I374" s="72">
        <v>230</v>
      </c>
      <c r="J374" s="69"/>
      <c r="K374" s="73">
        <v>46080</v>
      </c>
      <c r="L374" s="69"/>
      <c r="M374" s="69" t="s">
        <v>271</v>
      </c>
      <c r="N374" s="69"/>
      <c r="O374" s="79">
        <v>46054</v>
      </c>
      <c r="P374" s="69"/>
      <c r="Q374" s="76">
        <v>50</v>
      </c>
      <c r="R374" s="69"/>
      <c r="S374" s="71"/>
      <c r="T374" s="69"/>
      <c r="U374" s="70"/>
      <c r="V374" s="69"/>
      <c r="W374" s="69"/>
    </row>
    <row r="375" spans="9:23" x14ac:dyDescent="0.25">
      <c r="I375" s="72">
        <v>230</v>
      </c>
      <c r="J375" s="69"/>
      <c r="K375" s="73">
        <v>46080</v>
      </c>
      <c r="L375" s="69"/>
      <c r="M375" s="69" t="s">
        <v>271</v>
      </c>
      <c r="N375" s="69"/>
      <c r="O375" s="79">
        <v>46082</v>
      </c>
      <c r="P375" s="69"/>
      <c r="Q375" s="76">
        <v>50</v>
      </c>
      <c r="R375" s="69"/>
      <c r="S375" s="71">
        <f>SUM(Q372:Q375)</f>
        <v>322.02999999999997</v>
      </c>
      <c r="T375" s="69"/>
      <c r="U375" s="73">
        <v>46105</v>
      </c>
      <c r="V375" s="76"/>
      <c r="W375" s="69"/>
    </row>
    <row r="376" spans="9:23" x14ac:dyDescent="0.25">
      <c r="I376" s="72">
        <f>I372+1</f>
        <v>231</v>
      </c>
      <c r="J376" s="69"/>
      <c r="K376" s="70"/>
      <c r="L376" s="69"/>
      <c r="M376" s="69"/>
      <c r="N376" s="69"/>
      <c r="O376" s="70"/>
      <c r="P376" s="69"/>
      <c r="Q376" s="76"/>
      <c r="R376" s="69"/>
      <c r="S376" s="71">
        <f t="shared" si="21"/>
        <v>0</v>
      </c>
      <c r="T376" s="69"/>
      <c r="U376" s="70"/>
      <c r="V376" s="69"/>
      <c r="W376" s="69"/>
    </row>
    <row r="377" spans="9:23" x14ac:dyDescent="0.25">
      <c r="I377" s="72">
        <f t="shared" si="19"/>
        <v>232</v>
      </c>
      <c r="J377" s="69"/>
      <c r="K377" s="70"/>
      <c r="L377" s="69"/>
      <c r="M377" s="69"/>
      <c r="N377" s="69"/>
      <c r="O377" s="70"/>
      <c r="P377" s="69"/>
      <c r="Q377" s="76"/>
      <c r="R377" s="69"/>
      <c r="S377" s="71">
        <f t="shared" si="21"/>
        <v>0</v>
      </c>
      <c r="T377" s="69"/>
      <c r="U377" s="70"/>
      <c r="V377" s="69"/>
      <c r="W377" s="6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2C7BD-13D5-44E6-AAC7-BD3A50FD2589}">
  <dimension ref="A3:BV206"/>
  <sheetViews>
    <sheetView workbookViewId="0"/>
  </sheetViews>
  <sheetFormatPr defaultRowHeight="12.75" x14ac:dyDescent="0.2"/>
  <cols>
    <col min="1" max="1" width="10.42578125" style="27" bestFit="1" customWidth="1"/>
    <col min="2" max="2" width="8.85546875" style="27" bestFit="1" customWidth="1"/>
    <col min="3" max="3" width="6.42578125" style="27" bestFit="1" customWidth="1"/>
    <col min="4" max="4" width="10" style="27" bestFit="1" customWidth="1"/>
    <col min="5" max="5" width="7.42578125" style="27" bestFit="1" customWidth="1"/>
    <col min="6" max="6" width="8.5703125" style="27" bestFit="1" customWidth="1"/>
    <col min="7" max="7" width="7.42578125" style="27" bestFit="1" customWidth="1"/>
    <col min="8" max="8" width="8.5703125" style="27" bestFit="1" customWidth="1"/>
    <col min="9" max="10" width="7" style="27" bestFit="1" customWidth="1"/>
    <col min="11" max="11" width="7.42578125" style="27" bestFit="1" customWidth="1"/>
    <col min="12" max="12" width="10" style="27" bestFit="1" customWidth="1"/>
    <col min="13" max="13" width="8.85546875" style="27" customWidth="1"/>
    <col min="14" max="14" width="1.7109375" style="27" customWidth="1"/>
    <col min="15" max="15" width="78" style="81" customWidth="1"/>
    <col min="16" max="16" width="6.42578125" style="27" bestFit="1" customWidth="1"/>
    <col min="17" max="18" width="8.28515625" style="27" bestFit="1" customWidth="1"/>
    <col min="19" max="19" width="7.42578125" style="27" bestFit="1" customWidth="1"/>
    <col min="20" max="20" width="8.85546875" style="27" customWidth="1"/>
    <col min="21" max="21" width="30.85546875" style="32" bestFit="1" customWidth="1"/>
    <col min="22" max="22" width="7.85546875" style="27" bestFit="1" customWidth="1"/>
    <col min="23" max="23" width="8.85546875" style="27" bestFit="1" customWidth="1"/>
    <col min="24" max="24" width="10.140625" style="27" bestFit="1" customWidth="1"/>
    <col min="25" max="25" width="8.85546875" style="27" bestFit="1" customWidth="1"/>
    <col min="26" max="26" width="13.42578125" style="27" bestFit="1" customWidth="1"/>
    <col min="27" max="27" width="7.42578125" style="27" bestFit="1" customWidth="1"/>
    <col min="28" max="28" width="12.5703125" style="27" bestFit="1" customWidth="1"/>
    <col min="29" max="29" width="5.42578125" style="27" bestFit="1" customWidth="1"/>
    <col min="30" max="30" width="6.7109375" style="27" bestFit="1" customWidth="1"/>
    <col min="31" max="31" width="13.28515625" style="27" bestFit="1" customWidth="1"/>
    <col min="32" max="32" width="12.7109375" style="27" bestFit="1" customWidth="1"/>
    <col min="33" max="33" width="10.85546875" style="27" bestFit="1" customWidth="1"/>
    <col min="34" max="34" width="6.7109375" style="27" bestFit="1" customWidth="1"/>
    <col min="35" max="35" width="16.5703125" style="27" bestFit="1" customWidth="1"/>
    <col min="36" max="36" width="9.140625" style="27"/>
    <col min="37" max="37" width="14" style="27" bestFit="1" customWidth="1"/>
    <col min="38" max="38" width="31.42578125" style="27" bestFit="1" customWidth="1"/>
    <col min="39" max="39" width="31.7109375" style="27" bestFit="1" customWidth="1"/>
    <col min="40" max="40" width="15" style="27" bestFit="1" customWidth="1"/>
    <col min="41" max="41" width="5" style="27" bestFit="1" customWidth="1"/>
    <col min="42" max="42" width="20.5703125" style="27" bestFit="1" customWidth="1"/>
    <col min="43" max="43" width="32" style="27" bestFit="1" customWidth="1"/>
    <col min="44" max="44" width="33.42578125" style="27" bestFit="1" customWidth="1"/>
    <col min="45" max="45" width="99.85546875" style="27" bestFit="1" customWidth="1"/>
    <col min="46" max="46" width="9" style="27" bestFit="1" customWidth="1"/>
    <col min="47" max="47" width="13.5703125" style="27" bestFit="1" customWidth="1"/>
    <col min="48" max="48" width="13.7109375" style="27" bestFit="1" customWidth="1"/>
    <col min="49" max="49" width="23.7109375" style="27" bestFit="1" customWidth="1"/>
    <col min="50" max="50" width="100.5703125" style="27" bestFit="1" customWidth="1"/>
    <col min="51" max="51" width="28.7109375" style="27" bestFit="1" customWidth="1"/>
    <col min="52" max="52" width="19.140625" style="27" bestFit="1" customWidth="1"/>
    <col min="53" max="53" width="9.140625" style="27" bestFit="1"/>
    <col min="54" max="54" width="23.7109375" style="27" bestFit="1" customWidth="1"/>
    <col min="55" max="55" width="12" style="27" bestFit="1" customWidth="1"/>
    <col min="56" max="56" width="31.140625" style="27" bestFit="1" customWidth="1"/>
    <col min="57" max="57" width="10.42578125" style="27" bestFit="1" customWidth="1"/>
    <col min="58" max="58" width="96.28515625" style="27" bestFit="1" customWidth="1"/>
    <col min="59" max="59" width="14.42578125" style="27" bestFit="1" customWidth="1"/>
    <col min="60" max="60" width="13.7109375" style="27" bestFit="1" customWidth="1"/>
    <col min="61" max="61" width="30.42578125" style="27" bestFit="1" customWidth="1"/>
    <col min="62" max="62" width="11" style="27" bestFit="1" customWidth="1"/>
    <col min="63" max="63" width="95.42578125" style="27" bestFit="1" customWidth="1"/>
    <col min="64" max="64" width="16.5703125" style="27" bestFit="1" customWidth="1"/>
    <col min="65" max="65" width="12" style="27" bestFit="1" customWidth="1"/>
    <col min="66" max="66" width="12.5703125" style="27" bestFit="1" customWidth="1"/>
    <col min="67" max="67" width="12.85546875" style="27" bestFit="1" customWidth="1"/>
    <col min="68" max="69" width="15.85546875" style="27" bestFit="1" customWidth="1"/>
    <col min="70" max="70" width="13.140625" style="27" bestFit="1" customWidth="1"/>
    <col min="71" max="71" width="20" style="27" bestFit="1" customWidth="1"/>
    <col min="72" max="72" width="7.42578125" style="27" bestFit="1" customWidth="1"/>
    <col min="73" max="73" width="14.85546875" style="27" bestFit="1" customWidth="1"/>
    <col min="74" max="74" width="8.85546875" style="27" bestFit="1" customWidth="1"/>
    <col min="75" max="16384" width="9.140625" style="27"/>
  </cols>
  <sheetData>
    <row r="3" spans="1:74" s="13" customFormat="1" x14ac:dyDescent="0.2">
      <c r="A3" s="13" t="s">
        <v>272</v>
      </c>
      <c r="O3" s="80"/>
      <c r="U3" s="16"/>
    </row>
    <row r="5" spans="1:74" x14ac:dyDescent="0.2">
      <c r="A5" s="27" t="s">
        <v>273</v>
      </c>
      <c r="B5" s="27" t="s">
        <v>274</v>
      </c>
      <c r="C5" s="27" t="s">
        <v>275</v>
      </c>
      <c r="D5" s="32" t="s">
        <v>276</v>
      </c>
      <c r="E5" s="27" t="s">
        <v>277</v>
      </c>
      <c r="F5" s="32" t="s">
        <v>277</v>
      </c>
      <c r="G5" s="32" t="s">
        <v>278</v>
      </c>
      <c r="H5" s="32" t="s">
        <v>278</v>
      </c>
      <c r="I5" s="27" t="s">
        <v>279</v>
      </c>
      <c r="J5" s="32" t="s">
        <v>280</v>
      </c>
      <c r="K5" s="32" t="s">
        <v>281</v>
      </c>
      <c r="L5" s="32" t="s">
        <v>281</v>
      </c>
      <c r="M5" s="32" t="s">
        <v>282</v>
      </c>
      <c r="O5" s="81" t="s">
        <v>283</v>
      </c>
      <c r="P5" s="32"/>
      <c r="Q5" s="82"/>
      <c r="R5" s="82"/>
      <c r="S5" s="82"/>
      <c r="T5" s="82"/>
      <c r="U5" s="32" t="s">
        <v>284</v>
      </c>
      <c r="V5" s="27" t="s">
        <v>285</v>
      </c>
      <c r="W5" s="27" t="s">
        <v>286</v>
      </c>
      <c r="X5" s="27" t="s">
        <v>287</v>
      </c>
      <c r="Y5" s="27" t="s">
        <v>288</v>
      </c>
      <c r="Z5" s="27" t="s">
        <v>289</v>
      </c>
      <c r="AB5" s="27" t="s">
        <v>290</v>
      </c>
      <c r="AC5" s="27" t="s">
        <v>291</v>
      </c>
      <c r="AD5" s="27" t="s">
        <v>292</v>
      </c>
      <c r="AE5" s="27" t="s">
        <v>293</v>
      </c>
      <c r="AF5" s="27" t="s">
        <v>294</v>
      </c>
      <c r="AG5" s="27" t="s">
        <v>295</v>
      </c>
      <c r="AI5" s="27" t="s">
        <v>296</v>
      </c>
      <c r="AK5" s="27" t="s">
        <v>297</v>
      </c>
      <c r="AN5" s="27" t="s">
        <v>298</v>
      </c>
      <c r="AQ5" s="27" t="s">
        <v>299</v>
      </c>
      <c r="AR5" s="27" t="s">
        <v>300</v>
      </c>
      <c r="AS5" s="27" t="s">
        <v>301</v>
      </c>
      <c r="AT5" s="27" t="s">
        <v>302</v>
      </c>
      <c r="AU5" s="27" t="s">
        <v>303</v>
      </c>
      <c r="AV5" s="27" t="s">
        <v>304</v>
      </c>
      <c r="AW5" s="27" t="s">
        <v>305</v>
      </c>
      <c r="AX5" s="27" t="s">
        <v>306</v>
      </c>
      <c r="AZ5" s="27" t="s">
        <v>307</v>
      </c>
      <c r="BA5" s="27" t="s">
        <v>308</v>
      </c>
      <c r="BB5" s="27" t="s">
        <v>309</v>
      </c>
      <c r="BC5" s="27" t="s">
        <v>310</v>
      </c>
      <c r="BD5" s="27" t="s">
        <v>311</v>
      </c>
      <c r="BF5" s="27" t="s">
        <v>312</v>
      </c>
      <c r="BG5" s="27" t="s">
        <v>313</v>
      </c>
      <c r="BH5" s="27" t="s">
        <v>314</v>
      </c>
      <c r="BI5" s="27" t="s">
        <v>315</v>
      </c>
      <c r="BJ5" s="27" t="s">
        <v>316</v>
      </c>
      <c r="BK5" s="27" t="s">
        <v>317</v>
      </c>
      <c r="BL5" s="27" t="s">
        <v>318</v>
      </c>
      <c r="BM5" s="27" t="s">
        <v>319</v>
      </c>
      <c r="BN5" s="27" t="s">
        <v>320</v>
      </c>
      <c r="BO5" s="27" t="s">
        <v>321</v>
      </c>
      <c r="BP5" s="27" t="s">
        <v>322</v>
      </c>
      <c r="BQ5" s="27" t="s">
        <v>323</v>
      </c>
      <c r="BR5" s="27" t="s">
        <v>324</v>
      </c>
      <c r="BS5" s="27" t="s">
        <v>325</v>
      </c>
      <c r="BT5" s="27" t="s">
        <v>326</v>
      </c>
      <c r="BU5" s="27" t="s">
        <v>327</v>
      </c>
      <c r="BV5" s="27" t="s">
        <v>328</v>
      </c>
    </row>
    <row r="6" spans="1:74" x14ac:dyDescent="0.2">
      <c r="D6" s="32" t="s">
        <v>329</v>
      </c>
      <c r="F6" s="32" t="s">
        <v>329</v>
      </c>
      <c r="G6" s="32" t="s">
        <v>330</v>
      </c>
      <c r="H6" s="32" t="s">
        <v>330</v>
      </c>
      <c r="J6" s="32" t="s">
        <v>329</v>
      </c>
      <c r="K6" s="32" t="s">
        <v>331</v>
      </c>
      <c r="L6" s="32" t="s">
        <v>331</v>
      </c>
      <c r="M6" s="32"/>
      <c r="P6" s="32"/>
      <c r="Q6" s="82"/>
      <c r="R6" s="82"/>
      <c r="S6" s="82"/>
      <c r="T6" s="82"/>
    </row>
    <row r="7" spans="1:74" x14ac:dyDescent="0.2">
      <c r="D7" s="32" t="s">
        <v>332</v>
      </c>
      <c r="F7" s="32" t="s">
        <v>332</v>
      </c>
      <c r="H7" s="32" t="s">
        <v>333</v>
      </c>
      <c r="J7" s="32" t="s">
        <v>332</v>
      </c>
      <c r="L7" s="32" t="s">
        <v>329</v>
      </c>
      <c r="M7" s="32"/>
      <c r="N7" s="13"/>
      <c r="P7" s="32" t="s">
        <v>334</v>
      </c>
      <c r="Q7" s="82" t="s">
        <v>335</v>
      </c>
      <c r="R7" s="82" t="s">
        <v>335</v>
      </c>
      <c r="S7" s="82" t="s">
        <v>336</v>
      </c>
      <c r="T7" s="82" t="s">
        <v>331</v>
      </c>
    </row>
    <row r="8" spans="1:74" x14ac:dyDescent="0.2">
      <c r="L8" s="32" t="s">
        <v>332</v>
      </c>
      <c r="M8" s="32"/>
      <c r="P8" s="32"/>
      <c r="Q8" s="82" t="s">
        <v>337</v>
      </c>
      <c r="R8" s="82"/>
      <c r="S8" s="82" t="s">
        <v>338</v>
      </c>
      <c r="T8" s="82" t="s">
        <v>275</v>
      </c>
    </row>
    <row r="9" spans="1:74" x14ac:dyDescent="0.2">
      <c r="L9" s="32"/>
      <c r="M9" s="32"/>
      <c r="P9" s="32"/>
      <c r="Q9" s="82"/>
      <c r="R9" s="82"/>
      <c r="S9" s="82"/>
      <c r="T9" s="82"/>
    </row>
    <row r="10" spans="1:74" x14ac:dyDescent="0.2">
      <c r="L10" s="32"/>
      <c r="M10" s="32"/>
      <c r="P10" s="32"/>
      <c r="Q10" s="82"/>
      <c r="R10" s="82"/>
      <c r="S10" s="82"/>
      <c r="T10" s="82"/>
    </row>
    <row r="11" spans="1:74" x14ac:dyDescent="0.2">
      <c r="A11" s="83"/>
      <c r="B11" s="84"/>
      <c r="C11" s="84"/>
      <c r="D11" s="83"/>
      <c r="E11" s="84"/>
      <c r="F11" s="83"/>
      <c r="G11" s="84"/>
      <c r="I11" s="84"/>
      <c r="J11" s="83"/>
      <c r="K11" s="84"/>
      <c r="L11" s="84"/>
      <c r="M11" s="84"/>
      <c r="P11" s="84"/>
      <c r="Q11" s="84"/>
      <c r="R11" s="84"/>
      <c r="S11" s="84"/>
      <c r="T11" s="84"/>
      <c r="V11" s="85"/>
      <c r="X11" s="84"/>
      <c r="Y11" s="84"/>
      <c r="Z11" s="84"/>
      <c r="AB11" s="84"/>
      <c r="AC11" s="84"/>
      <c r="AD11" s="84"/>
      <c r="AE11" s="84"/>
      <c r="AF11" s="84"/>
      <c r="AK11" s="84"/>
      <c r="BH11" s="84"/>
      <c r="BS11" s="84"/>
      <c r="BU11" s="84"/>
    </row>
    <row r="12" spans="1:74" x14ac:dyDescent="0.2">
      <c r="A12" s="83">
        <v>45577</v>
      </c>
      <c r="B12" s="84">
        <v>33</v>
      </c>
      <c r="C12" s="84">
        <v>33</v>
      </c>
      <c r="D12" s="83"/>
      <c r="E12" s="84">
        <v>0</v>
      </c>
      <c r="F12" s="83"/>
      <c r="G12" s="84">
        <v>0</v>
      </c>
      <c r="I12" s="84">
        <v>0</v>
      </c>
      <c r="J12" s="83"/>
      <c r="K12" s="84">
        <v>33</v>
      </c>
      <c r="L12" s="84"/>
      <c r="M12" s="84"/>
      <c r="O12" s="81" t="s">
        <v>339</v>
      </c>
      <c r="P12" s="84"/>
      <c r="Q12" s="84">
        <v>33</v>
      </c>
      <c r="R12" s="84"/>
      <c r="S12" s="84"/>
      <c r="T12" s="84"/>
      <c r="V12" s="85">
        <v>0.63681712962962966</v>
      </c>
      <c r="W12" s="27" t="s">
        <v>340</v>
      </c>
      <c r="X12" s="84">
        <v>33</v>
      </c>
      <c r="Y12" s="84">
        <v>0</v>
      </c>
      <c r="Z12" s="84">
        <v>0</v>
      </c>
      <c r="AB12" s="84">
        <v>0</v>
      </c>
      <c r="AC12" s="84">
        <v>0</v>
      </c>
      <c r="AD12" s="84">
        <v>0</v>
      </c>
      <c r="AE12" s="84">
        <v>0</v>
      </c>
      <c r="AF12" s="84">
        <v>33</v>
      </c>
      <c r="AG12" s="27" t="s">
        <v>341</v>
      </c>
      <c r="AI12" s="27" t="s">
        <v>342</v>
      </c>
      <c r="AK12" s="84">
        <v>0</v>
      </c>
      <c r="AQ12" s="27" t="s">
        <v>343</v>
      </c>
      <c r="AR12" s="27" t="s">
        <v>344</v>
      </c>
      <c r="AU12" s="27" t="s">
        <v>345</v>
      </c>
      <c r="AV12" s="27" t="s">
        <v>346</v>
      </c>
      <c r="AX12" s="27" t="s">
        <v>347</v>
      </c>
      <c r="AZ12" s="27">
        <v>251</v>
      </c>
      <c r="BA12" s="27" t="s">
        <v>348</v>
      </c>
      <c r="BB12" s="27" t="s">
        <v>349</v>
      </c>
      <c r="BH12" s="84">
        <v>0</v>
      </c>
      <c r="BP12" s="27" t="s">
        <v>350</v>
      </c>
      <c r="BS12" s="84">
        <v>0</v>
      </c>
      <c r="BU12" s="84">
        <v>0</v>
      </c>
    </row>
    <row r="13" spans="1:74" x14ac:dyDescent="0.2">
      <c r="A13" s="83">
        <v>45577</v>
      </c>
      <c r="B13" s="84">
        <v>19.989999999999998</v>
      </c>
      <c r="C13" s="84">
        <v>0</v>
      </c>
      <c r="D13" s="83"/>
      <c r="E13" s="84">
        <v>19.989999999999998</v>
      </c>
      <c r="F13" s="83"/>
      <c r="G13" s="84">
        <v>0</v>
      </c>
      <c r="I13" s="84">
        <v>-0.35</v>
      </c>
      <c r="J13" s="83"/>
      <c r="K13" s="84">
        <v>19.64</v>
      </c>
      <c r="L13" s="84"/>
      <c r="M13" s="84"/>
      <c r="O13" s="81" t="s">
        <v>351</v>
      </c>
      <c r="P13" s="84"/>
      <c r="Q13" s="84"/>
      <c r="R13" s="84"/>
      <c r="S13" s="84"/>
      <c r="T13" s="84"/>
      <c r="V13" s="85">
        <v>0.61846064814814816</v>
      </c>
      <c r="W13" s="27" t="s">
        <v>340</v>
      </c>
      <c r="X13" s="84">
        <v>19.989999999999998</v>
      </c>
      <c r="Y13" s="84">
        <v>0</v>
      </c>
      <c r="Z13" s="84">
        <v>0</v>
      </c>
      <c r="AB13" s="84">
        <v>0</v>
      </c>
      <c r="AC13" s="84">
        <v>0</v>
      </c>
      <c r="AD13" s="84">
        <v>0</v>
      </c>
      <c r="AE13" s="84">
        <v>0</v>
      </c>
      <c r="AF13" s="84">
        <v>19.989999999999998</v>
      </c>
      <c r="AG13" s="27" t="s">
        <v>341</v>
      </c>
      <c r="AI13" s="27" t="s">
        <v>352</v>
      </c>
      <c r="AK13" s="84">
        <v>0</v>
      </c>
      <c r="AQ13" s="27" t="s">
        <v>353</v>
      </c>
      <c r="AR13" s="27" t="s">
        <v>354</v>
      </c>
      <c r="AS13" s="27" t="s">
        <v>355</v>
      </c>
      <c r="AT13" s="27">
        <v>7149</v>
      </c>
      <c r="AU13" s="27" t="s">
        <v>356</v>
      </c>
      <c r="AV13" s="27" t="s">
        <v>357</v>
      </c>
      <c r="AX13" s="27" t="s">
        <v>358</v>
      </c>
      <c r="AZ13" s="27">
        <v>250</v>
      </c>
      <c r="BA13" s="27" t="s">
        <v>348</v>
      </c>
      <c r="BB13" s="27" t="s">
        <v>349</v>
      </c>
      <c r="BH13" s="84">
        <v>0</v>
      </c>
      <c r="BI13" s="27" t="s">
        <v>359</v>
      </c>
      <c r="BJ13" s="83">
        <v>45579</v>
      </c>
      <c r="BK13" s="27" t="s">
        <v>360</v>
      </c>
      <c r="BL13" s="27">
        <v>1.75</v>
      </c>
      <c r="BM13" s="84">
        <v>0</v>
      </c>
      <c r="BP13" s="27" t="s">
        <v>350</v>
      </c>
      <c r="BS13" s="84">
        <v>0</v>
      </c>
      <c r="BU13" s="84">
        <v>0</v>
      </c>
    </row>
    <row r="14" spans="1:74" x14ac:dyDescent="0.2">
      <c r="A14" s="83">
        <v>45577</v>
      </c>
      <c r="B14" s="84">
        <v>3</v>
      </c>
      <c r="C14" s="84">
        <v>3</v>
      </c>
      <c r="D14" s="83"/>
      <c r="E14" s="84">
        <v>0</v>
      </c>
      <c r="F14" s="83"/>
      <c r="G14" s="84">
        <v>0</v>
      </c>
      <c r="I14" s="84">
        <v>0</v>
      </c>
      <c r="J14" s="83"/>
      <c r="K14" s="84">
        <v>3</v>
      </c>
      <c r="L14" s="84"/>
      <c r="M14" s="84"/>
      <c r="O14" s="81" t="s">
        <v>361</v>
      </c>
      <c r="P14" s="84"/>
      <c r="Q14" s="84"/>
      <c r="R14" s="84"/>
      <c r="S14" s="84">
        <v>3</v>
      </c>
      <c r="T14" s="84"/>
      <c r="V14" s="85">
        <v>0.60635416666666664</v>
      </c>
      <c r="W14" s="27" t="s">
        <v>340</v>
      </c>
      <c r="X14" s="84">
        <v>3</v>
      </c>
      <c r="Y14" s="84">
        <v>0</v>
      </c>
      <c r="Z14" s="84">
        <v>0</v>
      </c>
      <c r="AB14" s="84">
        <v>0</v>
      </c>
      <c r="AC14" s="84">
        <v>0</v>
      </c>
      <c r="AD14" s="84">
        <v>0</v>
      </c>
      <c r="AE14" s="84">
        <v>0</v>
      </c>
      <c r="AF14" s="84">
        <v>3</v>
      </c>
      <c r="AG14" s="27" t="s">
        <v>341</v>
      </c>
      <c r="AI14" s="27" t="s">
        <v>342</v>
      </c>
      <c r="AK14" s="84">
        <v>0</v>
      </c>
      <c r="AQ14" s="27" t="s">
        <v>362</v>
      </c>
      <c r="AR14" s="27" t="s">
        <v>363</v>
      </c>
      <c r="AU14" s="27" t="s">
        <v>345</v>
      </c>
      <c r="AV14" s="27" t="s">
        <v>346</v>
      </c>
      <c r="AX14" s="27" t="s">
        <v>364</v>
      </c>
      <c r="AZ14" s="27">
        <v>249</v>
      </c>
      <c r="BA14" s="27" t="s">
        <v>348</v>
      </c>
      <c r="BB14" s="27" t="s">
        <v>349</v>
      </c>
      <c r="BH14" s="84">
        <v>0</v>
      </c>
      <c r="BP14" s="27" t="s">
        <v>350</v>
      </c>
      <c r="BS14" s="84">
        <v>0</v>
      </c>
      <c r="BU14" s="84">
        <v>0</v>
      </c>
    </row>
    <row r="15" spans="1:74" x14ac:dyDescent="0.2">
      <c r="A15" s="83">
        <v>45584</v>
      </c>
      <c r="B15" s="84">
        <v>3</v>
      </c>
      <c r="C15" s="84">
        <v>3</v>
      </c>
      <c r="D15" s="83"/>
      <c r="E15" s="84">
        <v>0</v>
      </c>
      <c r="F15" s="83"/>
      <c r="G15" s="84">
        <v>0</v>
      </c>
      <c r="I15" s="84">
        <v>0</v>
      </c>
      <c r="J15" s="83"/>
      <c r="K15" s="84">
        <v>3</v>
      </c>
      <c r="L15" s="84"/>
      <c r="M15" s="84"/>
      <c r="N15" s="32"/>
      <c r="O15" s="81" t="s">
        <v>365</v>
      </c>
      <c r="P15" s="84"/>
      <c r="Q15" s="84"/>
      <c r="R15" s="84"/>
      <c r="S15" s="84">
        <v>3</v>
      </c>
      <c r="T15" s="84"/>
      <c r="V15" s="85">
        <v>0.58805555555555555</v>
      </c>
      <c r="W15" s="27" t="s">
        <v>340</v>
      </c>
      <c r="X15" s="84">
        <v>3</v>
      </c>
      <c r="Y15" s="84">
        <v>0</v>
      </c>
      <c r="Z15" s="84">
        <v>0</v>
      </c>
      <c r="AB15" s="84">
        <v>0</v>
      </c>
      <c r="AC15" s="84">
        <v>0</v>
      </c>
      <c r="AD15" s="84">
        <v>0</v>
      </c>
      <c r="AE15" s="84">
        <v>0</v>
      </c>
      <c r="AF15" s="84">
        <v>3</v>
      </c>
      <c r="AG15" s="27" t="s">
        <v>341</v>
      </c>
      <c r="AI15" s="27" t="s">
        <v>342</v>
      </c>
      <c r="AK15" s="84">
        <v>0</v>
      </c>
      <c r="AQ15" s="27" t="s">
        <v>366</v>
      </c>
      <c r="AR15" s="27" t="s">
        <v>367</v>
      </c>
      <c r="AU15" s="27" t="s">
        <v>345</v>
      </c>
      <c r="AV15" s="27" t="s">
        <v>346</v>
      </c>
      <c r="AX15" s="27" t="s">
        <v>368</v>
      </c>
      <c r="AZ15" s="27">
        <v>252</v>
      </c>
      <c r="BA15" s="27" t="s">
        <v>348</v>
      </c>
      <c r="BB15" s="27" t="s">
        <v>349</v>
      </c>
      <c r="BH15" s="84">
        <v>0</v>
      </c>
      <c r="BP15" s="27" t="s">
        <v>350</v>
      </c>
      <c r="BS15" s="84">
        <v>0</v>
      </c>
      <c r="BU15" s="84">
        <v>0</v>
      </c>
    </row>
    <row r="16" spans="1:74" x14ac:dyDescent="0.2">
      <c r="A16" s="83">
        <v>45588</v>
      </c>
      <c r="B16" s="84">
        <v>5</v>
      </c>
      <c r="C16" s="84">
        <v>5</v>
      </c>
      <c r="D16" s="83"/>
      <c r="E16" s="84">
        <v>0</v>
      </c>
      <c r="F16" s="83"/>
      <c r="G16" s="84">
        <v>0</v>
      </c>
      <c r="I16" s="84">
        <v>0</v>
      </c>
      <c r="J16" s="83"/>
      <c r="K16" s="84">
        <v>5</v>
      </c>
      <c r="L16" s="84"/>
      <c r="M16" s="84"/>
      <c r="N16" s="32"/>
      <c r="O16" s="81" t="s">
        <v>339</v>
      </c>
      <c r="P16" s="84"/>
      <c r="Q16" s="84">
        <v>5</v>
      </c>
      <c r="R16" s="84"/>
      <c r="S16" s="84"/>
      <c r="T16" s="84"/>
      <c r="V16" s="85">
        <v>0.65768518518518515</v>
      </c>
      <c r="W16" s="27" t="s">
        <v>340</v>
      </c>
      <c r="X16" s="84">
        <v>5</v>
      </c>
      <c r="Y16" s="84">
        <v>0</v>
      </c>
      <c r="Z16" s="84">
        <v>0</v>
      </c>
      <c r="AB16" s="84">
        <v>0</v>
      </c>
      <c r="AC16" s="84">
        <v>0</v>
      </c>
      <c r="AD16" s="84">
        <v>0</v>
      </c>
      <c r="AE16" s="84">
        <v>0</v>
      </c>
      <c r="AF16" s="84">
        <v>5</v>
      </c>
      <c r="AG16" s="27" t="s">
        <v>341</v>
      </c>
      <c r="AI16" s="27" t="s">
        <v>342</v>
      </c>
      <c r="AK16" s="84">
        <v>0</v>
      </c>
      <c r="AQ16" s="27" t="s">
        <v>369</v>
      </c>
      <c r="AR16" s="27" t="s">
        <v>370</v>
      </c>
      <c r="AU16" s="27" t="s">
        <v>345</v>
      </c>
      <c r="AV16" s="27" t="s">
        <v>346</v>
      </c>
      <c r="AX16" s="27" t="s">
        <v>371</v>
      </c>
      <c r="AZ16" s="27">
        <v>254</v>
      </c>
      <c r="BA16" s="27" t="s">
        <v>348</v>
      </c>
      <c r="BB16" s="27" t="s">
        <v>349</v>
      </c>
      <c r="BH16" s="84">
        <v>0</v>
      </c>
      <c r="BP16" s="27" t="s">
        <v>350</v>
      </c>
      <c r="BS16" s="84">
        <v>0</v>
      </c>
      <c r="BU16" s="84">
        <v>0</v>
      </c>
    </row>
    <row r="17" spans="1:73" x14ac:dyDescent="0.2">
      <c r="A17" s="83">
        <v>45588</v>
      </c>
      <c r="B17" s="84">
        <v>1.7</v>
      </c>
      <c r="C17" s="84">
        <v>1.7</v>
      </c>
      <c r="D17" s="83"/>
      <c r="E17" s="84">
        <v>0</v>
      </c>
      <c r="F17" s="83"/>
      <c r="G17" s="84">
        <v>0</v>
      </c>
      <c r="I17" s="84">
        <v>0</v>
      </c>
      <c r="J17" s="83"/>
      <c r="K17" s="84">
        <v>1.7</v>
      </c>
      <c r="L17" s="84"/>
      <c r="M17" s="84"/>
      <c r="O17" s="81" t="s">
        <v>339</v>
      </c>
      <c r="P17" s="84"/>
      <c r="Q17" s="84">
        <v>1.7</v>
      </c>
      <c r="R17" s="84"/>
      <c r="S17" s="84"/>
      <c r="T17" s="84"/>
      <c r="V17" s="85">
        <v>0.50148148148148153</v>
      </c>
      <c r="W17" s="27" t="s">
        <v>340</v>
      </c>
      <c r="X17" s="84">
        <v>1.7</v>
      </c>
      <c r="Y17" s="84">
        <v>0</v>
      </c>
      <c r="Z17" s="84">
        <v>0</v>
      </c>
      <c r="AB17" s="84">
        <v>0</v>
      </c>
      <c r="AC17" s="84">
        <v>0</v>
      </c>
      <c r="AD17" s="84">
        <v>0</v>
      </c>
      <c r="AE17" s="84">
        <v>0</v>
      </c>
      <c r="AF17" s="84">
        <v>1.7</v>
      </c>
      <c r="AG17" s="27" t="s">
        <v>341</v>
      </c>
      <c r="AI17" s="27" t="s">
        <v>342</v>
      </c>
      <c r="AK17" s="84">
        <v>0</v>
      </c>
      <c r="AQ17" s="27" t="s">
        <v>372</v>
      </c>
      <c r="AR17" s="27" t="s">
        <v>373</v>
      </c>
      <c r="AU17" s="27" t="s">
        <v>345</v>
      </c>
      <c r="AV17" s="27" t="s">
        <v>346</v>
      </c>
      <c r="AX17" s="27" t="s">
        <v>374</v>
      </c>
      <c r="AZ17" s="27">
        <v>253</v>
      </c>
      <c r="BA17" s="27" t="s">
        <v>348</v>
      </c>
      <c r="BB17" s="27" t="s">
        <v>349</v>
      </c>
      <c r="BH17" s="84">
        <v>0</v>
      </c>
      <c r="BP17" s="27" t="s">
        <v>350</v>
      </c>
      <c r="BS17" s="84">
        <v>0</v>
      </c>
      <c r="BU17" s="84">
        <v>0</v>
      </c>
    </row>
    <row r="18" spans="1:73" x14ac:dyDescent="0.2">
      <c r="A18" s="83">
        <v>45591</v>
      </c>
      <c r="B18" s="84">
        <v>9.99</v>
      </c>
      <c r="C18" s="84">
        <v>0</v>
      </c>
      <c r="D18" s="83"/>
      <c r="E18" s="84">
        <v>9.99</v>
      </c>
      <c r="F18" s="83"/>
      <c r="G18" s="84">
        <v>0</v>
      </c>
      <c r="I18" s="84">
        <v>-0.17</v>
      </c>
      <c r="J18" s="83"/>
      <c r="K18" s="84">
        <v>9.82</v>
      </c>
      <c r="L18" s="84"/>
      <c r="M18" s="84"/>
      <c r="O18" s="81" t="s">
        <v>375</v>
      </c>
      <c r="P18" s="84"/>
      <c r="Q18" s="84"/>
      <c r="R18" s="84"/>
      <c r="S18" s="84"/>
      <c r="T18" s="84"/>
      <c r="V18" s="85">
        <v>0.58881944444444445</v>
      </c>
      <c r="W18" s="27" t="s">
        <v>340</v>
      </c>
      <c r="X18" s="84">
        <v>9.99</v>
      </c>
      <c r="Y18" s="84">
        <v>0</v>
      </c>
      <c r="Z18" s="84">
        <v>0</v>
      </c>
      <c r="AB18" s="84">
        <v>0</v>
      </c>
      <c r="AC18" s="84">
        <v>0</v>
      </c>
      <c r="AD18" s="84">
        <v>0</v>
      </c>
      <c r="AE18" s="84">
        <v>0</v>
      </c>
      <c r="AF18" s="84">
        <v>9.99</v>
      </c>
      <c r="AG18" s="27" t="s">
        <v>341</v>
      </c>
      <c r="AI18" s="27" t="s">
        <v>352</v>
      </c>
      <c r="AK18" s="84">
        <v>0</v>
      </c>
      <c r="AQ18" s="27" t="s">
        <v>376</v>
      </c>
      <c r="AR18" s="27" t="s">
        <v>377</v>
      </c>
      <c r="AS18" s="27" t="s">
        <v>355</v>
      </c>
      <c r="AT18" s="27">
        <v>7266</v>
      </c>
      <c r="AU18" s="27" t="s">
        <v>356</v>
      </c>
      <c r="AV18" s="27" t="s">
        <v>357</v>
      </c>
      <c r="AX18" s="27" t="s">
        <v>378</v>
      </c>
      <c r="AZ18" s="27">
        <v>255</v>
      </c>
      <c r="BA18" s="27" t="s">
        <v>348</v>
      </c>
      <c r="BB18" s="27" t="s">
        <v>349</v>
      </c>
      <c r="BH18" s="84">
        <v>0</v>
      </c>
      <c r="BI18" s="27" t="s">
        <v>379</v>
      </c>
      <c r="BJ18" s="83">
        <v>45593</v>
      </c>
      <c r="BK18" s="27" t="s">
        <v>380</v>
      </c>
      <c r="BL18" s="27">
        <v>1.75</v>
      </c>
      <c r="BM18" s="84">
        <v>0</v>
      </c>
      <c r="BP18" s="27" t="s">
        <v>350</v>
      </c>
      <c r="BS18" s="84">
        <v>0</v>
      </c>
      <c r="BU18" s="84">
        <v>0</v>
      </c>
    </row>
    <row r="19" spans="1:73" x14ac:dyDescent="0.2">
      <c r="A19" s="83">
        <v>45595</v>
      </c>
      <c r="B19" s="84">
        <v>10</v>
      </c>
      <c r="C19" s="84">
        <v>10</v>
      </c>
      <c r="D19" s="83"/>
      <c r="E19" s="84">
        <v>0</v>
      </c>
      <c r="F19" s="83"/>
      <c r="G19" s="84">
        <v>0</v>
      </c>
      <c r="I19" s="84">
        <v>0</v>
      </c>
      <c r="J19" s="83"/>
      <c r="K19" s="84">
        <v>10</v>
      </c>
      <c r="L19" s="84"/>
      <c r="M19" s="84"/>
      <c r="O19" s="81" t="s">
        <v>381</v>
      </c>
      <c r="P19" s="84"/>
      <c r="Q19" s="84"/>
      <c r="R19" s="84">
        <v>10</v>
      </c>
      <c r="S19" s="84"/>
      <c r="T19" s="84"/>
      <c r="V19" s="85">
        <v>0.51640046296296294</v>
      </c>
      <c r="W19" s="27" t="s">
        <v>340</v>
      </c>
      <c r="X19" s="84">
        <v>10</v>
      </c>
      <c r="Y19" s="84">
        <v>0</v>
      </c>
      <c r="Z19" s="84">
        <v>0</v>
      </c>
      <c r="AB19" s="84">
        <v>0</v>
      </c>
      <c r="AC19" s="84">
        <v>0</v>
      </c>
      <c r="AD19" s="84">
        <v>0</v>
      </c>
      <c r="AE19" s="84">
        <v>0</v>
      </c>
      <c r="AF19" s="84">
        <v>10</v>
      </c>
      <c r="AG19" s="27" t="s">
        <v>341</v>
      </c>
      <c r="AI19" s="27" t="s">
        <v>342</v>
      </c>
      <c r="AK19" s="84">
        <v>0</v>
      </c>
      <c r="AQ19" s="27" t="s">
        <v>382</v>
      </c>
      <c r="AR19" s="27" t="s">
        <v>383</v>
      </c>
      <c r="AU19" s="27" t="s">
        <v>345</v>
      </c>
      <c r="AV19" s="27" t="s">
        <v>346</v>
      </c>
      <c r="AX19" s="27" t="s">
        <v>384</v>
      </c>
      <c r="AZ19" s="27">
        <v>256</v>
      </c>
      <c r="BA19" s="27" t="s">
        <v>348</v>
      </c>
      <c r="BB19" s="27" t="s">
        <v>349</v>
      </c>
      <c r="BH19" s="84">
        <v>0</v>
      </c>
      <c r="BP19" s="27" t="s">
        <v>350</v>
      </c>
      <c r="BS19" s="84">
        <v>0</v>
      </c>
      <c r="BU19" s="84">
        <v>0</v>
      </c>
    </row>
    <row r="20" spans="1:73" x14ac:dyDescent="0.2">
      <c r="A20" s="83"/>
      <c r="B20" s="84"/>
      <c r="C20" s="84"/>
      <c r="D20" s="83"/>
      <c r="E20" s="84"/>
      <c r="F20" s="83"/>
      <c r="G20" s="84"/>
      <c r="I20" s="84"/>
      <c r="J20" s="83"/>
      <c r="K20" s="84"/>
      <c r="L20" s="84"/>
      <c r="M20" s="84"/>
      <c r="P20" s="84"/>
      <c r="Q20" s="84"/>
      <c r="R20" s="84"/>
      <c r="S20" s="84"/>
      <c r="T20" s="84"/>
      <c r="V20" s="85"/>
      <c r="X20" s="84"/>
      <c r="Y20" s="84"/>
      <c r="Z20" s="84"/>
      <c r="AB20" s="84"/>
      <c r="AC20" s="84"/>
      <c r="AD20" s="84"/>
      <c r="AE20" s="84"/>
      <c r="AF20" s="84"/>
      <c r="AK20" s="84"/>
      <c r="BH20" s="84"/>
      <c r="BS20" s="84"/>
      <c r="BU20" s="84"/>
    </row>
    <row r="21" spans="1:73" s="13" customFormat="1" x14ac:dyDescent="0.2">
      <c r="A21" s="86"/>
      <c r="B21" s="87"/>
      <c r="C21" s="87"/>
      <c r="D21" s="87">
        <f>SUM(C12:C19)</f>
        <v>55.7</v>
      </c>
      <c r="E21" s="87"/>
      <c r="F21" s="87">
        <f>SUM(E12:E19)</f>
        <v>29.979999999999997</v>
      </c>
      <c r="G21" s="87"/>
      <c r="H21" s="87">
        <f>SUM(G12:G19)</f>
        <v>0</v>
      </c>
      <c r="I21" s="87"/>
      <c r="J21" s="87">
        <f>SUM(I12:I19)</f>
        <v>-0.52</v>
      </c>
      <c r="K21" s="87"/>
      <c r="L21" s="87">
        <f>SUM(K12:K19)</f>
        <v>85.16</v>
      </c>
      <c r="M21" s="87"/>
      <c r="O21" s="80" t="s">
        <v>385</v>
      </c>
      <c r="P21" s="87">
        <f>SUM(P12:P19)</f>
        <v>0</v>
      </c>
      <c r="Q21" s="87">
        <f t="shared" ref="Q21:S21" si="0">SUM(Q12:Q19)</f>
        <v>39.700000000000003</v>
      </c>
      <c r="R21" s="87">
        <f t="shared" si="0"/>
        <v>10</v>
      </c>
      <c r="S21" s="87">
        <f t="shared" si="0"/>
        <v>6</v>
      </c>
      <c r="T21" s="87">
        <f>SUM(P12:S19)</f>
        <v>55.7</v>
      </c>
      <c r="U21" s="16"/>
      <c r="V21" s="88"/>
      <c r="X21" s="87"/>
      <c r="Y21" s="87"/>
      <c r="Z21" s="87"/>
      <c r="AB21" s="87"/>
      <c r="AC21" s="87"/>
      <c r="AD21" s="87"/>
      <c r="AE21" s="87"/>
      <c r="AF21" s="87"/>
      <c r="AK21" s="87"/>
      <c r="BH21" s="87"/>
      <c r="BS21" s="87"/>
      <c r="BU21" s="87"/>
    </row>
    <row r="22" spans="1:73" x14ac:dyDescent="0.2">
      <c r="A22" s="83"/>
      <c r="B22" s="84"/>
      <c r="C22" s="84"/>
      <c r="D22" s="83"/>
      <c r="E22" s="84"/>
      <c r="F22" s="83"/>
      <c r="G22" s="84"/>
      <c r="I22" s="84"/>
      <c r="J22" s="83"/>
      <c r="K22" s="84"/>
      <c r="L22" s="84"/>
      <c r="M22" s="84">
        <f>SUM(D21:J21)</f>
        <v>85.160000000000011</v>
      </c>
      <c r="P22" s="84"/>
      <c r="Q22" s="84"/>
      <c r="R22" s="84"/>
      <c r="S22" s="84"/>
      <c r="T22" s="84"/>
      <c r="V22" s="85"/>
      <c r="X22" s="84"/>
      <c r="Y22" s="84"/>
      <c r="Z22" s="84"/>
      <c r="AB22" s="84"/>
      <c r="AC22" s="84"/>
      <c r="AD22" s="84"/>
      <c r="AE22" s="84"/>
      <c r="AF22" s="84"/>
      <c r="AK22" s="84"/>
      <c r="BH22" s="84"/>
      <c r="BS22" s="84"/>
      <c r="BU22" s="84"/>
    </row>
    <row r="23" spans="1:73" x14ac:dyDescent="0.2">
      <c r="A23" s="83">
        <v>45605</v>
      </c>
      <c r="B23" s="84">
        <v>15</v>
      </c>
      <c r="C23" s="84">
        <v>15</v>
      </c>
      <c r="D23" s="83"/>
      <c r="E23" s="84">
        <v>0</v>
      </c>
      <c r="F23" s="83"/>
      <c r="G23" s="84">
        <v>0</v>
      </c>
      <c r="I23" s="84">
        <v>0</v>
      </c>
      <c r="J23" s="83"/>
      <c r="K23" s="84">
        <v>15</v>
      </c>
      <c r="L23" s="84"/>
      <c r="M23" s="84"/>
      <c r="O23" s="81" t="s">
        <v>339</v>
      </c>
      <c r="P23" s="84"/>
      <c r="Q23" s="84">
        <v>15</v>
      </c>
      <c r="R23" s="84"/>
      <c r="S23" s="84"/>
      <c r="T23" s="84"/>
      <c r="V23" s="85">
        <v>0.62806712962962963</v>
      </c>
      <c r="W23" s="27" t="s">
        <v>340</v>
      </c>
      <c r="X23" s="84">
        <v>15</v>
      </c>
      <c r="Y23" s="84">
        <v>0</v>
      </c>
      <c r="Z23" s="84">
        <v>0</v>
      </c>
      <c r="AB23" s="84">
        <v>0</v>
      </c>
      <c r="AC23" s="84">
        <v>0</v>
      </c>
      <c r="AD23" s="84">
        <v>0</v>
      </c>
      <c r="AE23" s="84">
        <v>0</v>
      </c>
      <c r="AF23" s="84">
        <v>15</v>
      </c>
      <c r="AG23" s="27" t="s">
        <v>341</v>
      </c>
      <c r="AI23" s="27" t="s">
        <v>342</v>
      </c>
      <c r="AK23" s="84">
        <v>0</v>
      </c>
      <c r="AQ23" s="27" t="s">
        <v>386</v>
      </c>
      <c r="AR23" s="27" t="s">
        <v>387</v>
      </c>
      <c r="AU23" s="27" t="s">
        <v>345</v>
      </c>
      <c r="AV23" s="27" t="s">
        <v>346</v>
      </c>
      <c r="AX23" s="27" t="s">
        <v>388</v>
      </c>
      <c r="AZ23" s="27">
        <v>258</v>
      </c>
      <c r="BA23" s="27" t="s">
        <v>348</v>
      </c>
      <c r="BB23" s="27" t="s">
        <v>349</v>
      </c>
      <c r="BH23" s="84">
        <v>0</v>
      </c>
      <c r="BP23" s="27" t="s">
        <v>350</v>
      </c>
      <c r="BS23" s="84">
        <v>0</v>
      </c>
      <c r="BU23" s="84">
        <v>0</v>
      </c>
    </row>
    <row r="24" spans="1:73" x14ac:dyDescent="0.2">
      <c r="A24" s="83">
        <v>45605</v>
      </c>
      <c r="B24" s="84">
        <v>5</v>
      </c>
      <c r="C24" s="84">
        <v>5</v>
      </c>
      <c r="D24" s="83"/>
      <c r="E24" s="84">
        <v>0</v>
      </c>
      <c r="F24" s="83"/>
      <c r="G24" s="84">
        <v>0</v>
      </c>
      <c r="I24" s="84">
        <v>0</v>
      </c>
      <c r="J24" s="83"/>
      <c r="K24" s="84">
        <v>5</v>
      </c>
      <c r="L24" s="84"/>
      <c r="M24" s="84"/>
      <c r="O24" s="81" t="s">
        <v>389</v>
      </c>
      <c r="P24" s="84"/>
      <c r="Q24" s="84"/>
      <c r="R24" s="84"/>
      <c r="S24" s="84">
        <v>5</v>
      </c>
      <c r="T24" s="84"/>
      <c r="V24" s="85">
        <v>0.61057870370370371</v>
      </c>
      <c r="W24" s="27" t="s">
        <v>340</v>
      </c>
      <c r="X24" s="84">
        <v>5</v>
      </c>
      <c r="Y24" s="84">
        <v>0</v>
      </c>
      <c r="Z24" s="84">
        <v>0</v>
      </c>
      <c r="AB24" s="84">
        <v>0</v>
      </c>
      <c r="AC24" s="84">
        <v>0</v>
      </c>
      <c r="AD24" s="84">
        <v>0</v>
      </c>
      <c r="AE24" s="84">
        <v>0</v>
      </c>
      <c r="AF24" s="84">
        <v>5</v>
      </c>
      <c r="AG24" s="27" t="s">
        <v>341</v>
      </c>
      <c r="AI24" s="27" t="s">
        <v>342</v>
      </c>
      <c r="AK24" s="84">
        <v>0</v>
      </c>
      <c r="AQ24" s="27" t="s">
        <v>390</v>
      </c>
      <c r="AR24" s="27" t="s">
        <v>391</v>
      </c>
      <c r="AU24" s="27" t="s">
        <v>345</v>
      </c>
      <c r="AV24" s="27" t="s">
        <v>346</v>
      </c>
      <c r="AX24" s="27" t="s">
        <v>392</v>
      </c>
      <c r="AZ24" s="27">
        <v>257</v>
      </c>
      <c r="BA24" s="27" t="s">
        <v>348</v>
      </c>
      <c r="BB24" s="27" t="s">
        <v>349</v>
      </c>
      <c r="BH24" s="84">
        <v>0</v>
      </c>
      <c r="BP24" s="27" t="s">
        <v>350</v>
      </c>
      <c r="BS24" s="84">
        <v>0</v>
      </c>
      <c r="BU24" s="84">
        <v>0</v>
      </c>
    </row>
    <row r="25" spans="1:73" x14ac:dyDescent="0.2">
      <c r="A25" s="83">
        <v>45612</v>
      </c>
      <c r="B25" s="84">
        <v>5</v>
      </c>
      <c r="C25" s="84">
        <v>0</v>
      </c>
      <c r="D25" s="83"/>
      <c r="E25" s="84">
        <v>5</v>
      </c>
      <c r="F25" s="83"/>
      <c r="G25" s="84">
        <v>0</v>
      </c>
      <c r="I25" s="84">
        <v>-0.09</v>
      </c>
      <c r="J25" s="83"/>
      <c r="K25" s="84">
        <v>4.91</v>
      </c>
      <c r="L25" s="84"/>
      <c r="M25" s="84"/>
      <c r="N25" s="84"/>
      <c r="O25" s="81" t="s">
        <v>393</v>
      </c>
      <c r="P25" s="84"/>
      <c r="Q25" s="84"/>
      <c r="R25" s="84"/>
      <c r="S25" s="84"/>
      <c r="T25" s="84"/>
      <c r="V25" s="85">
        <v>0.5951967592592593</v>
      </c>
      <c r="W25" s="27" t="s">
        <v>340</v>
      </c>
      <c r="X25" s="84">
        <v>5</v>
      </c>
      <c r="Y25" s="84">
        <v>0</v>
      </c>
      <c r="Z25" s="84">
        <v>0</v>
      </c>
      <c r="AB25" s="84">
        <v>0</v>
      </c>
      <c r="AC25" s="84">
        <v>0</v>
      </c>
      <c r="AD25" s="84">
        <v>0</v>
      </c>
      <c r="AE25" s="84">
        <v>0</v>
      </c>
      <c r="AF25" s="84">
        <v>5</v>
      </c>
      <c r="AG25" s="27" t="s">
        <v>341</v>
      </c>
      <c r="AI25" s="27" t="s">
        <v>352</v>
      </c>
      <c r="AK25" s="84">
        <v>0</v>
      </c>
      <c r="AQ25" s="27" t="s">
        <v>394</v>
      </c>
      <c r="AR25" s="27" t="s">
        <v>395</v>
      </c>
      <c r="AS25" s="27" t="s">
        <v>396</v>
      </c>
      <c r="AT25" s="27">
        <v>1371</v>
      </c>
      <c r="AU25" s="27" t="s">
        <v>356</v>
      </c>
      <c r="AV25" s="27" t="s">
        <v>357</v>
      </c>
      <c r="AX25" s="27" t="s">
        <v>397</v>
      </c>
      <c r="AZ25" s="27">
        <v>265</v>
      </c>
      <c r="BA25" s="27" t="s">
        <v>348</v>
      </c>
      <c r="BB25" s="27" t="s">
        <v>349</v>
      </c>
      <c r="BH25" s="84">
        <v>0</v>
      </c>
      <c r="BI25" s="27" t="s">
        <v>398</v>
      </c>
      <c r="BJ25" s="83">
        <v>45613</v>
      </c>
      <c r="BK25" s="27" t="s">
        <v>399</v>
      </c>
      <c r="BL25" s="27">
        <v>1.75</v>
      </c>
      <c r="BM25" s="84">
        <v>0</v>
      </c>
      <c r="BP25" s="27" t="s">
        <v>350</v>
      </c>
      <c r="BS25" s="84">
        <v>0</v>
      </c>
      <c r="BU25" s="84">
        <v>0</v>
      </c>
    </row>
    <row r="26" spans="1:73" x14ac:dyDescent="0.2">
      <c r="A26" s="83">
        <v>45612</v>
      </c>
      <c r="B26" s="84">
        <v>6.5</v>
      </c>
      <c r="C26" s="84">
        <v>0</v>
      </c>
      <c r="D26" s="83"/>
      <c r="E26" s="84">
        <v>6.5</v>
      </c>
      <c r="F26" s="83"/>
      <c r="G26" s="84">
        <v>0</v>
      </c>
      <c r="I26" s="84">
        <v>-0.11</v>
      </c>
      <c r="J26" s="83"/>
      <c r="K26" s="84">
        <v>6.39</v>
      </c>
      <c r="L26" s="84"/>
      <c r="M26" s="84"/>
      <c r="N26" s="84"/>
      <c r="O26" s="81" t="s">
        <v>400</v>
      </c>
      <c r="P26" s="84"/>
      <c r="Q26" s="84"/>
      <c r="R26" s="84"/>
      <c r="S26" s="84"/>
      <c r="T26" s="84"/>
      <c r="V26" s="85">
        <v>0.5869212962962963</v>
      </c>
      <c r="W26" s="27" t="s">
        <v>340</v>
      </c>
      <c r="X26" s="84">
        <v>6.5</v>
      </c>
      <c r="Y26" s="84">
        <v>0</v>
      </c>
      <c r="Z26" s="84">
        <v>0</v>
      </c>
      <c r="AB26" s="84">
        <v>0</v>
      </c>
      <c r="AC26" s="84">
        <v>0</v>
      </c>
      <c r="AD26" s="84">
        <v>0</v>
      </c>
      <c r="AE26" s="84">
        <v>0</v>
      </c>
      <c r="AF26" s="84">
        <v>6.5</v>
      </c>
      <c r="AG26" s="27" t="s">
        <v>341</v>
      </c>
      <c r="AI26" s="27" t="s">
        <v>352</v>
      </c>
      <c r="AK26" s="84">
        <v>0</v>
      </c>
      <c r="AQ26" s="27" t="s">
        <v>401</v>
      </c>
      <c r="AR26" s="27" t="s">
        <v>402</v>
      </c>
      <c r="AS26" s="27" t="s">
        <v>396</v>
      </c>
      <c r="AT26" s="27">
        <v>8612</v>
      </c>
      <c r="AU26" s="27" t="s">
        <v>356</v>
      </c>
      <c r="AV26" s="27" t="s">
        <v>357</v>
      </c>
      <c r="AX26" s="27" t="s">
        <v>403</v>
      </c>
      <c r="AZ26" s="27">
        <v>264</v>
      </c>
      <c r="BA26" s="27" t="s">
        <v>348</v>
      </c>
      <c r="BB26" s="27" t="s">
        <v>349</v>
      </c>
      <c r="BH26" s="84">
        <v>0</v>
      </c>
      <c r="BI26" s="27" t="s">
        <v>398</v>
      </c>
      <c r="BJ26" s="83">
        <v>45613</v>
      </c>
      <c r="BK26" s="27" t="s">
        <v>399</v>
      </c>
      <c r="BL26" s="27">
        <v>1.75</v>
      </c>
      <c r="BM26" s="84">
        <v>0</v>
      </c>
      <c r="BP26" s="27" t="s">
        <v>350</v>
      </c>
      <c r="BS26" s="84">
        <v>0</v>
      </c>
      <c r="BU26" s="84">
        <v>0</v>
      </c>
    </row>
    <row r="27" spans="1:73" x14ac:dyDescent="0.2">
      <c r="A27" s="83">
        <v>45612</v>
      </c>
      <c r="B27" s="84">
        <v>7</v>
      </c>
      <c r="C27" s="84">
        <v>0</v>
      </c>
      <c r="D27" s="83"/>
      <c r="E27" s="84">
        <v>7</v>
      </c>
      <c r="F27" s="83"/>
      <c r="G27" s="84">
        <v>0</v>
      </c>
      <c r="I27" s="84">
        <v>-0.12</v>
      </c>
      <c r="J27" s="83"/>
      <c r="K27" s="84">
        <v>6.88</v>
      </c>
      <c r="L27" s="84"/>
      <c r="M27" s="84"/>
      <c r="N27" s="84"/>
      <c r="O27" s="81" t="s">
        <v>404</v>
      </c>
      <c r="P27" s="84"/>
      <c r="Q27" s="84"/>
      <c r="R27" s="84"/>
      <c r="S27" s="84"/>
      <c r="T27" s="84"/>
      <c r="V27" s="85">
        <v>0.58410879629629631</v>
      </c>
      <c r="W27" s="27" t="s">
        <v>340</v>
      </c>
      <c r="X27" s="84">
        <v>7</v>
      </c>
      <c r="Y27" s="84">
        <v>0</v>
      </c>
      <c r="Z27" s="84">
        <v>0</v>
      </c>
      <c r="AB27" s="84">
        <v>0</v>
      </c>
      <c r="AC27" s="84">
        <v>0</v>
      </c>
      <c r="AD27" s="84">
        <v>0</v>
      </c>
      <c r="AE27" s="84">
        <v>0</v>
      </c>
      <c r="AF27" s="84">
        <v>7</v>
      </c>
      <c r="AG27" s="27" t="s">
        <v>341</v>
      </c>
      <c r="AI27" s="27" t="s">
        <v>352</v>
      </c>
      <c r="AK27" s="84">
        <v>0</v>
      </c>
      <c r="AQ27" s="27" t="s">
        <v>405</v>
      </c>
      <c r="AR27" s="27" t="s">
        <v>406</v>
      </c>
      <c r="AS27" s="27" t="s">
        <v>396</v>
      </c>
      <c r="AT27" s="27">
        <v>3288</v>
      </c>
      <c r="AU27" s="27" t="s">
        <v>356</v>
      </c>
      <c r="AV27" s="27" t="s">
        <v>357</v>
      </c>
      <c r="AX27" s="27" t="s">
        <v>407</v>
      </c>
      <c r="AZ27" s="27">
        <v>263</v>
      </c>
      <c r="BA27" s="27" t="s">
        <v>348</v>
      </c>
      <c r="BB27" s="27" t="s">
        <v>349</v>
      </c>
      <c r="BH27" s="84">
        <v>0</v>
      </c>
      <c r="BI27" s="27" t="s">
        <v>398</v>
      </c>
      <c r="BJ27" s="83">
        <v>45613</v>
      </c>
      <c r="BK27" s="27" t="s">
        <v>399</v>
      </c>
      <c r="BL27" s="27">
        <v>1.75</v>
      </c>
      <c r="BM27" s="84">
        <v>0</v>
      </c>
      <c r="BP27" s="27" t="s">
        <v>350</v>
      </c>
      <c r="BS27" s="84">
        <v>0</v>
      </c>
      <c r="BU27" s="84">
        <v>0</v>
      </c>
    </row>
    <row r="28" spans="1:73" x14ac:dyDescent="0.2">
      <c r="A28" s="83">
        <v>45612</v>
      </c>
      <c r="B28" s="84">
        <v>5</v>
      </c>
      <c r="C28" s="84">
        <v>0</v>
      </c>
      <c r="D28" s="83"/>
      <c r="E28" s="84">
        <v>5</v>
      </c>
      <c r="F28" s="83"/>
      <c r="G28" s="84">
        <v>0</v>
      </c>
      <c r="I28" s="84">
        <v>-0.09</v>
      </c>
      <c r="J28" s="83"/>
      <c r="K28" s="84">
        <v>4.91</v>
      </c>
      <c r="L28" s="84"/>
      <c r="M28" s="84"/>
      <c r="N28" s="84"/>
      <c r="O28" s="81" t="s">
        <v>408</v>
      </c>
      <c r="P28" s="84"/>
      <c r="Q28" s="84"/>
      <c r="R28" s="84"/>
      <c r="S28" s="84"/>
      <c r="T28" s="84"/>
      <c r="V28" s="85">
        <v>0.58243055555555556</v>
      </c>
      <c r="W28" s="27" t="s">
        <v>340</v>
      </c>
      <c r="X28" s="84">
        <v>5</v>
      </c>
      <c r="Y28" s="84">
        <v>0</v>
      </c>
      <c r="Z28" s="84">
        <v>0</v>
      </c>
      <c r="AB28" s="84">
        <v>0</v>
      </c>
      <c r="AC28" s="84">
        <v>0</v>
      </c>
      <c r="AD28" s="84">
        <v>0</v>
      </c>
      <c r="AE28" s="84">
        <v>0</v>
      </c>
      <c r="AF28" s="84">
        <v>5</v>
      </c>
      <c r="AG28" s="27" t="s">
        <v>341</v>
      </c>
      <c r="AI28" s="27" t="s">
        <v>352</v>
      </c>
      <c r="AK28" s="84">
        <v>0</v>
      </c>
      <c r="AQ28" s="27" t="s">
        <v>409</v>
      </c>
      <c r="AR28" s="27" t="s">
        <v>410</v>
      </c>
      <c r="AS28" s="27" t="s">
        <v>396</v>
      </c>
      <c r="AT28" s="27">
        <v>7147</v>
      </c>
      <c r="AU28" s="27" t="s">
        <v>356</v>
      </c>
      <c r="AV28" s="27" t="s">
        <v>357</v>
      </c>
      <c r="AX28" s="27" t="s">
        <v>411</v>
      </c>
      <c r="AZ28" s="27">
        <v>262</v>
      </c>
      <c r="BA28" s="27" t="s">
        <v>348</v>
      </c>
      <c r="BB28" s="27" t="s">
        <v>349</v>
      </c>
      <c r="BH28" s="84">
        <v>0</v>
      </c>
      <c r="BI28" s="27" t="s">
        <v>398</v>
      </c>
      <c r="BJ28" s="83">
        <v>45613</v>
      </c>
      <c r="BK28" s="27" t="s">
        <v>399</v>
      </c>
      <c r="BL28" s="27">
        <v>1.75</v>
      </c>
      <c r="BM28" s="84">
        <v>0</v>
      </c>
      <c r="BP28" s="27" t="s">
        <v>350</v>
      </c>
      <c r="BS28" s="84">
        <v>0</v>
      </c>
      <c r="BU28" s="84">
        <v>0</v>
      </c>
    </row>
    <row r="29" spans="1:73" x14ac:dyDescent="0.2">
      <c r="A29" s="83">
        <v>45612</v>
      </c>
      <c r="B29" s="84">
        <v>5</v>
      </c>
      <c r="C29" s="84">
        <v>0</v>
      </c>
      <c r="D29" s="83"/>
      <c r="E29" s="84">
        <v>5</v>
      </c>
      <c r="F29" s="83"/>
      <c r="G29" s="84">
        <v>0</v>
      </c>
      <c r="I29" s="84">
        <v>-0.09</v>
      </c>
      <c r="J29" s="83"/>
      <c r="K29" s="84">
        <v>4.91</v>
      </c>
      <c r="L29" s="84"/>
      <c r="M29" s="84"/>
      <c r="N29" s="84"/>
      <c r="O29" s="81" t="s">
        <v>381</v>
      </c>
      <c r="P29" s="84"/>
      <c r="Q29" s="84"/>
      <c r="R29" s="84"/>
      <c r="S29" s="84"/>
      <c r="T29" s="84"/>
      <c r="V29" s="85">
        <v>0.58164351851851848</v>
      </c>
      <c r="W29" s="27" t="s">
        <v>340</v>
      </c>
      <c r="X29" s="84">
        <v>5</v>
      </c>
      <c r="Y29" s="84">
        <v>0</v>
      </c>
      <c r="Z29" s="84">
        <v>0</v>
      </c>
      <c r="AB29" s="84">
        <v>0</v>
      </c>
      <c r="AC29" s="84">
        <v>0</v>
      </c>
      <c r="AD29" s="84">
        <v>0</v>
      </c>
      <c r="AE29" s="84">
        <v>0</v>
      </c>
      <c r="AF29" s="84">
        <v>5</v>
      </c>
      <c r="AG29" s="27" t="s">
        <v>341</v>
      </c>
      <c r="AI29" s="27" t="s">
        <v>352</v>
      </c>
      <c r="AK29" s="84">
        <v>0</v>
      </c>
      <c r="AQ29" s="27" t="s">
        <v>412</v>
      </c>
      <c r="AR29" s="27" t="s">
        <v>413</v>
      </c>
      <c r="AS29" s="27" t="s">
        <v>396</v>
      </c>
      <c r="AT29" s="27">
        <v>6210</v>
      </c>
      <c r="AU29" s="27" t="s">
        <v>356</v>
      </c>
      <c r="AV29" s="27" t="s">
        <v>357</v>
      </c>
      <c r="AX29" s="27" t="s">
        <v>414</v>
      </c>
      <c r="AZ29" s="27">
        <v>261</v>
      </c>
      <c r="BA29" s="27" t="s">
        <v>348</v>
      </c>
      <c r="BB29" s="27" t="s">
        <v>349</v>
      </c>
      <c r="BH29" s="84">
        <v>0</v>
      </c>
      <c r="BI29" s="27" t="s">
        <v>398</v>
      </c>
      <c r="BJ29" s="83">
        <v>45613</v>
      </c>
      <c r="BK29" s="27" t="s">
        <v>399</v>
      </c>
      <c r="BL29" s="27">
        <v>1.75</v>
      </c>
      <c r="BM29" s="84">
        <v>0</v>
      </c>
      <c r="BP29" s="27" t="s">
        <v>350</v>
      </c>
      <c r="BS29" s="84">
        <v>0</v>
      </c>
      <c r="BU29" s="84">
        <v>0</v>
      </c>
    </row>
    <row r="30" spans="1:73" x14ac:dyDescent="0.2">
      <c r="A30" s="83">
        <v>45612</v>
      </c>
      <c r="B30" s="84">
        <v>5</v>
      </c>
      <c r="C30" s="84">
        <v>5</v>
      </c>
      <c r="D30" s="83"/>
      <c r="E30" s="84">
        <v>0</v>
      </c>
      <c r="F30" s="83"/>
      <c r="G30" s="84">
        <v>0</v>
      </c>
      <c r="I30" s="84">
        <v>0</v>
      </c>
      <c r="J30" s="83"/>
      <c r="K30" s="84">
        <v>5</v>
      </c>
      <c r="L30" s="84"/>
      <c r="M30" s="84"/>
      <c r="N30" s="84"/>
      <c r="O30" s="81" t="s">
        <v>415</v>
      </c>
      <c r="P30" s="84">
        <v>5</v>
      </c>
      <c r="Q30" s="84"/>
      <c r="R30" s="84"/>
      <c r="S30" s="84"/>
      <c r="T30" s="84"/>
      <c r="U30" s="32" t="s">
        <v>416</v>
      </c>
      <c r="V30" s="85">
        <v>0.50459490740740742</v>
      </c>
      <c r="W30" s="27" t="s">
        <v>340</v>
      </c>
      <c r="X30" s="84">
        <v>5</v>
      </c>
      <c r="Y30" s="84">
        <v>0</v>
      </c>
      <c r="Z30" s="84">
        <v>0</v>
      </c>
      <c r="AB30" s="84">
        <v>0</v>
      </c>
      <c r="AC30" s="84">
        <v>0</v>
      </c>
      <c r="AD30" s="84">
        <v>0</v>
      </c>
      <c r="AE30" s="84">
        <v>0</v>
      </c>
      <c r="AF30" s="84">
        <v>5</v>
      </c>
      <c r="AG30" s="27" t="s">
        <v>341</v>
      </c>
      <c r="AI30" s="27" t="s">
        <v>342</v>
      </c>
      <c r="AK30" s="84">
        <v>0</v>
      </c>
      <c r="AQ30" s="27" t="s">
        <v>417</v>
      </c>
      <c r="AR30" s="27" t="s">
        <v>418</v>
      </c>
      <c r="AU30" s="27" t="s">
        <v>345</v>
      </c>
      <c r="AV30" s="27" t="s">
        <v>346</v>
      </c>
      <c r="AX30" s="27" t="s">
        <v>419</v>
      </c>
      <c r="AZ30" s="27">
        <v>260</v>
      </c>
      <c r="BA30" s="27" t="s">
        <v>348</v>
      </c>
      <c r="BB30" s="27" t="s">
        <v>349</v>
      </c>
      <c r="BD30" s="27" t="s">
        <v>420</v>
      </c>
      <c r="BH30" s="84">
        <v>0</v>
      </c>
      <c r="BP30" s="27" t="s">
        <v>350</v>
      </c>
      <c r="BS30" s="84">
        <v>0</v>
      </c>
      <c r="BU30" s="84">
        <v>0</v>
      </c>
    </row>
    <row r="31" spans="1:73" x14ac:dyDescent="0.2">
      <c r="A31" s="83">
        <v>45612</v>
      </c>
      <c r="B31" s="84">
        <v>5</v>
      </c>
      <c r="C31" s="84">
        <v>5</v>
      </c>
      <c r="D31" s="83"/>
      <c r="E31" s="84">
        <v>0</v>
      </c>
      <c r="F31" s="83"/>
      <c r="G31" s="84">
        <v>0</v>
      </c>
      <c r="I31" s="84">
        <v>0</v>
      </c>
      <c r="J31" s="83"/>
      <c r="K31" s="84">
        <v>5</v>
      </c>
      <c r="L31" s="84"/>
      <c r="M31" s="84"/>
      <c r="N31" s="84"/>
      <c r="O31" s="81" t="s">
        <v>415</v>
      </c>
      <c r="P31" s="84">
        <v>5</v>
      </c>
      <c r="Q31" s="84"/>
      <c r="R31" s="84"/>
      <c r="S31" s="84"/>
      <c r="T31" s="84"/>
      <c r="U31" s="32" t="s">
        <v>416</v>
      </c>
      <c r="V31" s="85">
        <v>0.50427083333333333</v>
      </c>
      <c r="W31" s="27" t="s">
        <v>340</v>
      </c>
      <c r="X31" s="84">
        <v>5</v>
      </c>
      <c r="Y31" s="84">
        <v>0</v>
      </c>
      <c r="Z31" s="84">
        <v>0</v>
      </c>
      <c r="AB31" s="84">
        <v>0</v>
      </c>
      <c r="AC31" s="84">
        <v>0</v>
      </c>
      <c r="AD31" s="84">
        <v>0</v>
      </c>
      <c r="AE31" s="84">
        <v>0</v>
      </c>
      <c r="AF31" s="84">
        <v>5</v>
      </c>
      <c r="AG31" s="27" t="s">
        <v>341</v>
      </c>
      <c r="AI31" s="27" t="s">
        <v>342</v>
      </c>
      <c r="AK31" s="84">
        <v>0</v>
      </c>
      <c r="AQ31" s="27" t="s">
        <v>421</v>
      </c>
      <c r="AR31" s="27" t="s">
        <v>422</v>
      </c>
      <c r="AU31" s="27" t="s">
        <v>345</v>
      </c>
      <c r="AV31" s="27" t="s">
        <v>346</v>
      </c>
      <c r="AX31" s="27" t="s">
        <v>423</v>
      </c>
      <c r="AZ31" s="27">
        <v>259</v>
      </c>
      <c r="BA31" s="27" t="s">
        <v>348</v>
      </c>
      <c r="BB31" s="27" t="s">
        <v>349</v>
      </c>
      <c r="BD31" s="27" t="s">
        <v>420</v>
      </c>
      <c r="BH31" s="84">
        <v>0</v>
      </c>
      <c r="BP31" s="27" t="s">
        <v>350</v>
      </c>
      <c r="BS31" s="84">
        <v>0</v>
      </c>
      <c r="BU31" s="84">
        <v>0</v>
      </c>
    </row>
    <row r="32" spans="1:73" x14ac:dyDescent="0.2">
      <c r="A32" s="83">
        <v>45615</v>
      </c>
      <c r="B32" s="84">
        <v>30</v>
      </c>
      <c r="C32" s="84">
        <v>30</v>
      </c>
      <c r="D32" s="83"/>
      <c r="E32" s="84">
        <v>0</v>
      </c>
      <c r="F32" s="83"/>
      <c r="G32" s="84">
        <v>0</v>
      </c>
      <c r="I32" s="84">
        <v>0</v>
      </c>
      <c r="J32" s="83"/>
      <c r="K32" s="84">
        <v>30</v>
      </c>
      <c r="L32" s="84"/>
      <c r="M32" s="84"/>
      <c r="N32" s="84"/>
      <c r="O32" s="81" t="s">
        <v>381</v>
      </c>
      <c r="P32" s="84"/>
      <c r="Q32" s="84"/>
      <c r="R32" s="84">
        <v>30</v>
      </c>
      <c r="S32" s="84"/>
      <c r="T32" s="84"/>
      <c r="U32" s="32" t="s">
        <v>424</v>
      </c>
      <c r="V32" s="85">
        <v>0.69385416666666666</v>
      </c>
      <c r="W32" s="27" t="s">
        <v>340</v>
      </c>
      <c r="X32" s="84">
        <v>30</v>
      </c>
      <c r="Y32" s="84">
        <v>0</v>
      </c>
      <c r="Z32" s="84">
        <v>0</v>
      </c>
      <c r="AB32" s="84">
        <v>0</v>
      </c>
      <c r="AC32" s="84">
        <v>0</v>
      </c>
      <c r="AD32" s="84">
        <v>0</v>
      </c>
      <c r="AE32" s="84">
        <v>0</v>
      </c>
      <c r="AF32" s="84">
        <v>30</v>
      </c>
      <c r="AG32" s="27" t="s">
        <v>341</v>
      </c>
      <c r="AI32" s="27" t="s">
        <v>342</v>
      </c>
      <c r="AK32" s="84">
        <v>0</v>
      </c>
      <c r="AQ32" s="27" t="s">
        <v>425</v>
      </c>
      <c r="AR32" s="27" t="s">
        <v>426</v>
      </c>
      <c r="AU32" s="27" t="s">
        <v>345</v>
      </c>
      <c r="AV32" s="27" t="s">
        <v>346</v>
      </c>
      <c r="AX32" s="27" t="s">
        <v>427</v>
      </c>
      <c r="AZ32" s="27">
        <v>266</v>
      </c>
      <c r="BA32" s="27" t="s">
        <v>348</v>
      </c>
      <c r="BB32" s="27" t="s">
        <v>349</v>
      </c>
      <c r="BD32" s="27" t="s">
        <v>428</v>
      </c>
      <c r="BH32" s="84">
        <v>0</v>
      </c>
      <c r="BP32" s="27" t="s">
        <v>350</v>
      </c>
      <c r="BS32" s="84">
        <v>0</v>
      </c>
      <c r="BU32" s="84">
        <v>0</v>
      </c>
    </row>
    <row r="33" spans="1:73" x14ac:dyDescent="0.2">
      <c r="A33" s="83">
        <v>45623</v>
      </c>
      <c r="B33" s="84">
        <v>30</v>
      </c>
      <c r="C33" s="84">
        <v>30</v>
      </c>
      <c r="D33" s="83"/>
      <c r="E33" s="84">
        <v>0</v>
      </c>
      <c r="F33" s="83"/>
      <c r="G33" s="84">
        <v>0</v>
      </c>
      <c r="I33" s="84">
        <v>0</v>
      </c>
      <c r="J33" s="83"/>
      <c r="K33" s="84">
        <v>30</v>
      </c>
      <c r="L33" s="84"/>
      <c r="M33" s="84"/>
      <c r="N33" s="84"/>
      <c r="O33" s="81" t="s">
        <v>429</v>
      </c>
      <c r="P33" s="84"/>
      <c r="Q33" s="84"/>
      <c r="R33" s="84">
        <v>20</v>
      </c>
      <c r="S33" s="84">
        <v>10</v>
      </c>
      <c r="T33" s="84"/>
      <c r="V33" s="85">
        <v>0.61325231481481479</v>
      </c>
      <c r="W33" s="27" t="s">
        <v>340</v>
      </c>
      <c r="X33" s="84">
        <v>30</v>
      </c>
      <c r="Y33" s="84">
        <v>0</v>
      </c>
      <c r="Z33" s="84">
        <v>0</v>
      </c>
      <c r="AB33" s="84">
        <v>0</v>
      </c>
      <c r="AC33" s="84">
        <v>0</v>
      </c>
      <c r="AD33" s="84">
        <v>0</v>
      </c>
      <c r="AE33" s="84">
        <v>0</v>
      </c>
      <c r="AF33" s="84">
        <v>30</v>
      </c>
      <c r="AG33" s="27" t="s">
        <v>341</v>
      </c>
      <c r="AI33" s="27" t="s">
        <v>342</v>
      </c>
      <c r="AK33" s="84">
        <v>0</v>
      </c>
      <c r="AQ33" s="27" t="s">
        <v>430</v>
      </c>
      <c r="AR33" s="27" t="s">
        <v>431</v>
      </c>
      <c r="AU33" s="27" t="s">
        <v>345</v>
      </c>
      <c r="AV33" s="27" t="s">
        <v>346</v>
      </c>
      <c r="AX33" s="27" t="s">
        <v>432</v>
      </c>
      <c r="AZ33" s="27">
        <v>268</v>
      </c>
      <c r="BA33" s="27" t="s">
        <v>348</v>
      </c>
      <c r="BB33" s="27" t="s">
        <v>349</v>
      </c>
      <c r="BH33" s="84">
        <v>0</v>
      </c>
      <c r="BP33" s="27" t="s">
        <v>350</v>
      </c>
      <c r="BS33" s="84">
        <v>0</v>
      </c>
      <c r="BU33" s="84">
        <v>0</v>
      </c>
    </row>
    <row r="34" spans="1:73" x14ac:dyDescent="0.2">
      <c r="A34" s="83">
        <v>45623</v>
      </c>
      <c r="B34" s="84">
        <v>1</v>
      </c>
      <c r="C34" s="84">
        <v>1</v>
      </c>
      <c r="D34" s="83"/>
      <c r="E34" s="84">
        <v>0</v>
      </c>
      <c r="F34" s="83"/>
      <c r="G34" s="84">
        <v>0</v>
      </c>
      <c r="I34" s="84">
        <v>0</v>
      </c>
      <c r="J34" s="83"/>
      <c r="K34" s="84">
        <v>1</v>
      </c>
      <c r="L34" s="84"/>
      <c r="M34" s="84"/>
      <c r="N34" s="84"/>
      <c r="O34" s="81" t="s">
        <v>389</v>
      </c>
      <c r="P34" s="84"/>
      <c r="Q34" s="84"/>
      <c r="R34" s="84"/>
      <c r="S34" s="84">
        <v>1</v>
      </c>
      <c r="T34" s="84"/>
      <c r="V34" s="85">
        <v>0.61175925925925922</v>
      </c>
      <c r="W34" s="27" t="s">
        <v>340</v>
      </c>
      <c r="X34" s="84">
        <v>1</v>
      </c>
      <c r="Y34" s="84">
        <v>0</v>
      </c>
      <c r="Z34" s="84">
        <v>0</v>
      </c>
      <c r="AB34" s="84">
        <v>0</v>
      </c>
      <c r="AC34" s="84">
        <v>0</v>
      </c>
      <c r="AD34" s="84">
        <v>0</v>
      </c>
      <c r="AE34" s="84">
        <v>0</v>
      </c>
      <c r="AF34" s="84">
        <v>1</v>
      </c>
      <c r="AG34" s="27" t="s">
        <v>341</v>
      </c>
      <c r="AI34" s="27" t="s">
        <v>342</v>
      </c>
      <c r="AK34" s="84">
        <v>0</v>
      </c>
      <c r="AQ34" s="27" t="s">
        <v>433</v>
      </c>
      <c r="AR34" s="27" t="s">
        <v>434</v>
      </c>
      <c r="AU34" s="27" t="s">
        <v>345</v>
      </c>
      <c r="AV34" s="27" t="s">
        <v>346</v>
      </c>
      <c r="AX34" s="27" t="s">
        <v>435</v>
      </c>
      <c r="AZ34" s="27">
        <v>267</v>
      </c>
      <c r="BA34" s="27" t="s">
        <v>348</v>
      </c>
      <c r="BB34" s="27" t="s">
        <v>349</v>
      </c>
      <c r="BH34" s="84">
        <v>0</v>
      </c>
      <c r="BP34" s="27" t="s">
        <v>350</v>
      </c>
      <c r="BS34" s="84">
        <v>0</v>
      </c>
      <c r="BU34" s="84">
        <v>0</v>
      </c>
    </row>
    <row r="35" spans="1:73" x14ac:dyDescent="0.2">
      <c r="A35" s="83">
        <v>45625</v>
      </c>
      <c r="B35" s="84">
        <v>5</v>
      </c>
      <c r="C35" s="84">
        <v>5</v>
      </c>
      <c r="D35" s="83"/>
      <c r="E35" s="84">
        <v>0</v>
      </c>
      <c r="F35" s="83"/>
      <c r="G35" s="84">
        <v>0</v>
      </c>
      <c r="I35" s="84">
        <v>0</v>
      </c>
      <c r="J35" s="83"/>
      <c r="K35" s="84">
        <v>5</v>
      </c>
      <c r="L35" s="84"/>
      <c r="M35" s="84"/>
      <c r="N35" s="84"/>
      <c r="O35" s="81" t="s">
        <v>408</v>
      </c>
      <c r="P35" s="84"/>
      <c r="Q35" s="84"/>
      <c r="R35" s="84"/>
      <c r="S35" s="84">
        <v>5</v>
      </c>
      <c r="T35" s="84"/>
      <c r="V35" s="85">
        <v>0.6390393518518519</v>
      </c>
      <c r="W35" s="27" t="s">
        <v>340</v>
      </c>
      <c r="X35" s="84">
        <v>5</v>
      </c>
      <c r="Y35" s="84">
        <v>0</v>
      </c>
      <c r="Z35" s="84">
        <v>0</v>
      </c>
      <c r="AB35" s="84">
        <v>0</v>
      </c>
      <c r="AC35" s="84">
        <v>0</v>
      </c>
      <c r="AD35" s="84">
        <v>0</v>
      </c>
      <c r="AE35" s="84">
        <v>0</v>
      </c>
      <c r="AF35" s="84">
        <v>5</v>
      </c>
      <c r="AG35" s="27" t="s">
        <v>341</v>
      </c>
      <c r="AI35" s="27" t="s">
        <v>342</v>
      </c>
      <c r="AK35" s="84">
        <v>0</v>
      </c>
      <c r="AQ35" s="27" t="s">
        <v>436</v>
      </c>
      <c r="AR35" s="27" t="s">
        <v>437</v>
      </c>
      <c r="AU35" s="27" t="s">
        <v>345</v>
      </c>
      <c r="AV35" s="27" t="s">
        <v>346</v>
      </c>
      <c r="AX35" s="27" t="s">
        <v>438</v>
      </c>
      <c r="AZ35" s="27">
        <v>272</v>
      </c>
      <c r="BA35" s="27" t="s">
        <v>348</v>
      </c>
      <c r="BB35" s="27" t="s">
        <v>349</v>
      </c>
      <c r="BH35" s="84">
        <v>0</v>
      </c>
      <c r="BP35" s="27" t="s">
        <v>350</v>
      </c>
      <c r="BS35" s="84">
        <v>0</v>
      </c>
      <c r="BU35" s="84">
        <v>0</v>
      </c>
    </row>
    <row r="36" spans="1:73" x14ac:dyDescent="0.2">
      <c r="A36" s="83">
        <v>45625</v>
      </c>
      <c r="B36" s="84">
        <v>10</v>
      </c>
      <c r="C36" s="84">
        <v>10</v>
      </c>
      <c r="D36" s="83"/>
      <c r="E36" s="84">
        <v>0</v>
      </c>
      <c r="F36" s="83"/>
      <c r="G36" s="84">
        <v>0</v>
      </c>
      <c r="I36" s="84">
        <v>0</v>
      </c>
      <c r="J36" s="83"/>
      <c r="K36" s="84">
        <v>10</v>
      </c>
      <c r="L36" s="84"/>
      <c r="M36" s="84"/>
      <c r="N36" s="84"/>
      <c r="O36" s="81" t="s">
        <v>439</v>
      </c>
      <c r="P36" s="84"/>
      <c r="Q36" s="84"/>
      <c r="R36" s="84">
        <v>0.01</v>
      </c>
      <c r="S36" s="84">
        <v>9.99</v>
      </c>
      <c r="T36" s="84"/>
      <c r="V36" s="85">
        <v>0.63855324074074071</v>
      </c>
      <c r="W36" s="27" t="s">
        <v>340</v>
      </c>
      <c r="X36" s="84">
        <v>10</v>
      </c>
      <c r="Y36" s="84">
        <v>0</v>
      </c>
      <c r="Z36" s="84">
        <v>0</v>
      </c>
      <c r="AB36" s="84">
        <v>0</v>
      </c>
      <c r="AC36" s="84">
        <v>0</v>
      </c>
      <c r="AD36" s="84">
        <v>0</v>
      </c>
      <c r="AE36" s="84">
        <v>0</v>
      </c>
      <c r="AF36" s="84">
        <v>10</v>
      </c>
      <c r="AG36" s="27" t="s">
        <v>341</v>
      </c>
      <c r="AI36" s="27" t="s">
        <v>342</v>
      </c>
      <c r="AK36" s="84">
        <v>0</v>
      </c>
      <c r="AQ36" s="27" t="s">
        <v>440</v>
      </c>
      <c r="AR36" s="27" t="s">
        <v>441</v>
      </c>
      <c r="AU36" s="27" t="s">
        <v>345</v>
      </c>
      <c r="AV36" s="27" t="s">
        <v>346</v>
      </c>
      <c r="AX36" s="27" t="s">
        <v>442</v>
      </c>
      <c r="AZ36" s="27">
        <v>271</v>
      </c>
      <c r="BA36" s="27" t="s">
        <v>348</v>
      </c>
      <c r="BB36" s="27" t="s">
        <v>349</v>
      </c>
      <c r="BH36" s="84">
        <v>0</v>
      </c>
      <c r="BP36" s="27" t="s">
        <v>350</v>
      </c>
      <c r="BS36" s="84">
        <v>0</v>
      </c>
      <c r="BU36" s="84">
        <v>0</v>
      </c>
    </row>
    <row r="37" spans="1:73" x14ac:dyDescent="0.2">
      <c r="A37" s="83">
        <v>45625</v>
      </c>
      <c r="B37" s="84">
        <v>1.5</v>
      </c>
      <c r="C37" s="84">
        <v>1.5</v>
      </c>
      <c r="D37" s="83"/>
      <c r="E37" s="84">
        <v>0</v>
      </c>
      <c r="F37" s="83"/>
      <c r="G37" s="84">
        <v>0</v>
      </c>
      <c r="I37" s="84">
        <v>0</v>
      </c>
      <c r="J37" s="83"/>
      <c r="K37" s="84">
        <v>1.5</v>
      </c>
      <c r="L37" s="84"/>
      <c r="M37" s="84"/>
      <c r="N37" s="84"/>
      <c r="O37" s="81" t="s">
        <v>443</v>
      </c>
      <c r="P37" s="84"/>
      <c r="Q37" s="84"/>
      <c r="R37" s="84"/>
      <c r="S37" s="84">
        <v>1.5</v>
      </c>
      <c r="T37" s="84"/>
      <c r="V37" s="85">
        <v>0.63783564814814819</v>
      </c>
      <c r="W37" s="27" t="s">
        <v>340</v>
      </c>
      <c r="X37" s="84">
        <v>1.5</v>
      </c>
      <c r="Y37" s="84">
        <v>0</v>
      </c>
      <c r="Z37" s="84">
        <v>0</v>
      </c>
      <c r="AB37" s="84">
        <v>0</v>
      </c>
      <c r="AC37" s="84">
        <v>0</v>
      </c>
      <c r="AD37" s="84">
        <v>0</v>
      </c>
      <c r="AE37" s="84">
        <v>0</v>
      </c>
      <c r="AF37" s="84">
        <v>1.5</v>
      </c>
      <c r="AG37" s="27" t="s">
        <v>341</v>
      </c>
      <c r="AI37" s="27" t="s">
        <v>342</v>
      </c>
      <c r="AK37" s="84">
        <v>0</v>
      </c>
      <c r="AQ37" s="27" t="s">
        <v>444</v>
      </c>
      <c r="AR37" s="27" t="s">
        <v>445</v>
      </c>
      <c r="AU37" s="27" t="s">
        <v>345</v>
      </c>
      <c r="AV37" s="27" t="s">
        <v>346</v>
      </c>
      <c r="AX37" s="27" t="s">
        <v>446</v>
      </c>
      <c r="AZ37" s="27">
        <v>270</v>
      </c>
      <c r="BA37" s="27" t="s">
        <v>348</v>
      </c>
      <c r="BB37" s="27" t="s">
        <v>349</v>
      </c>
      <c r="BH37" s="84">
        <v>0</v>
      </c>
      <c r="BP37" s="27" t="s">
        <v>350</v>
      </c>
      <c r="BS37" s="84">
        <v>0</v>
      </c>
      <c r="BU37" s="84">
        <v>0</v>
      </c>
    </row>
    <row r="38" spans="1:73" x14ac:dyDescent="0.2">
      <c r="A38" s="83">
        <v>45625</v>
      </c>
      <c r="B38" s="84">
        <v>5</v>
      </c>
      <c r="C38" s="84">
        <v>0</v>
      </c>
      <c r="D38" s="83"/>
      <c r="E38" s="84">
        <v>5</v>
      </c>
      <c r="F38" s="83"/>
      <c r="G38" s="84">
        <v>0</v>
      </c>
      <c r="I38" s="84">
        <v>-0.09</v>
      </c>
      <c r="J38" s="83"/>
      <c r="K38" s="84">
        <v>4.91</v>
      </c>
      <c r="L38" s="84"/>
      <c r="M38" s="84"/>
      <c r="N38" s="84"/>
      <c r="O38" s="81" t="s">
        <v>408</v>
      </c>
      <c r="P38" s="84"/>
      <c r="Q38" s="84"/>
      <c r="R38" s="84"/>
      <c r="S38" s="84"/>
      <c r="T38" s="84"/>
      <c r="V38" s="85">
        <v>0.53348379629629628</v>
      </c>
      <c r="W38" s="27" t="s">
        <v>340</v>
      </c>
      <c r="X38" s="84">
        <v>5</v>
      </c>
      <c r="Y38" s="84">
        <v>0</v>
      </c>
      <c r="Z38" s="84">
        <v>0</v>
      </c>
      <c r="AB38" s="84">
        <v>0</v>
      </c>
      <c r="AC38" s="84">
        <v>0</v>
      </c>
      <c r="AD38" s="84">
        <v>0</v>
      </c>
      <c r="AE38" s="84">
        <v>0</v>
      </c>
      <c r="AF38" s="84">
        <v>5</v>
      </c>
      <c r="AG38" s="27" t="s">
        <v>341</v>
      </c>
      <c r="AI38" s="27" t="s">
        <v>352</v>
      </c>
      <c r="AK38" s="84">
        <v>0</v>
      </c>
      <c r="AQ38" s="27" t="s">
        <v>447</v>
      </c>
      <c r="AR38" s="27" t="s">
        <v>448</v>
      </c>
      <c r="AS38" s="27" t="s">
        <v>396</v>
      </c>
      <c r="AT38" s="27">
        <v>7383</v>
      </c>
      <c r="AU38" s="27" t="s">
        <v>345</v>
      </c>
      <c r="AV38" s="27" t="s">
        <v>346</v>
      </c>
      <c r="AX38" s="27" t="s">
        <v>449</v>
      </c>
      <c r="AZ38" s="27">
        <v>269</v>
      </c>
      <c r="BA38" s="27" t="s">
        <v>348</v>
      </c>
      <c r="BB38" s="27" t="s">
        <v>349</v>
      </c>
      <c r="BH38" s="84">
        <v>0</v>
      </c>
      <c r="BI38" s="27" t="s">
        <v>450</v>
      </c>
      <c r="BJ38" s="83">
        <v>45626</v>
      </c>
      <c r="BK38" s="27" t="s">
        <v>451</v>
      </c>
      <c r="BL38" s="27">
        <v>1.75</v>
      </c>
      <c r="BM38" s="84">
        <v>0</v>
      </c>
      <c r="BP38" s="27" t="s">
        <v>350</v>
      </c>
      <c r="BS38" s="84">
        <v>0</v>
      </c>
      <c r="BU38" s="84">
        <v>0</v>
      </c>
    </row>
    <row r="39" spans="1:73" x14ac:dyDescent="0.2">
      <c r="A39" s="83">
        <v>45626</v>
      </c>
      <c r="B39" s="84">
        <v>35.42</v>
      </c>
      <c r="C39" s="84">
        <v>35.42</v>
      </c>
      <c r="D39" s="83"/>
      <c r="E39" s="84">
        <v>0</v>
      </c>
      <c r="F39" s="83"/>
      <c r="G39" s="84">
        <v>0</v>
      </c>
      <c r="I39" s="84">
        <v>0</v>
      </c>
      <c r="J39" s="83"/>
      <c r="K39" s="84">
        <v>35.42</v>
      </c>
      <c r="L39" s="84"/>
      <c r="M39" s="84"/>
      <c r="N39" s="84"/>
      <c r="O39" s="81" t="s">
        <v>339</v>
      </c>
      <c r="P39" s="84"/>
      <c r="Q39" s="84">
        <v>35.42</v>
      </c>
      <c r="R39" s="84"/>
      <c r="S39" s="84"/>
      <c r="T39" s="84"/>
      <c r="V39" s="85">
        <v>0.63429398148148153</v>
      </c>
      <c r="W39" s="27" t="s">
        <v>340</v>
      </c>
      <c r="X39" s="84">
        <v>35.42</v>
      </c>
      <c r="Y39" s="84">
        <v>0</v>
      </c>
      <c r="Z39" s="84">
        <v>0</v>
      </c>
      <c r="AB39" s="84">
        <v>0</v>
      </c>
      <c r="AC39" s="84">
        <v>0</v>
      </c>
      <c r="AD39" s="84">
        <v>0</v>
      </c>
      <c r="AE39" s="84">
        <v>0</v>
      </c>
      <c r="AF39" s="84">
        <v>35.42</v>
      </c>
      <c r="AG39" s="27" t="s">
        <v>341</v>
      </c>
      <c r="AI39" s="27" t="s">
        <v>342</v>
      </c>
      <c r="AK39" s="84">
        <v>0</v>
      </c>
      <c r="AQ39" s="27" t="s">
        <v>452</v>
      </c>
      <c r="AR39" s="27" t="s">
        <v>453</v>
      </c>
      <c r="AU39" s="27" t="s">
        <v>345</v>
      </c>
      <c r="AV39" s="27" t="s">
        <v>346</v>
      </c>
      <c r="AX39" s="27" t="s">
        <v>454</v>
      </c>
      <c r="AZ39" s="27">
        <v>274</v>
      </c>
      <c r="BA39" s="27" t="s">
        <v>348</v>
      </c>
      <c r="BB39" s="27" t="s">
        <v>349</v>
      </c>
      <c r="BH39" s="84">
        <v>0</v>
      </c>
      <c r="BP39" s="27" t="s">
        <v>350</v>
      </c>
      <c r="BS39" s="84">
        <v>0</v>
      </c>
      <c r="BU39" s="84">
        <v>0</v>
      </c>
    </row>
    <row r="40" spans="1:73" x14ac:dyDescent="0.2">
      <c r="A40" s="83">
        <v>45626</v>
      </c>
      <c r="B40" s="84">
        <v>1.5</v>
      </c>
      <c r="C40" s="84">
        <v>1.5</v>
      </c>
      <c r="D40" s="83"/>
      <c r="E40" s="84">
        <v>0</v>
      </c>
      <c r="F40" s="83"/>
      <c r="G40" s="84">
        <v>0</v>
      </c>
      <c r="I40" s="84">
        <v>0</v>
      </c>
      <c r="J40" s="83"/>
      <c r="K40" s="84">
        <v>1.5</v>
      </c>
      <c r="L40" s="84"/>
      <c r="M40" s="84"/>
      <c r="N40" s="84"/>
      <c r="O40" s="81" t="s">
        <v>455</v>
      </c>
      <c r="P40" s="84"/>
      <c r="Q40" s="84"/>
      <c r="R40" s="84"/>
      <c r="S40" s="84">
        <v>1.5</v>
      </c>
      <c r="T40" s="84"/>
      <c r="V40" s="85">
        <v>0.57357638888888884</v>
      </c>
      <c r="W40" s="27" t="s">
        <v>340</v>
      </c>
      <c r="X40" s="84">
        <v>1.5</v>
      </c>
      <c r="Y40" s="84">
        <v>0</v>
      </c>
      <c r="Z40" s="84">
        <v>0</v>
      </c>
      <c r="AB40" s="84">
        <v>0</v>
      </c>
      <c r="AC40" s="84">
        <v>0</v>
      </c>
      <c r="AD40" s="84">
        <v>0</v>
      </c>
      <c r="AE40" s="84">
        <v>0</v>
      </c>
      <c r="AF40" s="84">
        <v>1.5</v>
      </c>
      <c r="AG40" s="27" t="s">
        <v>341</v>
      </c>
      <c r="AI40" s="27" t="s">
        <v>342</v>
      </c>
      <c r="AK40" s="84">
        <v>0</v>
      </c>
      <c r="AQ40" s="27" t="s">
        <v>456</v>
      </c>
      <c r="AR40" s="27" t="s">
        <v>457</v>
      </c>
      <c r="AU40" s="27" t="s">
        <v>356</v>
      </c>
      <c r="AV40" s="27" t="s">
        <v>357</v>
      </c>
      <c r="AX40" s="27" t="s">
        <v>458</v>
      </c>
      <c r="AZ40" s="27">
        <v>273</v>
      </c>
      <c r="BA40" s="27" t="s">
        <v>348</v>
      </c>
      <c r="BB40" s="27" t="s">
        <v>349</v>
      </c>
      <c r="BH40" s="84">
        <v>0</v>
      </c>
      <c r="BP40" s="27" t="s">
        <v>350</v>
      </c>
      <c r="BS40" s="84">
        <v>0</v>
      </c>
      <c r="BU40" s="84">
        <v>0</v>
      </c>
    </row>
    <row r="41" spans="1:73" x14ac:dyDescent="0.2">
      <c r="A41" s="83"/>
      <c r="B41" s="84"/>
      <c r="C41" s="84"/>
      <c r="D41" s="83"/>
      <c r="E41" s="84"/>
      <c r="F41" s="83"/>
      <c r="G41" s="84"/>
      <c r="I41" s="84"/>
      <c r="J41" s="83"/>
      <c r="K41" s="84"/>
      <c r="L41" s="84"/>
      <c r="M41" s="84"/>
      <c r="N41" s="84"/>
      <c r="P41" s="84"/>
      <c r="Q41" s="84"/>
      <c r="R41" s="84"/>
      <c r="S41" s="84"/>
      <c r="T41" s="84"/>
      <c r="V41" s="85"/>
      <c r="X41" s="84"/>
      <c r="Y41" s="84"/>
      <c r="Z41" s="84"/>
      <c r="AB41" s="84"/>
      <c r="AC41" s="84"/>
      <c r="AD41" s="84"/>
      <c r="AE41" s="84"/>
      <c r="AF41" s="84"/>
      <c r="AK41" s="84"/>
      <c r="BH41" s="84"/>
      <c r="BS41" s="84"/>
      <c r="BU41" s="84"/>
    </row>
    <row r="42" spans="1:73" s="13" customFormat="1" x14ac:dyDescent="0.2">
      <c r="A42" s="86"/>
      <c r="B42" s="87"/>
      <c r="C42" s="87"/>
      <c r="D42" s="87">
        <f>SUM(C23:C40)</f>
        <v>144.42000000000002</v>
      </c>
      <c r="E42" s="87"/>
      <c r="F42" s="87">
        <f>SUM(E23:E40)</f>
        <v>33.5</v>
      </c>
      <c r="G42" s="87"/>
      <c r="H42" s="87">
        <f>SUM(G23:G40)</f>
        <v>0</v>
      </c>
      <c r="I42" s="87"/>
      <c r="J42" s="87">
        <f>SUM(I23:I40)</f>
        <v>-0.59</v>
      </c>
      <c r="K42" s="87"/>
      <c r="L42" s="87">
        <f>SUM(K23:K40)</f>
        <v>177.32999999999998</v>
      </c>
      <c r="M42" s="87"/>
      <c r="O42" s="80" t="s">
        <v>385</v>
      </c>
      <c r="P42" s="87">
        <f>SUM(P23:P40)</f>
        <v>10</v>
      </c>
      <c r="Q42" s="87">
        <f t="shared" ref="Q42:S42" si="1">SUM(Q23:Q40)</f>
        <v>50.42</v>
      </c>
      <c r="R42" s="87">
        <f t="shared" si="1"/>
        <v>50.01</v>
      </c>
      <c r="S42" s="87">
        <f t="shared" si="1"/>
        <v>33.99</v>
      </c>
      <c r="T42" s="87">
        <f>SUM(P23:S40)</f>
        <v>144.42000000000002</v>
      </c>
      <c r="U42" s="16"/>
      <c r="V42" s="88"/>
      <c r="X42" s="87"/>
      <c r="Y42" s="87"/>
      <c r="Z42" s="87"/>
      <c r="AB42" s="87"/>
      <c r="AC42" s="87"/>
      <c r="AD42" s="87"/>
      <c r="AE42" s="87"/>
      <c r="AF42" s="87"/>
      <c r="AK42" s="87"/>
      <c r="BH42" s="87"/>
      <c r="BS42" s="87"/>
      <c r="BU42" s="87"/>
    </row>
    <row r="43" spans="1:73" x14ac:dyDescent="0.2">
      <c r="A43" s="83"/>
      <c r="B43" s="84"/>
      <c r="C43" s="84"/>
      <c r="D43" s="83"/>
      <c r="E43" s="84"/>
      <c r="F43" s="83"/>
      <c r="G43" s="84"/>
      <c r="I43" s="84"/>
      <c r="J43" s="83"/>
      <c r="K43" s="84"/>
      <c r="L43" s="84"/>
      <c r="M43" s="84">
        <f>SUM(D42:J42)</f>
        <v>177.33</v>
      </c>
      <c r="N43" s="84"/>
      <c r="P43" s="84"/>
      <c r="Q43" s="84"/>
      <c r="R43" s="84"/>
      <c r="S43" s="84"/>
      <c r="T43" s="84"/>
      <c r="V43" s="85"/>
      <c r="X43" s="84"/>
      <c r="Y43" s="84"/>
      <c r="Z43" s="84"/>
      <c r="AB43" s="84"/>
      <c r="AC43" s="84"/>
      <c r="AD43" s="84"/>
      <c r="AE43" s="84"/>
      <c r="AF43" s="84"/>
      <c r="AK43" s="84"/>
      <c r="BH43" s="84"/>
      <c r="BS43" s="84"/>
      <c r="BU43" s="84"/>
    </row>
    <row r="44" spans="1:73" x14ac:dyDescent="0.2">
      <c r="A44" s="83"/>
      <c r="B44" s="84"/>
      <c r="C44" s="84"/>
      <c r="D44" s="83"/>
      <c r="E44" s="84"/>
      <c r="F44" s="83"/>
      <c r="G44" s="84"/>
      <c r="I44" s="84"/>
      <c r="J44" s="83"/>
      <c r="K44" s="84"/>
      <c r="L44" s="84"/>
      <c r="M44" s="84"/>
      <c r="N44" s="84"/>
      <c r="P44" s="84"/>
      <c r="Q44" s="84"/>
      <c r="R44" s="84"/>
      <c r="S44" s="84"/>
      <c r="T44" s="84"/>
      <c r="V44" s="85"/>
      <c r="X44" s="84"/>
      <c r="Y44" s="84"/>
      <c r="Z44" s="84"/>
      <c r="AB44" s="84"/>
      <c r="AC44" s="84"/>
      <c r="AD44" s="84"/>
      <c r="AE44" s="84"/>
      <c r="AF44" s="84"/>
      <c r="AK44" s="84"/>
      <c r="BH44" s="84"/>
      <c r="BS44" s="84"/>
      <c r="BU44" s="84"/>
    </row>
    <row r="45" spans="1:73" x14ac:dyDescent="0.2">
      <c r="A45" s="83">
        <v>45641</v>
      </c>
      <c r="B45" s="84">
        <v>24.55</v>
      </c>
      <c r="C45" s="84">
        <v>24.55</v>
      </c>
      <c r="D45" s="83"/>
      <c r="E45" s="84">
        <v>0</v>
      </c>
      <c r="F45" s="83"/>
      <c r="G45" s="84">
        <v>0</v>
      </c>
      <c r="I45" s="84">
        <v>0</v>
      </c>
      <c r="J45" s="83"/>
      <c r="K45" s="84">
        <v>24.55</v>
      </c>
      <c r="L45" s="84"/>
      <c r="M45" s="84"/>
      <c r="N45" s="84"/>
      <c r="O45" s="81" t="s">
        <v>339</v>
      </c>
      <c r="P45" s="84"/>
      <c r="Q45" s="84">
        <v>24.55</v>
      </c>
      <c r="R45" s="84"/>
      <c r="S45" s="84"/>
      <c r="T45" s="84"/>
      <c r="V45" s="85">
        <v>0.5292013888888889</v>
      </c>
      <c r="W45" s="27" t="s">
        <v>340</v>
      </c>
      <c r="X45" s="84">
        <v>24.55</v>
      </c>
      <c r="Y45" s="84">
        <v>0</v>
      </c>
      <c r="Z45" s="84">
        <v>0</v>
      </c>
      <c r="AB45" s="84">
        <v>0</v>
      </c>
      <c r="AC45" s="84">
        <v>0</v>
      </c>
      <c r="AD45" s="84">
        <v>0</v>
      </c>
      <c r="AE45" s="84">
        <v>0</v>
      </c>
      <c r="AF45" s="84">
        <v>24.55</v>
      </c>
      <c r="AG45" s="27" t="s">
        <v>341</v>
      </c>
      <c r="AI45" s="27" t="s">
        <v>342</v>
      </c>
      <c r="AK45" s="84">
        <v>0</v>
      </c>
      <c r="AQ45" s="27" t="s">
        <v>459</v>
      </c>
      <c r="AR45" s="27" t="s">
        <v>460</v>
      </c>
      <c r="AU45" s="27" t="s">
        <v>345</v>
      </c>
      <c r="AV45" s="27" t="s">
        <v>346</v>
      </c>
      <c r="AX45" s="27" t="s">
        <v>461</v>
      </c>
      <c r="AZ45" s="27">
        <v>275</v>
      </c>
      <c r="BA45" s="27" t="s">
        <v>348</v>
      </c>
      <c r="BB45" s="27" t="s">
        <v>349</v>
      </c>
      <c r="BH45" s="84">
        <v>0</v>
      </c>
      <c r="BP45" s="27" t="s">
        <v>350</v>
      </c>
      <c r="BS45" s="84">
        <v>0</v>
      </c>
      <c r="BU45" s="84">
        <v>0</v>
      </c>
    </row>
    <row r="46" spans="1:73" x14ac:dyDescent="0.2">
      <c r="A46" s="83"/>
      <c r="B46" s="84"/>
      <c r="C46" s="84"/>
      <c r="D46" s="83"/>
      <c r="E46" s="84"/>
      <c r="F46" s="83"/>
      <c r="G46" s="84"/>
      <c r="I46" s="84"/>
      <c r="J46" s="83"/>
      <c r="K46" s="84"/>
      <c r="L46" s="84"/>
      <c r="M46" s="84"/>
      <c r="N46" s="84"/>
      <c r="P46" s="84"/>
      <c r="Q46" s="84"/>
      <c r="R46" s="84"/>
      <c r="S46" s="84"/>
      <c r="T46" s="84"/>
      <c r="V46" s="85"/>
      <c r="X46" s="84"/>
      <c r="Y46" s="84"/>
      <c r="Z46" s="84"/>
      <c r="AB46" s="84"/>
      <c r="AC46" s="84"/>
      <c r="AD46" s="84"/>
      <c r="AE46" s="84"/>
      <c r="AF46" s="84"/>
      <c r="AK46" s="84"/>
      <c r="BH46" s="84"/>
      <c r="BS46" s="84"/>
      <c r="BU46" s="84"/>
    </row>
    <row r="47" spans="1:73" s="13" customFormat="1" x14ac:dyDescent="0.2">
      <c r="A47" s="86"/>
      <c r="B47" s="87"/>
      <c r="C47" s="87"/>
      <c r="D47" s="87">
        <f>SUM(C45)</f>
        <v>24.55</v>
      </c>
      <c r="E47" s="87"/>
      <c r="F47" s="87">
        <f>E45</f>
        <v>0</v>
      </c>
      <c r="G47" s="87"/>
      <c r="H47" s="87">
        <f>G45</f>
        <v>0</v>
      </c>
      <c r="I47" s="87"/>
      <c r="J47" s="87">
        <f>I45</f>
        <v>0</v>
      </c>
      <c r="K47" s="87"/>
      <c r="L47" s="87">
        <f>K45</f>
        <v>24.55</v>
      </c>
      <c r="M47" s="87"/>
      <c r="O47" s="80"/>
      <c r="P47" s="87">
        <f>P45</f>
        <v>0</v>
      </c>
      <c r="Q47" s="87">
        <f t="shared" ref="Q47:S47" si="2">Q45</f>
        <v>24.55</v>
      </c>
      <c r="R47" s="87">
        <f t="shared" si="2"/>
        <v>0</v>
      </c>
      <c r="S47" s="87">
        <f t="shared" si="2"/>
        <v>0</v>
      </c>
      <c r="T47" s="87">
        <f>SUM(P45:S45)</f>
        <v>24.55</v>
      </c>
      <c r="U47" s="16"/>
      <c r="V47" s="88"/>
      <c r="X47" s="87"/>
      <c r="Y47" s="87"/>
      <c r="Z47" s="87"/>
      <c r="AB47" s="87"/>
      <c r="AC47" s="87"/>
      <c r="AD47" s="87"/>
      <c r="AE47" s="87"/>
      <c r="AF47" s="87"/>
      <c r="AK47" s="87"/>
      <c r="BH47" s="87"/>
      <c r="BS47" s="87"/>
      <c r="BU47" s="87"/>
    </row>
    <row r="48" spans="1:73" x14ac:dyDescent="0.2">
      <c r="A48" s="83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>
        <f>SUM(D47:J47)</f>
        <v>24.55</v>
      </c>
      <c r="P48" s="84"/>
      <c r="Q48" s="84"/>
      <c r="R48" s="84"/>
      <c r="S48" s="84"/>
      <c r="T48" s="87"/>
      <c r="V48" s="85"/>
      <c r="X48" s="84"/>
      <c r="Y48" s="84"/>
      <c r="Z48" s="84"/>
      <c r="AB48" s="84"/>
      <c r="AC48" s="84"/>
      <c r="AD48" s="84"/>
      <c r="AE48" s="84"/>
      <c r="AF48" s="84"/>
      <c r="AK48" s="84"/>
      <c r="BH48" s="84"/>
      <c r="BS48" s="84"/>
      <c r="BU48" s="84"/>
    </row>
    <row r="49" spans="1:73" x14ac:dyDescent="0.2">
      <c r="A49" s="83"/>
      <c r="B49" s="84"/>
      <c r="C49" s="84"/>
      <c r="D49" s="83"/>
      <c r="E49" s="84"/>
      <c r="F49" s="83"/>
      <c r="G49" s="84"/>
      <c r="I49" s="84"/>
      <c r="J49" s="83"/>
      <c r="K49" s="84"/>
      <c r="L49" s="84"/>
      <c r="M49" s="84"/>
      <c r="N49" s="84"/>
      <c r="P49" s="84"/>
      <c r="Q49" s="84"/>
      <c r="R49" s="84"/>
      <c r="S49" s="84"/>
      <c r="T49" s="84"/>
      <c r="V49" s="85"/>
      <c r="X49" s="84"/>
      <c r="Y49" s="84"/>
      <c r="Z49" s="84"/>
      <c r="AB49" s="84"/>
      <c r="AC49" s="84"/>
      <c r="AD49" s="84"/>
      <c r="AE49" s="84"/>
      <c r="AF49" s="84"/>
      <c r="AK49" s="84"/>
      <c r="BH49" s="84"/>
      <c r="BS49" s="84"/>
      <c r="BU49" s="84"/>
    </row>
    <row r="50" spans="1:73" x14ac:dyDescent="0.2">
      <c r="A50" s="83">
        <v>45696</v>
      </c>
      <c r="B50" s="84">
        <v>7</v>
      </c>
      <c r="C50" s="84">
        <v>7</v>
      </c>
      <c r="D50" s="83"/>
      <c r="E50" s="84">
        <v>0</v>
      </c>
      <c r="F50" s="83"/>
      <c r="G50" s="84">
        <v>0</v>
      </c>
      <c r="I50" s="84">
        <v>0</v>
      </c>
      <c r="J50" s="83"/>
      <c r="K50" s="84">
        <v>7</v>
      </c>
      <c r="L50" s="84"/>
      <c r="M50" s="84"/>
      <c r="N50" s="84"/>
      <c r="O50" s="81" t="s">
        <v>462</v>
      </c>
      <c r="P50" s="84"/>
      <c r="Q50" s="84"/>
      <c r="R50" s="84">
        <v>2</v>
      </c>
      <c r="S50" s="84">
        <v>5</v>
      </c>
      <c r="T50" s="84"/>
      <c r="V50" s="85">
        <v>0.6542824074074074</v>
      </c>
      <c r="W50" s="27" t="s">
        <v>340</v>
      </c>
      <c r="X50" s="84">
        <v>7</v>
      </c>
      <c r="Y50" s="84">
        <v>0</v>
      </c>
      <c r="Z50" s="84">
        <v>0</v>
      </c>
      <c r="AB50" s="84">
        <v>0</v>
      </c>
      <c r="AC50" s="84">
        <v>0</v>
      </c>
      <c r="AD50" s="84">
        <v>0</v>
      </c>
      <c r="AE50" s="84">
        <v>0</v>
      </c>
      <c r="AF50" s="84">
        <v>7</v>
      </c>
      <c r="AG50" s="27" t="s">
        <v>341</v>
      </c>
      <c r="AI50" s="27" t="s">
        <v>342</v>
      </c>
      <c r="AK50" s="84">
        <v>0</v>
      </c>
      <c r="AQ50" s="27" t="s">
        <v>463</v>
      </c>
      <c r="AR50" s="27" t="s">
        <v>464</v>
      </c>
      <c r="AU50" s="27" t="s">
        <v>356</v>
      </c>
      <c r="AV50" s="27" t="s">
        <v>357</v>
      </c>
      <c r="AX50" s="27" t="s">
        <v>465</v>
      </c>
      <c r="AZ50" s="27">
        <v>277</v>
      </c>
      <c r="BA50" s="27" t="s">
        <v>348</v>
      </c>
      <c r="BB50" s="27" t="s">
        <v>349</v>
      </c>
      <c r="BH50" s="84">
        <v>0</v>
      </c>
      <c r="BP50" s="27" t="s">
        <v>350</v>
      </c>
      <c r="BS50" s="84">
        <v>0</v>
      </c>
      <c r="BU50" s="84">
        <v>0</v>
      </c>
    </row>
    <row r="51" spans="1:73" x14ac:dyDescent="0.2">
      <c r="A51" s="83">
        <v>45696</v>
      </c>
      <c r="B51" s="84">
        <v>5.5</v>
      </c>
      <c r="C51" s="84">
        <v>0</v>
      </c>
      <c r="D51" s="83"/>
      <c r="E51" s="84">
        <v>5.5</v>
      </c>
      <c r="F51" s="83"/>
      <c r="G51" s="84">
        <v>0</v>
      </c>
      <c r="I51" s="84">
        <v>-0.1</v>
      </c>
      <c r="J51" s="83"/>
      <c r="K51" s="84">
        <v>5.4</v>
      </c>
      <c r="L51" s="84"/>
      <c r="M51" s="84"/>
      <c r="N51" s="84"/>
      <c r="O51" s="81" t="s">
        <v>466</v>
      </c>
      <c r="P51" s="84"/>
      <c r="Q51" s="84"/>
      <c r="R51" s="84"/>
      <c r="S51" s="84"/>
      <c r="T51" s="84"/>
      <c r="V51" s="85">
        <v>0.64975694444444443</v>
      </c>
      <c r="W51" s="27" t="s">
        <v>340</v>
      </c>
      <c r="X51" s="84">
        <v>5.5</v>
      </c>
      <c r="Y51" s="84">
        <v>0</v>
      </c>
      <c r="Z51" s="84">
        <v>0</v>
      </c>
      <c r="AB51" s="84">
        <v>0</v>
      </c>
      <c r="AC51" s="84">
        <v>0</v>
      </c>
      <c r="AD51" s="84">
        <v>0</v>
      </c>
      <c r="AE51" s="84">
        <v>0</v>
      </c>
      <c r="AF51" s="84">
        <v>5.5</v>
      </c>
      <c r="AG51" s="27" t="s">
        <v>341</v>
      </c>
      <c r="AI51" s="27" t="s">
        <v>352</v>
      </c>
      <c r="AK51" s="84">
        <v>0</v>
      </c>
      <c r="AQ51" s="27" t="s">
        <v>467</v>
      </c>
      <c r="AR51" s="27" t="s">
        <v>468</v>
      </c>
      <c r="AS51" s="27" t="s">
        <v>396</v>
      </c>
      <c r="AT51" s="27">
        <v>5737</v>
      </c>
      <c r="AU51" s="27" t="s">
        <v>356</v>
      </c>
      <c r="AV51" s="27" t="s">
        <v>357</v>
      </c>
      <c r="AX51" s="27" t="s">
        <v>469</v>
      </c>
      <c r="AZ51" s="27">
        <v>276</v>
      </c>
      <c r="BA51" s="27" t="s">
        <v>348</v>
      </c>
      <c r="BB51" s="27" t="s">
        <v>349</v>
      </c>
      <c r="BH51" s="84">
        <v>0</v>
      </c>
      <c r="BI51" s="27" t="s">
        <v>470</v>
      </c>
      <c r="BJ51" s="83">
        <v>45697</v>
      </c>
      <c r="BK51" s="27" t="s">
        <v>471</v>
      </c>
      <c r="BL51" s="27">
        <v>1.75</v>
      </c>
      <c r="BM51" s="84">
        <v>0</v>
      </c>
      <c r="BP51" s="27" t="s">
        <v>350</v>
      </c>
      <c r="BS51" s="84">
        <v>0</v>
      </c>
      <c r="BU51" s="84">
        <v>0</v>
      </c>
    </row>
    <row r="52" spans="1:73" x14ac:dyDescent="0.2">
      <c r="A52" s="83">
        <v>45707</v>
      </c>
      <c r="B52" s="84">
        <v>20</v>
      </c>
      <c r="C52" s="84">
        <v>20</v>
      </c>
      <c r="D52" s="83"/>
      <c r="E52" s="84">
        <v>0</v>
      </c>
      <c r="F52" s="83"/>
      <c r="G52" s="84">
        <v>0</v>
      </c>
      <c r="I52" s="84">
        <v>0</v>
      </c>
      <c r="J52" s="83"/>
      <c r="K52" s="84">
        <v>20</v>
      </c>
      <c r="L52" s="84"/>
      <c r="M52" s="84"/>
      <c r="N52" s="84"/>
      <c r="O52" s="81" t="s">
        <v>472</v>
      </c>
      <c r="P52" s="84">
        <v>5</v>
      </c>
      <c r="Q52" s="84"/>
      <c r="R52" s="84">
        <v>15</v>
      </c>
      <c r="S52" s="84"/>
      <c r="T52" s="84"/>
      <c r="V52" s="85">
        <v>0.60408564814814814</v>
      </c>
      <c r="W52" s="27" t="s">
        <v>340</v>
      </c>
      <c r="X52" s="84">
        <v>20</v>
      </c>
      <c r="Y52" s="84">
        <v>0</v>
      </c>
      <c r="Z52" s="84">
        <v>0</v>
      </c>
      <c r="AB52" s="84">
        <v>0</v>
      </c>
      <c r="AC52" s="84">
        <v>0</v>
      </c>
      <c r="AD52" s="84">
        <v>0</v>
      </c>
      <c r="AE52" s="84">
        <v>0</v>
      </c>
      <c r="AF52" s="84">
        <v>20</v>
      </c>
      <c r="AG52" s="27" t="s">
        <v>341</v>
      </c>
      <c r="AI52" s="27" t="s">
        <v>342</v>
      </c>
      <c r="AK52" s="84">
        <v>0</v>
      </c>
      <c r="AQ52" s="27" t="s">
        <v>473</v>
      </c>
      <c r="AR52" s="27" t="s">
        <v>474</v>
      </c>
      <c r="AU52" s="27" t="s">
        <v>345</v>
      </c>
      <c r="AV52" s="27" t="s">
        <v>346</v>
      </c>
      <c r="AX52" s="27" t="s">
        <v>475</v>
      </c>
      <c r="AZ52" s="27">
        <v>279</v>
      </c>
      <c r="BA52" s="27" t="s">
        <v>348</v>
      </c>
      <c r="BB52" s="27" t="s">
        <v>349</v>
      </c>
      <c r="BH52" s="84">
        <v>0</v>
      </c>
      <c r="BP52" s="27" t="s">
        <v>350</v>
      </c>
      <c r="BS52" s="84">
        <v>0</v>
      </c>
      <c r="BU52" s="84">
        <v>0</v>
      </c>
    </row>
    <row r="53" spans="1:73" x14ac:dyDescent="0.2">
      <c r="A53" s="83">
        <v>45707</v>
      </c>
      <c r="B53" s="84">
        <v>36</v>
      </c>
      <c r="C53" s="84">
        <v>36</v>
      </c>
      <c r="D53" s="83"/>
      <c r="E53" s="84">
        <v>0</v>
      </c>
      <c r="F53" s="83"/>
      <c r="G53" s="84">
        <v>0</v>
      </c>
      <c r="I53" s="84">
        <v>0</v>
      </c>
      <c r="J53" s="83"/>
      <c r="K53" s="84">
        <v>36</v>
      </c>
      <c r="L53" s="84"/>
      <c r="M53" s="84"/>
      <c r="N53" s="84"/>
      <c r="O53" s="81" t="s">
        <v>339</v>
      </c>
      <c r="P53" s="84"/>
      <c r="Q53" s="84">
        <v>36</v>
      </c>
      <c r="R53" s="84"/>
      <c r="S53" s="84"/>
      <c r="T53" s="84"/>
      <c r="V53" s="85">
        <v>0.58468750000000003</v>
      </c>
      <c r="W53" s="27" t="s">
        <v>340</v>
      </c>
      <c r="X53" s="84">
        <v>36</v>
      </c>
      <c r="Y53" s="84">
        <v>0</v>
      </c>
      <c r="Z53" s="84">
        <v>0</v>
      </c>
      <c r="AB53" s="84">
        <v>0</v>
      </c>
      <c r="AC53" s="84">
        <v>0</v>
      </c>
      <c r="AD53" s="84">
        <v>0</v>
      </c>
      <c r="AE53" s="84">
        <v>0</v>
      </c>
      <c r="AF53" s="84">
        <v>36</v>
      </c>
      <c r="AG53" s="27" t="s">
        <v>341</v>
      </c>
      <c r="AI53" s="27" t="s">
        <v>342</v>
      </c>
      <c r="AK53" s="84">
        <v>0</v>
      </c>
      <c r="AQ53" s="27" t="s">
        <v>476</v>
      </c>
      <c r="AR53" s="27" t="s">
        <v>477</v>
      </c>
      <c r="AU53" s="27" t="s">
        <v>345</v>
      </c>
      <c r="AV53" s="27" t="s">
        <v>346</v>
      </c>
      <c r="AX53" s="27" t="s">
        <v>478</v>
      </c>
      <c r="AZ53" s="27">
        <v>278</v>
      </c>
      <c r="BA53" s="27" t="s">
        <v>348</v>
      </c>
      <c r="BB53" s="27" t="s">
        <v>349</v>
      </c>
      <c r="BH53" s="84">
        <v>0</v>
      </c>
      <c r="BP53" s="27" t="s">
        <v>350</v>
      </c>
      <c r="BS53" s="84">
        <v>0</v>
      </c>
      <c r="BU53" s="84">
        <v>0</v>
      </c>
    </row>
    <row r="54" spans="1:73" x14ac:dyDescent="0.2">
      <c r="A54" s="83">
        <v>45710</v>
      </c>
      <c r="B54" s="84">
        <v>20.420000000000002</v>
      </c>
      <c r="C54" s="84">
        <v>20.420000000000002</v>
      </c>
      <c r="D54" s="83"/>
      <c r="E54" s="84">
        <v>0</v>
      </c>
      <c r="F54" s="83"/>
      <c r="G54" s="84">
        <v>0</v>
      </c>
      <c r="I54" s="84">
        <v>0</v>
      </c>
      <c r="J54" s="83"/>
      <c r="K54" s="84">
        <v>20.420000000000002</v>
      </c>
      <c r="L54" s="84"/>
      <c r="M54" s="84"/>
      <c r="N54" s="84"/>
      <c r="O54" s="81" t="s">
        <v>339</v>
      </c>
      <c r="P54" s="84"/>
      <c r="Q54" s="84">
        <v>20.420000000000002</v>
      </c>
      <c r="R54" s="84"/>
      <c r="S54" s="84"/>
      <c r="T54" s="84"/>
      <c r="V54" s="85">
        <v>0.66565972222222225</v>
      </c>
      <c r="W54" s="27" t="s">
        <v>340</v>
      </c>
      <c r="X54" s="84">
        <v>20.420000000000002</v>
      </c>
      <c r="Y54" s="84">
        <v>0</v>
      </c>
      <c r="Z54" s="84">
        <v>0</v>
      </c>
      <c r="AB54" s="84">
        <v>0</v>
      </c>
      <c r="AC54" s="84">
        <v>0</v>
      </c>
      <c r="AD54" s="84">
        <v>0</v>
      </c>
      <c r="AE54" s="84">
        <v>0</v>
      </c>
      <c r="AF54" s="84">
        <v>20.420000000000002</v>
      </c>
      <c r="AG54" s="27" t="s">
        <v>341</v>
      </c>
      <c r="AI54" s="27" t="s">
        <v>342</v>
      </c>
      <c r="AK54" s="84">
        <v>0</v>
      </c>
      <c r="AQ54" s="27" t="s">
        <v>479</v>
      </c>
      <c r="AR54" s="27" t="s">
        <v>480</v>
      </c>
      <c r="AU54" s="27" t="s">
        <v>345</v>
      </c>
      <c r="AV54" s="27" t="s">
        <v>346</v>
      </c>
      <c r="AX54" s="27" t="s">
        <v>481</v>
      </c>
      <c r="AZ54" s="27">
        <v>281</v>
      </c>
      <c r="BA54" s="27" t="s">
        <v>348</v>
      </c>
      <c r="BB54" s="27" t="s">
        <v>349</v>
      </c>
      <c r="BH54" s="84">
        <v>0</v>
      </c>
      <c r="BP54" s="27" t="s">
        <v>350</v>
      </c>
      <c r="BS54" s="84">
        <v>0</v>
      </c>
      <c r="BU54" s="84">
        <v>0</v>
      </c>
    </row>
    <row r="55" spans="1:73" x14ac:dyDescent="0.2">
      <c r="A55" s="83">
        <v>45710</v>
      </c>
      <c r="B55" s="84">
        <v>31.49</v>
      </c>
      <c r="C55" s="84">
        <v>0</v>
      </c>
      <c r="D55" s="83"/>
      <c r="E55" s="84">
        <v>31.49</v>
      </c>
      <c r="F55" s="83"/>
      <c r="G55" s="84">
        <v>0</v>
      </c>
      <c r="I55" s="84">
        <v>-0.55000000000000004</v>
      </c>
      <c r="J55" s="83"/>
      <c r="K55" s="84">
        <v>30.94</v>
      </c>
      <c r="L55" s="84"/>
      <c r="M55" s="84"/>
      <c r="N55" s="84"/>
      <c r="O55" s="81" t="s">
        <v>482</v>
      </c>
      <c r="P55" s="84"/>
      <c r="Q55" s="84"/>
      <c r="R55" s="84"/>
      <c r="S55" s="84"/>
      <c r="T55" s="84"/>
      <c r="U55" s="32" t="s">
        <v>483</v>
      </c>
      <c r="V55" s="85">
        <v>0.66122685185185182</v>
      </c>
      <c r="W55" s="27" t="s">
        <v>340</v>
      </c>
      <c r="X55" s="84">
        <v>31.49</v>
      </c>
      <c r="Y55" s="84">
        <v>0</v>
      </c>
      <c r="Z55" s="84">
        <v>0</v>
      </c>
      <c r="AB55" s="84">
        <v>0</v>
      </c>
      <c r="AC55" s="84">
        <v>0</v>
      </c>
      <c r="AD55" s="84">
        <v>0</v>
      </c>
      <c r="AE55" s="84">
        <v>0</v>
      </c>
      <c r="AF55" s="84">
        <v>31.49</v>
      </c>
      <c r="AG55" s="27" t="s">
        <v>341</v>
      </c>
      <c r="AI55" s="27" t="s">
        <v>352</v>
      </c>
      <c r="AK55" s="84">
        <v>0</v>
      </c>
      <c r="AQ55" s="27" t="s">
        <v>484</v>
      </c>
      <c r="AR55" s="27" t="s">
        <v>485</v>
      </c>
      <c r="AS55" s="27" t="s">
        <v>396</v>
      </c>
      <c r="AT55" s="27">
        <v>6818</v>
      </c>
      <c r="AU55" s="27" t="s">
        <v>356</v>
      </c>
      <c r="AV55" s="27" t="s">
        <v>357</v>
      </c>
      <c r="AX55" s="27" t="s">
        <v>486</v>
      </c>
      <c r="AZ55" s="27">
        <v>280</v>
      </c>
      <c r="BA55" s="27" t="s">
        <v>348</v>
      </c>
      <c r="BB55" s="27" t="s">
        <v>349</v>
      </c>
      <c r="BD55" s="27" t="s">
        <v>487</v>
      </c>
      <c r="BH55" s="84">
        <v>0</v>
      </c>
      <c r="BI55" s="27" t="s">
        <v>488</v>
      </c>
      <c r="BJ55" s="83">
        <v>45711</v>
      </c>
      <c r="BK55" s="27" t="s">
        <v>489</v>
      </c>
      <c r="BL55" s="27">
        <v>1.75</v>
      </c>
      <c r="BM55" s="84">
        <v>0</v>
      </c>
      <c r="BP55" s="27" t="s">
        <v>350</v>
      </c>
      <c r="BS55" s="84">
        <v>0</v>
      </c>
      <c r="BU55" s="84">
        <v>0</v>
      </c>
    </row>
    <row r="56" spans="1:73" x14ac:dyDescent="0.2">
      <c r="A56" s="83"/>
      <c r="B56" s="84"/>
      <c r="C56" s="84"/>
      <c r="D56" s="83"/>
      <c r="E56" s="84"/>
      <c r="F56" s="83"/>
      <c r="G56" s="84"/>
      <c r="I56" s="84"/>
      <c r="J56" s="83"/>
      <c r="K56" s="84"/>
      <c r="L56" s="84"/>
      <c r="M56" s="84"/>
      <c r="N56" s="84"/>
      <c r="P56" s="84"/>
      <c r="Q56" s="84"/>
      <c r="R56" s="84"/>
      <c r="S56" s="84"/>
      <c r="T56" s="84"/>
      <c r="V56" s="85"/>
      <c r="X56" s="84"/>
      <c r="Y56" s="84"/>
      <c r="Z56" s="84"/>
      <c r="AB56" s="84"/>
      <c r="AC56" s="84"/>
      <c r="AD56" s="84"/>
      <c r="AE56" s="84"/>
      <c r="AF56" s="84"/>
      <c r="AK56" s="84"/>
      <c r="BH56" s="84"/>
      <c r="BJ56" s="83"/>
      <c r="BM56" s="84"/>
      <c r="BS56" s="84"/>
      <c r="BU56" s="84"/>
    </row>
    <row r="57" spans="1:73" x14ac:dyDescent="0.2">
      <c r="A57" s="83"/>
      <c r="B57" s="84"/>
      <c r="C57" s="84"/>
      <c r="D57" s="84">
        <f>SUM(C50:C55)</f>
        <v>83.42</v>
      </c>
      <c r="E57" s="84"/>
      <c r="F57" s="84">
        <f>SUM(E50:E55)</f>
        <v>36.989999999999995</v>
      </c>
      <c r="G57" s="84"/>
      <c r="H57" s="84">
        <f>SUM(G50:G55)</f>
        <v>0</v>
      </c>
      <c r="I57" s="84"/>
      <c r="J57" s="84">
        <f>SUM(I50:I55)</f>
        <v>-0.65</v>
      </c>
      <c r="K57" s="84"/>
      <c r="L57" s="84">
        <f>SUM(K50:K55)</f>
        <v>119.76</v>
      </c>
      <c r="M57" s="84"/>
      <c r="N57" s="84"/>
      <c r="O57" s="81" t="s">
        <v>385</v>
      </c>
      <c r="P57" s="84">
        <f>SUM(P50:P55)</f>
        <v>5</v>
      </c>
      <c r="Q57" s="84">
        <f t="shared" ref="Q57:S57" si="3">SUM(Q50:Q55)</f>
        <v>56.42</v>
      </c>
      <c r="R57" s="84">
        <f t="shared" si="3"/>
        <v>17</v>
      </c>
      <c r="S57" s="84">
        <f t="shared" si="3"/>
        <v>5</v>
      </c>
      <c r="T57" s="87">
        <f>SUM(P50:S55)</f>
        <v>83.42</v>
      </c>
      <c r="V57" s="85"/>
      <c r="X57" s="84"/>
      <c r="Y57" s="84"/>
      <c r="Z57" s="84"/>
      <c r="AB57" s="84"/>
      <c r="AC57" s="84"/>
      <c r="AD57" s="84"/>
      <c r="AE57" s="84"/>
      <c r="AF57" s="84"/>
      <c r="AK57" s="84"/>
      <c r="BH57" s="84"/>
      <c r="BJ57" s="83"/>
      <c r="BM57" s="84"/>
      <c r="BS57" s="84"/>
      <c r="BU57" s="84"/>
    </row>
    <row r="58" spans="1:73" x14ac:dyDescent="0.2">
      <c r="A58" s="83"/>
      <c r="B58" s="84"/>
      <c r="C58" s="84"/>
      <c r="D58" s="83"/>
      <c r="E58" s="84"/>
      <c r="F58" s="83"/>
      <c r="G58" s="84"/>
      <c r="I58" s="84"/>
      <c r="J58" s="83"/>
      <c r="K58" s="84"/>
      <c r="L58" s="84"/>
      <c r="M58" s="84">
        <f>SUM(D57:J57)</f>
        <v>119.75999999999999</v>
      </c>
      <c r="N58" s="84"/>
      <c r="P58" s="84"/>
      <c r="Q58" s="84"/>
      <c r="R58" s="84"/>
      <c r="S58" s="84"/>
      <c r="T58" s="84"/>
      <c r="V58" s="85"/>
      <c r="X58" s="84"/>
      <c r="Y58" s="84"/>
      <c r="Z58" s="84"/>
      <c r="AB58" s="84"/>
      <c r="AC58" s="84"/>
      <c r="AD58" s="84"/>
      <c r="AE58" s="84"/>
      <c r="AF58" s="84"/>
      <c r="AK58" s="84"/>
      <c r="BH58" s="84"/>
      <c r="BJ58" s="83"/>
      <c r="BM58" s="84"/>
      <c r="BS58" s="84"/>
      <c r="BU58" s="84"/>
    </row>
    <row r="59" spans="1:73" x14ac:dyDescent="0.2">
      <c r="A59" s="83"/>
      <c r="B59" s="84"/>
      <c r="C59" s="84"/>
      <c r="D59" s="83"/>
      <c r="E59" s="84"/>
      <c r="F59" s="83"/>
      <c r="G59" s="84"/>
      <c r="I59" s="84"/>
      <c r="J59" s="83"/>
      <c r="K59" s="84"/>
      <c r="L59" s="84"/>
      <c r="M59" s="84"/>
      <c r="N59" s="84"/>
      <c r="P59" s="84"/>
      <c r="Q59" s="84"/>
      <c r="R59" s="84"/>
      <c r="S59" s="84"/>
      <c r="T59" s="84"/>
      <c r="V59" s="85"/>
      <c r="X59" s="84"/>
      <c r="Y59" s="84"/>
      <c r="Z59" s="84"/>
      <c r="AB59" s="84"/>
      <c r="AC59" s="84"/>
      <c r="AD59" s="84"/>
      <c r="AE59" s="84"/>
      <c r="AF59" s="84"/>
      <c r="AK59" s="84"/>
      <c r="BH59" s="84"/>
      <c r="BJ59" s="83"/>
      <c r="BM59" s="84"/>
      <c r="BS59" s="84"/>
      <c r="BU59" s="84"/>
    </row>
    <row r="60" spans="1:73" x14ac:dyDescent="0.2">
      <c r="A60" s="83">
        <v>45717</v>
      </c>
      <c r="B60" s="84">
        <v>16.100000000000001</v>
      </c>
      <c r="C60" s="84">
        <v>16.100000000000001</v>
      </c>
      <c r="D60" s="83"/>
      <c r="E60" s="84">
        <v>0</v>
      </c>
      <c r="F60" s="83"/>
      <c r="G60" s="84">
        <v>0</v>
      </c>
      <c r="I60" s="84">
        <v>0</v>
      </c>
      <c r="J60" s="83"/>
      <c r="K60" s="84">
        <v>16.100000000000001</v>
      </c>
      <c r="L60" s="84"/>
      <c r="M60" s="84"/>
      <c r="N60" s="84"/>
      <c r="O60" s="81" t="s">
        <v>339</v>
      </c>
      <c r="P60" s="84"/>
      <c r="Q60" s="84">
        <v>16.100000000000001</v>
      </c>
      <c r="R60" s="84"/>
      <c r="S60" s="84"/>
      <c r="T60" s="84"/>
      <c r="V60" s="85">
        <v>0.65324074074074079</v>
      </c>
      <c r="W60" s="27" t="s">
        <v>340</v>
      </c>
      <c r="X60" s="84">
        <v>16.100000000000001</v>
      </c>
      <c r="Y60" s="84">
        <v>0</v>
      </c>
      <c r="Z60" s="84">
        <v>0</v>
      </c>
      <c r="AB60" s="84">
        <v>0</v>
      </c>
      <c r="AC60" s="84">
        <v>0</v>
      </c>
      <c r="AD60" s="84">
        <v>0</v>
      </c>
      <c r="AE60" s="84">
        <v>0</v>
      </c>
      <c r="AF60" s="84">
        <v>16.100000000000001</v>
      </c>
      <c r="AG60" s="27" t="s">
        <v>341</v>
      </c>
      <c r="AI60" s="27" t="s">
        <v>342</v>
      </c>
      <c r="AK60" s="84">
        <v>0</v>
      </c>
      <c r="AQ60" s="27" t="s">
        <v>490</v>
      </c>
      <c r="AR60" s="27" t="s">
        <v>491</v>
      </c>
      <c r="AU60" s="27" t="s">
        <v>345</v>
      </c>
      <c r="AV60" s="27" t="s">
        <v>346</v>
      </c>
      <c r="AX60" s="27" t="s">
        <v>492</v>
      </c>
      <c r="AZ60" s="27">
        <v>283</v>
      </c>
      <c r="BA60" s="27" t="s">
        <v>348</v>
      </c>
      <c r="BB60" s="27" t="s">
        <v>349</v>
      </c>
      <c r="BH60" s="84">
        <v>0</v>
      </c>
      <c r="BP60" s="27" t="s">
        <v>350</v>
      </c>
      <c r="BS60" s="84">
        <v>0</v>
      </c>
      <c r="BU60" s="84">
        <v>0</v>
      </c>
    </row>
    <row r="61" spans="1:73" x14ac:dyDescent="0.2">
      <c r="A61" s="83">
        <v>45717</v>
      </c>
      <c r="B61" s="84">
        <v>5</v>
      </c>
      <c r="C61" s="84">
        <v>5</v>
      </c>
      <c r="D61" s="83"/>
      <c r="E61" s="84">
        <v>0</v>
      </c>
      <c r="F61" s="83"/>
      <c r="G61" s="84">
        <v>0</v>
      </c>
      <c r="I61" s="84">
        <v>0</v>
      </c>
      <c r="J61" s="83"/>
      <c r="K61" s="84">
        <v>5</v>
      </c>
      <c r="L61" s="84"/>
      <c r="M61" s="84"/>
      <c r="N61" s="84"/>
      <c r="O61" s="81" t="s">
        <v>493</v>
      </c>
      <c r="P61" s="84"/>
      <c r="Q61" s="84"/>
      <c r="R61" s="84"/>
      <c r="S61" s="84">
        <v>5</v>
      </c>
      <c r="T61" s="84"/>
      <c r="V61" s="85">
        <v>0.609375</v>
      </c>
      <c r="W61" s="27" t="s">
        <v>340</v>
      </c>
      <c r="X61" s="84">
        <v>5</v>
      </c>
      <c r="Y61" s="84">
        <v>0</v>
      </c>
      <c r="Z61" s="84">
        <v>0</v>
      </c>
      <c r="AB61" s="84">
        <v>0</v>
      </c>
      <c r="AC61" s="84">
        <v>0</v>
      </c>
      <c r="AD61" s="84">
        <v>0</v>
      </c>
      <c r="AE61" s="84">
        <v>0</v>
      </c>
      <c r="AF61" s="84">
        <v>5</v>
      </c>
      <c r="AG61" s="27" t="s">
        <v>341</v>
      </c>
      <c r="AI61" s="27" t="s">
        <v>342</v>
      </c>
      <c r="AK61" s="84">
        <v>0</v>
      </c>
      <c r="AQ61" s="27" t="s">
        <v>494</v>
      </c>
      <c r="AR61" s="27" t="s">
        <v>495</v>
      </c>
      <c r="AU61" s="27" t="s">
        <v>345</v>
      </c>
      <c r="AV61" s="27" t="s">
        <v>346</v>
      </c>
      <c r="AX61" s="27" t="s">
        <v>496</v>
      </c>
      <c r="AZ61" s="27">
        <v>282</v>
      </c>
      <c r="BA61" s="27" t="s">
        <v>348</v>
      </c>
      <c r="BB61" s="27" t="s">
        <v>349</v>
      </c>
      <c r="BH61" s="84">
        <v>0</v>
      </c>
      <c r="BP61" s="27" t="s">
        <v>350</v>
      </c>
      <c r="BS61" s="84">
        <v>0</v>
      </c>
      <c r="BU61" s="84">
        <v>0</v>
      </c>
    </row>
    <row r="62" spans="1:73" x14ac:dyDescent="0.2">
      <c r="A62" s="83">
        <v>45720</v>
      </c>
      <c r="B62" s="84">
        <v>5</v>
      </c>
      <c r="C62" s="84">
        <v>5</v>
      </c>
      <c r="D62" s="83"/>
      <c r="E62" s="84">
        <v>0</v>
      </c>
      <c r="F62" s="83"/>
      <c r="G62" s="84">
        <v>0</v>
      </c>
      <c r="I62" s="84">
        <v>0</v>
      </c>
      <c r="J62" s="83"/>
      <c r="K62" s="84">
        <v>5</v>
      </c>
      <c r="L62" s="84"/>
      <c r="M62" s="84"/>
      <c r="N62" s="84"/>
      <c r="O62" s="81" t="s">
        <v>415</v>
      </c>
      <c r="P62" s="84">
        <v>5</v>
      </c>
      <c r="Q62" s="84"/>
      <c r="R62" s="84"/>
      <c r="S62" s="84"/>
      <c r="T62" s="84"/>
      <c r="U62" s="32" t="s">
        <v>497</v>
      </c>
      <c r="V62" s="85">
        <v>0.54336805555555556</v>
      </c>
      <c r="W62" s="27" t="s">
        <v>340</v>
      </c>
      <c r="X62" s="84">
        <v>5</v>
      </c>
      <c r="Y62" s="84">
        <v>0</v>
      </c>
      <c r="Z62" s="84">
        <v>0</v>
      </c>
      <c r="AB62" s="84">
        <v>0</v>
      </c>
      <c r="AC62" s="84">
        <v>0</v>
      </c>
      <c r="AD62" s="84">
        <v>0</v>
      </c>
      <c r="AE62" s="84">
        <v>0</v>
      </c>
      <c r="AF62" s="84">
        <v>5</v>
      </c>
      <c r="AG62" s="27" t="s">
        <v>341</v>
      </c>
      <c r="AI62" s="27" t="s">
        <v>342</v>
      </c>
      <c r="AK62" s="84">
        <v>0</v>
      </c>
      <c r="AQ62" s="27" t="s">
        <v>498</v>
      </c>
      <c r="AR62" s="27" t="s">
        <v>499</v>
      </c>
      <c r="AU62" s="27" t="s">
        <v>345</v>
      </c>
      <c r="AV62" s="27" t="s">
        <v>346</v>
      </c>
      <c r="AX62" s="27" t="s">
        <v>500</v>
      </c>
      <c r="AZ62" s="27">
        <v>285</v>
      </c>
      <c r="BA62" s="27" t="s">
        <v>348</v>
      </c>
      <c r="BB62" s="27" t="s">
        <v>349</v>
      </c>
      <c r="BD62" s="27" t="s">
        <v>501</v>
      </c>
      <c r="BH62" s="84">
        <v>0</v>
      </c>
      <c r="BP62" s="27" t="s">
        <v>350</v>
      </c>
      <c r="BS62" s="84">
        <v>0</v>
      </c>
      <c r="BU62" s="84">
        <v>0</v>
      </c>
    </row>
    <row r="63" spans="1:73" x14ac:dyDescent="0.2">
      <c r="A63" s="83">
        <v>45720</v>
      </c>
      <c r="B63" s="84">
        <v>5</v>
      </c>
      <c r="C63" s="84">
        <v>5</v>
      </c>
      <c r="D63" s="83"/>
      <c r="E63" s="84">
        <v>0</v>
      </c>
      <c r="F63" s="83"/>
      <c r="G63" s="84">
        <v>0</v>
      </c>
      <c r="I63" s="84">
        <v>0</v>
      </c>
      <c r="J63" s="83"/>
      <c r="K63" s="84">
        <v>5</v>
      </c>
      <c r="L63" s="84"/>
      <c r="M63" s="84"/>
      <c r="N63" s="84"/>
      <c r="O63" s="81" t="s">
        <v>415</v>
      </c>
      <c r="P63" s="84">
        <v>5</v>
      </c>
      <c r="Q63" s="84"/>
      <c r="R63" s="84"/>
      <c r="S63" s="84"/>
      <c r="T63" s="84"/>
      <c r="U63" s="32" t="s">
        <v>502</v>
      </c>
      <c r="V63" s="85">
        <v>0.54203703703703698</v>
      </c>
      <c r="W63" s="27" t="s">
        <v>340</v>
      </c>
      <c r="X63" s="84">
        <v>5</v>
      </c>
      <c r="Y63" s="84">
        <v>0</v>
      </c>
      <c r="Z63" s="84">
        <v>0</v>
      </c>
      <c r="AB63" s="84">
        <v>0</v>
      </c>
      <c r="AC63" s="84">
        <v>0</v>
      </c>
      <c r="AD63" s="84">
        <v>0</v>
      </c>
      <c r="AE63" s="84">
        <v>0</v>
      </c>
      <c r="AF63" s="84">
        <v>5</v>
      </c>
      <c r="AG63" s="27" t="s">
        <v>341</v>
      </c>
      <c r="AI63" s="27" t="s">
        <v>342</v>
      </c>
      <c r="AK63" s="84">
        <v>0</v>
      </c>
      <c r="AQ63" s="27" t="s">
        <v>503</v>
      </c>
      <c r="AR63" s="27" t="s">
        <v>504</v>
      </c>
      <c r="AU63" s="27" t="s">
        <v>345</v>
      </c>
      <c r="AV63" s="27" t="s">
        <v>346</v>
      </c>
      <c r="AX63" s="27" t="s">
        <v>505</v>
      </c>
      <c r="AZ63" s="27">
        <v>284</v>
      </c>
      <c r="BA63" s="27" t="s">
        <v>348</v>
      </c>
      <c r="BB63" s="27" t="s">
        <v>349</v>
      </c>
      <c r="BD63" s="27" t="s">
        <v>506</v>
      </c>
      <c r="BH63" s="84">
        <v>0</v>
      </c>
      <c r="BP63" s="27" t="s">
        <v>350</v>
      </c>
      <c r="BS63" s="84">
        <v>0</v>
      </c>
      <c r="BU63" s="84">
        <v>0</v>
      </c>
    </row>
    <row r="64" spans="1:73" x14ac:dyDescent="0.2">
      <c r="A64" s="83">
        <v>45721</v>
      </c>
      <c r="B64" s="84">
        <v>10</v>
      </c>
      <c r="C64" s="84">
        <v>10</v>
      </c>
      <c r="D64" s="83"/>
      <c r="E64" s="84">
        <v>0</v>
      </c>
      <c r="F64" s="83"/>
      <c r="G64" s="84">
        <v>0</v>
      </c>
      <c r="I64" s="84">
        <v>0</v>
      </c>
      <c r="J64" s="83"/>
      <c r="K64" s="84">
        <v>10</v>
      </c>
      <c r="L64" s="84"/>
      <c r="M64" s="84"/>
      <c r="N64" s="84"/>
      <c r="O64" s="81" t="s">
        <v>507</v>
      </c>
      <c r="P64" s="84"/>
      <c r="Q64" s="84"/>
      <c r="R64" s="84"/>
      <c r="S64" s="84">
        <v>10</v>
      </c>
      <c r="T64" s="84"/>
      <c r="V64" s="85">
        <v>0.65152777777777782</v>
      </c>
      <c r="W64" s="27" t="s">
        <v>340</v>
      </c>
      <c r="X64" s="84">
        <v>10</v>
      </c>
      <c r="Y64" s="84">
        <v>0</v>
      </c>
      <c r="Z64" s="84">
        <v>0</v>
      </c>
      <c r="AB64" s="84">
        <v>0</v>
      </c>
      <c r="AC64" s="84">
        <v>0</v>
      </c>
      <c r="AD64" s="84">
        <v>0</v>
      </c>
      <c r="AE64" s="84">
        <v>0</v>
      </c>
      <c r="AF64" s="84">
        <v>10</v>
      </c>
      <c r="AG64" s="27" t="s">
        <v>341</v>
      </c>
      <c r="AI64" s="27" t="s">
        <v>342</v>
      </c>
      <c r="AK64" s="84">
        <v>0</v>
      </c>
      <c r="AQ64" s="27" t="s">
        <v>508</v>
      </c>
      <c r="AR64" s="27" t="s">
        <v>509</v>
      </c>
      <c r="AU64" s="27" t="s">
        <v>345</v>
      </c>
      <c r="AV64" s="27" t="s">
        <v>346</v>
      </c>
      <c r="AX64" s="27" t="s">
        <v>510</v>
      </c>
      <c r="AZ64" s="27">
        <v>286</v>
      </c>
      <c r="BA64" s="27" t="s">
        <v>348</v>
      </c>
      <c r="BB64" s="27" t="s">
        <v>349</v>
      </c>
      <c r="BH64" s="84">
        <v>0</v>
      </c>
      <c r="BP64" s="27" t="s">
        <v>350</v>
      </c>
      <c r="BS64" s="84">
        <v>0</v>
      </c>
      <c r="BU64" s="84">
        <v>0</v>
      </c>
    </row>
    <row r="65" spans="1:73" x14ac:dyDescent="0.2">
      <c r="A65" s="83">
        <v>45724</v>
      </c>
      <c r="B65" s="84">
        <v>25.52</v>
      </c>
      <c r="C65" s="84">
        <v>25.52</v>
      </c>
      <c r="D65" s="83"/>
      <c r="E65" s="84">
        <v>0</v>
      </c>
      <c r="F65" s="83"/>
      <c r="G65" s="84">
        <v>0</v>
      </c>
      <c r="I65" s="84">
        <v>0</v>
      </c>
      <c r="J65" s="83"/>
      <c r="K65" s="84">
        <v>25.52</v>
      </c>
      <c r="L65" s="84"/>
      <c r="M65" s="84"/>
      <c r="N65" s="84"/>
      <c r="O65" s="81" t="s">
        <v>339</v>
      </c>
      <c r="P65" s="84"/>
      <c r="Q65" s="84">
        <v>25.52</v>
      </c>
      <c r="R65" s="84"/>
      <c r="S65" s="84"/>
      <c r="T65" s="84"/>
      <c r="V65" s="85">
        <v>0.62481481481481482</v>
      </c>
      <c r="W65" s="27" t="s">
        <v>340</v>
      </c>
      <c r="X65" s="84">
        <v>25.52</v>
      </c>
      <c r="Y65" s="84">
        <v>0</v>
      </c>
      <c r="Z65" s="84">
        <v>0</v>
      </c>
      <c r="AB65" s="84">
        <v>0</v>
      </c>
      <c r="AC65" s="84">
        <v>0</v>
      </c>
      <c r="AD65" s="84">
        <v>0</v>
      </c>
      <c r="AE65" s="84">
        <v>0</v>
      </c>
      <c r="AF65" s="84">
        <v>25.52</v>
      </c>
      <c r="AG65" s="27" t="s">
        <v>341</v>
      </c>
      <c r="AI65" s="27" t="s">
        <v>342</v>
      </c>
      <c r="AK65" s="84">
        <v>0</v>
      </c>
      <c r="AQ65" s="27" t="s">
        <v>511</v>
      </c>
      <c r="AR65" s="27" t="s">
        <v>512</v>
      </c>
      <c r="AU65" s="27" t="s">
        <v>345</v>
      </c>
      <c r="AV65" s="27" t="s">
        <v>346</v>
      </c>
      <c r="AX65" s="27" t="s">
        <v>513</v>
      </c>
      <c r="AZ65" s="27">
        <v>289</v>
      </c>
      <c r="BA65" s="27" t="s">
        <v>348</v>
      </c>
      <c r="BB65" s="27" t="s">
        <v>349</v>
      </c>
      <c r="BH65" s="84">
        <v>0</v>
      </c>
      <c r="BP65" s="27" t="s">
        <v>350</v>
      </c>
      <c r="BS65" s="84">
        <v>0</v>
      </c>
      <c r="BU65" s="84">
        <v>0</v>
      </c>
    </row>
    <row r="66" spans="1:73" x14ac:dyDescent="0.2">
      <c r="A66" s="83">
        <v>45724</v>
      </c>
      <c r="B66" s="84">
        <v>1.5</v>
      </c>
      <c r="C66" s="84">
        <v>1.5</v>
      </c>
      <c r="D66" s="83"/>
      <c r="E66" s="84">
        <v>0</v>
      </c>
      <c r="F66" s="83"/>
      <c r="G66" s="84">
        <v>0</v>
      </c>
      <c r="I66" s="84">
        <v>0</v>
      </c>
      <c r="J66" s="83"/>
      <c r="K66" s="84">
        <v>1.5</v>
      </c>
      <c r="L66" s="84"/>
      <c r="M66" s="84"/>
      <c r="N66" s="84"/>
      <c r="O66" s="81" t="s">
        <v>443</v>
      </c>
      <c r="P66" s="84"/>
      <c r="Q66" s="84"/>
      <c r="R66" s="84"/>
      <c r="S66" s="84">
        <v>1.5</v>
      </c>
      <c r="T66" s="84"/>
      <c r="V66" s="85">
        <v>0.61712962962962958</v>
      </c>
      <c r="W66" s="27" t="s">
        <v>340</v>
      </c>
      <c r="X66" s="84">
        <v>1.5</v>
      </c>
      <c r="Y66" s="84">
        <v>0</v>
      </c>
      <c r="Z66" s="84">
        <v>0</v>
      </c>
      <c r="AB66" s="84">
        <v>0</v>
      </c>
      <c r="AC66" s="84">
        <v>0</v>
      </c>
      <c r="AD66" s="84">
        <v>0</v>
      </c>
      <c r="AE66" s="84">
        <v>0</v>
      </c>
      <c r="AF66" s="84">
        <v>1.5</v>
      </c>
      <c r="AG66" s="27" t="s">
        <v>341</v>
      </c>
      <c r="AI66" s="27" t="s">
        <v>342</v>
      </c>
      <c r="AK66" s="84">
        <v>0</v>
      </c>
      <c r="AQ66" s="27" t="s">
        <v>514</v>
      </c>
      <c r="AR66" s="27" t="s">
        <v>515</v>
      </c>
      <c r="AU66" s="27" t="s">
        <v>345</v>
      </c>
      <c r="AV66" s="27" t="s">
        <v>346</v>
      </c>
      <c r="AX66" s="27" t="s">
        <v>516</v>
      </c>
      <c r="AZ66" s="27">
        <v>288</v>
      </c>
      <c r="BA66" s="27" t="s">
        <v>348</v>
      </c>
      <c r="BB66" s="27" t="s">
        <v>349</v>
      </c>
      <c r="BH66" s="84">
        <v>0</v>
      </c>
      <c r="BP66" s="27" t="s">
        <v>350</v>
      </c>
      <c r="BS66" s="84">
        <v>0</v>
      </c>
      <c r="BU66" s="84">
        <v>0</v>
      </c>
    </row>
    <row r="67" spans="1:73" x14ac:dyDescent="0.2">
      <c r="A67" s="83">
        <v>45724</v>
      </c>
      <c r="B67" s="84">
        <v>0.5</v>
      </c>
      <c r="C67" s="84">
        <v>0.5</v>
      </c>
      <c r="D67" s="83"/>
      <c r="E67" s="84">
        <v>0</v>
      </c>
      <c r="F67" s="83"/>
      <c r="G67" s="84">
        <v>0</v>
      </c>
      <c r="I67" s="84">
        <v>0</v>
      </c>
      <c r="J67" s="83"/>
      <c r="K67" s="84">
        <v>0.5</v>
      </c>
      <c r="L67" s="84"/>
      <c r="M67" s="84"/>
      <c r="N67" s="84"/>
      <c r="O67" s="81" t="s">
        <v>517</v>
      </c>
      <c r="P67" s="84"/>
      <c r="Q67" s="84"/>
      <c r="R67" s="84"/>
      <c r="S67" s="84">
        <v>0.5</v>
      </c>
      <c r="T67" s="84"/>
      <c r="V67" s="85">
        <v>0.61684027777777772</v>
      </c>
      <c r="W67" s="27" t="s">
        <v>340</v>
      </c>
      <c r="X67" s="84">
        <v>0.5</v>
      </c>
      <c r="Y67" s="84">
        <v>0</v>
      </c>
      <c r="Z67" s="84">
        <v>0</v>
      </c>
      <c r="AB67" s="84">
        <v>0</v>
      </c>
      <c r="AC67" s="84">
        <v>0</v>
      </c>
      <c r="AD67" s="84">
        <v>0</v>
      </c>
      <c r="AE67" s="84">
        <v>0</v>
      </c>
      <c r="AF67" s="84">
        <v>0.5</v>
      </c>
      <c r="AG67" s="27" t="s">
        <v>341</v>
      </c>
      <c r="AI67" s="27" t="s">
        <v>342</v>
      </c>
      <c r="AK67" s="84">
        <v>0</v>
      </c>
      <c r="AQ67" s="27" t="s">
        <v>518</v>
      </c>
      <c r="AR67" s="27" t="s">
        <v>519</v>
      </c>
      <c r="AU67" s="27" t="s">
        <v>345</v>
      </c>
      <c r="AV67" s="27" t="s">
        <v>346</v>
      </c>
      <c r="AX67" s="27" t="s">
        <v>520</v>
      </c>
      <c r="AZ67" s="27">
        <v>287</v>
      </c>
      <c r="BA67" s="27" t="s">
        <v>348</v>
      </c>
      <c r="BB67" s="27" t="s">
        <v>349</v>
      </c>
      <c r="BH67" s="84">
        <v>0</v>
      </c>
      <c r="BP67" s="27" t="s">
        <v>350</v>
      </c>
      <c r="BS67" s="84">
        <v>0</v>
      </c>
      <c r="BU67" s="84">
        <v>0</v>
      </c>
    </row>
    <row r="68" spans="1:73" x14ac:dyDescent="0.2">
      <c r="A68" s="83">
        <v>45735</v>
      </c>
      <c r="B68" s="84">
        <v>5</v>
      </c>
      <c r="C68" s="84">
        <v>5</v>
      </c>
      <c r="D68" s="83"/>
      <c r="E68" s="84">
        <v>0</v>
      </c>
      <c r="F68" s="83"/>
      <c r="G68" s="84">
        <v>0</v>
      </c>
      <c r="I68" s="84">
        <v>0</v>
      </c>
      <c r="J68" s="83"/>
      <c r="K68" s="84">
        <v>5</v>
      </c>
      <c r="L68" s="84"/>
      <c r="M68" s="84"/>
      <c r="N68" s="84"/>
      <c r="O68" s="81" t="s">
        <v>521</v>
      </c>
      <c r="P68" s="84"/>
      <c r="Q68" s="84"/>
      <c r="R68" s="84"/>
      <c r="S68" s="84">
        <v>5</v>
      </c>
      <c r="T68" s="84"/>
      <c r="V68" s="85">
        <v>0.57256944444444446</v>
      </c>
      <c r="W68" s="27" t="s">
        <v>340</v>
      </c>
      <c r="X68" s="84">
        <v>5</v>
      </c>
      <c r="Y68" s="84">
        <v>0</v>
      </c>
      <c r="Z68" s="84">
        <v>0</v>
      </c>
      <c r="AB68" s="84">
        <v>0</v>
      </c>
      <c r="AC68" s="84">
        <v>0</v>
      </c>
      <c r="AD68" s="84">
        <v>0</v>
      </c>
      <c r="AE68" s="84">
        <v>0</v>
      </c>
      <c r="AF68" s="84">
        <v>5</v>
      </c>
      <c r="AG68" s="27" t="s">
        <v>341</v>
      </c>
      <c r="AI68" s="27" t="s">
        <v>342</v>
      </c>
      <c r="AK68" s="84">
        <v>0</v>
      </c>
      <c r="AQ68" s="27" t="s">
        <v>522</v>
      </c>
      <c r="AR68" s="27" t="s">
        <v>523</v>
      </c>
      <c r="AU68" s="27" t="s">
        <v>345</v>
      </c>
      <c r="AV68" s="27" t="s">
        <v>346</v>
      </c>
      <c r="AX68" s="27" t="s">
        <v>524</v>
      </c>
      <c r="AZ68" s="27">
        <v>291</v>
      </c>
      <c r="BA68" s="27" t="s">
        <v>348</v>
      </c>
      <c r="BB68" s="27" t="s">
        <v>349</v>
      </c>
      <c r="BH68" s="84">
        <v>0</v>
      </c>
      <c r="BP68" s="27" t="s">
        <v>350</v>
      </c>
      <c r="BS68" s="84">
        <v>0</v>
      </c>
      <c r="BU68" s="84">
        <v>0</v>
      </c>
    </row>
    <row r="69" spans="1:73" x14ac:dyDescent="0.2">
      <c r="A69" s="83">
        <v>45735</v>
      </c>
      <c r="B69" s="84">
        <v>22</v>
      </c>
      <c r="C69" s="84">
        <v>22</v>
      </c>
      <c r="D69" s="83"/>
      <c r="E69" s="84">
        <v>0</v>
      </c>
      <c r="F69" s="83"/>
      <c r="G69" s="84">
        <v>0</v>
      </c>
      <c r="I69" s="84">
        <v>0</v>
      </c>
      <c r="J69" s="83"/>
      <c r="K69" s="84">
        <v>22</v>
      </c>
      <c r="L69" s="84"/>
      <c r="M69" s="84"/>
      <c r="N69" s="84"/>
      <c r="O69" s="81" t="s">
        <v>339</v>
      </c>
      <c r="P69" s="84"/>
      <c r="Q69" s="84">
        <v>22</v>
      </c>
      <c r="R69" s="84"/>
      <c r="S69" s="84"/>
      <c r="T69" s="84"/>
      <c r="V69" s="85">
        <v>0.50703703703703706</v>
      </c>
      <c r="W69" s="27" t="s">
        <v>340</v>
      </c>
      <c r="X69" s="84">
        <v>22</v>
      </c>
      <c r="Y69" s="84">
        <v>0</v>
      </c>
      <c r="Z69" s="84">
        <v>0</v>
      </c>
      <c r="AB69" s="84">
        <v>0</v>
      </c>
      <c r="AC69" s="84">
        <v>0</v>
      </c>
      <c r="AD69" s="84">
        <v>0</v>
      </c>
      <c r="AE69" s="84">
        <v>0</v>
      </c>
      <c r="AF69" s="84">
        <v>22</v>
      </c>
      <c r="AG69" s="27" t="s">
        <v>341</v>
      </c>
      <c r="AI69" s="27" t="s">
        <v>342</v>
      </c>
      <c r="AK69" s="84">
        <v>0</v>
      </c>
      <c r="AQ69" s="27" t="s">
        <v>525</v>
      </c>
      <c r="AR69" s="27" t="s">
        <v>526</v>
      </c>
      <c r="AU69" s="27" t="s">
        <v>345</v>
      </c>
      <c r="AV69" s="27" t="s">
        <v>346</v>
      </c>
      <c r="AX69" s="27" t="s">
        <v>527</v>
      </c>
      <c r="AZ69" s="27">
        <v>290</v>
      </c>
      <c r="BA69" s="27" t="s">
        <v>348</v>
      </c>
      <c r="BB69" s="27" t="s">
        <v>349</v>
      </c>
      <c r="BH69" s="84">
        <v>0</v>
      </c>
      <c r="BP69" s="27" t="s">
        <v>350</v>
      </c>
      <c r="BS69" s="84">
        <v>0</v>
      </c>
      <c r="BU69" s="84">
        <v>0</v>
      </c>
    </row>
    <row r="70" spans="1:73" x14ac:dyDescent="0.2">
      <c r="A70" s="83">
        <v>45738</v>
      </c>
      <c r="B70" s="84">
        <v>24</v>
      </c>
      <c r="C70" s="84">
        <v>24</v>
      </c>
      <c r="D70" s="83"/>
      <c r="E70" s="84">
        <v>0</v>
      </c>
      <c r="F70" s="83"/>
      <c r="G70" s="84">
        <v>0</v>
      </c>
      <c r="I70" s="84">
        <v>0</v>
      </c>
      <c r="J70" s="83"/>
      <c r="K70" s="84">
        <v>24</v>
      </c>
      <c r="L70" s="84"/>
      <c r="M70" s="84"/>
      <c r="N70" s="84"/>
      <c r="O70" s="81" t="s">
        <v>339</v>
      </c>
      <c r="P70" s="84"/>
      <c r="Q70" s="84">
        <v>24</v>
      </c>
      <c r="R70" s="84"/>
      <c r="S70" s="84"/>
      <c r="T70" s="84"/>
      <c r="V70" s="85">
        <v>0.5037962962962963</v>
      </c>
      <c r="W70" s="27" t="s">
        <v>340</v>
      </c>
      <c r="X70" s="84">
        <v>24</v>
      </c>
      <c r="Y70" s="84">
        <v>0</v>
      </c>
      <c r="Z70" s="84">
        <v>0</v>
      </c>
      <c r="AB70" s="84">
        <v>0</v>
      </c>
      <c r="AC70" s="84">
        <v>0</v>
      </c>
      <c r="AD70" s="84">
        <v>0</v>
      </c>
      <c r="AE70" s="84">
        <v>0</v>
      </c>
      <c r="AF70" s="84">
        <v>24</v>
      </c>
      <c r="AG70" s="27" t="s">
        <v>341</v>
      </c>
      <c r="AI70" s="27" t="s">
        <v>342</v>
      </c>
      <c r="AK70" s="84">
        <v>0</v>
      </c>
      <c r="AQ70" s="27" t="s">
        <v>528</v>
      </c>
      <c r="AR70" s="27" t="s">
        <v>529</v>
      </c>
      <c r="AU70" s="27" t="s">
        <v>345</v>
      </c>
      <c r="AV70" s="27" t="s">
        <v>346</v>
      </c>
      <c r="AX70" s="27" t="s">
        <v>530</v>
      </c>
      <c r="AZ70" s="27">
        <v>292</v>
      </c>
      <c r="BA70" s="27" t="s">
        <v>348</v>
      </c>
      <c r="BB70" s="27" t="s">
        <v>349</v>
      </c>
      <c r="BH70" s="84">
        <v>0</v>
      </c>
      <c r="BP70" s="27" t="s">
        <v>350</v>
      </c>
      <c r="BS70" s="84">
        <v>0</v>
      </c>
      <c r="BU70" s="84">
        <v>0</v>
      </c>
    </row>
    <row r="71" spans="1:73" x14ac:dyDescent="0.2">
      <c r="A71" s="83">
        <v>45742</v>
      </c>
      <c r="B71" s="84">
        <v>10</v>
      </c>
      <c r="C71" s="84">
        <v>10</v>
      </c>
      <c r="D71" s="83"/>
      <c r="E71" s="84">
        <v>0</v>
      </c>
      <c r="F71" s="83"/>
      <c r="G71" s="84">
        <v>0</v>
      </c>
      <c r="I71" s="84">
        <v>0</v>
      </c>
      <c r="J71" s="83"/>
      <c r="K71" s="84">
        <v>10</v>
      </c>
      <c r="L71" s="84"/>
      <c r="M71" s="84"/>
      <c r="N71" s="84"/>
      <c r="O71" s="81" t="s">
        <v>339</v>
      </c>
      <c r="P71" s="84"/>
      <c r="Q71" s="84">
        <v>10</v>
      </c>
      <c r="R71" s="84"/>
      <c r="S71" s="84"/>
      <c r="T71" s="84"/>
      <c r="V71" s="85">
        <v>0.56916666666666671</v>
      </c>
      <c r="W71" s="27" t="s">
        <v>340</v>
      </c>
      <c r="X71" s="84">
        <v>10</v>
      </c>
      <c r="Y71" s="84">
        <v>0</v>
      </c>
      <c r="Z71" s="84">
        <v>0</v>
      </c>
      <c r="AB71" s="84">
        <v>0</v>
      </c>
      <c r="AC71" s="84">
        <v>0</v>
      </c>
      <c r="AD71" s="84">
        <v>0</v>
      </c>
      <c r="AE71" s="84">
        <v>0</v>
      </c>
      <c r="AF71" s="84">
        <v>10</v>
      </c>
      <c r="AG71" s="27" t="s">
        <v>341</v>
      </c>
      <c r="AI71" s="27" t="s">
        <v>342</v>
      </c>
      <c r="AK71" s="84">
        <v>0</v>
      </c>
      <c r="AQ71" s="27" t="s">
        <v>531</v>
      </c>
      <c r="AR71" s="27" t="s">
        <v>532</v>
      </c>
      <c r="AU71" s="27" t="s">
        <v>345</v>
      </c>
      <c r="AV71" s="27" t="s">
        <v>346</v>
      </c>
      <c r="AX71" s="27" t="s">
        <v>533</v>
      </c>
      <c r="AZ71" s="27">
        <v>293</v>
      </c>
      <c r="BA71" s="27" t="s">
        <v>348</v>
      </c>
      <c r="BB71" s="27" t="s">
        <v>349</v>
      </c>
      <c r="BH71" s="84">
        <v>0</v>
      </c>
      <c r="BP71" s="27" t="s">
        <v>350</v>
      </c>
      <c r="BS71" s="84">
        <v>0</v>
      </c>
      <c r="BU71" s="84">
        <v>0</v>
      </c>
    </row>
    <row r="72" spans="1:73" x14ac:dyDescent="0.2">
      <c r="A72" s="83"/>
      <c r="B72" s="84"/>
      <c r="C72" s="84"/>
      <c r="D72" s="83"/>
      <c r="E72" s="84"/>
      <c r="F72" s="83"/>
      <c r="G72" s="84"/>
      <c r="I72" s="84"/>
      <c r="J72" s="83"/>
      <c r="K72" s="84"/>
      <c r="L72" s="84"/>
      <c r="M72" s="84"/>
      <c r="N72" s="84"/>
      <c r="P72" s="84"/>
      <c r="Q72" s="84"/>
      <c r="R72" s="84"/>
      <c r="S72" s="84"/>
      <c r="T72" s="84"/>
      <c r="V72" s="85"/>
      <c r="X72" s="84"/>
      <c r="Y72" s="84"/>
      <c r="Z72" s="84"/>
      <c r="AB72" s="84"/>
      <c r="AC72" s="84"/>
      <c r="AD72" s="84"/>
      <c r="AE72" s="84"/>
      <c r="AF72" s="84"/>
      <c r="AK72" s="84"/>
      <c r="BH72" s="84"/>
      <c r="BS72" s="84"/>
      <c r="BU72" s="84"/>
    </row>
    <row r="73" spans="1:73" x14ac:dyDescent="0.2">
      <c r="A73" s="83"/>
      <c r="B73" s="84"/>
      <c r="C73" s="84"/>
      <c r="D73" s="84">
        <f>SUM(C60:C71)</f>
        <v>129.62</v>
      </c>
      <c r="E73" s="84"/>
      <c r="F73" s="84">
        <f>SUM(E60:E71)</f>
        <v>0</v>
      </c>
      <c r="G73" s="84"/>
      <c r="H73" s="84">
        <f>SUM(G60:G71)</f>
        <v>0</v>
      </c>
      <c r="I73" s="84"/>
      <c r="J73" s="84">
        <f>SUM(I60:I71)</f>
        <v>0</v>
      </c>
      <c r="K73" s="84"/>
      <c r="L73" s="84">
        <f>SUM(K60:K71)</f>
        <v>129.62</v>
      </c>
      <c r="M73" s="84"/>
      <c r="N73" s="84"/>
      <c r="O73" s="81" t="s">
        <v>385</v>
      </c>
      <c r="P73" s="84">
        <f>SUM(P60:P71)</f>
        <v>10</v>
      </c>
      <c r="Q73" s="84">
        <f t="shared" ref="Q73:S73" si="4">SUM(Q60:Q71)</f>
        <v>97.62</v>
      </c>
      <c r="R73" s="84">
        <f t="shared" si="4"/>
        <v>0</v>
      </c>
      <c r="S73" s="84">
        <f t="shared" si="4"/>
        <v>22</v>
      </c>
      <c r="T73" s="87">
        <f>SUM(P60:S71)</f>
        <v>129.62</v>
      </c>
      <c r="V73" s="85"/>
      <c r="X73" s="84"/>
      <c r="Y73" s="84"/>
      <c r="Z73" s="84"/>
      <c r="AB73" s="84"/>
      <c r="AC73" s="84"/>
      <c r="AD73" s="84"/>
      <c r="AE73" s="84"/>
      <c r="AF73" s="84"/>
      <c r="AK73" s="84"/>
      <c r="BH73" s="84"/>
      <c r="BS73" s="84"/>
      <c r="BU73" s="84"/>
    </row>
    <row r="74" spans="1:73" x14ac:dyDescent="0.2">
      <c r="A74" s="83"/>
      <c r="B74" s="84"/>
      <c r="C74" s="84"/>
      <c r="D74" s="83"/>
      <c r="E74" s="84"/>
      <c r="F74" s="83"/>
      <c r="G74" s="84"/>
      <c r="I74" s="84"/>
      <c r="J74" s="83"/>
      <c r="K74" s="84"/>
      <c r="L74" s="84"/>
      <c r="M74" s="84">
        <f>SUM(D73:J73)</f>
        <v>129.62</v>
      </c>
      <c r="N74" s="84"/>
      <c r="P74" s="84"/>
      <c r="Q74" s="84"/>
      <c r="R74" s="84"/>
      <c r="S74" s="84"/>
      <c r="T74" s="84"/>
      <c r="V74" s="85"/>
      <c r="X74" s="84"/>
      <c r="Y74" s="84"/>
      <c r="Z74" s="84"/>
      <c r="AB74" s="84"/>
      <c r="AC74" s="84"/>
      <c r="AD74" s="84"/>
      <c r="AE74" s="84"/>
      <c r="AF74" s="84"/>
      <c r="AK74" s="84"/>
      <c r="BH74" s="84"/>
      <c r="BS74" s="84"/>
      <c r="BU74" s="84"/>
    </row>
    <row r="75" spans="1:73" x14ac:dyDescent="0.2">
      <c r="A75" s="83"/>
      <c r="B75" s="84"/>
      <c r="C75" s="84"/>
      <c r="D75" s="83"/>
      <c r="E75" s="84"/>
      <c r="F75" s="83"/>
      <c r="G75" s="84"/>
      <c r="I75" s="84"/>
      <c r="J75" s="83"/>
      <c r="K75" s="84"/>
      <c r="L75" s="84"/>
      <c r="M75" s="84"/>
      <c r="N75" s="84"/>
      <c r="P75" s="84"/>
      <c r="Q75" s="84"/>
      <c r="R75" s="84"/>
      <c r="S75" s="84"/>
      <c r="T75" s="84"/>
      <c r="V75" s="85"/>
      <c r="X75" s="84"/>
      <c r="Y75" s="84"/>
      <c r="Z75" s="84"/>
      <c r="AB75" s="84"/>
      <c r="AC75" s="84"/>
      <c r="AD75" s="84"/>
      <c r="AE75" s="84"/>
      <c r="AF75" s="84"/>
      <c r="AK75" s="84"/>
      <c r="BH75" s="84"/>
      <c r="BS75" s="84"/>
      <c r="BU75" s="84"/>
    </row>
    <row r="76" spans="1:73" x14ac:dyDescent="0.2">
      <c r="A76" s="83">
        <v>45756</v>
      </c>
      <c r="B76" s="84">
        <v>10</v>
      </c>
      <c r="C76" s="84">
        <v>10</v>
      </c>
      <c r="D76" s="83"/>
      <c r="E76" s="84">
        <v>0</v>
      </c>
      <c r="F76" s="83"/>
      <c r="G76" s="84">
        <v>0</v>
      </c>
      <c r="I76" s="84">
        <v>0</v>
      </c>
      <c r="J76" s="83"/>
      <c r="K76" s="84">
        <v>10</v>
      </c>
      <c r="L76" s="84"/>
      <c r="M76" s="84"/>
      <c r="N76" s="84"/>
      <c r="O76" s="81" t="s">
        <v>339</v>
      </c>
      <c r="P76" s="84"/>
      <c r="Q76" s="84">
        <v>10</v>
      </c>
      <c r="R76" s="84"/>
      <c r="S76" s="84"/>
      <c r="T76" s="84"/>
      <c r="V76" s="85">
        <v>0.66119212962962959</v>
      </c>
      <c r="W76" s="27" t="s">
        <v>340</v>
      </c>
      <c r="X76" s="84">
        <v>10</v>
      </c>
      <c r="Y76" s="84">
        <v>0</v>
      </c>
      <c r="Z76" s="84">
        <v>0</v>
      </c>
      <c r="AB76" s="84">
        <v>0</v>
      </c>
      <c r="AC76" s="84">
        <v>0</v>
      </c>
      <c r="AD76" s="84">
        <v>0</v>
      </c>
      <c r="AE76" s="84">
        <v>0</v>
      </c>
      <c r="AF76" s="84">
        <v>10</v>
      </c>
      <c r="AG76" s="27" t="s">
        <v>341</v>
      </c>
      <c r="AI76" s="27" t="s">
        <v>342</v>
      </c>
      <c r="AK76" s="84">
        <v>0</v>
      </c>
      <c r="AQ76" s="27" t="s">
        <v>534</v>
      </c>
      <c r="AR76" s="27" t="s">
        <v>535</v>
      </c>
      <c r="AU76" s="27" t="s">
        <v>345</v>
      </c>
      <c r="AV76" s="27" t="s">
        <v>346</v>
      </c>
      <c r="AX76" s="27" t="s">
        <v>536</v>
      </c>
      <c r="AZ76" s="27">
        <v>296</v>
      </c>
      <c r="BA76" s="27" t="s">
        <v>348</v>
      </c>
      <c r="BB76" s="27" t="s">
        <v>349</v>
      </c>
      <c r="BH76" s="84">
        <v>0</v>
      </c>
      <c r="BP76" s="27" t="s">
        <v>350</v>
      </c>
      <c r="BS76" s="84">
        <v>0</v>
      </c>
      <c r="BU76" s="84">
        <v>0</v>
      </c>
    </row>
    <row r="77" spans="1:73" x14ac:dyDescent="0.2">
      <c r="A77" s="83">
        <v>45756</v>
      </c>
      <c r="B77" s="84">
        <v>40</v>
      </c>
      <c r="C77" s="84">
        <v>40</v>
      </c>
      <c r="D77" s="83"/>
      <c r="E77" s="84">
        <v>0</v>
      </c>
      <c r="F77" s="83"/>
      <c r="G77" s="84">
        <v>0</v>
      </c>
      <c r="I77" s="84">
        <v>0</v>
      </c>
      <c r="J77" s="83"/>
      <c r="K77" s="84">
        <v>40</v>
      </c>
      <c r="L77" s="84"/>
      <c r="M77" s="84"/>
      <c r="N77" s="84"/>
      <c r="O77" s="81" t="s">
        <v>381</v>
      </c>
      <c r="P77" s="84"/>
      <c r="Q77" s="84"/>
      <c r="R77" s="84">
        <v>40</v>
      </c>
      <c r="S77" s="84"/>
      <c r="T77" s="84"/>
      <c r="V77" s="85">
        <v>0.66090277777777773</v>
      </c>
      <c r="W77" s="27" t="s">
        <v>340</v>
      </c>
      <c r="X77" s="84">
        <v>40</v>
      </c>
      <c r="Y77" s="84">
        <v>0</v>
      </c>
      <c r="Z77" s="84">
        <v>0</v>
      </c>
      <c r="AB77" s="84">
        <v>0</v>
      </c>
      <c r="AC77" s="84">
        <v>0</v>
      </c>
      <c r="AD77" s="84">
        <v>0</v>
      </c>
      <c r="AE77" s="84">
        <v>0</v>
      </c>
      <c r="AF77" s="84">
        <v>40</v>
      </c>
      <c r="AG77" s="27" t="s">
        <v>341</v>
      </c>
      <c r="AI77" s="27" t="s">
        <v>342</v>
      </c>
      <c r="AK77" s="84">
        <v>0</v>
      </c>
      <c r="AQ77" s="27" t="s">
        <v>537</v>
      </c>
      <c r="AR77" s="27" t="s">
        <v>538</v>
      </c>
      <c r="AU77" s="27" t="s">
        <v>345</v>
      </c>
      <c r="AV77" s="27" t="s">
        <v>346</v>
      </c>
      <c r="AX77" s="27" t="s">
        <v>539</v>
      </c>
      <c r="AZ77" s="27">
        <v>295</v>
      </c>
      <c r="BA77" s="27" t="s">
        <v>348</v>
      </c>
      <c r="BB77" s="27" t="s">
        <v>349</v>
      </c>
      <c r="BH77" s="84">
        <v>0</v>
      </c>
      <c r="BP77" s="27" t="s">
        <v>350</v>
      </c>
      <c r="BS77" s="84">
        <v>0</v>
      </c>
      <c r="BU77" s="84">
        <v>0</v>
      </c>
    </row>
    <row r="78" spans="1:73" x14ac:dyDescent="0.2">
      <c r="A78" s="83">
        <v>45756</v>
      </c>
      <c r="B78" s="84">
        <v>5</v>
      </c>
      <c r="C78" s="84">
        <v>5</v>
      </c>
      <c r="D78" s="83"/>
      <c r="E78" s="84">
        <v>0</v>
      </c>
      <c r="F78" s="83"/>
      <c r="G78" s="84">
        <v>0</v>
      </c>
      <c r="I78" s="84">
        <v>0</v>
      </c>
      <c r="J78" s="83"/>
      <c r="K78" s="84">
        <v>5</v>
      </c>
      <c r="L78" s="84"/>
      <c r="M78" s="84"/>
      <c r="N78" s="84"/>
      <c r="O78" s="81" t="s">
        <v>339</v>
      </c>
      <c r="P78" s="84"/>
      <c r="Q78" s="84">
        <v>5</v>
      </c>
      <c r="R78" s="84"/>
      <c r="S78" s="84"/>
      <c r="T78" s="84"/>
      <c r="V78" s="85">
        <v>0.53187499999999999</v>
      </c>
      <c r="W78" s="27" t="s">
        <v>340</v>
      </c>
      <c r="X78" s="84">
        <v>5</v>
      </c>
      <c r="Y78" s="84">
        <v>0</v>
      </c>
      <c r="Z78" s="84">
        <v>0</v>
      </c>
      <c r="AB78" s="84">
        <v>0</v>
      </c>
      <c r="AC78" s="84">
        <v>0</v>
      </c>
      <c r="AD78" s="84">
        <v>0</v>
      </c>
      <c r="AE78" s="84">
        <v>0</v>
      </c>
      <c r="AF78" s="84">
        <v>5</v>
      </c>
      <c r="AG78" s="27" t="s">
        <v>341</v>
      </c>
      <c r="AI78" s="27" t="s">
        <v>342</v>
      </c>
      <c r="AK78" s="84">
        <v>0</v>
      </c>
      <c r="AQ78" s="27" t="s">
        <v>540</v>
      </c>
      <c r="AR78" s="27" t="s">
        <v>541</v>
      </c>
      <c r="AU78" s="27" t="s">
        <v>345</v>
      </c>
      <c r="AV78" s="27" t="s">
        <v>346</v>
      </c>
      <c r="AX78" s="27" t="s">
        <v>542</v>
      </c>
      <c r="AZ78" s="27">
        <v>294</v>
      </c>
      <c r="BA78" s="27" t="s">
        <v>348</v>
      </c>
      <c r="BB78" s="27" t="s">
        <v>349</v>
      </c>
      <c r="BH78" s="84">
        <v>0</v>
      </c>
      <c r="BP78" s="27" t="s">
        <v>350</v>
      </c>
      <c r="BS78" s="84">
        <v>0</v>
      </c>
      <c r="BU78" s="84">
        <v>0</v>
      </c>
    </row>
    <row r="79" spans="1:73" x14ac:dyDescent="0.2">
      <c r="A79" s="83">
        <v>45759</v>
      </c>
      <c r="B79" s="84">
        <v>5.5</v>
      </c>
      <c r="C79" s="84">
        <v>0</v>
      </c>
      <c r="D79" s="83"/>
      <c r="E79" s="84">
        <v>5.5</v>
      </c>
      <c r="F79" s="83"/>
      <c r="G79" s="84">
        <v>0</v>
      </c>
      <c r="I79" s="84">
        <v>-0.1</v>
      </c>
      <c r="J79" s="83"/>
      <c r="K79" s="84">
        <v>5.4</v>
      </c>
      <c r="L79" s="84"/>
      <c r="M79" s="84"/>
      <c r="N79" s="84"/>
      <c r="O79" s="81" t="s">
        <v>466</v>
      </c>
      <c r="P79" s="84"/>
      <c r="Q79" s="84"/>
      <c r="R79" s="84"/>
      <c r="S79" s="84"/>
      <c r="T79" s="84"/>
      <c r="V79" s="85">
        <v>0.66549768518518515</v>
      </c>
      <c r="W79" s="27" t="s">
        <v>340</v>
      </c>
      <c r="X79" s="84">
        <v>5.5</v>
      </c>
      <c r="Y79" s="84">
        <v>0</v>
      </c>
      <c r="Z79" s="84">
        <v>0</v>
      </c>
      <c r="AB79" s="84">
        <v>0</v>
      </c>
      <c r="AC79" s="84">
        <v>0</v>
      </c>
      <c r="AD79" s="84">
        <v>0</v>
      </c>
      <c r="AE79" s="84">
        <v>0</v>
      </c>
      <c r="AF79" s="84">
        <v>5.5</v>
      </c>
      <c r="AG79" s="27" t="s">
        <v>341</v>
      </c>
      <c r="AI79" s="27" t="s">
        <v>352</v>
      </c>
      <c r="AK79" s="84">
        <v>0</v>
      </c>
      <c r="AQ79" s="27" t="s">
        <v>543</v>
      </c>
      <c r="AR79" s="27" t="s">
        <v>544</v>
      </c>
      <c r="AS79" s="27" t="s">
        <v>355</v>
      </c>
      <c r="AT79" s="27">
        <v>6931</v>
      </c>
      <c r="AU79" s="27" t="s">
        <v>356</v>
      </c>
      <c r="AV79" s="27" t="s">
        <v>357</v>
      </c>
      <c r="AX79" s="27" t="s">
        <v>545</v>
      </c>
      <c r="AZ79" s="27">
        <v>298</v>
      </c>
      <c r="BA79" s="27" t="s">
        <v>348</v>
      </c>
      <c r="BB79" s="27" t="s">
        <v>349</v>
      </c>
      <c r="BH79" s="84">
        <v>0</v>
      </c>
      <c r="BI79" s="27" t="s">
        <v>546</v>
      </c>
      <c r="BJ79" s="83">
        <v>45760</v>
      </c>
      <c r="BK79" s="27" t="s">
        <v>547</v>
      </c>
      <c r="BL79" s="27">
        <v>1.75</v>
      </c>
      <c r="BM79" s="84">
        <v>0</v>
      </c>
      <c r="BP79" s="27" t="s">
        <v>350</v>
      </c>
      <c r="BS79" s="84">
        <v>0</v>
      </c>
      <c r="BU79" s="84">
        <v>0</v>
      </c>
    </row>
    <row r="80" spans="1:73" x14ac:dyDescent="0.2">
      <c r="A80" s="83">
        <v>45759</v>
      </c>
      <c r="B80" s="84">
        <v>5</v>
      </c>
      <c r="C80" s="84">
        <v>0</v>
      </c>
      <c r="D80" s="83"/>
      <c r="E80" s="84">
        <v>5</v>
      </c>
      <c r="F80" s="83"/>
      <c r="G80" s="84">
        <v>0</v>
      </c>
      <c r="I80" s="84">
        <v>-0.09</v>
      </c>
      <c r="J80" s="83"/>
      <c r="K80" s="84">
        <v>4.91</v>
      </c>
      <c r="L80" s="84"/>
      <c r="M80" s="84"/>
      <c r="N80" s="84"/>
      <c r="O80" s="81" t="s">
        <v>415</v>
      </c>
      <c r="P80" s="84"/>
      <c r="Q80" s="84"/>
      <c r="R80" s="84"/>
      <c r="S80" s="84"/>
      <c r="T80" s="84"/>
      <c r="U80" s="32" t="s">
        <v>483</v>
      </c>
      <c r="V80" s="85">
        <v>0.58813657407407405</v>
      </c>
      <c r="W80" s="27" t="s">
        <v>340</v>
      </c>
      <c r="X80" s="84">
        <v>5</v>
      </c>
      <c r="Y80" s="84">
        <v>0</v>
      </c>
      <c r="Z80" s="84">
        <v>0</v>
      </c>
      <c r="AB80" s="84">
        <v>0</v>
      </c>
      <c r="AC80" s="84">
        <v>0</v>
      </c>
      <c r="AD80" s="84">
        <v>0</v>
      </c>
      <c r="AE80" s="84">
        <v>0</v>
      </c>
      <c r="AF80" s="84">
        <v>5</v>
      </c>
      <c r="AG80" s="27" t="s">
        <v>341</v>
      </c>
      <c r="AI80" s="27" t="s">
        <v>352</v>
      </c>
      <c r="AK80" s="84">
        <v>0</v>
      </c>
      <c r="AQ80" s="27" t="s">
        <v>548</v>
      </c>
      <c r="AR80" s="27" t="s">
        <v>549</v>
      </c>
      <c r="AS80" s="27" t="s">
        <v>396</v>
      </c>
      <c r="AT80" s="27">
        <v>6818</v>
      </c>
      <c r="AU80" s="27" t="s">
        <v>356</v>
      </c>
      <c r="AV80" s="27" t="s">
        <v>357</v>
      </c>
      <c r="AX80" s="27" t="s">
        <v>550</v>
      </c>
      <c r="AZ80" s="27">
        <v>297</v>
      </c>
      <c r="BA80" s="27" t="s">
        <v>348</v>
      </c>
      <c r="BB80" s="27" t="s">
        <v>349</v>
      </c>
      <c r="BD80" s="27" t="s">
        <v>487</v>
      </c>
      <c r="BH80" s="84">
        <v>0</v>
      </c>
      <c r="BI80" s="27" t="s">
        <v>546</v>
      </c>
      <c r="BJ80" s="83">
        <v>45760</v>
      </c>
      <c r="BK80" s="27" t="s">
        <v>547</v>
      </c>
      <c r="BL80" s="27">
        <v>1.75</v>
      </c>
      <c r="BM80" s="84">
        <v>0</v>
      </c>
      <c r="BP80" s="27" t="s">
        <v>350</v>
      </c>
      <c r="BS80" s="84">
        <v>0</v>
      </c>
      <c r="BU80" s="84">
        <v>0</v>
      </c>
    </row>
    <row r="81" spans="1:73" x14ac:dyDescent="0.2">
      <c r="A81" s="83">
        <v>45766</v>
      </c>
      <c r="B81" s="84">
        <v>31.31</v>
      </c>
      <c r="C81" s="84">
        <v>31.31</v>
      </c>
      <c r="D81" s="83"/>
      <c r="E81" s="84">
        <v>0</v>
      </c>
      <c r="F81" s="83"/>
      <c r="G81" s="84">
        <v>0</v>
      </c>
      <c r="I81" s="84">
        <v>0</v>
      </c>
      <c r="J81" s="83"/>
      <c r="K81" s="84">
        <v>31.31</v>
      </c>
      <c r="L81" s="84"/>
      <c r="M81" s="84"/>
      <c r="N81" s="84"/>
      <c r="O81" s="81" t="s">
        <v>339</v>
      </c>
      <c r="P81" s="84"/>
      <c r="Q81" s="84">
        <v>31.31</v>
      </c>
      <c r="R81" s="84"/>
      <c r="S81" s="84"/>
      <c r="T81" s="84"/>
      <c r="V81" s="85">
        <v>0.63177083333333328</v>
      </c>
      <c r="W81" s="27" t="s">
        <v>340</v>
      </c>
      <c r="X81" s="84">
        <v>31.31</v>
      </c>
      <c r="Y81" s="84">
        <v>0</v>
      </c>
      <c r="Z81" s="84">
        <v>0</v>
      </c>
      <c r="AB81" s="84">
        <v>0</v>
      </c>
      <c r="AC81" s="84">
        <v>0</v>
      </c>
      <c r="AD81" s="84">
        <v>0</v>
      </c>
      <c r="AE81" s="84">
        <v>0</v>
      </c>
      <c r="AF81" s="84">
        <v>31.31</v>
      </c>
      <c r="AG81" s="27" t="s">
        <v>341</v>
      </c>
      <c r="AI81" s="27" t="s">
        <v>342</v>
      </c>
      <c r="AK81" s="84">
        <v>0</v>
      </c>
      <c r="AQ81" s="27" t="s">
        <v>551</v>
      </c>
      <c r="AR81" s="27" t="s">
        <v>552</v>
      </c>
      <c r="AU81" s="27" t="s">
        <v>345</v>
      </c>
      <c r="AV81" s="27" t="s">
        <v>346</v>
      </c>
      <c r="AX81" s="27" t="s">
        <v>553</v>
      </c>
      <c r="AZ81" s="27">
        <v>299</v>
      </c>
      <c r="BA81" s="27" t="s">
        <v>348</v>
      </c>
      <c r="BB81" s="27" t="s">
        <v>349</v>
      </c>
      <c r="BH81" s="84">
        <v>0</v>
      </c>
      <c r="BP81" s="27" t="s">
        <v>350</v>
      </c>
      <c r="BS81" s="84">
        <v>0</v>
      </c>
      <c r="BU81" s="84">
        <v>0</v>
      </c>
    </row>
    <row r="82" spans="1:73" x14ac:dyDescent="0.2">
      <c r="A82" s="83">
        <v>45773</v>
      </c>
      <c r="B82" s="84">
        <v>5</v>
      </c>
      <c r="C82" s="84">
        <v>5</v>
      </c>
      <c r="D82" s="83"/>
      <c r="E82" s="84">
        <v>0</v>
      </c>
      <c r="F82" s="83"/>
      <c r="G82" s="84">
        <v>0</v>
      </c>
      <c r="I82" s="84">
        <v>0</v>
      </c>
      <c r="J82" s="83"/>
      <c r="K82" s="84">
        <v>5</v>
      </c>
      <c r="L82" s="84"/>
      <c r="M82" s="84"/>
      <c r="N82" s="84"/>
      <c r="O82" s="81" t="s">
        <v>339</v>
      </c>
      <c r="P82" s="84"/>
      <c r="Q82" s="84">
        <v>5</v>
      </c>
      <c r="R82" s="84"/>
      <c r="S82" s="84"/>
      <c r="T82" s="84"/>
      <c r="V82" s="85">
        <v>0.64774305555555556</v>
      </c>
      <c r="W82" s="27" t="s">
        <v>340</v>
      </c>
      <c r="X82" s="84">
        <v>5</v>
      </c>
      <c r="Y82" s="84">
        <v>0</v>
      </c>
      <c r="Z82" s="84">
        <v>0</v>
      </c>
      <c r="AB82" s="84">
        <v>0</v>
      </c>
      <c r="AC82" s="84">
        <v>0</v>
      </c>
      <c r="AD82" s="84">
        <v>0</v>
      </c>
      <c r="AE82" s="84">
        <v>0</v>
      </c>
      <c r="AF82" s="84">
        <v>5</v>
      </c>
      <c r="AG82" s="27" t="s">
        <v>341</v>
      </c>
      <c r="AI82" s="27" t="s">
        <v>342</v>
      </c>
      <c r="AK82" s="84">
        <v>0</v>
      </c>
      <c r="AQ82" s="27" t="s">
        <v>554</v>
      </c>
      <c r="AR82" s="27" t="s">
        <v>555</v>
      </c>
      <c r="AU82" s="27" t="s">
        <v>345</v>
      </c>
      <c r="AV82" s="27" t="s">
        <v>346</v>
      </c>
      <c r="AX82" s="27" t="s">
        <v>556</v>
      </c>
      <c r="AZ82" s="27">
        <v>306</v>
      </c>
      <c r="BA82" s="27" t="s">
        <v>348</v>
      </c>
      <c r="BB82" s="27" t="s">
        <v>349</v>
      </c>
      <c r="BH82" s="84">
        <v>0</v>
      </c>
      <c r="BP82" s="27" t="s">
        <v>350</v>
      </c>
      <c r="BS82" s="84">
        <v>0</v>
      </c>
      <c r="BU82" s="84">
        <v>0</v>
      </c>
    </row>
    <row r="83" spans="1:73" x14ac:dyDescent="0.2">
      <c r="A83" s="83">
        <v>45773</v>
      </c>
      <c r="B83" s="84">
        <v>1.5</v>
      </c>
      <c r="C83" s="84">
        <v>1.5</v>
      </c>
      <c r="D83" s="83"/>
      <c r="E83" s="84">
        <v>0</v>
      </c>
      <c r="F83" s="83"/>
      <c r="G83" s="84">
        <v>0</v>
      </c>
      <c r="I83" s="84">
        <v>0</v>
      </c>
      <c r="J83" s="83"/>
      <c r="K83" s="84">
        <v>1.5</v>
      </c>
      <c r="L83" s="84"/>
      <c r="M83" s="84"/>
      <c r="N83" s="84"/>
      <c r="O83" s="81" t="s">
        <v>455</v>
      </c>
      <c r="P83" s="84"/>
      <c r="Q83" s="84"/>
      <c r="R83" s="84"/>
      <c r="S83" s="84">
        <v>1.5</v>
      </c>
      <c r="T83" s="84"/>
      <c r="V83" s="85">
        <v>0.60929398148148151</v>
      </c>
      <c r="W83" s="27" t="s">
        <v>340</v>
      </c>
      <c r="X83" s="84">
        <v>1.5</v>
      </c>
      <c r="Y83" s="84">
        <v>0</v>
      </c>
      <c r="Z83" s="84">
        <v>0</v>
      </c>
      <c r="AB83" s="84">
        <v>0</v>
      </c>
      <c r="AC83" s="84">
        <v>0</v>
      </c>
      <c r="AD83" s="84">
        <v>0</v>
      </c>
      <c r="AE83" s="84">
        <v>0</v>
      </c>
      <c r="AF83" s="84">
        <v>1.5</v>
      </c>
      <c r="AG83" s="27" t="s">
        <v>341</v>
      </c>
      <c r="AI83" s="27" t="s">
        <v>342</v>
      </c>
      <c r="AK83" s="84">
        <v>0</v>
      </c>
      <c r="AQ83" s="27" t="s">
        <v>557</v>
      </c>
      <c r="AR83" s="27" t="s">
        <v>558</v>
      </c>
      <c r="AU83" s="27" t="s">
        <v>356</v>
      </c>
      <c r="AV83" s="27" t="s">
        <v>357</v>
      </c>
      <c r="AX83" s="27" t="s">
        <v>559</v>
      </c>
      <c r="AZ83" s="27">
        <v>305</v>
      </c>
      <c r="BA83" s="27" t="s">
        <v>348</v>
      </c>
      <c r="BB83" s="27" t="s">
        <v>349</v>
      </c>
      <c r="BH83" s="84">
        <v>0</v>
      </c>
      <c r="BP83" s="27" t="s">
        <v>350</v>
      </c>
      <c r="BS83" s="84">
        <v>0</v>
      </c>
      <c r="BU83" s="84">
        <v>0</v>
      </c>
    </row>
    <row r="84" spans="1:73" x14ac:dyDescent="0.2">
      <c r="A84" s="83">
        <v>45773</v>
      </c>
      <c r="B84" s="84">
        <v>1.5</v>
      </c>
      <c r="C84" s="84">
        <v>1.5</v>
      </c>
      <c r="D84" s="83"/>
      <c r="E84" s="84">
        <v>0</v>
      </c>
      <c r="F84" s="83"/>
      <c r="G84" s="84">
        <v>0</v>
      </c>
      <c r="I84" s="84">
        <v>0</v>
      </c>
      <c r="J84" s="83"/>
      <c r="K84" s="84">
        <v>1.5</v>
      </c>
      <c r="L84" s="84"/>
      <c r="M84" s="84"/>
      <c r="N84" s="84"/>
      <c r="O84" s="81" t="s">
        <v>455</v>
      </c>
      <c r="P84" s="84"/>
      <c r="Q84" s="84"/>
      <c r="R84" s="84"/>
      <c r="S84" s="84">
        <v>1.5</v>
      </c>
      <c r="T84" s="84"/>
      <c r="V84" s="85">
        <v>0.60887731481481477</v>
      </c>
      <c r="W84" s="27" t="s">
        <v>340</v>
      </c>
      <c r="X84" s="84">
        <v>1.5</v>
      </c>
      <c r="Y84" s="84">
        <v>0</v>
      </c>
      <c r="Z84" s="84">
        <v>0</v>
      </c>
      <c r="AB84" s="84">
        <v>0</v>
      </c>
      <c r="AC84" s="84">
        <v>0</v>
      </c>
      <c r="AD84" s="84">
        <v>0</v>
      </c>
      <c r="AE84" s="84">
        <v>0</v>
      </c>
      <c r="AF84" s="84">
        <v>1.5</v>
      </c>
      <c r="AG84" s="27" t="s">
        <v>341</v>
      </c>
      <c r="AI84" s="27" t="s">
        <v>342</v>
      </c>
      <c r="AK84" s="84">
        <v>0</v>
      </c>
      <c r="AQ84" s="27" t="s">
        <v>560</v>
      </c>
      <c r="AR84" s="27" t="s">
        <v>561</v>
      </c>
      <c r="AU84" s="27" t="s">
        <v>356</v>
      </c>
      <c r="AV84" s="27" t="s">
        <v>357</v>
      </c>
      <c r="AX84" s="27" t="s">
        <v>562</v>
      </c>
      <c r="AZ84" s="27">
        <v>304</v>
      </c>
      <c r="BA84" s="27" t="s">
        <v>348</v>
      </c>
      <c r="BB84" s="27" t="s">
        <v>349</v>
      </c>
      <c r="BH84" s="84">
        <v>0</v>
      </c>
      <c r="BP84" s="27" t="s">
        <v>350</v>
      </c>
      <c r="BS84" s="84">
        <v>0</v>
      </c>
      <c r="BU84" s="84">
        <v>0</v>
      </c>
    </row>
    <row r="85" spans="1:73" x14ac:dyDescent="0.2">
      <c r="A85" s="83">
        <v>45773</v>
      </c>
      <c r="B85" s="84">
        <v>1.5</v>
      </c>
      <c r="C85" s="84">
        <v>1.5</v>
      </c>
      <c r="D85" s="83"/>
      <c r="E85" s="84">
        <v>0</v>
      </c>
      <c r="F85" s="83"/>
      <c r="G85" s="84">
        <v>0</v>
      </c>
      <c r="I85" s="84">
        <v>0</v>
      </c>
      <c r="J85" s="83"/>
      <c r="K85" s="84">
        <v>1.5</v>
      </c>
      <c r="L85" s="84"/>
      <c r="M85" s="84"/>
      <c r="N85" s="84"/>
      <c r="O85" s="81" t="s">
        <v>443</v>
      </c>
      <c r="P85" s="84"/>
      <c r="Q85" s="84"/>
      <c r="R85" s="84"/>
      <c r="S85" s="84">
        <v>1.5</v>
      </c>
      <c r="T85" s="84"/>
      <c r="V85" s="85">
        <v>0.60848379629629634</v>
      </c>
      <c r="W85" s="27" t="s">
        <v>340</v>
      </c>
      <c r="X85" s="84">
        <v>1.5</v>
      </c>
      <c r="Y85" s="84">
        <v>0</v>
      </c>
      <c r="Z85" s="84">
        <v>0</v>
      </c>
      <c r="AB85" s="84">
        <v>0</v>
      </c>
      <c r="AC85" s="84">
        <v>0</v>
      </c>
      <c r="AD85" s="84">
        <v>0</v>
      </c>
      <c r="AE85" s="84">
        <v>0</v>
      </c>
      <c r="AF85" s="84">
        <v>1.5</v>
      </c>
      <c r="AG85" s="27" t="s">
        <v>341</v>
      </c>
      <c r="AI85" s="27" t="s">
        <v>342</v>
      </c>
      <c r="AK85" s="84">
        <v>0</v>
      </c>
      <c r="AQ85" s="27" t="s">
        <v>563</v>
      </c>
      <c r="AR85" s="27" t="s">
        <v>564</v>
      </c>
      <c r="AU85" s="27" t="s">
        <v>356</v>
      </c>
      <c r="AV85" s="27" t="s">
        <v>357</v>
      </c>
      <c r="AX85" s="27" t="s">
        <v>565</v>
      </c>
      <c r="AZ85" s="27">
        <v>303</v>
      </c>
      <c r="BA85" s="27" t="s">
        <v>348</v>
      </c>
      <c r="BB85" s="27" t="s">
        <v>349</v>
      </c>
      <c r="BH85" s="84">
        <v>0</v>
      </c>
      <c r="BP85" s="27" t="s">
        <v>350</v>
      </c>
      <c r="BS85" s="84">
        <v>0</v>
      </c>
      <c r="BU85" s="84">
        <v>0</v>
      </c>
    </row>
    <row r="86" spans="1:73" x14ac:dyDescent="0.2">
      <c r="A86" s="83">
        <v>45773</v>
      </c>
      <c r="B86" s="84">
        <v>4.5</v>
      </c>
      <c r="C86" s="84">
        <v>4.5</v>
      </c>
      <c r="D86" s="83"/>
      <c r="E86" s="84">
        <v>0</v>
      </c>
      <c r="F86" s="83"/>
      <c r="G86" s="84">
        <v>0</v>
      </c>
      <c r="I86" s="84">
        <v>0</v>
      </c>
      <c r="J86" s="83"/>
      <c r="K86" s="84">
        <v>4.5</v>
      </c>
      <c r="L86" s="84"/>
      <c r="M86" s="84"/>
      <c r="N86" s="84"/>
      <c r="O86" s="81" t="s">
        <v>566</v>
      </c>
      <c r="P86" s="84"/>
      <c r="Q86" s="84"/>
      <c r="R86" s="84"/>
      <c r="S86" s="84">
        <v>4.5</v>
      </c>
      <c r="T86" s="84"/>
      <c r="V86" s="85">
        <v>0.60840277777777774</v>
      </c>
      <c r="W86" s="27" t="s">
        <v>340</v>
      </c>
      <c r="X86" s="84">
        <v>4.5</v>
      </c>
      <c r="Y86" s="84">
        <v>0</v>
      </c>
      <c r="Z86" s="84">
        <v>0</v>
      </c>
      <c r="AB86" s="84">
        <v>0</v>
      </c>
      <c r="AC86" s="84">
        <v>0</v>
      </c>
      <c r="AD86" s="84">
        <v>0</v>
      </c>
      <c r="AE86" s="84">
        <v>0</v>
      </c>
      <c r="AF86" s="84">
        <v>4.5</v>
      </c>
      <c r="AG86" s="27" t="s">
        <v>341</v>
      </c>
      <c r="AI86" s="27" t="s">
        <v>342</v>
      </c>
      <c r="AK86" s="84">
        <v>0</v>
      </c>
      <c r="AQ86" s="27" t="s">
        <v>567</v>
      </c>
      <c r="AR86" s="27" t="s">
        <v>568</v>
      </c>
      <c r="AU86" s="27" t="s">
        <v>345</v>
      </c>
      <c r="AV86" s="27" t="s">
        <v>346</v>
      </c>
      <c r="AX86" s="27" t="s">
        <v>569</v>
      </c>
      <c r="AZ86" s="27">
        <v>302</v>
      </c>
      <c r="BA86" s="27" t="s">
        <v>348</v>
      </c>
      <c r="BB86" s="27" t="s">
        <v>349</v>
      </c>
      <c r="BH86" s="84">
        <v>0</v>
      </c>
      <c r="BP86" s="27" t="s">
        <v>350</v>
      </c>
      <c r="BS86" s="84">
        <v>0</v>
      </c>
      <c r="BU86" s="84">
        <v>0</v>
      </c>
    </row>
    <row r="87" spans="1:73" x14ac:dyDescent="0.2">
      <c r="A87" s="83">
        <v>45773</v>
      </c>
      <c r="B87" s="84">
        <v>5</v>
      </c>
      <c r="C87" s="84">
        <v>5</v>
      </c>
      <c r="D87" s="83"/>
      <c r="E87" s="84">
        <v>0</v>
      </c>
      <c r="F87" s="83"/>
      <c r="G87" s="84">
        <v>0</v>
      </c>
      <c r="I87" s="84">
        <v>0</v>
      </c>
      <c r="J87" s="83"/>
      <c r="K87" s="84">
        <v>5</v>
      </c>
      <c r="L87" s="84"/>
      <c r="M87" s="84"/>
      <c r="N87" s="84"/>
      <c r="O87" s="81" t="s">
        <v>381</v>
      </c>
      <c r="P87" s="84"/>
      <c r="Q87" s="84"/>
      <c r="R87" s="84">
        <v>5</v>
      </c>
      <c r="S87" s="84"/>
      <c r="T87" s="84"/>
      <c r="V87" s="85">
        <v>0.59085648148148151</v>
      </c>
      <c r="W87" s="27" t="s">
        <v>340</v>
      </c>
      <c r="X87" s="84">
        <v>5</v>
      </c>
      <c r="Y87" s="84">
        <v>0</v>
      </c>
      <c r="Z87" s="84">
        <v>0</v>
      </c>
      <c r="AB87" s="84">
        <v>0</v>
      </c>
      <c r="AC87" s="84">
        <v>0</v>
      </c>
      <c r="AD87" s="84">
        <v>0</v>
      </c>
      <c r="AE87" s="84">
        <v>0</v>
      </c>
      <c r="AF87" s="84">
        <v>5</v>
      </c>
      <c r="AG87" s="27" t="s">
        <v>341</v>
      </c>
      <c r="AI87" s="27" t="s">
        <v>342</v>
      </c>
      <c r="AK87" s="84">
        <v>0</v>
      </c>
      <c r="AQ87" s="27" t="s">
        <v>570</v>
      </c>
      <c r="AR87" s="27" t="s">
        <v>571</v>
      </c>
      <c r="AU87" s="27" t="s">
        <v>356</v>
      </c>
      <c r="AV87" s="27" t="s">
        <v>357</v>
      </c>
      <c r="AX87" s="27" t="s">
        <v>572</v>
      </c>
      <c r="AZ87" s="27">
        <v>301</v>
      </c>
      <c r="BA87" s="27" t="s">
        <v>348</v>
      </c>
      <c r="BB87" s="27" t="s">
        <v>349</v>
      </c>
      <c r="BH87" s="84">
        <v>0</v>
      </c>
      <c r="BP87" s="27" t="s">
        <v>350</v>
      </c>
      <c r="BS87" s="84">
        <v>0</v>
      </c>
      <c r="BU87" s="84">
        <v>0</v>
      </c>
    </row>
    <row r="88" spans="1:73" x14ac:dyDescent="0.2">
      <c r="A88" s="83">
        <v>45773</v>
      </c>
      <c r="B88" s="84">
        <v>1</v>
      </c>
      <c r="C88" s="84">
        <v>1</v>
      </c>
      <c r="D88" s="83"/>
      <c r="E88" s="84">
        <v>0</v>
      </c>
      <c r="F88" s="83"/>
      <c r="G88" s="84">
        <v>0</v>
      </c>
      <c r="I88" s="84">
        <v>0</v>
      </c>
      <c r="J88" s="83"/>
      <c r="K88" s="84">
        <v>1</v>
      </c>
      <c r="L88" s="84"/>
      <c r="M88" s="84"/>
      <c r="N88" s="84"/>
      <c r="O88" s="81" t="s">
        <v>573</v>
      </c>
      <c r="P88" s="84"/>
      <c r="Q88" s="84"/>
      <c r="R88" s="84"/>
      <c r="S88" s="84">
        <v>1</v>
      </c>
      <c r="T88" s="84"/>
      <c r="V88" s="85">
        <v>0.57642361111111107</v>
      </c>
      <c r="W88" s="27" t="s">
        <v>340</v>
      </c>
      <c r="X88" s="84">
        <v>1</v>
      </c>
      <c r="Y88" s="84">
        <v>0</v>
      </c>
      <c r="Z88" s="84">
        <v>0</v>
      </c>
      <c r="AB88" s="84">
        <v>0</v>
      </c>
      <c r="AC88" s="84">
        <v>0</v>
      </c>
      <c r="AD88" s="84">
        <v>0</v>
      </c>
      <c r="AE88" s="84">
        <v>0</v>
      </c>
      <c r="AF88" s="84">
        <v>1</v>
      </c>
      <c r="AG88" s="27" t="s">
        <v>341</v>
      </c>
      <c r="AI88" s="27" t="s">
        <v>342</v>
      </c>
      <c r="AK88" s="84">
        <v>0</v>
      </c>
      <c r="AQ88" s="27" t="s">
        <v>574</v>
      </c>
      <c r="AR88" s="27" t="s">
        <v>575</v>
      </c>
      <c r="AU88" s="27" t="s">
        <v>356</v>
      </c>
      <c r="AV88" s="27" t="s">
        <v>357</v>
      </c>
      <c r="AX88" s="27" t="s">
        <v>576</v>
      </c>
      <c r="AZ88" s="27">
        <v>300</v>
      </c>
      <c r="BA88" s="27" t="s">
        <v>348</v>
      </c>
      <c r="BB88" s="27" t="s">
        <v>349</v>
      </c>
      <c r="BH88" s="84">
        <v>0</v>
      </c>
      <c r="BP88" s="27" t="s">
        <v>350</v>
      </c>
      <c r="BS88" s="84">
        <v>0</v>
      </c>
      <c r="BU88" s="84">
        <v>0</v>
      </c>
    </row>
    <row r="89" spans="1:73" x14ac:dyDescent="0.2">
      <c r="A89" s="83">
        <v>45777</v>
      </c>
      <c r="B89" s="84">
        <v>5</v>
      </c>
      <c r="C89" s="84">
        <v>5</v>
      </c>
      <c r="D89" s="83"/>
      <c r="E89" s="84">
        <v>0</v>
      </c>
      <c r="F89" s="83"/>
      <c r="G89" s="84">
        <v>0</v>
      </c>
      <c r="I89" s="84">
        <v>0</v>
      </c>
      <c r="J89" s="83"/>
      <c r="K89" s="84">
        <v>5</v>
      </c>
      <c r="L89" s="84"/>
      <c r="M89" s="84"/>
      <c r="N89" s="84"/>
      <c r="O89" s="81" t="s">
        <v>493</v>
      </c>
      <c r="P89" s="84"/>
      <c r="Q89" s="84"/>
      <c r="R89" s="84"/>
      <c r="S89" s="84">
        <v>5</v>
      </c>
      <c r="T89" s="84"/>
      <c r="V89" s="85">
        <v>0.5849537037037037</v>
      </c>
      <c r="W89" s="27" t="s">
        <v>340</v>
      </c>
      <c r="X89" s="84">
        <v>5</v>
      </c>
      <c r="Y89" s="84">
        <v>0</v>
      </c>
      <c r="Z89" s="84">
        <v>0</v>
      </c>
      <c r="AB89" s="84">
        <v>0</v>
      </c>
      <c r="AC89" s="84">
        <v>0</v>
      </c>
      <c r="AD89" s="84">
        <v>0</v>
      </c>
      <c r="AE89" s="84">
        <v>0</v>
      </c>
      <c r="AF89" s="84">
        <v>5</v>
      </c>
      <c r="AG89" s="27" t="s">
        <v>341</v>
      </c>
      <c r="AI89" s="27" t="s">
        <v>342</v>
      </c>
      <c r="AK89" s="84">
        <v>0</v>
      </c>
      <c r="AQ89" s="27" t="s">
        <v>577</v>
      </c>
      <c r="AR89" s="27" t="s">
        <v>578</v>
      </c>
      <c r="AU89" s="27" t="s">
        <v>345</v>
      </c>
      <c r="AV89" s="27" t="s">
        <v>346</v>
      </c>
      <c r="AX89" s="27" t="s">
        <v>579</v>
      </c>
      <c r="AZ89" s="27">
        <v>309</v>
      </c>
      <c r="BA89" s="27" t="s">
        <v>348</v>
      </c>
      <c r="BB89" s="27" t="s">
        <v>349</v>
      </c>
      <c r="BH89" s="84">
        <v>0</v>
      </c>
      <c r="BP89" s="27" t="s">
        <v>350</v>
      </c>
      <c r="BS89" s="84">
        <v>0</v>
      </c>
      <c r="BU89" s="84">
        <v>0</v>
      </c>
    </row>
    <row r="90" spans="1:73" ht="25.5" x14ac:dyDescent="0.2">
      <c r="A90" s="83">
        <v>45777</v>
      </c>
      <c r="B90" s="84">
        <v>32.5</v>
      </c>
      <c r="C90" s="84">
        <v>0</v>
      </c>
      <c r="D90" s="83"/>
      <c r="E90" s="84">
        <v>32.5</v>
      </c>
      <c r="F90" s="83"/>
      <c r="G90" s="84">
        <v>0</v>
      </c>
      <c r="I90" s="84">
        <v>-0.56999999999999995</v>
      </c>
      <c r="J90" s="83"/>
      <c r="K90" s="84">
        <v>31.93</v>
      </c>
      <c r="L90" s="84"/>
      <c r="M90" s="84"/>
      <c r="N90" s="84"/>
      <c r="O90" s="81" t="s">
        <v>580</v>
      </c>
      <c r="P90" s="84"/>
      <c r="Q90" s="84"/>
      <c r="R90" s="84"/>
      <c r="S90" s="84"/>
      <c r="T90" s="84"/>
      <c r="V90" s="85">
        <v>0.5814583333333333</v>
      </c>
      <c r="W90" s="27" t="s">
        <v>340</v>
      </c>
      <c r="X90" s="84">
        <v>32.5</v>
      </c>
      <c r="Y90" s="84">
        <v>0</v>
      </c>
      <c r="Z90" s="84">
        <v>0</v>
      </c>
      <c r="AB90" s="84">
        <v>0</v>
      </c>
      <c r="AC90" s="84">
        <v>0</v>
      </c>
      <c r="AD90" s="84">
        <v>0</v>
      </c>
      <c r="AE90" s="84">
        <v>0</v>
      </c>
      <c r="AF90" s="84">
        <v>32.5</v>
      </c>
      <c r="AG90" s="27" t="s">
        <v>341</v>
      </c>
      <c r="AI90" s="27" t="s">
        <v>352</v>
      </c>
      <c r="AK90" s="84">
        <v>0</v>
      </c>
      <c r="AQ90" s="27" t="s">
        <v>581</v>
      </c>
      <c r="AR90" s="27" t="s">
        <v>582</v>
      </c>
      <c r="AS90" s="27" t="s">
        <v>396</v>
      </c>
      <c r="AT90" s="27">
        <v>4379</v>
      </c>
      <c r="AU90" s="27" t="s">
        <v>345</v>
      </c>
      <c r="AV90" s="27" t="s">
        <v>346</v>
      </c>
      <c r="AX90" s="27" t="s">
        <v>583</v>
      </c>
      <c r="AZ90" s="27">
        <v>308</v>
      </c>
      <c r="BA90" s="27" t="s">
        <v>348</v>
      </c>
      <c r="BB90" s="27" t="s">
        <v>349</v>
      </c>
      <c r="BH90" s="84">
        <v>0</v>
      </c>
      <c r="BI90" s="27" t="s">
        <v>584</v>
      </c>
      <c r="BJ90" s="83">
        <v>45778</v>
      </c>
      <c r="BK90" s="27" t="s">
        <v>585</v>
      </c>
      <c r="BL90" s="27">
        <v>1.75</v>
      </c>
      <c r="BM90" s="84">
        <v>0</v>
      </c>
      <c r="BP90" s="27" t="s">
        <v>350</v>
      </c>
      <c r="BS90" s="84">
        <v>0</v>
      </c>
      <c r="BU90" s="84">
        <v>0</v>
      </c>
    </row>
    <row r="91" spans="1:73" x14ac:dyDescent="0.2">
      <c r="A91" s="83">
        <v>45777</v>
      </c>
      <c r="B91" s="84">
        <v>7.5</v>
      </c>
      <c r="C91" s="84">
        <v>7.5</v>
      </c>
      <c r="D91" s="83"/>
      <c r="E91" s="84">
        <v>0</v>
      </c>
      <c r="F91" s="83"/>
      <c r="G91" s="84">
        <v>0</v>
      </c>
      <c r="I91" s="84">
        <v>0</v>
      </c>
      <c r="J91" s="83"/>
      <c r="K91" s="84">
        <v>7.5</v>
      </c>
      <c r="L91" s="84"/>
      <c r="M91" s="84"/>
      <c r="N91" s="84"/>
      <c r="O91" s="81" t="s">
        <v>586</v>
      </c>
      <c r="P91" s="84"/>
      <c r="Q91" s="84"/>
      <c r="R91" s="84"/>
      <c r="S91" s="84">
        <v>7.5</v>
      </c>
      <c r="T91" s="84"/>
      <c r="V91" s="85">
        <v>0.57826388888888891</v>
      </c>
      <c r="W91" s="27" t="s">
        <v>340</v>
      </c>
      <c r="X91" s="84">
        <v>7.5</v>
      </c>
      <c r="Y91" s="84">
        <v>0</v>
      </c>
      <c r="Z91" s="84">
        <v>0</v>
      </c>
      <c r="AB91" s="84">
        <v>0</v>
      </c>
      <c r="AC91" s="84">
        <v>0</v>
      </c>
      <c r="AD91" s="84">
        <v>0</v>
      </c>
      <c r="AE91" s="84">
        <v>0</v>
      </c>
      <c r="AF91" s="84">
        <v>7.5</v>
      </c>
      <c r="AG91" s="27" t="s">
        <v>341</v>
      </c>
      <c r="AI91" s="27" t="s">
        <v>342</v>
      </c>
      <c r="AK91" s="84">
        <v>0</v>
      </c>
      <c r="AQ91" s="27" t="s">
        <v>587</v>
      </c>
      <c r="AR91" s="27" t="s">
        <v>588</v>
      </c>
      <c r="AU91" s="27" t="s">
        <v>345</v>
      </c>
      <c r="AV91" s="27" t="s">
        <v>346</v>
      </c>
      <c r="AX91" s="27" t="s">
        <v>589</v>
      </c>
      <c r="AZ91" s="27">
        <v>307</v>
      </c>
      <c r="BA91" s="27" t="s">
        <v>348</v>
      </c>
      <c r="BB91" s="27" t="s">
        <v>349</v>
      </c>
      <c r="BH91" s="84">
        <v>0</v>
      </c>
      <c r="BP91" s="27" t="s">
        <v>350</v>
      </c>
      <c r="BS91" s="84">
        <v>0</v>
      </c>
      <c r="BU91" s="84">
        <v>0</v>
      </c>
    </row>
    <row r="92" spans="1:73" x14ac:dyDescent="0.2">
      <c r="A92" s="83"/>
      <c r="B92" s="84"/>
      <c r="C92" s="84"/>
      <c r="D92" s="83"/>
      <c r="E92" s="84"/>
      <c r="F92" s="83"/>
      <c r="G92" s="84"/>
      <c r="I92" s="84"/>
      <c r="J92" s="83"/>
      <c r="K92" s="84"/>
      <c r="L92" s="84"/>
      <c r="M92" s="84"/>
      <c r="N92" s="84"/>
      <c r="P92" s="84"/>
      <c r="Q92" s="84"/>
      <c r="R92" s="84"/>
      <c r="S92" s="84"/>
      <c r="T92" s="84"/>
      <c r="V92" s="85"/>
      <c r="X92" s="84"/>
      <c r="Y92" s="84"/>
      <c r="Z92" s="84"/>
      <c r="AB92" s="84"/>
      <c r="AC92" s="84"/>
      <c r="AD92" s="84"/>
      <c r="AE92" s="84"/>
      <c r="AF92" s="84"/>
      <c r="AK92" s="84"/>
      <c r="BH92" s="84"/>
      <c r="BS92" s="84"/>
      <c r="BU92" s="84"/>
    </row>
    <row r="93" spans="1:73" x14ac:dyDescent="0.2">
      <c r="D93" s="84">
        <f>SUM(C76:C91)</f>
        <v>118.81</v>
      </c>
      <c r="E93" s="84"/>
      <c r="F93" s="84">
        <f>SUM(E76:E91)</f>
        <v>43</v>
      </c>
      <c r="G93" s="84"/>
      <c r="H93" s="84">
        <f>SUM(G76:G91)</f>
        <v>0</v>
      </c>
      <c r="I93" s="84"/>
      <c r="J93" s="84">
        <f>SUM(I76:I91)</f>
        <v>-0.76</v>
      </c>
      <c r="K93" s="84"/>
      <c r="L93" s="84">
        <f>SUM(K76:K91)</f>
        <v>161.05000000000001</v>
      </c>
      <c r="M93" s="84"/>
      <c r="N93" s="84"/>
      <c r="O93" s="81" t="s">
        <v>385</v>
      </c>
      <c r="P93" s="84">
        <f>SUM(P76:P91)</f>
        <v>0</v>
      </c>
      <c r="Q93" s="84">
        <f t="shared" ref="Q93:S93" si="5">SUM(Q76:Q91)</f>
        <v>51.31</v>
      </c>
      <c r="R93" s="84">
        <f t="shared" si="5"/>
        <v>45</v>
      </c>
      <c r="S93" s="84">
        <f t="shared" si="5"/>
        <v>22.5</v>
      </c>
      <c r="T93" s="87">
        <f>SUM(P76:S91)</f>
        <v>118.81</v>
      </c>
    </row>
    <row r="94" spans="1:73" x14ac:dyDescent="0.2">
      <c r="D94" s="84"/>
      <c r="E94" s="84"/>
      <c r="F94" s="84"/>
      <c r="G94" s="84"/>
      <c r="H94" s="84"/>
      <c r="I94" s="84"/>
      <c r="J94" s="84"/>
      <c r="K94" s="84"/>
      <c r="L94" s="84"/>
      <c r="M94" s="84">
        <f>SUM(D93:J93)</f>
        <v>161.05000000000001</v>
      </c>
      <c r="N94" s="84"/>
      <c r="P94" s="84"/>
      <c r="Q94" s="84"/>
      <c r="R94" s="84"/>
      <c r="S94" s="84"/>
      <c r="T94" s="87"/>
    </row>
    <row r="95" spans="1:73" x14ac:dyDescent="0.2"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P95" s="84"/>
      <c r="Q95" s="84"/>
      <c r="R95" s="84"/>
      <c r="S95" s="84"/>
      <c r="T95" s="87"/>
    </row>
    <row r="96" spans="1:73" x14ac:dyDescent="0.2">
      <c r="A96" s="83">
        <v>45780</v>
      </c>
      <c r="B96" s="84">
        <v>36.369999999999997</v>
      </c>
      <c r="C96" s="84">
        <v>36.369999999999997</v>
      </c>
      <c r="D96" s="83"/>
      <c r="E96" s="84">
        <v>0</v>
      </c>
      <c r="F96" s="83"/>
      <c r="G96" s="84">
        <v>0</v>
      </c>
      <c r="H96" s="83"/>
      <c r="I96" s="84">
        <v>0</v>
      </c>
      <c r="J96" s="83"/>
      <c r="K96" s="84">
        <v>36.369999999999997</v>
      </c>
      <c r="L96" s="83"/>
      <c r="M96" s="83"/>
      <c r="O96" s="81" t="s">
        <v>339</v>
      </c>
      <c r="P96" s="89"/>
      <c r="Q96" s="89">
        <v>36.369999999999997</v>
      </c>
      <c r="R96" s="89"/>
      <c r="S96" s="89"/>
      <c r="T96" s="89"/>
    </row>
    <row r="97" spans="1:20" x14ac:dyDescent="0.2">
      <c r="A97" s="83">
        <v>45780</v>
      </c>
      <c r="B97" s="84">
        <v>0</v>
      </c>
      <c r="C97" s="84">
        <v>-9.99</v>
      </c>
      <c r="D97" s="83"/>
      <c r="E97" s="84">
        <v>0</v>
      </c>
      <c r="F97" s="83"/>
      <c r="G97" s="84">
        <v>0</v>
      </c>
      <c r="H97" s="83"/>
      <c r="I97" s="84">
        <v>0</v>
      </c>
      <c r="J97" s="83"/>
      <c r="K97" s="84">
        <v>-9.99</v>
      </c>
      <c r="L97" s="83"/>
      <c r="M97" s="83"/>
      <c r="N97" s="84"/>
      <c r="O97" s="81" t="s">
        <v>590</v>
      </c>
      <c r="P97" s="89"/>
      <c r="Q97" s="89"/>
      <c r="R97" s="89"/>
      <c r="S97" s="89">
        <v>-9.99</v>
      </c>
      <c r="T97" s="89"/>
    </row>
    <row r="98" spans="1:20" x14ac:dyDescent="0.2">
      <c r="A98" s="83">
        <v>45780</v>
      </c>
      <c r="B98" s="84">
        <v>9.99</v>
      </c>
      <c r="C98" s="84">
        <v>9.99</v>
      </c>
      <c r="D98" s="83"/>
      <c r="E98" s="84">
        <v>0</v>
      </c>
      <c r="F98" s="83"/>
      <c r="G98" s="84">
        <v>0</v>
      </c>
      <c r="H98" s="83"/>
      <c r="I98" s="84">
        <v>0</v>
      </c>
      <c r="J98" s="83"/>
      <c r="K98" s="84">
        <v>9.99</v>
      </c>
      <c r="L98" s="83"/>
      <c r="M98" s="83"/>
      <c r="N98" s="84"/>
      <c r="O98" s="81" t="s">
        <v>375</v>
      </c>
      <c r="P98" s="89"/>
      <c r="Q98" s="89"/>
      <c r="R98" s="89"/>
      <c r="S98" s="89">
        <v>9.99</v>
      </c>
      <c r="T98" s="89"/>
    </row>
    <row r="99" spans="1:20" x14ac:dyDescent="0.2">
      <c r="A99" s="83">
        <v>45780</v>
      </c>
      <c r="B99" s="84">
        <v>9.99</v>
      </c>
      <c r="C99" s="84">
        <v>9.99</v>
      </c>
      <c r="D99" s="83"/>
      <c r="E99" s="84">
        <v>0</v>
      </c>
      <c r="F99" s="83"/>
      <c r="G99" s="84">
        <v>0</v>
      </c>
      <c r="H99" s="83"/>
      <c r="I99" s="84">
        <v>0</v>
      </c>
      <c r="J99" s="83"/>
      <c r="K99" s="84">
        <v>9.99</v>
      </c>
      <c r="L99" s="83"/>
      <c r="M99" s="83"/>
      <c r="N99" s="84"/>
      <c r="O99" s="81" t="s">
        <v>375</v>
      </c>
      <c r="P99" s="89"/>
      <c r="Q99" s="89"/>
      <c r="R99" s="89"/>
      <c r="S99" s="89">
        <v>9.99</v>
      </c>
      <c r="T99" s="89"/>
    </row>
    <row r="100" spans="1:20" x14ac:dyDescent="0.2">
      <c r="A100" s="83">
        <v>45787</v>
      </c>
      <c r="B100" s="84">
        <v>15</v>
      </c>
      <c r="C100" s="84">
        <v>0</v>
      </c>
      <c r="D100" s="83"/>
      <c r="E100" s="84">
        <v>15</v>
      </c>
      <c r="F100" s="83"/>
      <c r="G100" s="84">
        <v>0</v>
      </c>
      <c r="H100" s="83"/>
      <c r="I100" s="84">
        <v>-0.26</v>
      </c>
      <c r="J100" s="83"/>
      <c r="K100" s="84">
        <v>14.74</v>
      </c>
      <c r="L100" s="83"/>
      <c r="M100" s="83"/>
      <c r="N100" s="84"/>
      <c r="O100" s="81" t="s">
        <v>591</v>
      </c>
      <c r="P100" s="89"/>
      <c r="Q100" s="89"/>
      <c r="R100" s="89"/>
      <c r="S100" s="89"/>
      <c r="T100" s="89"/>
    </row>
    <row r="101" spans="1:20" x14ac:dyDescent="0.2">
      <c r="A101" s="83">
        <v>45787</v>
      </c>
      <c r="B101" s="84">
        <v>5</v>
      </c>
      <c r="C101" s="84">
        <v>5</v>
      </c>
      <c r="D101" s="83"/>
      <c r="E101" s="84">
        <v>0</v>
      </c>
      <c r="F101" s="83"/>
      <c r="G101" s="84">
        <v>0</v>
      </c>
      <c r="H101" s="83"/>
      <c r="I101" s="84">
        <v>0</v>
      </c>
      <c r="J101" s="83"/>
      <c r="K101" s="84">
        <v>5</v>
      </c>
      <c r="L101" s="83"/>
      <c r="M101" s="83"/>
      <c r="N101" s="84"/>
      <c r="O101" s="81" t="s">
        <v>408</v>
      </c>
      <c r="P101" s="89"/>
      <c r="Q101" s="89"/>
      <c r="R101" s="89"/>
      <c r="S101" s="89">
        <v>5</v>
      </c>
      <c r="T101" s="89"/>
    </row>
    <row r="102" spans="1:20" x14ac:dyDescent="0.2">
      <c r="A102" s="83">
        <v>45787</v>
      </c>
      <c r="B102" s="84">
        <v>5</v>
      </c>
      <c r="C102" s="84">
        <v>5</v>
      </c>
      <c r="D102" s="83"/>
      <c r="E102" s="84">
        <v>0</v>
      </c>
      <c r="F102" s="83"/>
      <c r="G102" s="84">
        <v>0</v>
      </c>
      <c r="H102" s="83"/>
      <c r="I102" s="84">
        <v>0</v>
      </c>
      <c r="J102" s="83"/>
      <c r="K102" s="84">
        <v>5</v>
      </c>
      <c r="L102" s="83"/>
      <c r="M102" s="83"/>
      <c r="N102" s="84"/>
      <c r="O102" s="81" t="s">
        <v>408</v>
      </c>
      <c r="P102" s="89"/>
      <c r="Q102" s="89"/>
      <c r="R102" s="89"/>
      <c r="S102" s="89">
        <v>5</v>
      </c>
      <c r="T102" s="89"/>
    </row>
    <row r="103" spans="1:20" x14ac:dyDescent="0.2">
      <c r="A103" s="83">
        <v>45798</v>
      </c>
      <c r="B103" s="84">
        <v>15</v>
      </c>
      <c r="C103" s="84">
        <v>0</v>
      </c>
      <c r="D103" s="83"/>
      <c r="E103" s="84">
        <v>15</v>
      </c>
      <c r="F103" s="83"/>
      <c r="G103" s="84">
        <v>0</v>
      </c>
      <c r="H103" s="83"/>
      <c r="I103" s="84">
        <v>-0.26</v>
      </c>
      <c r="J103" s="83"/>
      <c r="K103" s="84">
        <v>14.74</v>
      </c>
      <c r="L103" s="83"/>
      <c r="M103" s="83"/>
      <c r="N103" s="84"/>
      <c r="O103" s="81" t="s">
        <v>591</v>
      </c>
      <c r="P103" s="89"/>
      <c r="Q103" s="89"/>
      <c r="R103" s="89"/>
      <c r="S103" s="89"/>
      <c r="T103" s="89"/>
    </row>
    <row r="104" spans="1:20" x14ac:dyDescent="0.2">
      <c r="A104" s="83">
        <v>45801</v>
      </c>
      <c r="B104" s="84">
        <v>5</v>
      </c>
      <c r="C104" s="84">
        <v>0</v>
      </c>
      <c r="D104" s="83"/>
      <c r="E104" s="84">
        <v>5</v>
      </c>
      <c r="F104" s="83"/>
      <c r="G104" s="84">
        <v>0</v>
      </c>
      <c r="H104" s="83"/>
      <c r="I104" s="84">
        <v>-0.09</v>
      </c>
      <c r="J104" s="83"/>
      <c r="K104" s="84">
        <v>4.91</v>
      </c>
      <c r="L104" s="83"/>
      <c r="M104" s="83"/>
      <c r="N104" s="84"/>
      <c r="O104" s="81" t="s">
        <v>415</v>
      </c>
      <c r="P104" s="89"/>
      <c r="Q104" s="89"/>
      <c r="R104" s="89"/>
      <c r="S104" s="89"/>
      <c r="T104" s="89"/>
    </row>
    <row r="105" spans="1:20" x14ac:dyDescent="0.2">
      <c r="A105" s="83">
        <v>45801</v>
      </c>
      <c r="B105" s="84">
        <v>5</v>
      </c>
      <c r="C105" s="84">
        <v>0</v>
      </c>
      <c r="D105" s="83"/>
      <c r="E105" s="84">
        <v>5</v>
      </c>
      <c r="F105" s="83"/>
      <c r="G105" s="84">
        <v>0</v>
      </c>
      <c r="H105" s="83"/>
      <c r="I105" s="84">
        <v>-0.09</v>
      </c>
      <c r="J105" s="83"/>
      <c r="K105" s="84">
        <v>4.91</v>
      </c>
      <c r="L105" s="83"/>
      <c r="M105" s="83"/>
      <c r="N105" s="84"/>
      <c r="O105" s="81" t="s">
        <v>415</v>
      </c>
      <c r="P105" s="89"/>
      <c r="Q105" s="89"/>
      <c r="R105" s="89"/>
      <c r="S105" s="89"/>
      <c r="T105" s="89"/>
    </row>
    <row r="106" spans="1:20" x14ac:dyDescent="0.2">
      <c r="A106" s="83">
        <v>45801</v>
      </c>
      <c r="B106" s="84">
        <v>5</v>
      </c>
      <c r="C106" s="84">
        <v>0</v>
      </c>
      <c r="D106" s="83"/>
      <c r="E106" s="84">
        <v>5</v>
      </c>
      <c r="F106" s="83"/>
      <c r="G106" s="84">
        <v>0</v>
      </c>
      <c r="H106" s="83"/>
      <c r="I106" s="84">
        <v>-0.09</v>
      </c>
      <c r="J106" s="83"/>
      <c r="K106" s="84">
        <v>4.91</v>
      </c>
      <c r="L106" s="83"/>
      <c r="M106" s="83"/>
      <c r="N106" s="84"/>
      <c r="O106" s="81" t="s">
        <v>415</v>
      </c>
      <c r="P106" s="89"/>
      <c r="Q106" s="89"/>
      <c r="R106" s="89"/>
      <c r="S106" s="89"/>
      <c r="T106" s="89"/>
    </row>
    <row r="107" spans="1:20" x14ac:dyDescent="0.2">
      <c r="A107" s="83">
        <v>45801</v>
      </c>
      <c r="B107" s="84">
        <v>3</v>
      </c>
      <c r="C107" s="84">
        <v>3</v>
      </c>
      <c r="D107" s="83"/>
      <c r="E107" s="84">
        <v>0</v>
      </c>
      <c r="F107" s="83"/>
      <c r="G107" s="84">
        <v>0</v>
      </c>
      <c r="H107" s="83"/>
      <c r="I107" s="84">
        <v>0</v>
      </c>
      <c r="J107" s="83"/>
      <c r="K107" s="84">
        <v>3</v>
      </c>
      <c r="L107" s="83"/>
      <c r="M107" s="83"/>
      <c r="N107" s="84"/>
      <c r="O107" s="81" t="s">
        <v>339</v>
      </c>
      <c r="P107" s="89"/>
      <c r="Q107" s="89">
        <v>3</v>
      </c>
      <c r="R107" s="89"/>
      <c r="S107" s="89"/>
      <c r="T107" s="89"/>
    </row>
    <row r="108" spans="1:20" x14ac:dyDescent="0.2">
      <c r="A108" s="83">
        <v>45805</v>
      </c>
      <c r="B108" s="84">
        <v>15</v>
      </c>
      <c r="C108" s="84">
        <v>15</v>
      </c>
      <c r="D108" s="83"/>
      <c r="E108" s="84">
        <v>0</v>
      </c>
      <c r="F108" s="83"/>
      <c r="G108" s="84">
        <v>0</v>
      </c>
      <c r="H108" s="83"/>
      <c r="I108" s="84">
        <v>0</v>
      </c>
      <c r="J108" s="83"/>
      <c r="K108" s="84">
        <v>15</v>
      </c>
      <c r="L108" s="83"/>
      <c r="M108" s="83"/>
      <c r="N108" s="84"/>
      <c r="O108" s="81" t="s">
        <v>339</v>
      </c>
      <c r="P108" s="89"/>
      <c r="Q108" s="89">
        <v>15</v>
      </c>
      <c r="R108" s="89"/>
      <c r="S108" s="89"/>
      <c r="T108" s="89"/>
    </row>
    <row r="109" spans="1:20" x14ac:dyDescent="0.2">
      <c r="P109" s="89"/>
      <c r="Q109" s="89"/>
      <c r="R109" s="89"/>
      <c r="S109" s="89"/>
      <c r="T109" s="89"/>
    </row>
    <row r="110" spans="1:20" x14ac:dyDescent="0.2">
      <c r="D110" s="84">
        <f>SUM(C96:C108)</f>
        <v>74.36</v>
      </c>
      <c r="E110" s="84"/>
      <c r="F110" s="84">
        <f>SUM(E96:E108)</f>
        <v>45</v>
      </c>
      <c r="G110" s="84"/>
      <c r="H110" s="84">
        <f>SUM(G96:G108)</f>
        <v>0</v>
      </c>
      <c r="I110" s="84"/>
      <c r="J110" s="84">
        <f>SUM(I96:I108)</f>
        <v>-0.78999999999999992</v>
      </c>
      <c r="K110" s="84"/>
      <c r="L110" s="84">
        <f>SUM(K96:K108)</f>
        <v>118.56999999999998</v>
      </c>
      <c r="M110" s="84"/>
      <c r="N110" s="84"/>
      <c r="O110" s="81" t="s">
        <v>385</v>
      </c>
      <c r="P110" s="89">
        <f>SUM(P96:P108)</f>
        <v>0</v>
      </c>
      <c r="Q110" s="89">
        <f t="shared" ref="Q110:S110" si="6">SUM(Q96:Q108)</f>
        <v>54.37</v>
      </c>
      <c r="R110" s="89">
        <f t="shared" si="6"/>
        <v>0</v>
      </c>
      <c r="S110" s="89">
        <f t="shared" si="6"/>
        <v>19.990000000000002</v>
      </c>
      <c r="T110" s="90">
        <f>SUM(P96:S108)</f>
        <v>74.36</v>
      </c>
    </row>
    <row r="111" spans="1:20" x14ac:dyDescent="0.2">
      <c r="M111" s="84">
        <f>SUM(D110:J110)</f>
        <v>118.57</v>
      </c>
    </row>
    <row r="112" spans="1:20" x14ac:dyDescent="0.2">
      <c r="D112" s="84"/>
      <c r="M112" s="84"/>
    </row>
    <row r="113" spans="1:21" x14ac:dyDescent="0.2">
      <c r="A113" s="83">
        <v>45815</v>
      </c>
      <c r="B113" s="84">
        <v>6.5</v>
      </c>
      <c r="C113" s="84">
        <v>0</v>
      </c>
      <c r="D113" s="83"/>
      <c r="E113" s="84">
        <v>6.5</v>
      </c>
      <c r="F113" s="83"/>
      <c r="G113" s="84">
        <v>0</v>
      </c>
      <c r="H113" s="83"/>
      <c r="I113" s="84">
        <v>-0.11</v>
      </c>
      <c r="J113" s="83"/>
      <c r="K113" s="84">
        <v>6.39</v>
      </c>
      <c r="L113" s="83"/>
      <c r="M113" s="83"/>
      <c r="O113" s="81" t="s">
        <v>592</v>
      </c>
      <c r="P113" s="89"/>
      <c r="Q113" s="89"/>
      <c r="R113" s="89"/>
      <c r="S113" s="89"/>
      <c r="T113" s="89"/>
    </row>
    <row r="114" spans="1:21" x14ac:dyDescent="0.2">
      <c r="A114" s="83">
        <v>45819</v>
      </c>
      <c r="B114" s="84">
        <v>3</v>
      </c>
      <c r="C114" s="84">
        <v>3</v>
      </c>
      <c r="D114" s="83"/>
      <c r="E114" s="84">
        <v>0</v>
      </c>
      <c r="F114" s="83"/>
      <c r="G114" s="84">
        <v>0</v>
      </c>
      <c r="H114" s="83"/>
      <c r="I114" s="84">
        <v>0</v>
      </c>
      <c r="J114" s="83"/>
      <c r="K114" s="84">
        <v>3</v>
      </c>
      <c r="L114" s="83"/>
      <c r="M114" s="83"/>
      <c r="N114" s="84"/>
      <c r="O114" s="81" t="s">
        <v>593</v>
      </c>
      <c r="P114" s="89"/>
      <c r="Q114" s="89"/>
      <c r="R114" s="89"/>
      <c r="S114" s="89">
        <v>3</v>
      </c>
      <c r="T114" s="89"/>
    </row>
    <row r="115" spans="1:21" x14ac:dyDescent="0.2">
      <c r="A115" s="83">
        <v>45822</v>
      </c>
      <c r="B115" s="84">
        <v>13.68</v>
      </c>
      <c r="C115" s="84">
        <v>13.68</v>
      </c>
      <c r="D115" s="83"/>
      <c r="E115" s="84">
        <v>0</v>
      </c>
      <c r="F115" s="83"/>
      <c r="G115" s="84">
        <v>0</v>
      </c>
      <c r="H115" s="83"/>
      <c r="I115" s="84">
        <v>0</v>
      </c>
      <c r="J115" s="83"/>
      <c r="K115" s="84">
        <v>13.68</v>
      </c>
      <c r="L115" s="83"/>
      <c r="M115" s="83"/>
      <c r="N115" s="84"/>
      <c r="O115" s="81" t="s">
        <v>339</v>
      </c>
      <c r="P115" s="89"/>
      <c r="Q115" s="89">
        <v>13.68</v>
      </c>
      <c r="R115" s="89"/>
      <c r="S115" s="89"/>
      <c r="T115" s="89"/>
    </row>
    <row r="116" spans="1:21" x14ac:dyDescent="0.2">
      <c r="A116" s="83">
        <v>45833</v>
      </c>
      <c r="B116" s="84">
        <v>10</v>
      </c>
      <c r="C116" s="84">
        <v>10</v>
      </c>
      <c r="D116" s="83"/>
      <c r="E116" s="84">
        <v>0</v>
      </c>
      <c r="F116" s="83"/>
      <c r="G116" s="84">
        <v>0</v>
      </c>
      <c r="H116" s="83"/>
      <c r="I116" s="84">
        <v>0</v>
      </c>
      <c r="J116" s="83"/>
      <c r="K116" s="84">
        <v>10</v>
      </c>
      <c r="L116" s="83"/>
      <c r="M116" s="83"/>
      <c r="N116" s="84"/>
      <c r="O116" s="81" t="s">
        <v>339</v>
      </c>
      <c r="P116" s="89"/>
      <c r="Q116" s="89">
        <v>10</v>
      </c>
      <c r="R116" s="89"/>
      <c r="S116" s="89"/>
      <c r="T116" s="89"/>
    </row>
    <row r="117" spans="1:21" x14ac:dyDescent="0.2">
      <c r="A117" s="83">
        <v>45833</v>
      </c>
      <c r="B117" s="84">
        <v>1</v>
      </c>
      <c r="C117" s="84">
        <v>1</v>
      </c>
      <c r="D117" s="83"/>
      <c r="E117" s="84">
        <v>0</v>
      </c>
      <c r="F117" s="83"/>
      <c r="G117" s="84">
        <v>0</v>
      </c>
      <c r="H117" s="83"/>
      <c r="I117" s="84">
        <v>0</v>
      </c>
      <c r="J117" s="83"/>
      <c r="K117" s="84">
        <v>1</v>
      </c>
      <c r="L117" s="83"/>
      <c r="M117" s="83"/>
      <c r="O117" s="81" t="s">
        <v>594</v>
      </c>
      <c r="P117" s="89"/>
      <c r="Q117" s="89"/>
      <c r="R117" s="89"/>
      <c r="S117" s="89">
        <v>1</v>
      </c>
      <c r="T117" s="89"/>
    </row>
    <row r="119" spans="1:21" x14ac:dyDescent="0.2">
      <c r="D119" s="84">
        <f>SUM(C113:C117)</f>
        <v>27.68</v>
      </c>
      <c r="F119" s="84">
        <f>SUM(E113:E117)</f>
        <v>6.5</v>
      </c>
      <c r="H119" s="84">
        <f>SUM(G113:G117)</f>
        <v>0</v>
      </c>
      <c r="J119" s="84">
        <f>SUM(I113:I117)</f>
        <v>-0.11</v>
      </c>
      <c r="L119" s="84">
        <f>SUM(K113:K117)</f>
        <v>34.07</v>
      </c>
      <c r="M119" s="84"/>
      <c r="O119" s="81" t="s">
        <v>385</v>
      </c>
      <c r="P119" s="84">
        <f>SUM(P113:P117)</f>
        <v>0</v>
      </c>
      <c r="Q119" s="84">
        <f t="shared" ref="Q119:S119" si="7">SUM(Q113:Q117)</f>
        <v>23.68</v>
      </c>
      <c r="R119" s="84">
        <f t="shared" si="7"/>
        <v>0</v>
      </c>
      <c r="S119" s="84">
        <f t="shared" si="7"/>
        <v>4</v>
      </c>
      <c r="T119" s="87">
        <f>SUM(P113:S117)</f>
        <v>27.68</v>
      </c>
    </row>
    <row r="120" spans="1:21" x14ac:dyDescent="0.2">
      <c r="M120" s="84">
        <f>SUM(D119:J119)</f>
        <v>34.07</v>
      </c>
    </row>
    <row r="122" spans="1:21" ht="25.5" x14ac:dyDescent="0.2">
      <c r="A122" s="83">
        <v>45840</v>
      </c>
      <c r="B122" s="84">
        <v>15</v>
      </c>
      <c r="C122" s="84">
        <v>15</v>
      </c>
      <c r="D122" s="83"/>
      <c r="E122" s="84">
        <v>0</v>
      </c>
      <c r="F122" s="83"/>
      <c r="G122" s="84">
        <v>0</v>
      </c>
      <c r="H122" s="83"/>
      <c r="I122" s="84">
        <v>0</v>
      </c>
      <c r="J122" s="83"/>
      <c r="K122" s="84">
        <v>15</v>
      </c>
      <c r="L122" s="83"/>
      <c r="M122" s="83"/>
      <c r="N122" s="84"/>
      <c r="O122" s="81" t="s">
        <v>595</v>
      </c>
      <c r="P122" s="89"/>
      <c r="Q122" s="89"/>
      <c r="R122" s="89"/>
      <c r="S122" s="89">
        <v>15</v>
      </c>
      <c r="T122" s="89"/>
    </row>
    <row r="123" spans="1:21" x14ac:dyDescent="0.2">
      <c r="A123" s="83">
        <v>45840</v>
      </c>
      <c r="B123" s="84">
        <v>5</v>
      </c>
      <c r="C123" s="84">
        <v>5</v>
      </c>
      <c r="D123" s="83"/>
      <c r="E123" s="84">
        <v>0</v>
      </c>
      <c r="F123" s="83"/>
      <c r="G123" s="84">
        <v>0</v>
      </c>
      <c r="H123" s="83"/>
      <c r="I123" s="84">
        <v>0</v>
      </c>
      <c r="J123" s="83"/>
      <c r="K123" s="84">
        <v>5</v>
      </c>
      <c r="L123" s="83"/>
      <c r="M123" s="83"/>
      <c r="N123" s="84"/>
      <c r="O123" s="81" t="s">
        <v>393</v>
      </c>
      <c r="P123" s="89"/>
      <c r="Q123" s="89"/>
      <c r="R123" s="89"/>
      <c r="S123" s="89">
        <v>5</v>
      </c>
      <c r="T123" s="89"/>
    </row>
    <row r="124" spans="1:21" x14ac:dyDescent="0.2">
      <c r="A124" s="83">
        <v>45843</v>
      </c>
      <c r="B124" s="84">
        <v>26</v>
      </c>
      <c r="C124" s="84">
        <v>26</v>
      </c>
      <c r="D124" s="83"/>
      <c r="E124" s="84">
        <v>0</v>
      </c>
      <c r="F124" s="83"/>
      <c r="G124" s="84">
        <v>0</v>
      </c>
      <c r="H124" s="83"/>
      <c r="I124" s="84">
        <v>0</v>
      </c>
      <c r="J124" s="83"/>
      <c r="K124" s="84">
        <v>26</v>
      </c>
      <c r="L124" s="83"/>
      <c r="M124" s="83"/>
      <c r="N124" s="84"/>
      <c r="O124" s="81" t="s">
        <v>339</v>
      </c>
      <c r="P124" s="89"/>
      <c r="Q124" s="89">
        <v>26</v>
      </c>
      <c r="R124" s="89"/>
      <c r="S124" s="89"/>
      <c r="T124" s="89"/>
    </row>
    <row r="125" spans="1:21" x14ac:dyDescent="0.2">
      <c r="A125" s="83">
        <v>45847</v>
      </c>
      <c r="B125" s="84">
        <v>10</v>
      </c>
      <c r="C125" s="84">
        <v>10</v>
      </c>
      <c r="D125" s="83"/>
      <c r="E125" s="84">
        <v>0</v>
      </c>
      <c r="F125" s="83"/>
      <c r="G125" s="84">
        <v>0</v>
      </c>
      <c r="H125" s="83"/>
      <c r="I125" s="84">
        <v>0</v>
      </c>
      <c r="J125" s="83"/>
      <c r="K125" s="84">
        <v>10</v>
      </c>
      <c r="L125" s="83"/>
      <c r="M125" s="83"/>
      <c r="N125" s="84"/>
      <c r="O125" s="81" t="s">
        <v>596</v>
      </c>
      <c r="P125" s="89">
        <v>5</v>
      </c>
      <c r="Q125" s="89"/>
      <c r="R125" s="89">
        <v>2</v>
      </c>
      <c r="S125" s="89">
        <v>3</v>
      </c>
      <c r="T125" s="89"/>
      <c r="U125" s="27" t="s">
        <v>597</v>
      </c>
    </row>
    <row r="126" spans="1:21" x14ac:dyDescent="0.2">
      <c r="A126" s="83">
        <v>45848</v>
      </c>
      <c r="B126" s="84">
        <v>100</v>
      </c>
      <c r="C126" s="84">
        <v>0</v>
      </c>
      <c r="D126" s="83"/>
      <c r="E126" s="84">
        <v>0</v>
      </c>
      <c r="F126" s="83"/>
      <c r="G126" s="84">
        <v>100</v>
      </c>
      <c r="H126" s="32" t="s">
        <v>598</v>
      </c>
      <c r="I126" s="84">
        <v>0</v>
      </c>
      <c r="J126" s="83"/>
      <c r="K126" s="84">
        <v>100</v>
      </c>
      <c r="L126" s="83"/>
      <c r="M126" s="83"/>
      <c r="N126" s="84"/>
      <c r="O126" s="81" t="s">
        <v>599</v>
      </c>
      <c r="P126" s="89"/>
      <c r="Q126" s="89"/>
      <c r="R126" s="89"/>
      <c r="S126" s="89"/>
      <c r="T126" s="89"/>
    </row>
    <row r="127" spans="1:21" x14ac:dyDescent="0.2">
      <c r="A127" s="83">
        <v>45850</v>
      </c>
      <c r="B127" s="84">
        <v>0.5</v>
      </c>
      <c r="C127" s="84">
        <v>0.5</v>
      </c>
      <c r="D127" s="83"/>
      <c r="E127" s="84">
        <v>0</v>
      </c>
      <c r="F127" s="83"/>
      <c r="G127" s="84">
        <v>0</v>
      </c>
      <c r="H127" s="83"/>
      <c r="I127" s="84">
        <v>0</v>
      </c>
      <c r="J127" s="83"/>
      <c r="K127" s="84">
        <v>0.5</v>
      </c>
      <c r="L127" s="83"/>
      <c r="M127" s="83"/>
      <c r="N127" s="84"/>
      <c r="O127" s="81" t="s">
        <v>381</v>
      </c>
      <c r="P127" s="89"/>
      <c r="Q127" s="89"/>
      <c r="R127" s="89">
        <v>0.5</v>
      </c>
      <c r="S127" s="89"/>
      <c r="T127" s="89"/>
    </row>
    <row r="128" spans="1:21" x14ac:dyDescent="0.2">
      <c r="A128" s="83">
        <v>45850</v>
      </c>
      <c r="B128" s="84">
        <v>1.5</v>
      </c>
      <c r="C128" s="84">
        <v>1.5</v>
      </c>
      <c r="D128" s="83"/>
      <c r="E128" s="84">
        <v>0</v>
      </c>
      <c r="F128" s="83"/>
      <c r="G128" s="84">
        <v>0</v>
      </c>
      <c r="H128" s="83"/>
      <c r="I128" s="84">
        <v>0</v>
      </c>
      <c r="J128" s="83"/>
      <c r="K128" s="84">
        <v>1.5</v>
      </c>
      <c r="L128" s="83"/>
      <c r="M128" s="83"/>
      <c r="N128" s="84"/>
      <c r="O128" s="81" t="s">
        <v>455</v>
      </c>
      <c r="P128" s="89"/>
      <c r="Q128" s="89"/>
      <c r="R128" s="89"/>
      <c r="S128" s="89">
        <v>1.5</v>
      </c>
      <c r="T128" s="89"/>
    </row>
    <row r="129" spans="1:68" x14ac:dyDescent="0.2">
      <c r="A129" s="83">
        <v>45850</v>
      </c>
      <c r="B129" s="84">
        <v>20</v>
      </c>
      <c r="C129" s="84">
        <v>20</v>
      </c>
      <c r="D129" s="83"/>
      <c r="E129" s="84">
        <v>0</v>
      </c>
      <c r="F129" s="83"/>
      <c r="G129" s="84">
        <v>0</v>
      </c>
      <c r="H129" s="83"/>
      <c r="I129" s="84">
        <v>0</v>
      </c>
      <c r="J129" s="83"/>
      <c r="K129" s="84">
        <v>20</v>
      </c>
      <c r="L129" s="83"/>
      <c r="M129" s="83"/>
      <c r="N129" s="84"/>
      <c r="O129" s="81" t="s">
        <v>381</v>
      </c>
      <c r="P129" s="89"/>
      <c r="Q129" s="89"/>
      <c r="R129" s="89">
        <v>20</v>
      </c>
      <c r="S129" s="89"/>
      <c r="T129" s="89"/>
    </row>
    <row r="130" spans="1:68" ht="25.5" x14ac:dyDescent="0.2">
      <c r="A130" s="83">
        <v>45854</v>
      </c>
      <c r="B130" s="84">
        <v>12</v>
      </c>
      <c r="C130" s="84">
        <v>12</v>
      </c>
      <c r="D130" s="83"/>
      <c r="E130" s="84">
        <v>0</v>
      </c>
      <c r="F130" s="83"/>
      <c r="G130" s="84">
        <v>0</v>
      </c>
      <c r="H130" s="83"/>
      <c r="I130" s="84">
        <v>0</v>
      </c>
      <c r="J130" s="83"/>
      <c r="K130" s="84">
        <v>12</v>
      </c>
      <c r="L130" s="83"/>
      <c r="M130" s="83"/>
      <c r="N130" s="84"/>
      <c r="O130" s="81" t="s">
        <v>600</v>
      </c>
      <c r="P130" s="89"/>
      <c r="Q130" s="89"/>
      <c r="R130" s="89"/>
      <c r="S130" s="89">
        <v>12</v>
      </c>
      <c r="T130" s="89"/>
    </row>
    <row r="131" spans="1:68" x14ac:dyDescent="0.2">
      <c r="A131" s="83">
        <v>45854</v>
      </c>
      <c r="B131" s="84">
        <v>71</v>
      </c>
      <c r="C131" s="84">
        <v>71</v>
      </c>
      <c r="D131" s="83"/>
      <c r="E131" s="84">
        <v>0</v>
      </c>
      <c r="F131" s="83"/>
      <c r="G131" s="84">
        <v>0</v>
      </c>
      <c r="H131" s="83"/>
      <c r="I131" s="84">
        <v>0</v>
      </c>
      <c r="J131" s="83"/>
      <c r="K131" s="84">
        <v>71</v>
      </c>
      <c r="L131" s="83"/>
      <c r="M131" s="83"/>
      <c r="N131" s="84"/>
      <c r="O131" s="81" t="s">
        <v>339</v>
      </c>
      <c r="P131" s="89"/>
      <c r="Q131" s="89">
        <v>71</v>
      </c>
      <c r="R131" s="89"/>
      <c r="S131" s="89"/>
      <c r="T131" s="89"/>
    </row>
    <row r="132" spans="1:68" x14ac:dyDescent="0.2">
      <c r="A132" s="83">
        <v>45857</v>
      </c>
      <c r="B132" s="84">
        <v>15.99</v>
      </c>
      <c r="C132" s="84">
        <v>0</v>
      </c>
      <c r="D132" s="83"/>
      <c r="E132" s="84">
        <v>15.99</v>
      </c>
      <c r="F132" s="83"/>
      <c r="G132" s="84">
        <v>0</v>
      </c>
      <c r="H132" s="83"/>
      <c r="I132" s="84">
        <v>-0.28000000000000003</v>
      </c>
      <c r="J132" s="83"/>
      <c r="K132" s="84">
        <v>15.71</v>
      </c>
      <c r="L132" s="83"/>
      <c r="M132" s="83"/>
      <c r="N132" s="84"/>
      <c r="O132" s="81" t="s">
        <v>601</v>
      </c>
      <c r="P132" s="89"/>
      <c r="Q132" s="89"/>
      <c r="R132" s="89"/>
      <c r="S132" s="89"/>
      <c r="T132" s="89"/>
    </row>
    <row r="133" spans="1:68" ht="38.25" x14ac:dyDescent="0.2">
      <c r="A133" s="83">
        <v>45861</v>
      </c>
      <c r="B133" s="84">
        <v>24</v>
      </c>
      <c r="C133" s="84">
        <v>0</v>
      </c>
      <c r="D133" s="83"/>
      <c r="E133" s="84">
        <v>24</v>
      </c>
      <c r="F133" s="83"/>
      <c r="G133" s="84">
        <v>0</v>
      </c>
      <c r="H133" s="83"/>
      <c r="I133" s="84">
        <v>-0.42</v>
      </c>
      <c r="J133" s="83"/>
      <c r="K133" s="84">
        <v>23.58</v>
      </c>
      <c r="L133" s="83"/>
      <c r="M133" s="83"/>
      <c r="N133" s="84"/>
      <c r="O133" s="81" t="s">
        <v>602</v>
      </c>
      <c r="P133" s="89"/>
      <c r="Q133" s="89"/>
      <c r="R133" s="89"/>
      <c r="S133" s="89"/>
      <c r="T133" s="89"/>
    </row>
    <row r="134" spans="1:68" ht="25.5" x14ac:dyDescent="0.2">
      <c r="A134" s="83">
        <v>45861</v>
      </c>
      <c r="B134" s="84">
        <v>83.99</v>
      </c>
      <c r="C134" s="84">
        <v>0</v>
      </c>
      <c r="D134" s="83"/>
      <c r="E134" s="84">
        <v>83.99</v>
      </c>
      <c r="F134" s="83"/>
      <c r="G134" s="84">
        <v>0</v>
      </c>
      <c r="H134" s="83"/>
      <c r="I134" s="84">
        <v>-1.47</v>
      </c>
      <c r="J134" s="83"/>
      <c r="K134" s="84">
        <v>82.52</v>
      </c>
      <c r="L134" s="83"/>
      <c r="M134" s="83"/>
      <c r="N134" s="84"/>
      <c r="O134" s="81" t="s">
        <v>603</v>
      </c>
      <c r="P134" s="89"/>
      <c r="Q134" s="89"/>
      <c r="R134" s="89"/>
      <c r="S134" s="89"/>
      <c r="T134" s="89"/>
    </row>
    <row r="135" spans="1:68" x14ac:dyDescent="0.2">
      <c r="A135" s="83">
        <v>45861</v>
      </c>
      <c r="B135" s="84">
        <v>30</v>
      </c>
      <c r="C135" s="84">
        <v>30</v>
      </c>
      <c r="D135" s="83"/>
      <c r="E135" s="84">
        <v>0</v>
      </c>
      <c r="F135" s="83"/>
      <c r="G135" s="84">
        <v>0</v>
      </c>
      <c r="H135" s="83"/>
      <c r="I135" s="84">
        <v>0</v>
      </c>
      <c r="J135" s="83"/>
      <c r="K135" s="84">
        <v>30</v>
      </c>
      <c r="L135" s="83"/>
      <c r="M135" s="83"/>
      <c r="N135" s="84"/>
      <c r="O135" s="81" t="s">
        <v>604</v>
      </c>
      <c r="P135" s="89"/>
      <c r="Q135" s="89"/>
      <c r="R135" s="89">
        <v>30</v>
      </c>
      <c r="S135" s="89"/>
      <c r="T135" s="89"/>
    </row>
    <row r="136" spans="1:68" x14ac:dyDescent="0.2">
      <c r="A136" s="83">
        <v>45864</v>
      </c>
      <c r="B136" s="84">
        <v>37</v>
      </c>
      <c r="C136" s="84">
        <v>37</v>
      </c>
      <c r="D136" s="83"/>
      <c r="E136" s="84">
        <v>0</v>
      </c>
      <c r="F136" s="83"/>
      <c r="G136" s="84">
        <v>0</v>
      </c>
      <c r="H136" s="83"/>
      <c r="I136" s="84">
        <v>0</v>
      </c>
      <c r="J136" s="83"/>
      <c r="K136" s="84">
        <v>37</v>
      </c>
      <c r="L136" s="83"/>
      <c r="M136" s="83"/>
      <c r="N136" s="84"/>
      <c r="O136" s="81" t="s">
        <v>339</v>
      </c>
      <c r="P136" s="89"/>
      <c r="Q136" s="89">
        <v>37</v>
      </c>
      <c r="R136" s="89"/>
      <c r="S136" s="89"/>
      <c r="T136" s="89"/>
    </row>
    <row r="137" spans="1:68" x14ac:dyDescent="0.2">
      <c r="A137" s="83">
        <v>45868</v>
      </c>
      <c r="B137" s="84">
        <v>42</v>
      </c>
      <c r="C137" s="84">
        <v>42</v>
      </c>
      <c r="D137" s="83"/>
      <c r="E137" s="84">
        <v>0</v>
      </c>
      <c r="F137" s="83"/>
      <c r="G137" s="84">
        <v>0</v>
      </c>
      <c r="H137" s="83"/>
      <c r="I137" s="84">
        <v>0</v>
      </c>
      <c r="J137" s="83"/>
      <c r="K137" s="84">
        <v>42</v>
      </c>
      <c r="L137" s="83"/>
      <c r="M137" s="83"/>
      <c r="N137" s="84"/>
      <c r="O137" s="81" t="s">
        <v>339</v>
      </c>
      <c r="P137" s="89"/>
      <c r="Q137" s="89">
        <v>42</v>
      </c>
      <c r="R137" s="89"/>
      <c r="S137" s="89"/>
      <c r="T137" s="89"/>
    </row>
    <row r="138" spans="1:68" x14ac:dyDescent="0.2">
      <c r="P138" s="89"/>
      <c r="Q138" s="89"/>
      <c r="R138" s="89"/>
      <c r="S138" s="89"/>
      <c r="T138" s="89"/>
    </row>
    <row r="139" spans="1:68" x14ac:dyDescent="0.2">
      <c r="D139" s="84">
        <f>SUM(C122:C137)</f>
        <v>270</v>
      </c>
      <c r="F139" s="84">
        <f>SUM(E122:E137)</f>
        <v>123.97999999999999</v>
      </c>
      <c r="H139" s="84">
        <f>SUM(G122:G137)</f>
        <v>100</v>
      </c>
      <c r="J139" s="84">
        <f>SUM(I122:I137)</f>
        <v>-2.17</v>
      </c>
      <c r="L139" s="84">
        <f>SUM(K122:K137)</f>
        <v>491.80999999999995</v>
      </c>
      <c r="M139" s="84"/>
      <c r="O139" s="81" t="s">
        <v>385</v>
      </c>
      <c r="P139" s="89">
        <f>SUM(P122:P137)</f>
        <v>5</v>
      </c>
      <c r="Q139" s="89">
        <f t="shared" ref="Q139:S139" si="8">SUM(Q122:Q137)</f>
        <v>176</v>
      </c>
      <c r="R139" s="89">
        <f t="shared" si="8"/>
        <v>52.5</v>
      </c>
      <c r="S139" s="89">
        <f t="shared" si="8"/>
        <v>36.5</v>
      </c>
      <c r="T139" s="90">
        <f>SUM(P122:S137)</f>
        <v>270</v>
      </c>
    </row>
    <row r="140" spans="1:68" x14ac:dyDescent="0.2">
      <c r="M140" s="84">
        <f>SUM(D139:J139)</f>
        <v>491.81</v>
      </c>
      <c r="P140" s="89"/>
      <c r="Q140" s="89"/>
      <c r="R140" s="89"/>
      <c r="S140" s="89"/>
      <c r="T140" s="89"/>
    </row>
    <row r="141" spans="1:68" x14ac:dyDescent="0.2">
      <c r="P141" s="89"/>
      <c r="Q141" s="89"/>
      <c r="R141" s="89"/>
      <c r="S141" s="89"/>
      <c r="T141" s="89"/>
    </row>
    <row r="142" spans="1:68" ht="25.5" x14ac:dyDescent="0.2">
      <c r="A142" s="83">
        <v>45871</v>
      </c>
      <c r="B142" s="84">
        <v>10.5</v>
      </c>
      <c r="C142" s="84">
        <v>0</v>
      </c>
      <c r="D142" s="83"/>
      <c r="E142" s="84">
        <v>10.5</v>
      </c>
      <c r="F142" s="83"/>
      <c r="G142" s="84">
        <v>0</v>
      </c>
      <c r="H142" s="83"/>
      <c r="I142" s="84">
        <v>-0.18</v>
      </c>
      <c r="J142" s="83"/>
      <c r="K142" s="84">
        <v>10.32</v>
      </c>
      <c r="L142" s="83"/>
      <c r="M142" s="83"/>
      <c r="N142" s="84"/>
      <c r="O142" s="81" t="s">
        <v>605</v>
      </c>
      <c r="P142" s="89"/>
      <c r="Q142" s="89"/>
      <c r="R142" s="89"/>
      <c r="S142" s="89"/>
      <c r="T142" s="89"/>
      <c r="U142" s="84"/>
      <c r="W142" s="84">
        <v>0</v>
      </c>
      <c r="X142" s="84">
        <v>0</v>
      </c>
      <c r="Y142" s="84">
        <v>0</v>
      </c>
      <c r="Z142" s="84">
        <v>0</v>
      </c>
      <c r="AA142" s="84">
        <v>10.5</v>
      </c>
      <c r="AB142" s="27" t="s">
        <v>341</v>
      </c>
      <c r="AD142" s="27" t="s">
        <v>352</v>
      </c>
      <c r="AF142" s="84">
        <v>0</v>
      </c>
      <c r="AL142" s="27" t="s">
        <v>606</v>
      </c>
      <c r="AM142" s="27" t="s">
        <v>607</v>
      </c>
      <c r="AN142" s="27" t="s">
        <v>355</v>
      </c>
      <c r="AO142" s="27">
        <v>7640</v>
      </c>
      <c r="AP142" s="27" t="s">
        <v>356</v>
      </c>
      <c r="AQ142" s="27" t="s">
        <v>357</v>
      </c>
      <c r="AS142" s="27" t="s">
        <v>608</v>
      </c>
      <c r="AU142" s="27">
        <v>343</v>
      </c>
      <c r="AV142" s="27" t="s">
        <v>348</v>
      </c>
      <c r="AW142" s="27" t="s">
        <v>349</v>
      </c>
      <c r="BC142" s="84">
        <v>0</v>
      </c>
      <c r="BD142" s="27" t="s">
        <v>609</v>
      </c>
      <c r="BE142" s="83">
        <v>45872</v>
      </c>
      <c r="BF142" s="27" t="s">
        <v>610</v>
      </c>
      <c r="BG142" s="27">
        <v>1.75</v>
      </c>
      <c r="BH142" s="84">
        <v>0</v>
      </c>
      <c r="BK142" s="27" t="s">
        <v>350</v>
      </c>
      <c r="BN142" s="84">
        <v>0</v>
      </c>
      <c r="BP142" s="84">
        <v>0</v>
      </c>
    </row>
    <row r="143" spans="1:68" x14ac:dyDescent="0.2">
      <c r="A143" s="83">
        <v>45875</v>
      </c>
      <c r="B143" s="84">
        <v>69</v>
      </c>
      <c r="C143" s="84">
        <v>69</v>
      </c>
      <c r="D143" s="83"/>
      <c r="E143" s="84">
        <v>0</v>
      </c>
      <c r="F143" s="83"/>
      <c r="G143" s="84">
        <v>0</v>
      </c>
      <c r="H143" s="83"/>
      <c r="I143" s="84">
        <v>0</v>
      </c>
      <c r="J143" s="83"/>
      <c r="K143" s="84">
        <v>69</v>
      </c>
      <c r="L143" s="83"/>
      <c r="M143" s="83"/>
      <c r="N143" s="84"/>
      <c r="O143" s="81" t="s">
        <v>339</v>
      </c>
      <c r="P143" s="89"/>
      <c r="Q143" s="89">
        <v>69</v>
      </c>
      <c r="R143" s="89"/>
      <c r="S143" s="89"/>
      <c r="T143" s="89"/>
      <c r="U143" s="84"/>
      <c r="W143" s="84">
        <v>0</v>
      </c>
      <c r="X143" s="84">
        <v>0</v>
      </c>
      <c r="Y143" s="84">
        <v>0</v>
      </c>
      <c r="Z143" s="84">
        <v>0</v>
      </c>
      <c r="AA143" s="84">
        <v>69</v>
      </c>
      <c r="AB143" s="27" t="s">
        <v>341</v>
      </c>
      <c r="AD143" s="27" t="s">
        <v>342</v>
      </c>
      <c r="AF143" s="84">
        <v>0</v>
      </c>
      <c r="AL143" s="27" t="s">
        <v>611</v>
      </c>
      <c r="AM143" s="27" t="s">
        <v>612</v>
      </c>
      <c r="AP143" s="27" t="s">
        <v>345</v>
      </c>
      <c r="AQ143" s="27" t="s">
        <v>346</v>
      </c>
      <c r="AS143" s="27" t="s">
        <v>613</v>
      </c>
      <c r="AU143" s="27">
        <v>344</v>
      </c>
      <c r="AV143" s="27" t="s">
        <v>348</v>
      </c>
      <c r="AW143" s="27" t="s">
        <v>349</v>
      </c>
      <c r="BC143" s="84">
        <v>0</v>
      </c>
      <c r="BK143" s="27" t="s">
        <v>350</v>
      </c>
      <c r="BN143" s="84">
        <v>0</v>
      </c>
      <c r="BP143" s="84">
        <v>0</v>
      </c>
    </row>
    <row r="144" spans="1:68" x14ac:dyDescent="0.2">
      <c r="A144" s="83">
        <v>45882</v>
      </c>
      <c r="B144" s="84">
        <v>6</v>
      </c>
      <c r="C144" s="84">
        <v>6</v>
      </c>
      <c r="D144" s="83"/>
      <c r="E144" s="84">
        <v>0</v>
      </c>
      <c r="F144" s="83"/>
      <c r="G144" s="84">
        <v>0</v>
      </c>
      <c r="H144" s="83"/>
      <c r="I144" s="84">
        <v>0</v>
      </c>
      <c r="J144" s="83"/>
      <c r="K144" s="84">
        <v>6</v>
      </c>
      <c r="L144" s="83"/>
      <c r="M144" s="83"/>
      <c r="N144" s="84"/>
      <c r="O144" s="81" t="s">
        <v>614</v>
      </c>
      <c r="P144" s="89"/>
      <c r="Q144" s="89"/>
      <c r="R144" s="89"/>
      <c r="S144" s="89">
        <v>6</v>
      </c>
      <c r="T144" s="89"/>
      <c r="U144" s="84"/>
      <c r="W144" s="84">
        <v>0</v>
      </c>
      <c r="X144" s="84">
        <v>0</v>
      </c>
      <c r="Y144" s="84">
        <v>0</v>
      </c>
      <c r="Z144" s="84">
        <v>0</v>
      </c>
      <c r="AA144" s="84">
        <v>6</v>
      </c>
      <c r="AB144" s="27" t="s">
        <v>341</v>
      </c>
      <c r="AD144" s="27" t="s">
        <v>342</v>
      </c>
      <c r="AF144" s="84">
        <v>0</v>
      </c>
      <c r="AL144" s="27" t="s">
        <v>615</v>
      </c>
      <c r="AM144" s="27" t="s">
        <v>616</v>
      </c>
      <c r="AP144" s="27" t="s">
        <v>345</v>
      </c>
      <c r="AQ144" s="27" t="s">
        <v>346</v>
      </c>
      <c r="AS144" s="27" t="s">
        <v>617</v>
      </c>
      <c r="AU144" s="27">
        <v>345</v>
      </c>
      <c r="AV144" s="27" t="s">
        <v>348</v>
      </c>
      <c r="AW144" s="27" t="s">
        <v>349</v>
      </c>
      <c r="BC144" s="84">
        <v>0</v>
      </c>
      <c r="BK144" s="27" t="s">
        <v>350</v>
      </c>
      <c r="BN144" s="84">
        <v>0</v>
      </c>
      <c r="BP144" s="84">
        <v>0</v>
      </c>
    </row>
    <row r="145" spans="1:68" x14ac:dyDescent="0.2">
      <c r="A145" s="83">
        <v>45885</v>
      </c>
      <c r="B145" s="84">
        <v>10</v>
      </c>
      <c r="C145" s="84">
        <v>10</v>
      </c>
      <c r="D145" s="83"/>
      <c r="E145" s="84">
        <v>0</v>
      </c>
      <c r="F145" s="83"/>
      <c r="G145" s="84">
        <v>0</v>
      </c>
      <c r="H145" s="83"/>
      <c r="I145" s="84">
        <v>0</v>
      </c>
      <c r="J145" s="83"/>
      <c r="K145" s="84">
        <v>10</v>
      </c>
      <c r="L145" s="83"/>
      <c r="M145" s="83"/>
      <c r="N145" s="84"/>
      <c r="O145" s="81" t="s">
        <v>618</v>
      </c>
      <c r="P145" s="89"/>
      <c r="Q145" s="89"/>
      <c r="R145" s="89"/>
      <c r="S145" s="89">
        <v>10</v>
      </c>
      <c r="T145" s="89"/>
      <c r="U145" s="84"/>
      <c r="W145" s="84">
        <v>0</v>
      </c>
      <c r="X145" s="84">
        <v>0</v>
      </c>
      <c r="Y145" s="84">
        <v>0</v>
      </c>
      <c r="Z145" s="84">
        <v>0</v>
      </c>
      <c r="AA145" s="84">
        <v>10</v>
      </c>
      <c r="AB145" s="27" t="s">
        <v>341</v>
      </c>
      <c r="AD145" s="27" t="s">
        <v>342</v>
      </c>
      <c r="AF145" s="84">
        <v>0</v>
      </c>
      <c r="AL145" s="27" t="s">
        <v>619</v>
      </c>
      <c r="AM145" s="27" t="s">
        <v>620</v>
      </c>
      <c r="AP145" s="27" t="s">
        <v>356</v>
      </c>
      <c r="AQ145" s="27" t="s">
        <v>357</v>
      </c>
      <c r="AS145" s="27" t="s">
        <v>621</v>
      </c>
      <c r="AU145" s="27">
        <v>348</v>
      </c>
      <c r="AV145" s="27" t="s">
        <v>348</v>
      </c>
      <c r="AW145" s="27" t="s">
        <v>349</v>
      </c>
      <c r="BC145" s="84">
        <v>0</v>
      </c>
      <c r="BK145" s="27" t="s">
        <v>350</v>
      </c>
      <c r="BN145" s="84">
        <v>0</v>
      </c>
      <c r="BP145" s="84">
        <v>0</v>
      </c>
    </row>
    <row r="146" spans="1:68" x14ac:dyDescent="0.2">
      <c r="A146" s="83">
        <v>45885</v>
      </c>
      <c r="B146" s="84">
        <v>2</v>
      </c>
      <c r="C146" s="84">
        <v>2</v>
      </c>
      <c r="D146" s="83"/>
      <c r="E146" s="84">
        <v>0</v>
      </c>
      <c r="F146" s="83"/>
      <c r="G146" s="84">
        <v>0</v>
      </c>
      <c r="H146" s="83"/>
      <c r="I146" s="84">
        <v>0</v>
      </c>
      <c r="J146" s="83"/>
      <c r="K146" s="84">
        <v>2</v>
      </c>
      <c r="L146" s="83"/>
      <c r="M146" s="83"/>
      <c r="N146" s="84"/>
      <c r="O146" s="81" t="s">
        <v>622</v>
      </c>
      <c r="P146" s="89"/>
      <c r="Q146" s="89"/>
      <c r="R146" s="89">
        <v>0.5</v>
      </c>
      <c r="S146" s="89">
        <v>1.5</v>
      </c>
      <c r="T146" s="89"/>
      <c r="U146" s="84"/>
      <c r="W146" s="84">
        <v>0</v>
      </c>
      <c r="X146" s="84">
        <v>0</v>
      </c>
      <c r="Y146" s="84">
        <v>0</v>
      </c>
      <c r="Z146" s="84">
        <v>0</v>
      </c>
      <c r="AA146" s="84">
        <v>2</v>
      </c>
      <c r="AB146" s="27" t="s">
        <v>341</v>
      </c>
      <c r="AD146" s="27" t="s">
        <v>342</v>
      </c>
      <c r="AF146" s="84">
        <v>0</v>
      </c>
      <c r="AL146" s="27" t="s">
        <v>623</v>
      </c>
      <c r="AM146" s="27" t="s">
        <v>624</v>
      </c>
      <c r="AP146" s="27" t="s">
        <v>345</v>
      </c>
      <c r="AQ146" s="27" t="s">
        <v>346</v>
      </c>
      <c r="AS146" s="27" t="s">
        <v>625</v>
      </c>
      <c r="AU146" s="27">
        <v>347</v>
      </c>
      <c r="AV146" s="27" t="s">
        <v>348</v>
      </c>
      <c r="AW146" s="27" t="s">
        <v>349</v>
      </c>
      <c r="BC146" s="84">
        <v>0</v>
      </c>
      <c r="BK146" s="27" t="s">
        <v>350</v>
      </c>
      <c r="BN146" s="84">
        <v>0</v>
      </c>
      <c r="BP146" s="84">
        <v>0</v>
      </c>
    </row>
    <row r="147" spans="1:68" x14ac:dyDescent="0.2">
      <c r="A147" s="83">
        <v>45885</v>
      </c>
      <c r="B147" s="84">
        <v>10</v>
      </c>
      <c r="C147" s="84">
        <v>10</v>
      </c>
      <c r="D147" s="83"/>
      <c r="E147" s="84">
        <v>0</v>
      </c>
      <c r="F147" s="83"/>
      <c r="G147" s="84">
        <v>0</v>
      </c>
      <c r="H147" s="83"/>
      <c r="I147" s="84">
        <v>0</v>
      </c>
      <c r="J147" s="83"/>
      <c r="K147" s="84">
        <v>10</v>
      </c>
      <c r="L147" s="83"/>
      <c r="M147" s="83"/>
      <c r="N147" s="84"/>
      <c r="O147" s="81" t="s">
        <v>626</v>
      </c>
      <c r="P147" s="89"/>
      <c r="Q147" s="89"/>
      <c r="R147" s="89">
        <v>4</v>
      </c>
      <c r="S147" s="89">
        <v>6</v>
      </c>
      <c r="T147" s="89"/>
      <c r="U147" s="84"/>
      <c r="W147" s="84">
        <v>0</v>
      </c>
      <c r="X147" s="84">
        <v>0</v>
      </c>
      <c r="Y147" s="84">
        <v>0</v>
      </c>
      <c r="Z147" s="84">
        <v>0</v>
      </c>
      <c r="AA147" s="84">
        <v>10</v>
      </c>
      <c r="AB147" s="27" t="s">
        <v>341</v>
      </c>
      <c r="AD147" s="27" t="s">
        <v>342</v>
      </c>
      <c r="AF147" s="84">
        <v>0</v>
      </c>
      <c r="AL147" s="27" t="s">
        <v>627</v>
      </c>
      <c r="AM147" s="27" t="s">
        <v>628</v>
      </c>
      <c r="AP147" s="27" t="s">
        <v>345</v>
      </c>
      <c r="AQ147" s="27" t="s">
        <v>346</v>
      </c>
      <c r="AS147" s="27" t="s">
        <v>629</v>
      </c>
      <c r="AU147" s="27">
        <v>346</v>
      </c>
      <c r="AV147" s="27" t="s">
        <v>348</v>
      </c>
      <c r="AW147" s="27" t="s">
        <v>349</v>
      </c>
      <c r="BC147" s="84">
        <v>0</v>
      </c>
      <c r="BK147" s="27" t="s">
        <v>350</v>
      </c>
      <c r="BN147" s="84">
        <v>0</v>
      </c>
      <c r="BP147" s="84">
        <v>0</v>
      </c>
    </row>
    <row r="148" spans="1:68" x14ac:dyDescent="0.2">
      <c r="A148" s="83">
        <v>45889</v>
      </c>
      <c r="B148" s="84">
        <v>1.5</v>
      </c>
      <c r="C148" s="84">
        <v>1.5</v>
      </c>
      <c r="D148" s="83"/>
      <c r="E148" s="84">
        <v>0</v>
      </c>
      <c r="F148" s="83"/>
      <c r="G148" s="84">
        <v>0</v>
      </c>
      <c r="H148" s="83"/>
      <c r="I148" s="84">
        <v>0</v>
      </c>
      <c r="J148" s="83"/>
      <c r="K148" s="84">
        <v>1.5</v>
      </c>
      <c r="L148" s="83"/>
      <c r="M148" s="83"/>
      <c r="N148" s="84"/>
      <c r="O148" s="81" t="s">
        <v>443</v>
      </c>
      <c r="P148" s="89"/>
      <c r="Q148" s="89"/>
      <c r="R148" s="89"/>
      <c r="S148" s="89">
        <v>1.5</v>
      </c>
      <c r="T148" s="89"/>
      <c r="U148" s="84"/>
      <c r="W148" s="84">
        <v>0</v>
      </c>
      <c r="X148" s="84">
        <v>0</v>
      </c>
      <c r="Y148" s="84">
        <v>0</v>
      </c>
      <c r="Z148" s="84">
        <v>0</v>
      </c>
      <c r="AA148" s="84">
        <v>1.5</v>
      </c>
      <c r="AB148" s="27" t="s">
        <v>341</v>
      </c>
      <c r="AD148" s="27" t="s">
        <v>342</v>
      </c>
      <c r="AF148" s="84">
        <v>0</v>
      </c>
      <c r="AL148" s="27" t="s">
        <v>630</v>
      </c>
      <c r="AM148" s="27" t="s">
        <v>631</v>
      </c>
      <c r="AP148" s="27" t="s">
        <v>345</v>
      </c>
      <c r="AQ148" s="27" t="s">
        <v>346</v>
      </c>
      <c r="AS148" s="27" t="s">
        <v>632</v>
      </c>
      <c r="AU148" s="27">
        <v>349</v>
      </c>
      <c r="AV148" s="27" t="s">
        <v>348</v>
      </c>
      <c r="AW148" s="27" t="s">
        <v>349</v>
      </c>
      <c r="BC148" s="84">
        <v>0</v>
      </c>
      <c r="BK148" s="27" t="s">
        <v>350</v>
      </c>
      <c r="BN148" s="84">
        <v>0</v>
      </c>
      <c r="BP148" s="84">
        <v>0</v>
      </c>
    </row>
    <row r="149" spans="1:68" x14ac:dyDescent="0.2">
      <c r="A149" s="83">
        <v>45896</v>
      </c>
      <c r="B149" s="84">
        <v>48.85</v>
      </c>
      <c r="C149" s="84">
        <v>48.85</v>
      </c>
      <c r="D149" s="83"/>
      <c r="E149" s="84">
        <v>0</v>
      </c>
      <c r="F149" s="83"/>
      <c r="G149" s="84">
        <v>0</v>
      </c>
      <c r="H149" s="83"/>
      <c r="I149" s="84">
        <v>0</v>
      </c>
      <c r="J149" s="83"/>
      <c r="K149" s="84">
        <v>48.85</v>
      </c>
      <c r="L149" s="83"/>
      <c r="M149" s="83"/>
      <c r="N149" s="84"/>
      <c r="O149" s="81" t="s">
        <v>339</v>
      </c>
      <c r="P149" s="89"/>
      <c r="Q149" s="89">
        <v>48.85</v>
      </c>
      <c r="R149" s="89"/>
      <c r="S149" s="89"/>
      <c r="T149" s="89"/>
      <c r="U149" s="84"/>
      <c r="W149" s="84">
        <v>0</v>
      </c>
      <c r="X149" s="84">
        <v>0</v>
      </c>
      <c r="Y149" s="84">
        <v>0</v>
      </c>
      <c r="Z149" s="84">
        <v>0</v>
      </c>
      <c r="AA149" s="84">
        <v>48.85</v>
      </c>
      <c r="AB149" s="27" t="s">
        <v>341</v>
      </c>
      <c r="AD149" s="27" t="s">
        <v>342</v>
      </c>
      <c r="AF149" s="84">
        <v>0</v>
      </c>
      <c r="AL149" s="27" t="s">
        <v>633</v>
      </c>
      <c r="AM149" s="27" t="s">
        <v>634</v>
      </c>
      <c r="AP149" s="27" t="s">
        <v>345</v>
      </c>
      <c r="AQ149" s="27" t="s">
        <v>346</v>
      </c>
      <c r="AS149" s="27" t="s">
        <v>635</v>
      </c>
      <c r="AU149" s="27">
        <v>352</v>
      </c>
      <c r="AV149" s="27" t="s">
        <v>348</v>
      </c>
      <c r="AW149" s="27" t="s">
        <v>349</v>
      </c>
      <c r="BC149" s="84">
        <v>0</v>
      </c>
      <c r="BK149" s="27" t="s">
        <v>350</v>
      </c>
      <c r="BN149" s="84">
        <v>0</v>
      </c>
      <c r="BP149" s="84">
        <v>0</v>
      </c>
    </row>
    <row r="150" spans="1:68" x14ac:dyDescent="0.2">
      <c r="A150" s="83">
        <v>45896</v>
      </c>
      <c r="B150" s="84">
        <v>15</v>
      </c>
      <c r="C150" s="84">
        <v>0</v>
      </c>
      <c r="D150" s="83"/>
      <c r="E150" s="84">
        <v>0</v>
      </c>
      <c r="F150" s="83"/>
      <c r="G150" s="84">
        <v>15</v>
      </c>
      <c r="H150" s="32" t="s">
        <v>598</v>
      </c>
      <c r="I150" s="84">
        <v>0</v>
      </c>
      <c r="J150" s="83"/>
      <c r="K150" s="84">
        <v>15</v>
      </c>
      <c r="L150" s="83"/>
      <c r="M150" s="83"/>
      <c r="N150" s="84"/>
      <c r="O150" s="81" t="s">
        <v>472</v>
      </c>
      <c r="P150" s="89"/>
      <c r="Q150" s="89"/>
      <c r="R150" s="89"/>
      <c r="S150" s="89"/>
      <c r="T150" s="89"/>
      <c r="U150" s="84" t="s">
        <v>636</v>
      </c>
      <c r="W150" s="84">
        <v>0</v>
      </c>
      <c r="X150" s="84">
        <v>0</v>
      </c>
      <c r="Y150" s="84">
        <v>0</v>
      </c>
      <c r="Z150" s="84">
        <v>0</v>
      </c>
      <c r="AA150" s="84">
        <v>15</v>
      </c>
      <c r="AB150" s="27" t="s">
        <v>341</v>
      </c>
      <c r="AD150" s="27" t="s">
        <v>342</v>
      </c>
      <c r="AF150" s="84">
        <v>0</v>
      </c>
      <c r="AH150" s="27" t="s">
        <v>598</v>
      </c>
      <c r="AL150" s="27" t="s">
        <v>637</v>
      </c>
      <c r="AM150" s="27" t="s">
        <v>638</v>
      </c>
      <c r="AP150" s="27" t="s">
        <v>345</v>
      </c>
      <c r="AQ150" s="27" t="s">
        <v>346</v>
      </c>
      <c r="AS150" s="27" t="s">
        <v>639</v>
      </c>
      <c r="AU150" s="27">
        <v>351</v>
      </c>
      <c r="AV150" s="27" t="s">
        <v>348</v>
      </c>
      <c r="AW150" s="27" t="s">
        <v>349</v>
      </c>
      <c r="AY150" s="27" t="s">
        <v>640</v>
      </c>
      <c r="AZ150" s="27" t="s">
        <v>641</v>
      </c>
      <c r="BC150" s="84">
        <v>0</v>
      </c>
      <c r="BK150" s="27" t="s">
        <v>350</v>
      </c>
      <c r="BN150" s="84">
        <v>0</v>
      </c>
      <c r="BP150" s="84">
        <v>0</v>
      </c>
    </row>
    <row r="151" spans="1:68" ht="25.5" x14ac:dyDescent="0.2">
      <c r="A151" s="83">
        <v>45896</v>
      </c>
      <c r="B151" s="84">
        <v>10</v>
      </c>
      <c r="C151" s="84">
        <v>10</v>
      </c>
      <c r="D151" s="83"/>
      <c r="E151" s="84">
        <v>0</v>
      </c>
      <c r="F151" s="83"/>
      <c r="G151" s="84">
        <v>0</v>
      </c>
      <c r="H151" s="83"/>
      <c r="I151" s="84">
        <v>0</v>
      </c>
      <c r="J151" s="83"/>
      <c r="K151" s="84">
        <v>10</v>
      </c>
      <c r="L151" s="83"/>
      <c r="M151" s="83"/>
      <c r="N151" s="84"/>
      <c r="O151" s="81" t="s">
        <v>642</v>
      </c>
      <c r="P151" s="89"/>
      <c r="Q151" s="89"/>
      <c r="R151" s="89">
        <v>4</v>
      </c>
      <c r="S151" s="89">
        <v>6</v>
      </c>
      <c r="T151" s="89"/>
      <c r="U151" s="84"/>
      <c r="W151" s="84">
        <v>0</v>
      </c>
      <c r="X151" s="84">
        <v>0</v>
      </c>
      <c r="Y151" s="84">
        <v>0</v>
      </c>
      <c r="Z151" s="84">
        <v>0</v>
      </c>
      <c r="AA151" s="84">
        <v>10</v>
      </c>
      <c r="AB151" s="27" t="s">
        <v>341</v>
      </c>
      <c r="AD151" s="27" t="s">
        <v>342</v>
      </c>
      <c r="AF151" s="84">
        <v>0</v>
      </c>
      <c r="AL151" s="27" t="s">
        <v>643</v>
      </c>
      <c r="AM151" s="27" t="s">
        <v>644</v>
      </c>
      <c r="AP151" s="27" t="s">
        <v>345</v>
      </c>
      <c r="AQ151" s="27" t="s">
        <v>346</v>
      </c>
      <c r="AS151" s="27" t="s">
        <v>645</v>
      </c>
      <c r="AU151" s="27">
        <v>350</v>
      </c>
      <c r="AV151" s="27" t="s">
        <v>348</v>
      </c>
      <c r="AW151" s="27" t="s">
        <v>349</v>
      </c>
      <c r="BC151" s="84">
        <v>0</v>
      </c>
      <c r="BK151" s="27" t="s">
        <v>350</v>
      </c>
      <c r="BN151" s="84">
        <v>0</v>
      </c>
      <c r="BP151" s="84">
        <v>0</v>
      </c>
    </row>
    <row r="152" spans="1:68" ht="25.5" x14ac:dyDescent="0.2">
      <c r="A152" s="83">
        <v>45899</v>
      </c>
      <c r="B152" s="84">
        <v>13.5</v>
      </c>
      <c r="C152" s="84">
        <v>0</v>
      </c>
      <c r="D152" s="83"/>
      <c r="E152" s="84">
        <v>13.5</v>
      </c>
      <c r="F152" s="83"/>
      <c r="G152" s="84">
        <v>0</v>
      </c>
      <c r="H152" s="83"/>
      <c r="I152" s="84">
        <v>-0.24</v>
      </c>
      <c r="J152" s="83"/>
      <c r="K152" s="84">
        <v>13.26</v>
      </c>
      <c r="L152" s="83"/>
      <c r="M152" s="83"/>
      <c r="N152" s="84"/>
      <c r="O152" s="81" t="s">
        <v>646</v>
      </c>
      <c r="P152" s="89"/>
      <c r="Q152" s="89"/>
      <c r="R152" s="89"/>
      <c r="S152" s="89"/>
      <c r="T152" s="89"/>
      <c r="U152" s="84"/>
      <c r="W152" s="84">
        <v>0</v>
      </c>
      <c r="X152" s="84">
        <v>0</v>
      </c>
      <c r="Y152" s="84">
        <v>0</v>
      </c>
      <c r="Z152" s="84">
        <v>0</v>
      </c>
      <c r="AA152" s="84">
        <v>13.5</v>
      </c>
      <c r="AB152" s="27" t="s">
        <v>341</v>
      </c>
      <c r="AD152" s="27" t="s">
        <v>352</v>
      </c>
      <c r="AF152" s="84">
        <v>0</v>
      </c>
      <c r="AL152" s="27" t="s">
        <v>647</v>
      </c>
      <c r="AM152" s="27" t="s">
        <v>648</v>
      </c>
      <c r="AN152" s="27" t="s">
        <v>396</v>
      </c>
      <c r="AO152" s="27">
        <v>1108</v>
      </c>
      <c r="AP152" s="27" t="s">
        <v>345</v>
      </c>
      <c r="AQ152" s="27" t="s">
        <v>346</v>
      </c>
      <c r="AS152" s="27" t="s">
        <v>649</v>
      </c>
      <c r="AU152" s="27">
        <v>354</v>
      </c>
      <c r="AV152" s="27" t="s">
        <v>348</v>
      </c>
      <c r="AW152" s="27" t="s">
        <v>349</v>
      </c>
      <c r="BC152" s="84">
        <v>0</v>
      </c>
      <c r="BD152" s="27" t="s">
        <v>650</v>
      </c>
      <c r="BE152" s="83">
        <v>45900</v>
      </c>
      <c r="BF152" s="27" t="s">
        <v>651</v>
      </c>
      <c r="BG152" s="27">
        <v>1.75</v>
      </c>
      <c r="BH152" s="84">
        <v>0</v>
      </c>
      <c r="BK152" s="27" t="s">
        <v>350</v>
      </c>
      <c r="BN152" s="84">
        <v>0</v>
      </c>
      <c r="BP152" s="84">
        <v>0</v>
      </c>
    </row>
    <row r="153" spans="1:68" x14ac:dyDescent="0.2">
      <c r="A153" s="83">
        <v>45899</v>
      </c>
      <c r="B153" s="84">
        <v>5</v>
      </c>
      <c r="C153" s="84">
        <v>0</v>
      </c>
      <c r="D153" s="83"/>
      <c r="E153" s="84">
        <v>5</v>
      </c>
      <c r="F153" s="83"/>
      <c r="G153" s="84">
        <v>0</v>
      </c>
      <c r="H153" s="83"/>
      <c r="I153" s="84">
        <v>-0.09</v>
      </c>
      <c r="J153" s="83"/>
      <c r="K153" s="84">
        <v>4.91</v>
      </c>
      <c r="L153" s="83"/>
      <c r="M153" s="83"/>
      <c r="N153" s="84"/>
      <c r="O153" s="81" t="s">
        <v>652</v>
      </c>
      <c r="P153" s="89"/>
      <c r="Q153" s="89"/>
      <c r="R153" s="89"/>
      <c r="S153" s="89"/>
      <c r="T153" s="89"/>
      <c r="U153" s="84"/>
      <c r="W153" s="84">
        <v>0</v>
      </c>
      <c r="X153" s="84">
        <v>0</v>
      </c>
      <c r="Y153" s="84">
        <v>0</v>
      </c>
      <c r="Z153" s="84">
        <v>0</v>
      </c>
      <c r="AA153" s="84">
        <v>5</v>
      </c>
      <c r="AB153" s="27" t="s">
        <v>341</v>
      </c>
      <c r="AD153" s="27" t="s">
        <v>352</v>
      </c>
      <c r="AF153" s="84">
        <v>0</v>
      </c>
      <c r="AL153" s="27" t="s">
        <v>653</v>
      </c>
      <c r="AM153" s="27" t="s">
        <v>654</v>
      </c>
      <c r="AN153" s="27" t="s">
        <v>355</v>
      </c>
      <c r="AO153" s="27">
        <v>5956</v>
      </c>
      <c r="AP153" s="27" t="s">
        <v>356</v>
      </c>
      <c r="AQ153" s="27" t="s">
        <v>357</v>
      </c>
      <c r="AS153" s="27" t="s">
        <v>655</v>
      </c>
      <c r="AU153" s="27">
        <v>353</v>
      </c>
      <c r="AV153" s="27" t="s">
        <v>348</v>
      </c>
      <c r="AW153" s="27" t="s">
        <v>349</v>
      </c>
      <c r="BC153" s="84">
        <v>0</v>
      </c>
      <c r="BD153" s="27" t="s">
        <v>650</v>
      </c>
      <c r="BE153" s="83">
        <v>45900</v>
      </c>
      <c r="BF153" s="27" t="s">
        <v>651</v>
      </c>
      <c r="BG153" s="27">
        <v>1.75</v>
      </c>
      <c r="BH153" s="84">
        <v>0</v>
      </c>
      <c r="BK153" s="27" t="s">
        <v>350</v>
      </c>
      <c r="BN153" s="84">
        <v>0</v>
      </c>
      <c r="BP153" s="84">
        <v>0</v>
      </c>
    </row>
    <row r="154" spans="1:68" x14ac:dyDescent="0.2">
      <c r="P154" s="89"/>
      <c r="Q154" s="89"/>
      <c r="R154" s="89"/>
      <c r="S154" s="89"/>
      <c r="T154" s="89"/>
    </row>
    <row r="155" spans="1:68" x14ac:dyDescent="0.2">
      <c r="D155" s="84">
        <f>SUM(C142:C153)</f>
        <v>157.35</v>
      </c>
      <c r="F155" s="84">
        <f>SUM(E142:E153)</f>
        <v>29</v>
      </c>
      <c r="H155" s="84">
        <f>SUM(G142:G153)</f>
        <v>15</v>
      </c>
      <c r="J155" s="84">
        <f>SUM(I142:I153)</f>
        <v>-0.51</v>
      </c>
      <c r="L155" s="84">
        <f>SUM(K142:K153)</f>
        <v>200.83999999999997</v>
      </c>
      <c r="M155" s="84"/>
      <c r="O155" s="81" t="s">
        <v>385</v>
      </c>
      <c r="P155" s="89">
        <f>SUM(P142:P153)</f>
        <v>0</v>
      </c>
      <c r="Q155" s="89">
        <f t="shared" ref="Q155:S155" si="9">SUM(Q142:Q153)</f>
        <v>117.85</v>
      </c>
      <c r="R155" s="89">
        <f t="shared" si="9"/>
        <v>8.5</v>
      </c>
      <c r="S155" s="89">
        <f t="shared" si="9"/>
        <v>31</v>
      </c>
      <c r="T155" s="90">
        <f>SUM(P141:S153)</f>
        <v>157.35</v>
      </c>
    </row>
    <row r="156" spans="1:68" x14ac:dyDescent="0.2">
      <c r="M156" s="84">
        <f>SUM(D155:J155)</f>
        <v>200.84</v>
      </c>
      <c r="P156" s="89"/>
      <c r="Q156" s="89"/>
      <c r="R156" s="89"/>
      <c r="S156" s="89"/>
      <c r="T156" s="89"/>
    </row>
    <row r="157" spans="1:68" x14ac:dyDescent="0.2">
      <c r="D157" s="84"/>
      <c r="M157" s="84"/>
      <c r="P157" s="89"/>
      <c r="Q157" s="89"/>
      <c r="R157" s="89"/>
      <c r="S157" s="89"/>
      <c r="T157" s="89"/>
    </row>
    <row r="158" spans="1:68" x14ac:dyDescent="0.2">
      <c r="A158" s="83">
        <v>45906</v>
      </c>
      <c r="B158" s="84">
        <v>34</v>
      </c>
      <c r="C158" s="84">
        <v>34</v>
      </c>
      <c r="D158" s="83"/>
      <c r="E158" s="84">
        <v>0</v>
      </c>
      <c r="F158" s="83"/>
      <c r="G158" s="84">
        <v>0</v>
      </c>
      <c r="H158" s="83"/>
      <c r="I158" s="84">
        <v>0</v>
      </c>
      <c r="J158" s="83"/>
      <c r="K158" s="84">
        <v>34</v>
      </c>
      <c r="L158" s="83"/>
      <c r="M158" s="83"/>
      <c r="N158" s="84"/>
      <c r="O158" s="81" t="s">
        <v>656</v>
      </c>
      <c r="P158" s="89"/>
      <c r="Q158" s="89"/>
      <c r="R158" s="89">
        <v>34</v>
      </c>
      <c r="S158" s="89"/>
      <c r="T158" s="89"/>
      <c r="U158" s="84"/>
      <c r="W158" s="84">
        <v>0</v>
      </c>
      <c r="X158" s="84">
        <v>0</v>
      </c>
      <c r="Y158" s="84">
        <v>0</v>
      </c>
      <c r="Z158" s="84">
        <v>0</v>
      </c>
      <c r="AA158" s="84">
        <v>34</v>
      </c>
      <c r="AB158" s="27" t="s">
        <v>341</v>
      </c>
      <c r="AD158" s="27" t="s">
        <v>342</v>
      </c>
      <c r="AF158" s="84">
        <v>0</v>
      </c>
      <c r="AL158" s="27" t="s">
        <v>657</v>
      </c>
      <c r="AM158" s="27" t="s">
        <v>658</v>
      </c>
      <c r="AP158" s="27" t="s">
        <v>345</v>
      </c>
      <c r="AQ158" s="27" t="s">
        <v>346</v>
      </c>
      <c r="AS158" s="27" t="s">
        <v>659</v>
      </c>
      <c r="AU158" s="27">
        <v>365</v>
      </c>
      <c r="AV158" s="27" t="s">
        <v>348</v>
      </c>
      <c r="AW158" s="27" t="s">
        <v>349</v>
      </c>
      <c r="BC158" s="84">
        <v>0</v>
      </c>
      <c r="BK158" s="27" t="s">
        <v>350</v>
      </c>
      <c r="BN158" s="84">
        <v>0</v>
      </c>
      <c r="BP158" s="84">
        <v>0</v>
      </c>
    </row>
    <row r="159" spans="1:68" x14ac:dyDescent="0.2">
      <c r="A159" s="83">
        <v>45906</v>
      </c>
      <c r="B159" s="84">
        <v>20.9</v>
      </c>
      <c r="C159" s="84">
        <v>20.9</v>
      </c>
      <c r="D159" s="83"/>
      <c r="E159" s="84">
        <v>0</v>
      </c>
      <c r="F159" s="83"/>
      <c r="G159" s="84">
        <v>0</v>
      </c>
      <c r="H159" s="83"/>
      <c r="I159" s="84">
        <v>0</v>
      </c>
      <c r="J159" s="83"/>
      <c r="K159" s="84">
        <v>20.9</v>
      </c>
      <c r="L159" s="83"/>
      <c r="M159" s="83"/>
      <c r="N159" s="84"/>
      <c r="O159" s="81" t="s">
        <v>339</v>
      </c>
      <c r="P159" s="89"/>
      <c r="Q159" s="89">
        <v>20.9</v>
      </c>
      <c r="R159" s="89"/>
      <c r="S159" s="89"/>
      <c r="T159" s="89"/>
      <c r="U159" s="84"/>
      <c r="W159" s="84">
        <v>0</v>
      </c>
      <c r="X159" s="84">
        <v>0</v>
      </c>
      <c r="Y159" s="84">
        <v>0</v>
      </c>
      <c r="Z159" s="84">
        <v>0</v>
      </c>
      <c r="AA159" s="84">
        <v>20.9</v>
      </c>
      <c r="AB159" s="27" t="s">
        <v>341</v>
      </c>
      <c r="AD159" s="27" t="s">
        <v>342</v>
      </c>
      <c r="AF159" s="84">
        <v>0</v>
      </c>
      <c r="AL159" s="27" t="s">
        <v>660</v>
      </c>
      <c r="AM159" s="27" t="s">
        <v>661</v>
      </c>
      <c r="AP159" s="27" t="s">
        <v>345</v>
      </c>
      <c r="AQ159" s="27" t="s">
        <v>346</v>
      </c>
      <c r="AS159" s="27" t="s">
        <v>662</v>
      </c>
      <c r="AU159" s="27">
        <v>364</v>
      </c>
      <c r="AV159" s="27" t="s">
        <v>348</v>
      </c>
      <c r="AW159" s="27" t="s">
        <v>349</v>
      </c>
      <c r="BC159" s="84">
        <v>0</v>
      </c>
      <c r="BK159" s="27" t="s">
        <v>350</v>
      </c>
      <c r="BN159" s="84">
        <v>0</v>
      </c>
      <c r="BP159" s="84">
        <v>0</v>
      </c>
    </row>
    <row r="160" spans="1:68" x14ac:dyDescent="0.2">
      <c r="A160" s="83">
        <v>45906</v>
      </c>
      <c r="B160" s="84">
        <v>1</v>
      </c>
      <c r="C160" s="84">
        <v>1</v>
      </c>
      <c r="D160" s="83"/>
      <c r="E160" s="84">
        <v>0</v>
      </c>
      <c r="F160" s="83"/>
      <c r="G160" s="84">
        <v>0</v>
      </c>
      <c r="H160" s="83"/>
      <c r="I160" s="84">
        <v>0</v>
      </c>
      <c r="J160" s="83"/>
      <c r="K160" s="84">
        <v>1</v>
      </c>
      <c r="L160" s="83"/>
      <c r="M160" s="83"/>
      <c r="N160" s="84"/>
      <c r="O160" s="81" t="s">
        <v>663</v>
      </c>
      <c r="P160" s="89"/>
      <c r="Q160" s="89"/>
      <c r="R160" s="89"/>
      <c r="S160" s="89">
        <v>1</v>
      </c>
      <c r="T160" s="89"/>
      <c r="U160" s="84"/>
      <c r="W160" s="84">
        <v>0</v>
      </c>
      <c r="X160" s="84">
        <v>0</v>
      </c>
      <c r="Y160" s="84">
        <v>0</v>
      </c>
      <c r="Z160" s="84">
        <v>0</v>
      </c>
      <c r="AA160" s="84">
        <v>1</v>
      </c>
      <c r="AB160" s="27" t="s">
        <v>341</v>
      </c>
      <c r="AD160" s="27" t="s">
        <v>342</v>
      </c>
      <c r="AF160" s="84">
        <v>0</v>
      </c>
      <c r="AL160" s="27" t="s">
        <v>664</v>
      </c>
      <c r="AM160" s="27" t="s">
        <v>665</v>
      </c>
      <c r="AP160" s="27" t="s">
        <v>666</v>
      </c>
      <c r="AS160" s="27" t="s">
        <v>667</v>
      </c>
      <c r="AU160" s="27">
        <v>363</v>
      </c>
      <c r="AV160" s="27" t="s">
        <v>348</v>
      </c>
      <c r="AW160" s="27" t="s">
        <v>349</v>
      </c>
      <c r="BC160" s="84">
        <v>0</v>
      </c>
      <c r="BK160" s="27" t="s">
        <v>350</v>
      </c>
      <c r="BN160" s="84">
        <v>0</v>
      </c>
      <c r="BP160" s="84">
        <v>0</v>
      </c>
    </row>
    <row r="161" spans="1:68" ht="25.5" x14ac:dyDescent="0.2">
      <c r="A161" s="83">
        <v>45906</v>
      </c>
      <c r="B161" s="84">
        <v>10.5</v>
      </c>
      <c r="C161" s="84">
        <v>0</v>
      </c>
      <c r="D161" s="83"/>
      <c r="E161" s="84">
        <v>10.5</v>
      </c>
      <c r="F161" s="83"/>
      <c r="G161" s="84">
        <v>0</v>
      </c>
      <c r="H161" s="83"/>
      <c r="I161" s="84">
        <v>-0.18</v>
      </c>
      <c r="J161" s="83"/>
      <c r="K161" s="84">
        <v>10.32</v>
      </c>
      <c r="L161" s="83"/>
      <c r="M161" s="83"/>
      <c r="N161" s="84"/>
      <c r="O161" s="81" t="s">
        <v>668</v>
      </c>
      <c r="P161" s="89">
        <v>0</v>
      </c>
      <c r="Q161" s="89"/>
      <c r="R161" s="89"/>
      <c r="S161" s="89"/>
      <c r="T161" s="89"/>
      <c r="U161" s="84"/>
      <c r="W161" s="84">
        <v>0</v>
      </c>
      <c r="X161" s="84">
        <v>0</v>
      </c>
      <c r="Y161" s="84">
        <v>0</v>
      </c>
      <c r="Z161" s="84">
        <v>0</v>
      </c>
      <c r="AA161" s="84">
        <v>10.5</v>
      </c>
      <c r="AB161" s="27" t="s">
        <v>341</v>
      </c>
      <c r="AD161" s="27" t="s">
        <v>352</v>
      </c>
      <c r="AF161" s="84">
        <v>0</v>
      </c>
      <c r="AL161" s="27" t="s">
        <v>669</v>
      </c>
      <c r="AM161" s="27" t="s">
        <v>670</v>
      </c>
      <c r="AN161" s="27" t="s">
        <v>396</v>
      </c>
      <c r="AO161" s="91" t="s">
        <v>671</v>
      </c>
      <c r="AP161" s="27" t="s">
        <v>356</v>
      </c>
      <c r="AQ161" s="27" t="s">
        <v>357</v>
      </c>
      <c r="AS161" s="27" t="s">
        <v>672</v>
      </c>
      <c r="AU161" s="27">
        <v>362</v>
      </c>
      <c r="AV161" s="27" t="s">
        <v>348</v>
      </c>
      <c r="AW161" s="27" t="s">
        <v>349</v>
      </c>
      <c r="BC161" s="84">
        <v>0</v>
      </c>
      <c r="BD161" s="27" t="s">
        <v>673</v>
      </c>
      <c r="BE161" s="83">
        <v>45907</v>
      </c>
      <c r="BF161" s="27" t="s">
        <v>674</v>
      </c>
      <c r="BG161" s="27">
        <v>1.75</v>
      </c>
      <c r="BH161" s="84">
        <v>0</v>
      </c>
      <c r="BK161" s="27" t="s">
        <v>350</v>
      </c>
      <c r="BN161" s="84">
        <v>0</v>
      </c>
      <c r="BP161" s="84">
        <v>0</v>
      </c>
    </row>
    <row r="162" spans="1:68" ht="25.5" x14ac:dyDescent="0.2">
      <c r="A162" s="83">
        <v>45906</v>
      </c>
      <c r="B162" s="84">
        <v>12.5</v>
      </c>
      <c r="C162" s="84">
        <v>0</v>
      </c>
      <c r="D162" s="83"/>
      <c r="E162" s="84">
        <v>12.5</v>
      </c>
      <c r="F162" s="83"/>
      <c r="G162" s="84">
        <v>0</v>
      </c>
      <c r="H162" s="83"/>
      <c r="I162" s="84">
        <v>-0.22</v>
      </c>
      <c r="J162" s="83"/>
      <c r="K162" s="84">
        <v>12.28</v>
      </c>
      <c r="L162" s="83"/>
      <c r="M162" s="83"/>
      <c r="N162" s="84"/>
      <c r="O162" s="81" t="s">
        <v>675</v>
      </c>
      <c r="P162" s="89">
        <v>0</v>
      </c>
      <c r="Q162" s="89"/>
      <c r="R162" s="89"/>
      <c r="S162" s="89"/>
      <c r="T162" s="89"/>
      <c r="U162" s="84"/>
      <c r="W162" s="84">
        <v>0</v>
      </c>
      <c r="X162" s="84">
        <v>0</v>
      </c>
      <c r="Y162" s="84">
        <v>0</v>
      </c>
      <c r="Z162" s="84">
        <v>0</v>
      </c>
      <c r="AA162" s="84">
        <v>12.5</v>
      </c>
      <c r="AB162" s="27" t="s">
        <v>341</v>
      </c>
      <c r="AD162" s="27" t="s">
        <v>352</v>
      </c>
      <c r="AF162" s="84">
        <v>0</v>
      </c>
      <c r="AL162" s="27" t="s">
        <v>676</v>
      </c>
      <c r="AM162" s="27" t="s">
        <v>677</v>
      </c>
      <c r="AN162" s="27" t="s">
        <v>396</v>
      </c>
      <c r="AO162" s="27">
        <v>5519</v>
      </c>
      <c r="AP162" s="27" t="s">
        <v>356</v>
      </c>
      <c r="AQ162" s="27" t="s">
        <v>357</v>
      </c>
      <c r="AS162" s="27" t="s">
        <v>678</v>
      </c>
      <c r="AU162" s="27">
        <v>361</v>
      </c>
      <c r="AV162" s="27" t="s">
        <v>348</v>
      </c>
      <c r="AW162" s="27" t="s">
        <v>349</v>
      </c>
      <c r="BC162" s="84">
        <v>0</v>
      </c>
      <c r="BD162" s="27" t="s">
        <v>673</v>
      </c>
      <c r="BE162" s="83">
        <v>45907</v>
      </c>
      <c r="BF162" s="27" t="s">
        <v>674</v>
      </c>
      <c r="BG162" s="27">
        <v>1.75</v>
      </c>
      <c r="BH162" s="84">
        <v>0</v>
      </c>
      <c r="BK162" s="27" t="s">
        <v>350</v>
      </c>
      <c r="BN162" s="84">
        <v>0</v>
      </c>
      <c r="BP162" s="84">
        <v>0</v>
      </c>
    </row>
    <row r="163" spans="1:68" ht="25.5" x14ac:dyDescent="0.2">
      <c r="A163" s="83">
        <v>45906</v>
      </c>
      <c r="B163" s="84">
        <v>6.5</v>
      </c>
      <c r="C163" s="84">
        <v>0</v>
      </c>
      <c r="D163" s="83"/>
      <c r="E163" s="84">
        <v>6.5</v>
      </c>
      <c r="F163" s="83"/>
      <c r="G163" s="84">
        <v>0</v>
      </c>
      <c r="H163" s="83"/>
      <c r="I163" s="84">
        <v>-0.11</v>
      </c>
      <c r="J163" s="83"/>
      <c r="K163" s="84">
        <v>6.39</v>
      </c>
      <c r="L163" s="83"/>
      <c r="M163" s="83"/>
      <c r="N163" s="84"/>
      <c r="O163" s="81" t="s">
        <v>679</v>
      </c>
      <c r="P163" s="89">
        <v>0</v>
      </c>
      <c r="Q163" s="89"/>
      <c r="R163" s="89"/>
      <c r="S163" s="89"/>
      <c r="T163" s="89"/>
      <c r="U163" s="84"/>
      <c r="W163" s="84">
        <v>0</v>
      </c>
      <c r="X163" s="84">
        <v>0</v>
      </c>
      <c r="Y163" s="84">
        <v>0</v>
      </c>
      <c r="Z163" s="84">
        <v>0</v>
      </c>
      <c r="AA163" s="84">
        <v>6.5</v>
      </c>
      <c r="AB163" s="27" t="s">
        <v>341</v>
      </c>
      <c r="AD163" s="27" t="s">
        <v>352</v>
      </c>
      <c r="AF163" s="84">
        <v>0</v>
      </c>
      <c r="AL163" s="27" t="s">
        <v>680</v>
      </c>
      <c r="AM163" s="27" t="s">
        <v>681</v>
      </c>
      <c r="AN163" s="27" t="s">
        <v>682</v>
      </c>
      <c r="AO163" s="27">
        <v>1016</v>
      </c>
      <c r="AP163" s="27" t="s">
        <v>356</v>
      </c>
      <c r="AQ163" s="27" t="s">
        <v>357</v>
      </c>
      <c r="AS163" s="27" t="s">
        <v>683</v>
      </c>
      <c r="AU163" s="27">
        <v>360</v>
      </c>
      <c r="AV163" s="27" t="s">
        <v>348</v>
      </c>
      <c r="AW163" s="27" t="s">
        <v>349</v>
      </c>
      <c r="BC163" s="84">
        <v>0</v>
      </c>
      <c r="BD163" s="27" t="s">
        <v>673</v>
      </c>
      <c r="BE163" s="83">
        <v>45907</v>
      </c>
      <c r="BF163" s="27" t="s">
        <v>674</v>
      </c>
      <c r="BG163" s="27">
        <v>1.75</v>
      </c>
      <c r="BH163" s="84">
        <v>0</v>
      </c>
      <c r="BK163" s="27" t="s">
        <v>350</v>
      </c>
      <c r="BN163" s="84">
        <v>0</v>
      </c>
      <c r="BP163" s="84">
        <v>0</v>
      </c>
    </row>
    <row r="164" spans="1:68" x14ac:dyDescent="0.2">
      <c r="A164" s="83">
        <v>45906</v>
      </c>
      <c r="B164" s="84">
        <v>5</v>
      </c>
      <c r="C164" s="84">
        <v>5</v>
      </c>
      <c r="D164" s="83"/>
      <c r="E164" s="84">
        <v>0</v>
      </c>
      <c r="F164" s="83"/>
      <c r="G164" s="84">
        <v>0</v>
      </c>
      <c r="H164" s="83"/>
      <c r="I164" s="84">
        <v>0</v>
      </c>
      <c r="J164" s="83"/>
      <c r="K164" s="84">
        <v>5</v>
      </c>
      <c r="L164" s="83"/>
      <c r="M164" s="83"/>
      <c r="N164" s="84"/>
      <c r="O164" s="81" t="s">
        <v>684</v>
      </c>
      <c r="P164" s="89"/>
      <c r="Q164" s="89"/>
      <c r="R164" s="89"/>
      <c r="S164" s="89">
        <v>5</v>
      </c>
      <c r="T164" s="89"/>
      <c r="U164" s="84"/>
      <c r="W164" s="84">
        <v>0</v>
      </c>
      <c r="X164" s="84">
        <v>0</v>
      </c>
      <c r="Y164" s="84">
        <v>0</v>
      </c>
      <c r="Z164" s="84">
        <v>0</v>
      </c>
      <c r="AA164" s="84">
        <v>5</v>
      </c>
      <c r="AB164" s="27" t="s">
        <v>341</v>
      </c>
      <c r="AD164" s="27" t="s">
        <v>342</v>
      </c>
      <c r="AF164" s="84">
        <v>0</v>
      </c>
      <c r="AL164" s="27" t="s">
        <v>685</v>
      </c>
      <c r="AM164" s="27" t="s">
        <v>686</v>
      </c>
      <c r="AP164" s="27" t="s">
        <v>666</v>
      </c>
      <c r="AS164" s="27" t="s">
        <v>687</v>
      </c>
      <c r="AU164" s="27">
        <v>359</v>
      </c>
      <c r="AV164" s="27" t="s">
        <v>348</v>
      </c>
      <c r="AW164" s="27" t="s">
        <v>349</v>
      </c>
      <c r="BC164" s="84">
        <v>0</v>
      </c>
      <c r="BK164" s="27" t="s">
        <v>350</v>
      </c>
      <c r="BN164" s="84">
        <v>0</v>
      </c>
      <c r="BP164" s="84">
        <v>0</v>
      </c>
    </row>
    <row r="165" spans="1:68" x14ac:dyDescent="0.2">
      <c r="A165" s="83">
        <v>45906</v>
      </c>
      <c r="B165" s="84">
        <v>4</v>
      </c>
      <c r="C165" s="84">
        <v>4</v>
      </c>
      <c r="D165" s="83"/>
      <c r="E165" s="84">
        <v>0</v>
      </c>
      <c r="F165" s="83"/>
      <c r="G165" s="84">
        <v>0</v>
      </c>
      <c r="H165" s="83"/>
      <c r="I165" s="84">
        <v>0</v>
      </c>
      <c r="J165" s="83"/>
      <c r="K165" s="84">
        <v>4</v>
      </c>
      <c r="L165" s="83"/>
      <c r="M165" s="83"/>
      <c r="N165" s="84"/>
      <c r="O165" s="81" t="s">
        <v>688</v>
      </c>
      <c r="P165" s="89"/>
      <c r="Q165" s="89"/>
      <c r="R165" s="89"/>
      <c r="S165" s="89">
        <v>4</v>
      </c>
      <c r="T165" s="89"/>
      <c r="U165" s="84"/>
      <c r="W165" s="84">
        <v>0</v>
      </c>
      <c r="X165" s="84">
        <v>0</v>
      </c>
      <c r="Y165" s="84">
        <v>0</v>
      </c>
      <c r="Z165" s="84">
        <v>0</v>
      </c>
      <c r="AA165" s="84">
        <v>4</v>
      </c>
      <c r="AB165" s="27" t="s">
        <v>341</v>
      </c>
      <c r="AD165" s="27" t="s">
        <v>342</v>
      </c>
      <c r="AF165" s="84">
        <v>0</v>
      </c>
      <c r="AL165" s="27" t="s">
        <v>689</v>
      </c>
      <c r="AM165" s="27" t="s">
        <v>690</v>
      </c>
      <c r="AP165" s="27" t="s">
        <v>666</v>
      </c>
      <c r="AS165" s="27" t="s">
        <v>691</v>
      </c>
      <c r="AU165" s="27">
        <v>358</v>
      </c>
      <c r="AV165" s="27" t="s">
        <v>348</v>
      </c>
      <c r="AW165" s="27" t="s">
        <v>349</v>
      </c>
      <c r="BC165" s="84">
        <v>0</v>
      </c>
      <c r="BK165" s="27" t="s">
        <v>350</v>
      </c>
      <c r="BN165" s="84">
        <v>0</v>
      </c>
      <c r="BP165" s="84">
        <v>0</v>
      </c>
    </row>
    <row r="166" spans="1:68" x14ac:dyDescent="0.2">
      <c r="A166" s="83">
        <v>45906</v>
      </c>
      <c r="B166" s="84">
        <v>15</v>
      </c>
      <c r="C166" s="84">
        <v>0</v>
      </c>
      <c r="D166" s="83"/>
      <c r="E166" s="84">
        <v>15</v>
      </c>
      <c r="F166" s="83"/>
      <c r="G166" s="84">
        <v>0</v>
      </c>
      <c r="H166" s="83"/>
      <c r="I166" s="84">
        <v>-0.26</v>
      </c>
      <c r="J166" s="83"/>
      <c r="K166" s="84">
        <v>14.74</v>
      </c>
      <c r="L166" s="83"/>
      <c r="M166" s="83"/>
      <c r="N166" s="84"/>
      <c r="O166" s="81" t="s">
        <v>692</v>
      </c>
      <c r="P166" s="89"/>
      <c r="Q166" s="89"/>
      <c r="R166" s="89"/>
      <c r="S166" s="89"/>
      <c r="T166" s="89"/>
      <c r="U166" s="84"/>
      <c r="W166" s="84">
        <v>0</v>
      </c>
      <c r="X166" s="84">
        <v>0</v>
      </c>
      <c r="Y166" s="84">
        <v>0</v>
      </c>
      <c r="Z166" s="84">
        <v>0</v>
      </c>
      <c r="AA166" s="84">
        <v>15</v>
      </c>
      <c r="AB166" s="27" t="s">
        <v>341</v>
      </c>
      <c r="AD166" s="27" t="s">
        <v>352</v>
      </c>
      <c r="AF166" s="84">
        <v>0</v>
      </c>
      <c r="AL166" s="27" t="s">
        <v>693</v>
      </c>
      <c r="AM166" s="27" t="s">
        <v>694</v>
      </c>
      <c r="AN166" s="27" t="s">
        <v>396</v>
      </c>
      <c r="AO166" s="27">
        <v>7027</v>
      </c>
      <c r="AP166" s="27" t="s">
        <v>356</v>
      </c>
      <c r="AQ166" s="27" t="s">
        <v>357</v>
      </c>
      <c r="AS166" s="27" t="s">
        <v>695</v>
      </c>
      <c r="AU166" s="27">
        <v>357</v>
      </c>
      <c r="AV166" s="27" t="s">
        <v>348</v>
      </c>
      <c r="AW166" s="27" t="s">
        <v>349</v>
      </c>
      <c r="BC166" s="84">
        <v>0</v>
      </c>
      <c r="BD166" s="27" t="s">
        <v>673</v>
      </c>
      <c r="BE166" s="83">
        <v>45907</v>
      </c>
      <c r="BF166" s="27" t="s">
        <v>674</v>
      </c>
      <c r="BG166" s="27">
        <v>1.75</v>
      </c>
      <c r="BH166" s="84">
        <v>0</v>
      </c>
      <c r="BK166" s="27" t="s">
        <v>350</v>
      </c>
      <c r="BN166" s="84">
        <v>0</v>
      </c>
      <c r="BP166" s="84">
        <v>0</v>
      </c>
    </row>
    <row r="167" spans="1:68" x14ac:dyDescent="0.2">
      <c r="A167" s="83">
        <v>45906</v>
      </c>
      <c r="B167" s="84">
        <v>10</v>
      </c>
      <c r="C167" s="84">
        <v>10</v>
      </c>
      <c r="D167" s="83"/>
      <c r="E167" s="84">
        <v>0</v>
      </c>
      <c r="F167" s="83"/>
      <c r="G167" s="84">
        <v>0</v>
      </c>
      <c r="H167" s="83"/>
      <c r="I167" s="84">
        <v>0</v>
      </c>
      <c r="J167" s="83"/>
      <c r="K167" s="84">
        <v>10</v>
      </c>
      <c r="L167" s="83"/>
      <c r="M167" s="83"/>
      <c r="N167" s="84"/>
      <c r="O167" s="81" t="s">
        <v>696</v>
      </c>
      <c r="P167" s="89"/>
      <c r="Q167" s="89"/>
      <c r="R167" s="89"/>
      <c r="S167" s="89">
        <v>10</v>
      </c>
      <c r="T167" s="89"/>
      <c r="U167" s="84"/>
      <c r="W167" s="84">
        <v>0</v>
      </c>
      <c r="X167" s="84">
        <v>0</v>
      </c>
      <c r="Y167" s="84">
        <v>0</v>
      </c>
      <c r="Z167" s="84">
        <v>0</v>
      </c>
      <c r="AA167" s="84">
        <v>10</v>
      </c>
      <c r="AB167" s="27" t="s">
        <v>341</v>
      </c>
      <c r="AD167" s="27" t="s">
        <v>342</v>
      </c>
      <c r="AF167" s="84">
        <v>0</v>
      </c>
      <c r="AL167" s="27" t="s">
        <v>697</v>
      </c>
      <c r="AM167" s="27" t="s">
        <v>698</v>
      </c>
      <c r="AP167" s="27" t="s">
        <v>345</v>
      </c>
      <c r="AQ167" s="27" t="s">
        <v>346</v>
      </c>
      <c r="AS167" s="27" t="s">
        <v>699</v>
      </c>
      <c r="AU167" s="27">
        <v>356</v>
      </c>
      <c r="AV167" s="27" t="s">
        <v>348</v>
      </c>
      <c r="AW167" s="27" t="s">
        <v>349</v>
      </c>
      <c r="BC167" s="84">
        <v>0</v>
      </c>
      <c r="BK167" s="27" t="s">
        <v>350</v>
      </c>
      <c r="BN167" s="84">
        <v>0</v>
      </c>
      <c r="BP167" s="84">
        <v>0</v>
      </c>
    </row>
    <row r="168" spans="1:68" x14ac:dyDescent="0.2">
      <c r="A168" s="83">
        <v>45906</v>
      </c>
      <c r="B168" s="84">
        <v>38</v>
      </c>
      <c r="C168" s="84">
        <v>38</v>
      </c>
      <c r="D168" s="83"/>
      <c r="E168" s="84">
        <v>0</v>
      </c>
      <c r="F168" s="83"/>
      <c r="G168" s="84">
        <v>0</v>
      </c>
      <c r="H168" s="83"/>
      <c r="I168" s="84">
        <v>0</v>
      </c>
      <c r="J168" s="83"/>
      <c r="K168" s="84">
        <v>38</v>
      </c>
      <c r="L168" s="83"/>
      <c r="M168" s="83"/>
      <c r="N168" s="84"/>
      <c r="O168" s="81" t="s">
        <v>700</v>
      </c>
      <c r="P168" s="89"/>
      <c r="Q168" s="89">
        <v>38</v>
      </c>
      <c r="R168" s="89"/>
      <c r="S168" s="89"/>
      <c r="T168" s="89"/>
      <c r="U168" s="84"/>
      <c r="W168" s="84">
        <v>0</v>
      </c>
      <c r="X168" s="84">
        <v>0</v>
      </c>
      <c r="Y168" s="84">
        <v>0</v>
      </c>
      <c r="Z168" s="84">
        <v>0</v>
      </c>
      <c r="AA168" s="84">
        <v>38</v>
      </c>
      <c r="AB168" s="27" t="s">
        <v>341</v>
      </c>
      <c r="AD168" s="27" t="s">
        <v>342</v>
      </c>
      <c r="AF168" s="84">
        <v>0</v>
      </c>
      <c r="AL168" s="27" t="s">
        <v>701</v>
      </c>
      <c r="AM168" s="27" t="s">
        <v>702</v>
      </c>
      <c r="AP168" s="27" t="s">
        <v>345</v>
      </c>
      <c r="AQ168" s="27" t="s">
        <v>346</v>
      </c>
      <c r="AS168" s="27" t="s">
        <v>703</v>
      </c>
      <c r="AU168" s="27">
        <v>355</v>
      </c>
      <c r="AV168" s="27" t="s">
        <v>348</v>
      </c>
      <c r="AW168" s="27" t="s">
        <v>349</v>
      </c>
      <c r="BC168" s="84">
        <v>0</v>
      </c>
      <c r="BK168" s="27" t="s">
        <v>350</v>
      </c>
      <c r="BN168" s="84">
        <v>0</v>
      </c>
      <c r="BP168" s="84">
        <v>0</v>
      </c>
    </row>
    <row r="169" spans="1:68" x14ac:dyDescent="0.2">
      <c r="A169" s="83">
        <v>45910</v>
      </c>
      <c r="B169" s="84">
        <v>0.5</v>
      </c>
      <c r="C169" s="84">
        <v>0.5</v>
      </c>
      <c r="D169" s="83"/>
      <c r="E169" s="84">
        <v>0</v>
      </c>
      <c r="F169" s="83"/>
      <c r="G169" s="84">
        <v>0</v>
      </c>
      <c r="H169" s="83"/>
      <c r="I169" s="84">
        <v>0</v>
      </c>
      <c r="J169" s="83"/>
      <c r="K169" s="84">
        <v>0.5</v>
      </c>
      <c r="L169" s="83"/>
      <c r="M169" s="83"/>
      <c r="N169" s="84"/>
      <c r="O169" s="81" t="s">
        <v>381</v>
      </c>
      <c r="P169" s="89"/>
      <c r="Q169" s="89"/>
      <c r="R169" s="89">
        <v>0.5</v>
      </c>
      <c r="S169" s="89"/>
      <c r="T169" s="89"/>
      <c r="U169" s="84"/>
      <c r="W169" s="84">
        <v>0</v>
      </c>
      <c r="X169" s="84">
        <v>0</v>
      </c>
      <c r="Y169" s="84">
        <v>0</v>
      </c>
      <c r="Z169" s="84">
        <v>0</v>
      </c>
      <c r="AA169" s="84">
        <v>0.5</v>
      </c>
      <c r="AB169" s="27" t="s">
        <v>341</v>
      </c>
      <c r="AD169" s="27" t="s">
        <v>342</v>
      </c>
      <c r="AF169" s="84">
        <v>0</v>
      </c>
      <c r="AL169" s="27" t="s">
        <v>704</v>
      </c>
      <c r="AM169" s="27" t="s">
        <v>705</v>
      </c>
      <c r="AP169" s="27" t="s">
        <v>666</v>
      </c>
      <c r="AS169" s="27" t="s">
        <v>706</v>
      </c>
      <c r="AU169" s="27">
        <v>378</v>
      </c>
      <c r="AV169" s="27" t="s">
        <v>348</v>
      </c>
      <c r="AW169" s="27" t="s">
        <v>349</v>
      </c>
      <c r="BC169" s="84">
        <v>0</v>
      </c>
      <c r="BK169" s="27" t="s">
        <v>350</v>
      </c>
      <c r="BN169" s="84">
        <v>0</v>
      </c>
      <c r="BP169" s="84">
        <v>0</v>
      </c>
    </row>
    <row r="170" spans="1:68" x14ac:dyDescent="0.2">
      <c r="A170" s="83">
        <v>45910</v>
      </c>
      <c r="B170" s="84">
        <v>4.5</v>
      </c>
      <c r="C170" s="84">
        <v>4.5</v>
      </c>
      <c r="D170" s="83"/>
      <c r="E170" s="84">
        <v>0</v>
      </c>
      <c r="F170" s="83"/>
      <c r="G170" s="84">
        <v>0</v>
      </c>
      <c r="H170" s="83"/>
      <c r="I170" s="84">
        <v>0</v>
      </c>
      <c r="J170" s="83"/>
      <c r="K170" s="84">
        <v>4.5</v>
      </c>
      <c r="L170" s="83"/>
      <c r="M170" s="83"/>
      <c r="N170" s="84"/>
      <c r="O170" s="81" t="s">
        <v>707</v>
      </c>
      <c r="P170" s="89"/>
      <c r="Q170" s="89"/>
      <c r="R170" s="89"/>
      <c r="S170" s="89">
        <v>4.5</v>
      </c>
      <c r="T170" s="89"/>
      <c r="U170" s="84"/>
      <c r="W170" s="84">
        <v>0</v>
      </c>
      <c r="X170" s="84">
        <v>0</v>
      </c>
      <c r="Y170" s="84">
        <v>0</v>
      </c>
      <c r="Z170" s="84">
        <v>0</v>
      </c>
      <c r="AA170" s="84">
        <v>4.5</v>
      </c>
      <c r="AB170" s="27" t="s">
        <v>341</v>
      </c>
      <c r="AD170" s="27" t="s">
        <v>342</v>
      </c>
      <c r="AF170" s="84">
        <v>0</v>
      </c>
      <c r="AL170" s="27" t="s">
        <v>708</v>
      </c>
      <c r="AM170" s="27" t="s">
        <v>709</v>
      </c>
      <c r="AP170" s="27" t="s">
        <v>666</v>
      </c>
      <c r="AS170" s="27" t="s">
        <v>710</v>
      </c>
      <c r="AU170" s="27">
        <v>377</v>
      </c>
      <c r="AV170" s="27" t="s">
        <v>348</v>
      </c>
      <c r="AW170" s="27" t="s">
        <v>349</v>
      </c>
      <c r="BC170" s="84">
        <v>0</v>
      </c>
      <c r="BK170" s="27" t="s">
        <v>350</v>
      </c>
      <c r="BN170" s="84">
        <v>0</v>
      </c>
      <c r="BP170" s="84">
        <v>0</v>
      </c>
    </row>
    <row r="171" spans="1:68" x14ac:dyDescent="0.2">
      <c r="A171" s="83">
        <v>45910</v>
      </c>
      <c r="B171" s="84">
        <v>180</v>
      </c>
      <c r="C171" s="84">
        <v>0</v>
      </c>
      <c r="D171" s="83"/>
      <c r="E171" s="84">
        <v>180</v>
      </c>
      <c r="F171" s="83"/>
      <c r="G171" s="84">
        <v>0</v>
      </c>
      <c r="H171" s="83"/>
      <c r="I171" s="84">
        <v>-3.15</v>
      </c>
      <c r="J171" s="83"/>
      <c r="K171" s="84">
        <v>176.85</v>
      </c>
      <c r="L171" s="83"/>
      <c r="M171" s="83"/>
      <c r="N171" s="84"/>
      <c r="O171" s="81" t="s">
        <v>381</v>
      </c>
      <c r="P171" s="89"/>
      <c r="Q171" s="89"/>
      <c r="R171" s="89"/>
      <c r="S171" s="89"/>
      <c r="T171" s="89"/>
      <c r="U171" s="84"/>
      <c r="W171" s="84">
        <v>0</v>
      </c>
      <c r="X171" s="84">
        <v>0</v>
      </c>
      <c r="Y171" s="84">
        <v>0</v>
      </c>
      <c r="Z171" s="84">
        <v>0</v>
      </c>
      <c r="AA171" s="84">
        <v>180</v>
      </c>
      <c r="AB171" s="27" t="s">
        <v>341</v>
      </c>
      <c r="AD171" s="27" t="s">
        <v>352</v>
      </c>
      <c r="AF171" s="84">
        <v>0</v>
      </c>
      <c r="AL171" s="27" t="s">
        <v>711</v>
      </c>
      <c r="AM171" s="27" t="s">
        <v>712</v>
      </c>
      <c r="AN171" s="27" t="s">
        <v>396</v>
      </c>
      <c r="AO171" s="27">
        <v>3628</v>
      </c>
      <c r="AP171" s="27" t="s">
        <v>666</v>
      </c>
      <c r="AS171" s="27" t="s">
        <v>713</v>
      </c>
      <c r="AU171" s="27">
        <v>376</v>
      </c>
      <c r="AV171" s="27" t="s">
        <v>348</v>
      </c>
      <c r="AW171" s="27" t="s">
        <v>349</v>
      </c>
      <c r="AY171" s="27" t="s">
        <v>714</v>
      </c>
      <c r="AZ171" s="27" t="s">
        <v>715</v>
      </c>
      <c r="BC171" s="84">
        <v>0</v>
      </c>
      <c r="BD171" s="27" t="s">
        <v>716</v>
      </c>
      <c r="BE171" s="83">
        <v>45911</v>
      </c>
      <c r="BF171" s="27" t="s">
        <v>717</v>
      </c>
      <c r="BG171" s="27">
        <v>1.75</v>
      </c>
      <c r="BH171" s="84">
        <v>0</v>
      </c>
      <c r="BK171" s="27" t="s">
        <v>350</v>
      </c>
      <c r="BN171" s="84">
        <v>0</v>
      </c>
      <c r="BP171" s="84">
        <v>0</v>
      </c>
    </row>
    <row r="172" spans="1:68" x14ac:dyDescent="0.2">
      <c r="A172" s="83">
        <v>45910</v>
      </c>
      <c r="B172" s="84">
        <v>2.5</v>
      </c>
      <c r="C172" s="84">
        <v>2.5</v>
      </c>
      <c r="D172" s="83"/>
      <c r="E172" s="84">
        <v>0</v>
      </c>
      <c r="F172" s="83"/>
      <c r="G172" s="84">
        <v>0</v>
      </c>
      <c r="H172" s="83"/>
      <c r="I172" s="84">
        <v>0</v>
      </c>
      <c r="J172" s="83"/>
      <c r="K172" s="84">
        <v>2.5</v>
      </c>
      <c r="L172" s="83"/>
      <c r="M172" s="83"/>
      <c r="N172" s="84"/>
      <c r="O172" s="81" t="s">
        <v>718</v>
      </c>
      <c r="P172" s="89"/>
      <c r="Q172" s="89"/>
      <c r="R172" s="89"/>
      <c r="S172" s="89">
        <v>2.5</v>
      </c>
      <c r="T172" s="89"/>
      <c r="U172" s="84"/>
      <c r="W172" s="84">
        <v>0</v>
      </c>
      <c r="X172" s="84">
        <v>0</v>
      </c>
      <c r="Y172" s="84">
        <v>0</v>
      </c>
      <c r="Z172" s="84">
        <v>0</v>
      </c>
      <c r="AA172" s="84">
        <v>2.5</v>
      </c>
      <c r="AB172" s="27" t="s">
        <v>341</v>
      </c>
      <c r="AD172" s="27" t="s">
        <v>342</v>
      </c>
      <c r="AF172" s="84">
        <v>0</v>
      </c>
      <c r="AL172" s="27" t="s">
        <v>719</v>
      </c>
      <c r="AM172" s="27" t="s">
        <v>720</v>
      </c>
      <c r="AP172" s="27" t="s">
        <v>666</v>
      </c>
      <c r="AS172" s="27" t="s">
        <v>721</v>
      </c>
      <c r="AU172" s="27">
        <v>375</v>
      </c>
      <c r="AV172" s="27" t="s">
        <v>348</v>
      </c>
      <c r="AW172" s="27" t="s">
        <v>349</v>
      </c>
      <c r="BC172" s="84">
        <v>0</v>
      </c>
      <c r="BK172" s="27" t="s">
        <v>350</v>
      </c>
      <c r="BN172" s="84">
        <v>0</v>
      </c>
      <c r="BP172" s="84">
        <v>0</v>
      </c>
    </row>
    <row r="173" spans="1:68" x14ac:dyDescent="0.2">
      <c r="A173" s="83">
        <v>45910</v>
      </c>
      <c r="B173" s="84">
        <v>1.5</v>
      </c>
      <c r="C173" s="84">
        <v>1.5</v>
      </c>
      <c r="D173" s="83"/>
      <c r="E173" s="84">
        <v>0</v>
      </c>
      <c r="F173" s="83"/>
      <c r="G173" s="84">
        <v>0</v>
      </c>
      <c r="H173" s="83"/>
      <c r="I173" s="84">
        <v>0</v>
      </c>
      <c r="J173" s="83"/>
      <c r="K173" s="84">
        <v>1.5</v>
      </c>
      <c r="L173" s="83"/>
      <c r="M173" s="83"/>
      <c r="N173" s="84"/>
      <c r="O173" s="81" t="s">
        <v>722</v>
      </c>
      <c r="P173" s="89"/>
      <c r="Q173" s="89"/>
      <c r="R173" s="89"/>
      <c r="S173" s="89">
        <v>1.5</v>
      </c>
      <c r="T173" s="89"/>
      <c r="U173" s="84"/>
      <c r="W173" s="84">
        <v>0</v>
      </c>
      <c r="X173" s="84">
        <v>0</v>
      </c>
      <c r="Y173" s="84">
        <v>0</v>
      </c>
      <c r="Z173" s="84">
        <v>0</v>
      </c>
      <c r="AA173" s="84">
        <v>1.5</v>
      </c>
      <c r="AB173" s="27" t="s">
        <v>341</v>
      </c>
      <c r="AD173" s="27" t="s">
        <v>342</v>
      </c>
      <c r="AF173" s="84">
        <v>0</v>
      </c>
      <c r="AL173" s="27" t="s">
        <v>723</v>
      </c>
      <c r="AM173" s="27" t="s">
        <v>724</v>
      </c>
      <c r="AP173" s="27" t="s">
        <v>666</v>
      </c>
      <c r="AS173" s="27" t="s">
        <v>725</v>
      </c>
      <c r="AU173" s="27">
        <v>374</v>
      </c>
      <c r="AV173" s="27" t="s">
        <v>348</v>
      </c>
      <c r="AW173" s="27" t="s">
        <v>349</v>
      </c>
      <c r="BC173" s="84">
        <v>0</v>
      </c>
      <c r="BK173" s="27" t="s">
        <v>350</v>
      </c>
      <c r="BN173" s="84">
        <v>0</v>
      </c>
      <c r="BP173" s="84">
        <v>0</v>
      </c>
    </row>
    <row r="174" spans="1:68" x14ac:dyDescent="0.2">
      <c r="A174" s="83">
        <v>45910</v>
      </c>
      <c r="B174" s="84">
        <v>1</v>
      </c>
      <c r="C174" s="84">
        <v>1</v>
      </c>
      <c r="D174" s="83"/>
      <c r="E174" s="84">
        <v>0</v>
      </c>
      <c r="F174" s="83"/>
      <c r="G174" s="84">
        <v>0</v>
      </c>
      <c r="H174" s="83"/>
      <c r="I174" s="84">
        <v>0</v>
      </c>
      <c r="J174" s="83"/>
      <c r="K174" s="84">
        <v>1</v>
      </c>
      <c r="L174" s="83"/>
      <c r="M174" s="83"/>
      <c r="N174" s="84"/>
      <c r="O174" s="81" t="s">
        <v>726</v>
      </c>
      <c r="P174" s="89"/>
      <c r="Q174" s="89"/>
      <c r="R174" s="89"/>
      <c r="S174" s="89">
        <v>1</v>
      </c>
      <c r="T174" s="89"/>
      <c r="U174" s="84"/>
      <c r="W174" s="84">
        <v>0</v>
      </c>
      <c r="X174" s="84">
        <v>0</v>
      </c>
      <c r="Y174" s="84">
        <v>0</v>
      </c>
      <c r="Z174" s="84">
        <v>0</v>
      </c>
      <c r="AA174" s="84">
        <v>1</v>
      </c>
      <c r="AB174" s="27" t="s">
        <v>341</v>
      </c>
      <c r="AD174" s="27" t="s">
        <v>342</v>
      </c>
      <c r="AF174" s="84">
        <v>0</v>
      </c>
      <c r="AL174" s="27" t="s">
        <v>727</v>
      </c>
      <c r="AM174" s="27" t="s">
        <v>728</v>
      </c>
      <c r="AP174" s="27" t="s">
        <v>666</v>
      </c>
      <c r="AS174" s="27" t="s">
        <v>729</v>
      </c>
      <c r="AU174" s="27">
        <v>373</v>
      </c>
      <c r="AV174" s="27" t="s">
        <v>348</v>
      </c>
      <c r="AW174" s="27" t="s">
        <v>349</v>
      </c>
      <c r="BC174" s="84">
        <v>0</v>
      </c>
      <c r="BK174" s="27" t="s">
        <v>350</v>
      </c>
      <c r="BN174" s="84">
        <v>0</v>
      </c>
      <c r="BP174" s="84">
        <v>0</v>
      </c>
    </row>
    <row r="175" spans="1:68" x14ac:dyDescent="0.2">
      <c r="A175" s="83">
        <v>45910</v>
      </c>
      <c r="B175" s="84">
        <v>9.99</v>
      </c>
      <c r="C175" s="84">
        <v>9.99</v>
      </c>
      <c r="D175" s="83"/>
      <c r="E175" s="84">
        <v>0</v>
      </c>
      <c r="F175" s="83"/>
      <c r="G175" s="84">
        <v>0</v>
      </c>
      <c r="H175" s="83"/>
      <c r="I175" s="84">
        <v>0</v>
      </c>
      <c r="J175" s="83"/>
      <c r="K175" s="84">
        <v>9.99</v>
      </c>
      <c r="L175" s="83"/>
      <c r="M175" s="83"/>
      <c r="N175" s="84"/>
      <c r="O175" s="81" t="s">
        <v>375</v>
      </c>
      <c r="P175" s="89"/>
      <c r="Q175" s="89"/>
      <c r="R175" s="89"/>
      <c r="S175" s="89">
        <v>9.99</v>
      </c>
      <c r="T175" s="89"/>
      <c r="U175" s="84"/>
      <c r="W175" s="84">
        <v>0</v>
      </c>
      <c r="X175" s="84">
        <v>0</v>
      </c>
      <c r="Y175" s="84">
        <v>0</v>
      </c>
      <c r="Z175" s="84">
        <v>0</v>
      </c>
      <c r="AA175" s="84">
        <v>9.99</v>
      </c>
      <c r="AB175" s="27" t="s">
        <v>341</v>
      </c>
      <c r="AD175" s="27" t="s">
        <v>342</v>
      </c>
      <c r="AF175" s="84">
        <v>0</v>
      </c>
      <c r="AL175" s="27" t="s">
        <v>730</v>
      </c>
      <c r="AM175" s="27" t="s">
        <v>731</v>
      </c>
      <c r="AP175" s="27" t="s">
        <v>666</v>
      </c>
      <c r="AS175" s="27" t="s">
        <v>732</v>
      </c>
      <c r="AU175" s="27">
        <v>372</v>
      </c>
      <c r="AV175" s="27" t="s">
        <v>348</v>
      </c>
      <c r="AW175" s="27" t="s">
        <v>349</v>
      </c>
      <c r="BC175" s="84">
        <v>0</v>
      </c>
      <c r="BK175" s="27" t="s">
        <v>350</v>
      </c>
      <c r="BN175" s="84">
        <v>0</v>
      </c>
      <c r="BP175" s="84">
        <v>0</v>
      </c>
    </row>
    <row r="176" spans="1:68" ht="25.5" x14ac:dyDescent="0.2">
      <c r="A176" s="83">
        <v>45910</v>
      </c>
      <c r="B176" s="84">
        <v>5</v>
      </c>
      <c r="C176" s="84">
        <v>0</v>
      </c>
      <c r="D176" s="83"/>
      <c r="E176" s="84">
        <v>5</v>
      </c>
      <c r="F176" s="83"/>
      <c r="G176" s="84">
        <v>0</v>
      </c>
      <c r="H176" s="83"/>
      <c r="I176" s="84">
        <v>-0.09</v>
      </c>
      <c r="J176" s="83"/>
      <c r="K176" s="84">
        <v>4.91</v>
      </c>
      <c r="L176" s="83"/>
      <c r="M176" s="83"/>
      <c r="N176" s="84"/>
      <c r="O176" s="81" t="s">
        <v>733</v>
      </c>
      <c r="P176" s="89">
        <v>0</v>
      </c>
      <c r="Q176" s="89"/>
      <c r="R176" s="89"/>
      <c r="S176" s="89"/>
      <c r="T176" s="89"/>
      <c r="U176" s="84"/>
      <c r="W176" s="84">
        <v>0</v>
      </c>
      <c r="X176" s="84">
        <v>0</v>
      </c>
      <c r="Y176" s="84">
        <v>0</v>
      </c>
      <c r="Z176" s="84">
        <v>0</v>
      </c>
      <c r="AA176" s="84">
        <v>5</v>
      </c>
      <c r="AB176" s="27" t="s">
        <v>341</v>
      </c>
      <c r="AD176" s="27" t="s">
        <v>352</v>
      </c>
      <c r="AF176" s="84">
        <v>0</v>
      </c>
      <c r="AL176" s="27" t="s">
        <v>734</v>
      </c>
      <c r="AM176" s="27" t="s">
        <v>735</v>
      </c>
      <c r="AN176" s="27" t="s">
        <v>396</v>
      </c>
      <c r="AO176" s="27">
        <v>7925</v>
      </c>
      <c r="AP176" s="27" t="s">
        <v>666</v>
      </c>
      <c r="AS176" s="27" t="s">
        <v>736</v>
      </c>
      <c r="AU176" s="27">
        <v>371</v>
      </c>
      <c r="AV176" s="27" t="s">
        <v>348</v>
      </c>
      <c r="AW176" s="27" t="s">
        <v>349</v>
      </c>
      <c r="BC176" s="84">
        <v>0</v>
      </c>
      <c r="BD176" s="27" t="s">
        <v>716</v>
      </c>
      <c r="BE176" s="83">
        <v>45911</v>
      </c>
      <c r="BF176" s="27" t="s">
        <v>717</v>
      </c>
      <c r="BG176" s="27">
        <v>1.75</v>
      </c>
      <c r="BH176" s="84">
        <v>0</v>
      </c>
      <c r="BK176" s="27" t="s">
        <v>350</v>
      </c>
      <c r="BN176" s="84">
        <v>0</v>
      </c>
      <c r="BP176" s="84">
        <v>0</v>
      </c>
    </row>
    <row r="177" spans="1:68" ht="25.5" x14ac:dyDescent="0.2">
      <c r="A177" s="83">
        <v>45910</v>
      </c>
      <c r="B177" s="84">
        <v>7.5</v>
      </c>
      <c r="C177" s="84">
        <v>7.5</v>
      </c>
      <c r="D177" s="83"/>
      <c r="E177" s="84">
        <v>0</v>
      </c>
      <c r="F177" s="83"/>
      <c r="G177" s="84">
        <v>0</v>
      </c>
      <c r="H177" s="83"/>
      <c r="I177" s="84">
        <v>0</v>
      </c>
      <c r="J177" s="83"/>
      <c r="K177" s="84">
        <v>7.5</v>
      </c>
      <c r="L177" s="83"/>
      <c r="M177" s="83"/>
      <c r="N177" s="84"/>
      <c r="O177" s="81" t="s">
        <v>737</v>
      </c>
      <c r="P177" s="89"/>
      <c r="Q177" s="89"/>
      <c r="R177" s="89"/>
      <c r="S177" s="89">
        <v>7.5</v>
      </c>
      <c r="T177" s="89"/>
      <c r="U177" s="84"/>
      <c r="W177" s="84">
        <v>0</v>
      </c>
      <c r="X177" s="84">
        <v>0</v>
      </c>
      <c r="Y177" s="84">
        <v>0</v>
      </c>
      <c r="Z177" s="84">
        <v>0</v>
      </c>
      <c r="AA177" s="84">
        <v>7.5</v>
      </c>
      <c r="AB177" s="27" t="s">
        <v>341</v>
      </c>
      <c r="AD177" s="27" t="s">
        <v>342</v>
      </c>
      <c r="AF177" s="84">
        <v>0</v>
      </c>
      <c r="AL177" s="27" t="s">
        <v>738</v>
      </c>
      <c r="AM177" s="27" t="s">
        <v>739</v>
      </c>
      <c r="AP177" s="27" t="s">
        <v>666</v>
      </c>
      <c r="AS177" s="27" t="s">
        <v>740</v>
      </c>
      <c r="AU177" s="27">
        <v>370</v>
      </c>
      <c r="AV177" s="27" t="s">
        <v>348</v>
      </c>
      <c r="AW177" s="27" t="s">
        <v>349</v>
      </c>
      <c r="BC177" s="84">
        <v>0</v>
      </c>
      <c r="BK177" s="27" t="s">
        <v>350</v>
      </c>
      <c r="BN177" s="84">
        <v>0</v>
      </c>
      <c r="BP177" s="84">
        <v>0</v>
      </c>
    </row>
    <row r="178" spans="1:68" ht="25.5" x14ac:dyDescent="0.2">
      <c r="A178" s="83">
        <v>45910</v>
      </c>
      <c r="B178" s="84">
        <v>7.5</v>
      </c>
      <c r="C178" s="84">
        <v>7.5</v>
      </c>
      <c r="D178" s="83"/>
      <c r="E178" s="84">
        <v>0</v>
      </c>
      <c r="F178" s="83"/>
      <c r="G178" s="84">
        <v>0</v>
      </c>
      <c r="H178" s="83"/>
      <c r="I178" s="84">
        <v>0</v>
      </c>
      <c r="J178" s="83"/>
      <c r="K178" s="84">
        <v>7.5</v>
      </c>
      <c r="L178" s="83"/>
      <c r="M178" s="83"/>
      <c r="N178" s="84"/>
      <c r="O178" s="81" t="s">
        <v>737</v>
      </c>
      <c r="P178" s="89"/>
      <c r="Q178" s="89"/>
      <c r="R178" s="89"/>
      <c r="S178" s="89">
        <v>7.5</v>
      </c>
      <c r="T178" s="89"/>
      <c r="U178" s="84"/>
      <c r="W178" s="84">
        <v>0</v>
      </c>
      <c r="X178" s="84">
        <v>0</v>
      </c>
      <c r="Y178" s="84">
        <v>0</v>
      </c>
      <c r="Z178" s="84">
        <v>0</v>
      </c>
      <c r="AA178" s="84">
        <v>7.5</v>
      </c>
      <c r="AB178" s="27" t="s">
        <v>341</v>
      </c>
      <c r="AD178" s="27" t="s">
        <v>342</v>
      </c>
      <c r="AF178" s="84">
        <v>0</v>
      </c>
      <c r="AL178" s="27" t="s">
        <v>741</v>
      </c>
      <c r="AM178" s="27" t="s">
        <v>742</v>
      </c>
      <c r="AP178" s="27" t="s">
        <v>666</v>
      </c>
      <c r="AS178" s="27" t="s">
        <v>743</v>
      </c>
      <c r="AU178" s="27">
        <v>369</v>
      </c>
      <c r="AV178" s="27" t="s">
        <v>348</v>
      </c>
      <c r="AW178" s="27" t="s">
        <v>349</v>
      </c>
      <c r="BC178" s="84">
        <v>0</v>
      </c>
      <c r="BK178" s="27" t="s">
        <v>350</v>
      </c>
      <c r="BN178" s="84">
        <v>0</v>
      </c>
      <c r="BP178" s="84">
        <v>0</v>
      </c>
    </row>
    <row r="179" spans="1:68" x14ac:dyDescent="0.2">
      <c r="A179" s="83">
        <v>45910</v>
      </c>
      <c r="B179" s="84">
        <v>3</v>
      </c>
      <c r="C179" s="84">
        <v>3</v>
      </c>
      <c r="D179" s="83"/>
      <c r="E179" s="84">
        <v>0</v>
      </c>
      <c r="F179" s="83"/>
      <c r="G179" s="84">
        <v>0</v>
      </c>
      <c r="H179" s="83"/>
      <c r="I179" s="84">
        <v>0</v>
      </c>
      <c r="J179" s="83"/>
      <c r="K179" s="84">
        <v>3</v>
      </c>
      <c r="L179" s="83"/>
      <c r="M179" s="83"/>
      <c r="N179" s="84"/>
      <c r="O179" s="81" t="s">
        <v>744</v>
      </c>
      <c r="P179" s="89"/>
      <c r="Q179" s="89"/>
      <c r="R179" s="89"/>
      <c r="S179" s="89">
        <v>3</v>
      </c>
      <c r="T179" s="89"/>
      <c r="U179" s="84"/>
      <c r="W179" s="84">
        <v>0</v>
      </c>
      <c r="X179" s="84">
        <v>0</v>
      </c>
      <c r="Y179" s="84">
        <v>0</v>
      </c>
      <c r="Z179" s="84">
        <v>0</v>
      </c>
      <c r="AA179" s="84">
        <v>3</v>
      </c>
      <c r="AB179" s="27" t="s">
        <v>341</v>
      </c>
      <c r="AD179" s="27" t="s">
        <v>342</v>
      </c>
      <c r="AF179" s="84">
        <v>0</v>
      </c>
      <c r="AL179" s="27" t="s">
        <v>745</v>
      </c>
      <c r="AM179" s="27" t="s">
        <v>746</v>
      </c>
      <c r="AP179" s="27" t="s">
        <v>666</v>
      </c>
      <c r="AS179" s="27" t="s">
        <v>747</v>
      </c>
      <c r="AU179" s="27">
        <v>368</v>
      </c>
      <c r="AV179" s="27" t="s">
        <v>348</v>
      </c>
      <c r="AW179" s="27" t="s">
        <v>349</v>
      </c>
      <c r="BC179" s="84">
        <v>0</v>
      </c>
      <c r="BK179" s="27" t="s">
        <v>350</v>
      </c>
      <c r="BN179" s="84">
        <v>0</v>
      </c>
      <c r="BP179" s="84">
        <v>0</v>
      </c>
    </row>
    <row r="180" spans="1:68" x14ac:dyDescent="0.2">
      <c r="A180" s="83">
        <v>45910</v>
      </c>
      <c r="B180" s="84">
        <v>3</v>
      </c>
      <c r="C180" s="84">
        <v>3</v>
      </c>
      <c r="D180" s="83"/>
      <c r="E180" s="84">
        <v>0</v>
      </c>
      <c r="F180" s="83"/>
      <c r="G180" s="84">
        <v>0</v>
      </c>
      <c r="H180" s="83"/>
      <c r="I180" s="84">
        <v>0</v>
      </c>
      <c r="J180" s="83"/>
      <c r="K180" s="84">
        <v>3</v>
      </c>
      <c r="L180" s="83"/>
      <c r="M180" s="83"/>
      <c r="N180" s="84"/>
      <c r="O180" s="81" t="s">
        <v>361</v>
      </c>
      <c r="P180" s="89"/>
      <c r="Q180" s="89"/>
      <c r="R180" s="89"/>
      <c r="S180" s="89">
        <v>3</v>
      </c>
      <c r="T180" s="89"/>
      <c r="U180" s="84"/>
      <c r="W180" s="84">
        <v>0</v>
      </c>
      <c r="X180" s="84">
        <v>0</v>
      </c>
      <c r="Y180" s="84">
        <v>0</v>
      </c>
      <c r="Z180" s="84">
        <v>0</v>
      </c>
      <c r="AA180" s="84">
        <v>3</v>
      </c>
      <c r="AB180" s="27" t="s">
        <v>341</v>
      </c>
      <c r="AD180" s="27" t="s">
        <v>342</v>
      </c>
      <c r="AF180" s="84">
        <v>0</v>
      </c>
      <c r="AL180" s="27" t="s">
        <v>748</v>
      </c>
      <c r="AM180" s="27" t="s">
        <v>749</v>
      </c>
      <c r="AP180" s="27" t="s">
        <v>345</v>
      </c>
      <c r="AQ180" s="27" t="s">
        <v>346</v>
      </c>
      <c r="AS180" s="27" t="s">
        <v>750</v>
      </c>
      <c r="AU180" s="27">
        <v>367</v>
      </c>
      <c r="AV180" s="27" t="s">
        <v>348</v>
      </c>
      <c r="AW180" s="27" t="s">
        <v>349</v>
      </c>
      <c r="BC180" s="84">
        <v>0</v>
      </c>
      <c r="BK180" s="27" t="s">
        <v>350</v>
      </c>
      <c r="BN180" s="84">
        <v>0</v>
      </c>
      <c r="BP180" s="84">
        <v>0</v>
      </c>
    </row>
    <row r="181" spans="1:68" ht="25.5" x14ac:dyDescent="0.2">
      <c r="A181" s="83">
        <v>45910</v>
      </c>
      <c r="B181" s="84">
        <v>9</v>
      </c>
      <c r="C181" s="84">
        <v>0</v>
      </c>
      <c r="D181" s="83"/>
      <c r="E181" s="84">
        <v>9</v>
      </c>
      <c r="F181" s="83"/>
      <c r="G181" s="84">
        <v>0</v>
      </c>
      <c r="H181" s="83"/>
      <c r="I181" s="84">
        <v>-0.16</v>
      </c>
      <c r="J181" s="83"/>
      <c r="K181" s="84">
        <v>8.84</v>
      </c>
      <c r="L181" s="83"/>
      <c r="M181" s="83"/>
      <c r="N181" s="84"/>
      <c r="O181" s="81" t="s">
        <v>751</v>
      </c>
      <c r="P181" s="89">
        <v>0</v>
      </c>
      <c r="Q181" s="89"/>
      <c r="R181" s="89"/>
      <c r="S181" s="89"/>
      <c r="T181" s="89"/>
      <c r="U181" s="84"/>
      <c r="W181" s="84">
        <v>0</v>
      </c>
      <c r="X181" s="84">
        <v>0</v>
      </c>
      <c r="Y181" s="84">
        <v>0</v>
      </c>
      <c r="Z181" s="84">
        <v>0</v>
      </c>
      <c r="AA181" s="84">
        <v>9</v>
      </c>
      <c r="AB181" s="27" t="s">
        <v>341</v>
      </c>
      <c r="AD181" s="27" t="s">
        <v>352</v>
      </c>
      <c r="AF181" s="84">
        <v>0</v>
      </c>
      <c r="AL181" s="27" t="s">
        <v>752</v>
      </c>
      <c r="AM181" s="27" t="s">
        <v>753</v>
      </c>
      <c r="AN181" s="27" t="s">
        <v>396</v>
      </c>
      <c r="AO181" s="27">
        <v>8924</v>
      </c>
      <c r="AP181" s="27" t="s">
        <v>345</v>
      </c>
      <c r="AQ181" s="27" t="s">
        <v>346</v>
      </c>
      <c r="AS181" s="27" t="s">
        <v>754</v>
      </c>
      <c r="AU181" s="27">
        <v>366</v>
      </c>
      <c r="AV181" s="27" t="s">
        <v>348</v>
      </c>
      <c r="AW181" s="27" t="s">
        <v>349</v>
      </c>
      <c r="BC181" s="84">
        <v>0</v>
      </c>
      <c r="BD181" s="27" t="s">
        <v>716</v>
      </c>
      <c r="BE181" s="83">
        <v>45911</v>
      </c>
      <c r="BF181" s="27" t="s">
        <v>717</v>
      </c>
      <c r="BG181" s="27">
        <v>1.75</v>
      </c>
      <c r="BH181" s="84">
        <v>0</v>
      </c>
      <c r="BK181" s="27" t="s">
        <v>350</v>
      </c>
      <c r="BN181" s="84">
        <v>0</v>
      </c>
      <c r="BP181" s="84">
        <v>0</v>
      </c>
    </row>
    <row r="182" spans="1:68" ht="38.25" x14ac:dyDescent="0.2">
      <c r="A182" s="83">
        <v>45913</v>
      </c>
      <c r="B182" s="84">
        <v>10</v>
      </c>
      <c r="C182" s="84">
        <v>0</v>
      </c>
      <c r="D182" s="83"/>
      <c r="E182" s="84">
        <v>10</v>
      </c>
      <c r="F182" s="83"/>
      <c r="G182" s="84">
        <v>0</v>
      </c>
      <c r="H182" s="83"/>
      <c r="I182" s="84">
        <v>-0.18</v>
      </c>
      <c r="J182" s="83"/>
      <c r="K182" s="84">
        <v>9.82</v>
      </c>
      <c r="L182" s="83"/>
      <c r="M182" s="83"/>
      <c r="N182" s="84"/>
      <c r="O182" s="81" t="s">
        <v>755</v>
      </c>
      <c r="P182" s="89">
        <v>0</v>
      </c>
      <c r="Q182" s="89"/>
      <c r="R182" s="89"/>
      <c r="S182" s="89"/>
      <c r="T182" s="89"/>
      <c r="U182" s="84"/>
      <c r="W182" s="84">
        <v>0</v>
      </c>
      <c r="X182" s="84">
        <v>0</v>
      </c>
      <c r="Y182" s="84">
        <v>0</v>
      </c>
      <c r="Z182" s="84">
        <v>0</v>
      </c>
      <c r="AA182" s="84">
        <v>10</v>
      </c>
      <c r="AB182" s="27" t="s">
        <v>341</v>
      </c>
      <c r="AD182" s="27" t="s">
        <v>352</v>
      </c>
      <c r="AF182" s="84">
        <v>0</v>
      </c>
      <c r="AL182" s="27" t="s">
        <v>756</v>
      </c>
      <c r="AM182" s="27" t="s">
        <v>757</v>
      </c>
      <c r="AN182" s="27" t="s">
        <v>396</v>
      </c>
      <c r="AO182" s="27">
        <v>8152</v>
      </c>
      <c r="AP182" s="27" t="s">
        <v>345</v>
      </c>
      <c r="AQ182" s="27" t="s">
        <v>346</v>
      </c>
      <c r="AS182" s="27" t="s">
        <v>758</v>
      </c>
      <c r="AU182" s="27">
        <v>383</v>
      </c>
      <c r="AV182" s="27" t="s">
        <v>348</v>
      </c>
      <c r="AW182" s="27" t="s">
        <v>349</v>
      </c>
      <c r="BC182" s="84">
        <v>0</v>
      </c>
      <c r="BD182" s="27" t="s">
        <v>759</v>
      </c>
      <c r="BE182" s="83">
        <v>45914</v>
      </c>
      <c r="BF182" s="27" t="s">
        <v>760</v>
      </c>
      <c r="BG182" s="27">
        <v>1.75</v>
      </c>
      <c r="BH182" s="84">
        <v>0</v>
      </c>
      <c r="BK182" s="27" t="s">
        <v>350</v>
      </c>
      <c r="BN182" s="84">
        <v>0</v>
      </c>
      <c r="BP182" s="84">
        <v>0</v>
      </c>
    </row>
    <row r="183" spans="1:68" ht="25.5" x14ac:dyDescent="0.2">
      <c r="A183" s="83">
        <v>45913</v>
      </c>
      <c r="B183" s="84">
        <v>6</v>
      </c>
      <c r="C183" s="84">
        <v>6</v>
      </c>
      <c r="D183" s="83"/>
      <c r="E183" s="84">
        <v>0</v>
      </c>
      <c r="F183" s="83"/>
      <c r="G183" s="84">
        <v>0</v>
      </c>
      <c r="H183" s="83"/>
      <c r="I183" s="84">
        <v>0</v>
      </c>
      <c r="J183" s="83"/>
      <c r="K183" s="84">
        <v>6</v>
      </c>
      <c r="L183" s="83"/>
      <c r="M183" s="83"/>
      <c r="N183" s="84"/>
      <c r="O183" s="81" t="s">
        <v>761</v>
      </c>
      <c r="P183" s="89"/>
      <c r="Q183" s="89"/>
      <c r="R183" s="89"/>
      <c r="S183" s="89">
        <v>6</v>
      </c>
      <c r="T183" s="89"/>
      <c r="U183" s="84"/>
      <c r="W183" s="84">
        <v>0</v>
      </c>
      <c r="X183" s="84">
        <v>0</v>
      </c>
      <c r="Y183" s="84">
        <v>0</v>
      </c>
      <c r="Z183" s="84">
        <v>0</v>
      </c>
      <c r="AA183" s="84">
        <v>6</v>
      </c>
      <c r="AB183" s="27" t="s">
        <v>341</v>
      </c>
      <c r="AD183" s="27" t="s">
        <v>342</v>
      </c>
      <c r="AF183" s="84">
        <v>0</v>
      </c>
      <c r="AL183" s="27" t="s">
        <v>762</v>
      </c>
      <c r="AM183" s="27" t="s">
        <v>763</v>
      </c>
      <c r="AP183" s="27" t="s">
        <v>356</v>
      </c>
      <c r="AQ183" s="27" t="s">
        <v>357</v>
      </c>
      <c r="AS183" s="27" t="s">
        <v>764</v>
      </c>
      <c r="AU183" s="27">
        <v>382</v>
      </c>
      <c r="AV183" s="27" t="s">
        <v>348</v>
      </c>
      <c r="AW183" s="27" t="s">
        <v>349</v>
      </c>
      <c r="BC183" s="84">
        <v>0</v>
      </c>
      <c r="BK183" s="27" t="s">
        <v>350</v>
      </c>
      <c r="BN183" s="84">
        <v>0</v>
      </c>
      <c r="BP183" s="84">
        <v>0</v>
      </c>
    </row>
    <row r="184" spans="1:68" ht="25.5" x14ac:dyDescent="0.2">
      <c r="A184" s="83">
        <v>45913</v>
      </c>
      <c r="B184" s="84">
        <v>8</v>
      </c>
      <c r="C184" s="84">
        <v>8</v>
      </c>
      <c r="D184" s="83"/>
      <c r="E184" s="84">
        <v>0</v>
      </c>
      <c r="F184" s="83"/>
      <c r="G184" s="84">
        <v>0</v>
      </c>
      <c r="H184" s="83"/>
      <c r="I184" s="84">
        <v>0</v>
      </c>
      <c r="J184" s="83"/>
      <c r="K184" s="84">
        <v>8</v>
      </c>
      <c r="L184" s="83"/>
      <c r="M184" s="83"/>
      <c r="N184" s="84"/>
      <c r="O184" s="81" t="s">
        <v>642</v>
      </c>
      <c r="P184" s="89"/>
      <c r="Q184" s="89"/>
      <c r="R184" s="89">
        <v>2</v>
      </c>
      <c r="S184" s="89">
        <v>6</v>
      </c>
      <c r="T184" s="89"/>
      <c r="U184" s="84"/>
      <c r="W184" s="84">
        <v>0</v>
      </c>
      <c r="X184" s="84">
        <v>0</v>
      </c>
      <c r="Y184" s="84">
        <v>0</v>
      </c>
      <c r="Z184" s="84">
        <v>0</v>
      </c>
      <c r="AA184" s="84">
        <v>8</v>
      </c>
      <c r="AB184" s="27" t="s">
        <v>341</v>
      </c>
      <c r="AD184" s="27" t="s">
        <v>342</v>
      </c>
      <c r="AF184" s="84">
        <v>0</v>
      </c>
      <c r="AL184" s="27" t="s">
        <v>765</v>
      </c>
      <c r="AM184" s="27" t="s">
        <v>766</v>
      </c>
      <c r="AP184" s="27" t="s">
        <v>356</v>
      </c>
      <c r="AQ184" s="27" t="s">
        <v>357</v>
      </c>
      <c r="AS184" s="27" t="s">
        <v>767</v>
      </c>
      <c r="AU184" s="27">
        <v>381</v>
      </c>
      <c r="AV184" s="27" t="s">
        <v>348</v>
      </c>
      <c r="AW184" s="27" t="s">
        <v>349</v>
      </c>
      <c r="BC184" s="84">
        <v>0</v>
      </c>
      <c r="BK184" s="27" t="s">
        <v>350</v>
      </c>
      <c r="BN184" s="84">
        <v>0</v>
      </c>
      <c r="BP184" s="84">
        <v>0</v>
      </c>
    </row>
    <row r="185" spans="1:68" ht="25.5" x14ac:dyDescent="0.2">
      <c r="A185" s="83">
        <v>45913</v>
      </c>
      <c r="B185" s="84">
        <v>10</v>
      </c>
      <c r="C185" s="84">
        <v>10</v>
      </c>
      <c r="D185" s="83"/>
      <c r="E185" s="84">
        <v>0</v>
      </c>
      <c r="F185" s="83"/>
      <c r="G185" s="84">
        <v>0</v>
      </c>
      <c r="H185" s="83"/>
      <c r="I185" s="84">
        <v>0</v>
      </c>
      <c r="J185" s="83"/>
      <c r="K185" s="84">
        <v>10</v>
      </c>
      <c r="L185" s="83"/>
      <c r="M185" s="83"/>
      <c r="N185" s="84"/>
      <c r="O185" s="81" t="s">
        <v>768</v>
      </c>
      <c r="P185" s="89">
        <v>0</v>
      </c>
      <c r="Q185" s="89"/>
      <c r="R185" s="89">
        <v>6</v>
      </c>
      <c r="S185" s="89">
        <v>4</v>
      </c>
      <c r="T185" s="89"/>
      <c r="U185" s="84"/>
      <c r="W185" s="84">
        <v>0</v>
      </c>
      <c r="X185" s="84">
        <v>0</v>
      </c>
      <c r="Y185" s="84">
        <v>0</v>
      </c>
      <c r="Z185" s="84">
        <v>0</v>
      </c>
      <c r="AA185" s="84">
        <v>10</v>
      </c>
      <c r="AB185" s="27" t="s">
        <v>341</v>
      </c>
      <c r="AD185" s="27" t="s">
        <v>342</v>
      </c>
      <c r="AF185" s="84">
        <v>0</v>
      </c>
      <c r="AL185" s="27" t="s">
        <v>769</v>
      </c>
      <c r="AM185" s="27" t="s">
        <v>770</v>
      </c>
      <c r="AP185" s="27" t="s">
        <v>356</v>
      </c>
      <c r="AQ185" s="27" t="s">
        <v>357</v>
      </c>
      <c r="AS185" s="27" t="s">
        <v>771</v>
      </c>
      <c r="AU185" s="27">
        <v>380</v>
      </c>
      <c r="AV185" s="27" t="s">
        <v>348</v>
      </c>
      <c r="AW185" s="27" t="s">
        <v>349</v>
      </c>
      <c r="BC185" s="84">
        <v>0</v>
      </c>
      <c r="BK185" s="27" t="s">
        <v>350</v>
      </c>
      <c r="BN185" s="84">
        <v>0</v>
      </c>
      <c r="BP185" s="84">
        <v>0</v>
      </c>
    </row>
    <row r="186" spans="1:68" x14ac:dyDescent="0.2">
      <c r="A186" s="83">
        <v>45913</v>
      </c>
      <c r="B186" s="84">
        <v>5</v>
      </c>
      <c r="C186" s="84">
        <v>5</v>
      </c>
      <c r="D186" s="83"/>
      <c r="E186" s="84">
        <v>0</v>
      </c>
      <c r="F186" s="83"/>
      <c r="G186" s="84">
        <v>0</v>
      </c>
      <c r="H186" s="83"/>
      <c r="I186" s="84">
        <v>0</v>
      </c>
      <c r="J186" s="83"/>
      <c r="K186" s="84">
        <v>5</v>
      </c>
      <c r="L186" s="83"/>
      <c r="M186" s="83"/>
      <c r="N186" s="84"/>
      <c r="O186" s="81" t="s">
        <v>772</v>
      </c>
      <c r="P186" s="89"/>
      <c r="Q186" s="89"/>
      <c r="R186" s="89"/>
      <c r="S186" s="89">
        <v>5</v>
      </c>
      <c r="T186" s="89"/>
      <c r="U186" s="84"/>
      <c r="W186" s="84">
        <v>0</v>
      </c>
      <c r="X186" s="84">
        <v>0</v>
      </c>
      <c r="Y186" s="84">
        <v>0</v>
      </c>
      <c r="Z186" s="84">
        <v>0</v>
      </c>
      <c r="AA186" s="84">
        <v>5</v>
      </c>
      <c r="AB186" s="27" t="s">
        <v>341</v>
      </c>
      <c r="AD186" s="27" t="s">
        <v>342</v>
      </c>
      <c r="AF186" s="84">
        <v>0</v>
      </c>
      <c r="AL186" s="27" t="s">
        <v>773</v>
      </c>
      <c r="AM186" s="27" t="s">
        <v>774</v>
      </c>
      <c r="AP186" s="27" t="s">
        <v>345</v>
      </c>
      <c r="AQ186" s="27" t="s">
        <v>346</v>
      </c>
      <c r="AS186" s="27" t="s">
        <v>775</v>
      </c>
      <c r="AU186" s="27">
        <v>379</v>
      </c>
      <c r="AV186" s="27" t="s">
        <v>348</v>
      </c>
      <c r="AW186" s="27" t="s">
        <v>349</v>
      </c>
      <c r="BC186" s="84">
        <v>0</v>
      </c>
      <c r="BK186" s="27" t="s">
        <v>350</v>
      </c>
      <c r="BN186" s="84">
        <v>0</v>
      </c>
      <c r="BP186" s="84">
        <v>0</v>
      </c>
    </row>
    <row r="187" spans="1:68" x14ac:dyDescent="0.2">
      <c r="A187" s="83">
        <v>45920</v>
      </c>
      <c r="B187" s="84">
        <v>68.8</v>
      </c>
      <c r="C187" s="84">
        <v>68.8</v>
      </c>
      <c r="D187" s="83"/>
      <c r="E187" s="84">
        <v>0</v>
      </c>
      <c r="F187" s="83"/>
      <c r="G187" s="84">
        <v>0</v>
      </c>
      <c r="H187" s="83"/>
      <c r="I187" s="84">
        <v>0</v>
      </c>
      <c r="J187" s="83"/>
      <c r="K187" s="84">
        <v>68.8</v>
      </c>
      <c r="L187" s="83"/>
      <c r="M187" s="83"/>
      <c r="O187" s="81" t="s">
        <v>700</v>
      </c>
      <c r="P187" s="89"/>
      <c r="Q187" s="89">
        <v>68.8</v>
      </c>
      <c r="R187" s="89"/>
      <c r="S187" s="89"/>
      <c r="T187" s="89"/>
      <c r="U187" s="84"/>
      <c r="W187" s="84">
        <v>0</v>
      </c>
      <c r="X187" s="84">
        <v>0</v>
      </c>
      <c r="Y187" s="84">
        <v>0</v>
      </c>
      <c r="Z187" s="84">
        <v>0</v>
      </c>
      <c r="AA187" s="84">
        <v>68.8</v>
      </c>
      <c r="AB187" s="27" t="s">
        <v>341</v>
      </c>
      <c r="AD187" s="27" t="s">
        <v>342</v>
      </c>
      <c r="AF187" s="84">
        <v>0</v>
      </c>
      <c r="AL187" s="27" t="s">
        <v>776</v>
      </c>
      <c r="AM187" s="27" t="s">
        <v>777</v>
      </c>
      <c r="AP187" s="27" t="s">
        <v>345</v>
      </c>
      <c r="AQ187" s="27" t="s">
        <v>346</v>
      </c>
      <c r="AS187" s="27" t="s">
        <v>778</v>
      </c>
      <c r="AU187" s="27">
        <v>386</v>
      </c>
      <c r="AV187" s="27" t="s">
        <v>348</v>
      </c>
      <c r="AW187" s="27" t="s">
        <v>349</v>
      </c>
      <c r="BC187" s="84">
        <v>0</v>
      </c>
      <c r="BK187" s="27" t="s">
        <v>350</v>
      </c>
      <c r="BN187" s="84">
        <v>0</v>
      </c>
      <c r="BP187" s="84">
        <v>0</v>
      </c>
    </row>
    <row r="188" spans="1:68" x14ac:dyDescent="0.2">
      <c r="A188" s="83">
        <v>45920</v>
      </c>
      <c r="B188" s="84">
        <v>2</v>
      </c>
      <c r="C188" s="84">
        <v>2</v>
      </c>
      <c r="D188" s="83"/>
      <c r="E188" s="84">
        <v>0</v>
      </c>
      <c r="F188" s="83"/>
      <c r="G188" s="84">
        <v>0</v>
      </c>
      <c r="H188" s="83"/>
      <c r="I188" s="84">
        <v>0</v>
      </c>
      <c r="J188" s="83"/>
      <c r="K188" s="84">
        <v>2</v>
      </c>
      <c r="L188" s="83"/>
      <c r="M188" s="83"/>
      <c r="O188" s="81" t="s">
        <v>381</v>
      </c>
      <c r="P188" s="89"/>
      <c r="Q188" s="89"/>
      <c r="R188" s="89">
        <v>2</v>
      </c>
      <c r="S188" s="89"/>
      <c r="T188" s="89"/>
      <c r="U188" s="84"/>
      <c r="W188" s="84">
        <v>0</v>
      </c>
      <c r="X188" s="84">
        <v>0</v>
      </c>
      <c r="Y188" s="84">
        <v>0</v>
      </c>
      <c r="Z188" s="84">
        <v>0</v>
      </c>
      <c r="AA188" s="84">
        <v>2</v>
      </c>
      <c r="AB188" s="27" t="s">
        <v>341</v>
      </c>
      <c r="AD188" s="27" t="s">
        <v>342</v>
      </c>
      <c r="AF188" s="84">
        <v>0</v>
      </c>
      <c r="AL188" s="27" t="s">
        <v>779</v>
      </c>
      <c r="AM188" s="27" t="s">
        <v>780</v>
      </c>
      <c r="AP188" s="27" t="s">
        <v>356</v>
      </c>
      <c r="AQ188" s="27" t="s">
        <v>357</v>
      </c>
      <c r="AS188" s="27" t="s">
        <v>781</v>
      </c>
      <c r="AU188" s="27">
        <v>385</v>
      </c>
      <c r="AV188" s="27" t="s">
        <v>348</v>
      </c>
      <c r="AW188" s="27" t="s">
        <v>349</v>
      </c>
      <c r="BC188" s="84">
        <v>0</v>
      </c>
      <c r="BK188" s="27" t="s">
        <v>350</v>
      </c>
      <c r="BN188" s="84">
        <v>0</v>
      </c>
      <c r="BP188" s="84">
        <v>0</v>
      </c>
    </row>
    <row r="189" spans="1:68" x14ac:dyDescent="0.2">
      <c r="A189" s="83">
        <v>45920</v>
      </c>
      <c r="B189" s="84">
        <v>1</v>
      </c>
      <c r="C189" s="84">
        <v>1</v>
      </c>
      <c r="D189" s="83"/>
      <c r="E189" s="84">
        <v>0</v>
      </c>
      <c r="F189" s="83"/>
      <c r="G189" s="84">
        <v>0</v>
      </c>
      <c r="H189" s="83"/>
      <c r="I189" s="84">
        <v>0</v>
      </c>
      <c r="J189" s="83"/>
      <c r="K189" s="84">
        <v>1</v>
      </c>
      <c r="L189" s="83"/>
      <c r="M189" s="83"/>
      <c r="O189" s="81" t="s">
        <v>726</v>
      </c>
      <c r="P189" s="89"/>
      <c r="Q189" s="89"/>
      <c r="R189" s="89"/>
      <c r="S189" s="89">
        <v>1</v>
      </c>
      <c r="T189" s="89"/>
      <c r="U189" s="84"/>
      <c r="W189" s="84">
        <v>0</v>
      </c>
      <c r="X189" s="84">
        <v>0</v>
      </c>
      <c r="Y189" s="84">
        <v>0</v>
      </c>
      <c r="Z189" s="84">
        <v>0</v>
      </c>
      <c r="AA189" s="84">
        <v>1</v>
      </c>
      <c r="AB189" s="27" t="s">
        <v>341</v>
      </c>
      <c r="AD189" s="27" t="s">
        <v>342</v>
      </c>
      <c r="AF189" s="84">
        <v>0</v>
      </c>
      <c r="AL189" s="27" t="s">
        <v>782</v>
      </c>
      <c r="AM189" s="27" t="s">
        <v>783</v>
      </c>
      <c r="AP189" s="27" t="s">
        <v>356</v>
      </c>
      <c r="AQ189" s="27" t="s">
        <v>357</v>
      </c>
      <c r="AS189" s="27" t="s">
        <v>784</v>
      </c>
      <c r="AU189" s="27">
        <v>384</v>
      </c>
      <c r="AV189" s="27" t="s">
        <v>348</v>
      </c>
      <c r="AW189" s="27" t="s">
        <v>349</v>
      </c>
      <c r="BC189" s="84">
        <v>0</v>
      </c>
      <c r="BK189" s="27" t="s">
        <v>350</v>
      </c>
      <c r="BN189" s="84">
        <v>0</v>
      </c>
      <c r="BP189" s="84">
        <v>0</v>
      </c>
    </row>
    <row r="190" spans="1:68" ht="25.5" x14ac:dyDescent="0.2">
      <c r="A190" s="83">
        <v>45924</v>
      </c>
      <c r="B190" s="84">
        <v>10</v>
      </c>
      <c r="C190" s="84">
        <v>10</v>
      </c>
      <c r="D190" s="83"/>
      <c r="E190" s="84">
        <v>0</v>
      </c>
      <c r="F190" s="83"/>
      <c r="G190" s="84">
        <v>0</v>
      </c>
      <c r="H190" s="83"/>
      <c r="I190" s="84">
        <v>0</v>
      </c>
      <c r="J190" s="83"/>
      <c r="K190" s="84">
        <v>10</v>
      </c>
      <c r="L190" s="83"/>
      <c r="M190" s="83"/>
      <c r="O190" s="81" t="s">
        <v>785</v>
      </c>
      <c r="P190" s="89">
        <v>0</v>
      </c>
      <c r="Q190" s="89"/>
      <c r="R190" s="89">
        <v>7.5</v>
      </c>
      <c r="S190" s="89">
        <v>2.5</v>
      </c>
      <c r="T190" s="89"/>
      <c r="U190" s="84"/>
      <c r="W190" s="84">
        <v>0</v>
      </c>
      <c r="X190" s="84">
        <v>0</v>
      </c>
      <c r="Y190" s="84">
        <v>0</v>
      </c>
      <c r="Z190" s="84">
        <v>0</v>
      </c>
      <c r="AA190" s="84">
        <v>10</v>
      </c>
      <c r="AB190" s="27" t="s">
        <v>341</v>
      </c>
      <c r="AD190" s="27" t="s">
        <v>342</v>
      </c>
      <c r="AF190" s="84">
        <v>0</v>
      </c>
      <c r="AL190" s="27" t="s">
        <v>786</v>
      </c>
      <c r="AM190" s="27" t="s">
        <v>787</v>
      </c>
      <c r="AP190" s="27" t="s">
        <v>345</v>
      </c>
      <c r="AQ190" s="27" t="s">
        <v>346</v>
      </c>
      <c r="AS190" s="27" t="s">
        <v>788</v>
      </c>
      <c r="AU190" s="27">
        <v>390</v>
      </c>
      <c r="AV190" s="27" t="s">
        <v>348</v>
      </c>
      <c r="AW190" s="27" t="s">
        <v>349</v>
      </c>
      <c r="BC190" s="84">
        <v>0</v>
      </c>
      <c r="BK190" s="27" t="s">
        <v>350</v>
      </c>
      <c r="BN190" s="84">
        <v>0</v>
      </c>
      <c r="BP190" s="84">
        <v>0</v>
      </c>
    </row>
    <row r="191" spans="1:68" ht="25.5" x14ac:dyDescent="0.2">
      <c r="A191" s="83">
        <v>45924</v>
      </c>
      <c r="B191" s="84">
        <v>21</v>
      </c>
      <c r="C191" s="84">
        <v>21</v>
      </c>
      <c r="D191" s="83"/>
      <c r="E191" s="84">
        <v>0</v>
      </c>
      <c r="F191" s="83"/>
      <c r="G191" s="84">
        <v>0</v>
      </c>
      <c r="H191" s="83"/>
      <c r="I191" s="84">
        <v>0</v>
      </c>
      <c r="J191" s="83"/>
      <c r="K191" s="84">
        <v>21</v>
      </c>
      <c r="L191" s="83"/>
      <c r="M191" s="83"/>
      <c r="O191" s="81" t="s">
        <v>789</v>
      </c>
      <c r="P191" s="89"/>
      <c r="Q191" s="89"/>
      <c r="R191" s="89"/>
      <c r="S191" s="89">
        <v>21</v>
      </c>
      <c r="T191" s="89"/>
      <c r="U191" s="84"/>
      <c r="W191" s="84">
        <v>0</v>
      </c>
      <c r="X191" s="84">
        <v>0</v>
      </c>
      <c r="Y191" s="84">
        <v>0</v>
      </c>
      <c r="Z191" s="84">
        <v>0</v>
      </c>
      <c r="AA191" s="84">
        <v>21</v>
      </c>
      <c r="AB191" s="27" t="s">
        <v>341</v>
      </c>
      <c r="AD191" s="27" t="s">
        <v>342</v>
      </c>
      <c r="AF191" s="84">
        <v>0</v>
      </c>
      <c r="AL191" s="27" t="s">
        <v>790</v>
      </c>
      <c r="AM191" s="27" t="s">
        <v>791</v>
      </c>
      <c r="AP191" s="27" t="s">
        <v>345</v>
      </c>
      <c r="AQ191" s="27" t="s">
        <v>346</v>
      </c>
      <c r="AS191" s="27" t="s">
        <v>792</v>
      </c>
      <c r="AU191" s="27">
        <v>389</v>
      </c>
      <c r="AV191" s="27" t="s">
        <v>348</v>
      </c>
      <c r="AW191" s="27" t="s">
        <v>349</v>
      </c>
      <c r="BC191" s="84">
        <v>0</v>
      </c>
      <c r="BK191" s="27" t="s">
        <v>350</v>
      </c>
      <c r="BN191" s="84">
        <v>0</v>
      </c>
      <c r="BP191" s="84">
        <v>0</v>
      </c>
    </row>
    <row r="192" spans="1:68" ht="25.5" x14ac:dyDescent="0.2">
      <c r="A192" s="83">
        <v>45924</v>
      </c>
      <c r="B192" s="84">
        <v>5</v>
      </c>
      <c r="C192" s="84">
        <v>5</v>
      </c>
      <c r="D192" s="83"/>
      <c r="E192" s="84">
        <v>0</v>
      </c>
      <c r="F192" s="83"/>
      <c r="G192" s="84">
        <v>0</v>
      </c>
      <c r="H192" s="83"/>
      <c r="I192" s="84">
        <v>0</v>
      </c>
      <c r="J192" s="83"/>
      <c r="K192" s="84">
        <v>5</v>
      </c>
      <c r="L192" s="83"/>
      <c r="M192" s="83"/>
      <c r="O192" s="81" t="s">
        <v>793</v>
      </c>
      <c r="P192" s="89"/>
      <c r="Q192" s="89"/>
      <c r="R192" s="89">
        <v>2.5</v>
      </c>
      <c r="S192" s="89">
        <v>2.5</v>
      </c>
      <c r="T192" s="89"/>
      <c r="U192" s="84"/>
      <c r="W192" s="84">
        <v>0</v>
      </c>
      <c r="X192" s="84">
        <v>0</v>
      </c>
      <c r="Y192" s="84">
        <v>0</v>
      </c>
      <c r="Z192" s="84">
        <v>0</v>
      </c>
      <c r="AA192" s="84">
        <v>5</v>
      </c>
      <c r="AB192" s="27" t="s">
        <v>341</v>
      </c>
      <c r="AD192" s="27" t="s">
        <v>342</v>
      </c>
      <c r="AF192" s="84">
        <v>0</v>
      </c>
      <c r="AL192" s="27" t="s">
        <v>794</v>
      </c>
      <c r="AM192" s="27" t="s">
        <v>795</v>
      </c>
      <c r="AP192" s="27" t="s">
        <v>345</v>
      </c>
      <c r="AQ192" s="27" t="s">
        <v>346</v>
      </c>
      <c r="AS192" s="27" t="s">
        <v>796</v>
      </c>
      <c r="AU192" s="27">
        <v>388</v>
      </c>
      <c r="AV192" s="27" t="s">
        <v>348</v>
      </c>
      <c r="AW192" s="27" t="s">
        <v>349</v>
      </c>
      <c r="BC192" s="84">
        <v>0</v>
      </c>
      <c r="BK192" s="27" t="s">
        <v>350</v>
      </c>
      <c r="BN192" s="84">
        <v>0</v>
      </c>
      <c r="BP192" s="84">
        <v>0</v>
      </c>
    </row>
    <row r="193" spans="1:68" x14ac:dyDescent="0.2">
      <c r="A193" s="83">
        <v>45924</v>
      </c>
      <c r="B193" s="84">
        <v>1.5</v>
      </c>
      <c r="C193" s="84">
        <v>1.5</v>
      </c>
      <c r="D193" s="83"/>
      <c r="E193" s="84">
        <v>0</v>
      </c>
      <c r="F193" s="83"/>
      <c r="G193" s="84">
        <v>0</v>
      </c>
      <c r="H193" s="83"/>
      <c r="I193" s="84">
        <v>0</v>
      </c>
      <c r="J193" s="83"/>
      <c r="K193" s="84">
        <v>1.5</v>
      </c>
      <c r="L193" s="83"/>
      <c r="M193" s="83"/>
      <c r="O193" s="81" t="s">
        <v>443</v>
      </c>
      <c r="P193" s="89"/>
      <c r="Q193" s="89"/>
      <c r="R193" s="89"/>
      <c r="S193" s="89">
        <v>1.5</v>
      </c>
      <c r="T193" s="89"/>
      <c r="U193" s="84"/>
      <c r="W193" s="84">
        <v>0</v>
      </c>
      <c r="X193" s="84">
        <v>0</v>
      </c>
      <c r="Y193" s="84">
        <v>0</v>
      </c>
      <c r="Z193" s="84">
        <v>0</v>
      </c>
      <c r="AA193" s="84">
        <v>1.5</v>
      </c>
      <c r="AB193" s="27" t="s">
        <v>341</v>
      </c>
      <c r="AD193" s="27" t="s">
        <v>342</v>
      </c>
      <c r="AF193" s="84">
        <v>0</v>
      </c>
      <c r="AL193" s="27" t="s">
        <v>797</v>
      </c>
      <c r="AM193" s="27" t="s">
        <v>798</v>
      </c>
      <c r="AP193" s="27" t="s">
        <v>345</v>
      </c>
      <c r="AQ193" s="27" t="s">
        <v>346</v>
      </c>
      <c r="AS193" s="27" t="s">
        <v>799</v>
      </c>
      <c r="AU193" s="27">
        <v>387</v>
      </c>
      <c r="AV193" s="27" t="s">
        <v>348</v>
      </c>
      <c r="AW193" s="27" t="s">
        <v>349</v>
      </c>
      <c r="BC193" s="84">
        <v>0</v>
      </c>
      <c r="BK193" s="27" t="s">
        <v>350</v>
      </c>
      <c r="BN193" s="84">
        <v>0</v>
      </c>
      <c r="BP193" s="84">
        <v>0</v>
      </c>
    </row>
    <row r="194" spans="1:68" x14ac:dyDescent="0.2">
      <c r="A194" s="83">
        <v>45927</v>
      </c>
      <c r="B194" s="84">
        <v>99</v>
      </c>
      <c r="C194" s="84">
        <v>99</v>
      </c>
      <c r="D194" s="83"/>
      <c r="E194" s="84">
        <v>0</v>
      </c>
      <c r="F194" s="83"/>
      <c r="G194" s="84">
        <v>0</v>
      </c>
      <c r="H194" s="83"/>
      <c r="I194" s="84">
        <v>0</v>
      </c>
      <c r="J194" s="83"/>
      <c r="K194" s="84">
        <v>99</v>
      </c>
      <c r="L194" s="83"/>
      <c r="M194" s="83"/>
      <c r="O194" s="81" t="s">
        <v>700</v>
      </c>
      <c r="P194" s="89"/>
      <c r="Q194" s="89">
        <v>99</v>
      </c>
      <c r="R194" s="89"/>
      <c r="S194" s="89"/>
      <c r="T194" s="89"/>
      <c r="U194" s="84"/>
      <c r="W194" s="84">
        <v>0</v>
      </c>
      <c r="X194" s="84">
        <v>0</v>
      </c>
      <c r="Y194" s="84">
        <v>0</v>
      </c>
      <c r="Z194" s="84">
        <v>0</v>
      </c>
      <c r="AA194" s="84">
        <v>99</v>
      </c>
      <c r="AB194" s="27" t="s">
        <v>341</v>
      </c>
      <c r="AD194" s="27" t="s">
        <v>342</v>
      </c>
      <c r="AF194" s="84">
        <v>0</v>
      </c>
      <c r="AL194" s="27" t="s">
        <v>800</v>
      </c>
      <c r="AM194" s="27" t="s">
        <v>801</v>
      </c>
      <c r="AP194" s="27" t="s">
        <v>345</v>
      </c>
      <c r="AQ194" s="27" t="s">
        <v>346</v>
      </c>
      <c r="AS194" s="27" t="s">
        <v>802</v>
      </c>
      <c r="AU194" s="27">
        <v>391</v>
      </c>
      <c r="AV194" s="27" t="s">
        <v>348</v>
      </c>
      <c r="AW194" s="27" t="s">
        <v>349</v>
      </c>
      <c r="BC194" s="84">
        <v>0</v>
      </c>
      <c r="BK194" s="27" t="s">
        <v>350</v>
      </c>
      <c r="BN194" s="84">
        <v>0</v>
      </c>
      <c r="BP194" s="84">
        <v>0</v>
      </c>
    </row>
    <row r="196" spans="1:68" x14ac:dyDescent="0.2">
      <c r="D196" s="84">
        <f>SUM(C158:C194)</f>
        <v>391.19</v>
      </c>
      <c r="F196" s="84">
        <f>SUM(E158:E194)</f>
        <v>248.5</v>
      </c>
      <c r="H196" s="84">
        <f>SUM(G158:G194)</f>
        <v>0</v>
      </c>
      <c r="J196" s="84">
        <f>SUM(I158:I194)</f>
        <v>-4.3499999999999996</v>
      </c>
      <c r="L196" s="84">
        <f>SUM(K158:K194)</f>
        <v>635.34</v>
      </c>
      <c r="M196" s="84"/>
      <c r="O196" s="81" t="s">
        <v>385</v>
      </c>
      <c r="P196" s="84">
        <f>SUM(P158:P194)</f>
        <v>0</v>
      </c>
      <c r="Q196" s="84">
        <f t="shared" ref="Q196:S196" si="10">SUM(Q158:Q194)</f>
        <v>226.7</v>
      </c>
      <c r="R196" s="84">
        <f t="shared" si="10"/>
        <v>54.5</v>
      </c>
      <c r="S196" s="84">
        <f t="shared" si="10"/>
        <v>109.99000000000001</v>
      </c>
      <c r="T196" s="87">
        <f>SUM(P158:S194)</f>
        <v>391.19</v>
      </c>
    </row>
    <row r="197" spans="1:68" x14ac:dyDescent="0.2">
      <c r="M197" s="84">
        <f>SUM(D196:J196)</f>
        <v>635.34</v>
      </c>
    </row>
    <row r="198" spans="1:68" x14ac:dyDescent="0.2">
      <c r="I198" s="84">
        <f>SUM(I12:I197)</f>
        <v>-10.449999999999998</v>
      </c>
      <c r="J198" s="84">
        <v>-10.45</v>
      </c>
      <c r="M198" s="84"/>
    </row>
    <row r="200" spans="1:68" x14ac:dyDescent="0.2">
      <c r="B200" s="84">
        <f>SUM(B12:B194)</f>
        <v>2198.54</v>
      </c>
      <c r="D200" s="29">
        <f>SUM(D12:D196)</f>
        <v>1477.1</v>
      </c>
      <c r="E200" s="29"/>
      <c r="F200" s="29">
        <f>SUM(F12:F196)</f>
        <v>596.45000000000005</v>
      </c>
      <c r="H200" s="29">
        <f>SUM(H12:H196)</f>
        <v>115</v>
      </c>
      <c r="J200" s="84">
        <f>SUM(J12:J196)</f>
        <v>-10.45</v>
      </c>
      <c r="L200" s="84"/>
      <c r="M200" s="84"/>
      <c r="T200" s="84">
        <f>SUM(T12:T196)</f>
        <v>1477.1</v>
      </c>
    </row>
    <row r="202" spans="1:68" x14ac:dyDescent="0.2">
      <c r="D202" s="84"/>
      <c r="L202" s="29">
        <f>SUM(D200:J200)</f>
        <v>2178.1000000000004</v>
      </c>
      <c r="M202" s="84">
        <f>SUM(M12:M197)</f>
        <v>2178.1</v>
      </c>
    </row>
    <row r="204" spans="1:68" x14ac:dyDescent="0.2">
      <c r="L204" s="29">
        <f>L202+10.45</f>
        <v>2188.5500000000002</v>
      </c>
    </row>
    <row r="206" spans="1:68" x14ac:dyDescent="0.2">
      <c r="L206" s="29">
        <f>L204+9.99</f>
        <v>2198.54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47C1E-803A-4644-8263-B8A18D95660D}">
  <dimension ref="B2:AE106"/>
  <sheetViews>
    <sheetView workbookViewId="0">
      <selection activeCell="H86" sqref="H86:P97"/>
    </sheetView>
  </sheetViews>
  <sheetFormatPr defaultRowHeight="15" x14ac:dyDescent="0.25"/>
  <cols>
    <col min="1" max="1" width="2.7109375" customWidth="1"/>
    <col min="2" max="2" width="10.42578125" bestFit="1" customWidth="1"/>
    <col min="3" max="3" width="2.7109375" customWidth="1"/>
    <col min="4" max="4" width="10.85546875" style="92" bestFit="1" customWidth="1"/>
    <col min="5" max="5" width="2.7109375" customWidth="1"/>
    <col min="6" max="6" width="19.7109375" bestFit="1" customWidth="1"/>
    <col min="7" max="7" width="2.7109375" customWidth="1"/>
    <col min="8" max="8" width="10.5703125" bestFit="1" customWidth="1"/>
    <col min="9" max="9" width="2.7109375" customWidth="1"/>
    <col min="11" max="11" width="2.7109375" customWidth="1"/>
    <col min="12" max="12" width="10.5703125" bestFit="1" customWidth="1"/>
    <col min="13" max="13" width="2.7109375" customWidth="1"/>
    <col min="14" max="14" width="10.5703125" bestFit="1" customWidth="1"/>
    <col min="15" max="15" width="2.7109375" customWidth="1"/>
    <col min="17" max="17" width="4.7109375" customWidth="1"/>
    <col min="19" max="19" width="4.7109375" customWidth="1"/>
    <col min="20" max="20" width="10.42578125" bestFit="1" customWidth="1"/>
    <col min="21" max="21" width="4.7109375" customWidth="1"/>
    <col min="22" max="22" width="9.85546875" bestFit="1" customWidth="1"/>
    <col min="23" max="23" width="4.7109375" customWidth="1"/>
    <col min="25" max="25" width="4.7109375" customWidth="1"/>
    <col min="27" max="27" width="4.7109375" customWidth="1"/>
    <col min="28" max="28" width="10.5703125" bestFit="1" customWidth="1"/>
    <col min="30" max="30" width="12.140625" bestFit="1" customWidth="1"/>
    <col min="31" max="31" width="10.42578125" bestFit="1" customWidth="1"/>
  </cols>
  <sheetData>
    <row r="2" spans="2:31" x14ac:dyDescent="0.25">
      <c r="B2" s="1" t="s">
        <v>803</v>
      </c>
    </row>
    <row r="4" spans="2:31" x14ac:dyDescent="0.25">
      <c r="B4" s="3" t="s">
        <v>28</v>
      </c>
      <c r="D4" s="3"/>
      <c r="F4" s="3"/>
      <c r="H4" s="3"/>
      <c r="J4" s="3"/>
      <c r="L4" s="3"/>
      <c r="N4" s="1"/>
      <c r="V4" s="92"/>
      <c r="W4" s="92"/>
      <c r="X4" s="92"/>
      <c r="Y4" s="92"/>
      <c r="Z4" s="92"/>
      <c r="AA4" s="92"/>
      <c r="AB4" s="92"/>
    </row>
    <row r="5" spans="2:31" x14ac:dyDescent="0.25">
      <c r="B5" s="3" t="s">
        <v>804</v>
      </c>
      <c r="D5" s="3" t="s">
        <v>805</v>
      </c>
      <c r="F5" s="3" t="s">
        <v>806</v>
      </c>
      <c r="H5" s="3" t="s">
        <v>807</v>
      </c>
      <c r="J5" s="3" t="s">
        <v>130</v>
      </c>
      <c r="L5" s="3" t="s">
        <v>808</v>
      </c>
      <c r="N5" s="3" t="s">
        <v>809</v>
      </c>
      <c r="T5" s="92"/>
    </row>
    <row r="6" spans="2:31" x14ac:dyDescent="0.25">
      <c r="B6" s="3" t="s">
        <v>70</v>
      </c>
      <c r="D6" s="3"/>
      <c r="F6" s="3"/>
      <c r="H6" s="3" t="s">
        <v>30</v>
      </c>
      <c r="J6" s="3"/>
      <c r="L6" s="3" t="s">
        <v>804</v>
      </c>
      <c r="N6" s="3" t="s">
        <v>804</v>
      </c>
      <c r="T6" s="92"/>
      <c r="V6" s="92"/>
      <c r="W6" s="92"/>
      <c r="X6" s="92"/>
      <c r="Y6" s="92"/>
      <c r="Z6" s="92"/>
      <c r="AA6" s="92"/>
      <c r="AB6" s="92"/>
      <c r="AD6" s="92"/>
      <c r="AE6" s="92"/>
    </row>
    <row r="7" spans="2:31" x14ac:dyDescent="0.25">
      <c r="B7" s="3"/>
      <c r="D7" s="3"/>
      <c r="F7" s="3"/>
      <c r="H7" s="3"/>
      <c r="J7" s="3"/>
      <c r="L7" s="3"/>
      <c r="N7" s="3" t="s">
        <v>248</v>
      </c>
      <c r="T7" s="92"/>
      <c r="V7" s="92"/>
      <c r="W7" s="92"/>
      <c r="X7" s="92"/>
      <c r="Y7" s="92"/>
      <c r="Z7" s="92"/>
      <c r="AA7" s="92"/>
      <c r="AB7" s="92"/>
      <c r="AD7" s="92"/>
      <c r="AE7" s="92"/>
    </row>
    <row r="8" spans="2:31" x14ac:dyDescent="0.25">
      <c r="T8" s="93"/>
      <c r="V8" s="94"/>
      <c r="X8" s="94"/>
      <c r="Z8" s="94"/>
      <c r="AB8" s="94"/>
      <c r="AD8" s="93"/>
      <c r="AE8" s="93"/>
    </row>
    <row r="9" spans="2:31" x14ac:dyDescent="0.25">
      <c r="B9" s="95">
        <v>45594</v>
      </c>
      <c r="D9" s="92">
        <v>4123969</v>
      </c>
      <c r="F9" t="s">
        <v>810</v>
      </c>
      <c r="H9" s="94">
        <v>5</v>
      </c>
      <c r="J9" s="94">
        <v>0.25</v>
      </c>
      <c r="L9" s="94">
        <f>H9-J9</f>
        <v>4.75</v>
      </c>
      <c r="T9" s="92"/>
      <c r="V9" s="94"/>
      <c r="AB9" s="94"/>
      <c r="AD9" s="92"/>
      <c r="AE9" s="92"/>
    </row>
    <row r="10" spans="2:31" x14ac:dyDescent="0.25">
      <c r="H10" s="94"/>
      <c r="J10" s="94"/>
      <c r="L10" s="94"/>
      <c r="T10" s="93"/>
      <c r="V10" s="94"/>
      <c r="X10" s="94"/>
      <c r="Z10" s="94"/>
      <c r="AB10" s="94"/>
      <c r="AD10" s="93"/>
      <c r="AE10" s="93"/>
    </row>
    <row r="11" spans="2:31" x14ac:dyDescent="0.25">
      <c r="B11" s="95">
        <v>45600</v>
      </c>
      <c r="D11" s="92">
        <v>4107276</v>
      </c>
      <c r="F11" t="s">
        <v>811</v>
      </c>
      <c r="H11" s="94">
        <v>20</v>
      </c>
      <c r="J11" s="94">
        <v>0.68</v>
      </c>
      <c r="L11" s="94">
        <f>H11-J11</f>
        <v>19.32</v>
      </c>
      <c r="N11" s="94">
        <f>SUM(L9:L11)</f>
        <v>24.07</v>
      </c>
      <c r="AD11" s="92"/>
      <c r="AE11" s="92"/>
    </row>
    <row r="12" spans="2:31" x14ac:dyDescent="0.25">
      <c r="H12" s="94"/>
      <c r="J12" s="94"/>
      <c r="L12" s="94"/>
      <c r="T12" s="95"/>
      <c r="V12" s="94"/>
      <c r="W12" s="94"/>
      <c r="X12" s="94"/>
      <c r="Y12" s="94"/>
      <c r="Z12" s="94"/>
      <c r="AA12" s="94"/>
      <c r="AB12" s="94"/>
      <c r="AD12" s="93"/>
      <c r="AE12" s="93"/>
    </row>
    <row r="13" spans="2:31" x14ac:dyDescent="0.25">
      <c r="B13" s="95">
        <v>45685</v>
      </c>
      <c r="D13" s="92">
        <v>4272250</v>
      </c>
      <c r="F13" t="s">
        <v>810</v>
      </c>
      <c r="H13" s="94">
        <v>7.5</v>
      </c>
      <c r="J13" s="94">
        <v>0.38</v>
      </c>
      <c r="L13" s="94">
        <f>H13-J13</f>
        <v>7.12</v>
      </c>
      <c r="P13" s="94"/>
      <c r="R13" s="94"/>
      <c r="V13" s="94"/>
      <c r="W13" s="94"/>
      <c r="X13" s="94"/>
      <c r="Y13" s="94"/>
      <c r="Z13" s="94"/>
      <c r="AA13" s="94"/>
      <c r="AB13" s="94"/>
      <c r="AD13" s="92"/>
      <c r="AE13" s="92"/>
    </row>
    <row r="14" spans="2:31" x14ac:dyDescent="0.25">
      <c r="H14" s="94"/>
      <c r="J14" s="94"/>
      <c r="L14" s="94"/>
      <c r="T14" s="95"/>
      <c r="V14" s="94"/>
      <c r="W14" s="94"/>
      <c r="X14" s="94"/>
      <c r="Y14" s="94"/>
      <c r="Z14" s="94"/>
      <c r="AA14" s="94"/>
      <c r="AB14" s="94"/>
      <c r="AD14" s="93"/>
      <c r="AE14" s="93"/>
    </row>
    <row r="15" spans="2:31" x14ac:dyDescent="0.25">
      <c r="B15" s="95">
        <v>45691</v>
      </c>
      <c r="D15" s="92">
        <v>4263882</v>
      </c>
      <c r="F15" t="s">
        <v>811</v>
      </c>
      <c r="H15" s="94">
        <v>30</v>
      </c>
      <c r="J15" s="94">
        <v>0.87</v>
      </c>
      <c r="L15" s="94">
        <f>H15-J15</f>
        <v>29.13</v>
      </c>
      <c r="N15" s="94">
        <f>SUM(L13:L15)</f>
        <v>36.25</v>
      </c>
      <c r="V15" s="94"/>
      <c r="W15" s="94"/>
      <c r="X15" s="94"/>
      <c r="Y15" s="94"/>
      <c r="Z15" s="94"/>
      <c r="AA15" s="94"/>
      <c r="AB15" s="94"/>
    </row>
    <row r="16" spans="2:31" x14ac:dyDescent="0.25">
      <c r="H16" s="94"/>
      <c r="J16" s="94"/>
      <c r="L16" s="94"/>
      <c r="T16" s="95"/>
      <c r="V16" s="94"/>
      <c r="W16" s="94"/>
      <c r="X16" s="94"/>
      <c r="Y16" s="94"/>
      <c r="Z16" s="94"/>
      <c r="AA16" s="94"/>
      <c r="AB16" s="94"/>
      <c r="AD16" s="95"/>
      <c r="AE16" s="95"/>
    </row>
    <row r="17" spans="2:31" x14ac:dyDescent="0.25">
      <c r="B17" s="95">
        <v>45741</v>
      </c>
      <c r="D17" s="92">
        <v>4377636</v>
      </c>
      <c r="F17" t="s">
        <v>810</v>
      </c>
      <c r="H17" s="94">
        <v>12.5</v>
      </c>
      <c r="J17" s="94">
        <v>0.63</v>
      </c>
      <c r="L17" s="94">
        <f>H17-J17</f>
        <v>11.87</v>
      </c>
      <c r="V17" s="94"/>
      <c r="W17" s="94"/>
      <c r="X17" s="94"/>
      <c r="Y17" s="94"/>
      <c r="Z17" s="94"/>
      <c r="AA17" s="94"/>
      <c r="AB17" s="94"/>
    </row>
    <row r="18" spans="2:31" x14ac:dyDescent="0.25">
      <c r="H18" s="94"/>
      <c r="J18" s="94"/>
      <c r="L18" s="94"/>
      <c r="T18" s="95"/>
      <c r="V18" s="94"/>
      <c r="W18" s="94"/>
      <c r="X18" s="94"/>
      <c r="Y18" s="94"/>
      <c r="Z18" s="94"/>
      <c r="AA18" s="94"/>
      <c r="AB18" s="94"/>
      <c r="AD18" s="95"/>
      <c r="AE18" s="95"/>
    </row>
    <row r="19" spans="2:31" x14ac:dyDescent="0.25">
      <c r="B19" s="95">
        <v>45747</v>
      </c>
      <c r="D19" s="92">
        <v>4352180</v>
      </c>
      <c r="F19" t="s">
        <v>811</v>
      </c>
      <c r="H19" s="94">
        <v>50</v>
      </c>
      <c r="J19" s="94">
        <v>1.25</v>
      </c>
      <c r="L19" s="94">
        <f>H19-J19</f>
        <v>48.75</v>
      </c>
      <c r="N19" s="94">
        <f>SUM(L17:L19)</f>
        <v>60.62</v>
      </c>
      <c r="V19" s="94"/>
      <c r="W19" s="94"/>
      <c r="X19" s="94"/>
      <c r="Y19" s="94"/>
      <c r="Z19" s="94"/>
      <c r="AA19" s="94"/>
      <c r="AB19" s="94"/>
    </row>
    <row r="20" spans="2:31" x14ac:dyDescent="0.25">
      <c r="H20" s="94"/>
      <c r="J20" s="94"/>
      <c r="L20" s="94"/>
      <c r="T20" s="95"/>
      <c r="V20" s="94"/>
      <c r="W20" s="94"/>
      <c r="X20" s="94"/>
      <c r="Y20" s="94"/>
      <c r="Z20" s="94"/>
      <c r="AA20" s="94"/>
      <c r="AB20" s="94"/>
    </row>
    <row r="21" spans="2:31" x14ac:dyDescent="0.25">
      <c r="B21" s="95">
        <v>45798</v>
      </c>
      <c r="D21" s="92">
        <v>4485542</v>
      </c>
      <c r="F21" t="s">
        <v>810</v>
      </c>
      <c r="H21" s="94">
        <v>12.5</v>
      </c>
      <c r="J21" s="94">
        <v>0.63</v>
      </c>
      <c r="L21" s="94">
        <f>H21-J21</f>
        <v>11.87</v>
      </c>
      <c r="P21" s="94"/>
      <c r="R21" s="94"/>
      <c r="V21" s="94"/>
      <c r="W21" s="94"/>
      <c r="X21" s="94"/>
      <c r="Y21" s="94"/>
      <c r="Z21" s="94"/>
      <c r="AA21" s="94"/>
      <c r="AB21" s="94"/>
    </row>
    <row r="22" spans="2:31" x14ac:dyDescent="0.25">
      <c r="H22" s="94"/>
      <c r="J22" s="94"/>
      <c r="L22" s="94"/>
      <c r="T22" s="95"/>
      <c r="V22" s="94"/>
      <c r="W22" s="94"/>
      <c r="X22" s="94"/>
      <c r="Y22" s="94"/>
      <c r="Z22" s="94"/>
      <c r="AA22" s="94"/>
      <c r="AB22" s="94"/>
    </row>
    <row r="23" spans="2:31" x14ac:dyDescent="0.25">
      <c r="B23" s="95">
        <v>45810</v>
      </c>
      <c r="D23" s="92">
        <v>4475854</v>
      </c>
      <c r="F23" t="s">
        <v>811</v>
      </c>
      <c r="H23" s="94">
        <v>50</v>
      </c>
      <c r="J23" s="94">
        <v>1.25</v>
      </c>
      <c r="L23" s="94">
        <f>H23-J23</f>
        <v>48.75</v>
      </c>
      <c r="N23" s="94">
        <f>SUM(L21:L23)</f>
        <v>60.62</v>
      </c>
      <c r="P23" s="94"/>
      <c r="R23" s="94"/>
      <c r="V23" s="94"/>
      <c r="W23" s="94"/>
      <c r="X23" s="94"/>
      <c r="Y23" s="94"/>
      <c r="Z23" s="94"/>
      <c r="AA23" s="94"/>
      <c r="AB23" s="94"/>
    </row>
    <row r="24" spans="2:31" x14ac:dyDescent="0.25">
      <c r="H24" s="94"/>
      <c r="J24" s="94"/>
      <c r="L24" s="94"/>
      <c r="V24" s="94"/>
      <c r="W24" s="94"/>
      <c r="X24" s="94"/>
      <c r="Y24" s="94"/>
      <c r="Z24" s="94"/>
      <c r="AA24" s="94"/>
      <c r="AB24" s="94"/>
    </row>
    <row r="25" spans="2:31" x14ac:dyDescent="0.25">
      <c r="B25" s="95">
        <v>45825</v>
      </c>
      <c r="D25" s="92">
        <v>4548433</v>
      </c>
      <c r="F25" t="s">
        <v>810</v>
      </c>
      <c r="H25" s="94">
        <v>10</v>
      </c>
      <c r="J25" s="94">
        <v>0.5</v>
      </c>
      <c r="L25" s="94">
        <f>H25-J25</f>
        <v>9.5</v>
      </c>
      <c r="P25" s="94"/>
      <c r="R25" s="94"/>
      <c r="Z25" s="94"/>
      <c r="AB25" s="94"/>
    </row>
    <row r="26" spans="2:31" x14ac:dyDescent="0.25">
      <c r="H26" s="94"/>
      <c r="J26" s="94"/>
      <c r="L26" s="94"/>
      <c r="Z26" s="94"/>
    </row>
    <row r="27" spans="2:31" x14ac:dyDescent="0.25">
      <c r="B27" s="95">
        <v>45838</v>
      </c>
      <c r="D27" s="92">
        <v>4530200</v>
      </c>
      <c r="F27" t="s">
        <v>811</v>
      </c>
      <c r="H27" s="94">
        <v>40</v>
      </c>
      <c r="J27" s="94">
        <f>40-38.94</f>
        <v>1.0600000000000023</v>
      </c>
      <c r="L27" s="94">
        <f>H27-J27</f>
        <v>38.94</v>
      </c>
      <c r="N27" s="94">
        <f>SUM(L25:L27)</f>
        <v>48.44</v>
      </c>
      <c r="P27" s="94"/>
      <c r="R27" s="94"/>
      <c r="Z27" s="94"/>
      <c r="AB27" s="94"/>
    </row>
    <row r="28" spans="2:31" x14ac:dyDescent="0.25">
      <c r="H28" s="94"/>
      <c r="J28" s="94"/>
      <c r="L28" s="94"/>
      <c r="Z28" s="94"/>
    </row>
    <row r="29" spans="2:31" x14ac:dyDescent="0.25">
      <c r="B29" s="95">
        <v>45867</v>
      </c>
      <c r="D29" s="92">
        <v>4626082</v>
      </c>
      <c r="F29" t="s">
        <v>810</v>
      </c>
      <c r="H29" s="94">
        <v>12.5</v>
      </c>
      <c r="J29" s="94">
        <v>0.63</v>
      </c>
      <c r="L29" s="94">
        <f>H29-J29</f>
        <v>11.87</v>
      </c>
      <c r="P29" s="94"/>
      <c r="R29" s="94"/>
      <c r="Z29" s="94"/>
    </row>
    <row r="30" spans="2:31" x14ac:dyDescent="0.25">
      <c r="H30" s="94"/>
      <c r="J30" s="94"/>
      <c r="L30" s="94"/>
      <c r="Z30" s="94"/>
    </row>
    <row r="31" spans="2:31" x14ac:dyDescent="0.25">
      <c r="B31" s="95">
        <v>45873</v>
      </c>
      <c r="D31" s="92">
        <v>4613201</v>
      </c>
      <c r="F31" t="s">
        <v>811</v>
      </c>
      <c r="H31" s="94">
        <v>50</v>
      </c>
      <c r="J31" s="94">
        <v>1.25</v>
      </c>
      <c r="L31" s="94">
        <f>H31-J31</f>
        <v>48.75</v>
      </c>
      <c r="N31" s="94">
        <f>SUM(L29:L31)</f>
        <v>60.62</v>
      </c>
      <c r="P31" s="94"/>
      <c r="R31" s="94"/>
      <c r="Z31" s="94"/>
      <c r="AB31" s="94"/>
    </row>
    <row r="32" spans="2:31" x14ac:dyDescent="0.25">
      <c r="H32" s="94"/>
      <c r="J32" s="94"/>
      <c r="L32" s="94"/>
    </row>
    <row r="33" spans="2:28" x14ac:dyDescent="0.25">
      <c r="B33" s="95">
        <v>45924</v>
      </c>
      <c r="D33" s="92">
        <v>4730597</v>
      </c>
      <c r="F33" t="s">
        <v>810</v>
      </c>
      <c r="H33" s="94">
        <v>12.5</v>
      </c>
      <c r="J33" s="94">
        <v>0.63</v>
      </c>
      <c r="L33" s="94">
        <f>H33-J33</f>
        <v>11.87</v>
      </c>
      <c r="P33" s="94"/>
    </row>
    <row r="34" spans="2:28" x14ac:dyDescent="0.25">
      <c r="H34" s="94"/>
      <c r="J34" s="94"/>
      <c r="L34" s="94"/>
    </row>
    <row r="35" spans="2:28" x14ac:dyDescent="0.25">
      <c r="B35" s="95">
        <v>45929</v>
      </c>
      <c r="D35" s="92">
        <v>4711499</v>
      </c>
      <c r="F35" t="s">
        <v>811</v>
      </c>
      <c r="H35" s="94">
        <v>50</v>
      </c>
      <c r="J35" s="94">
        <v>1.25</v>
      </c>
      <c r="L35" s="94">
        <f>H35-J35</f>
        <v>48.75</v>
      </c>
      <c r="N35" s="94">
        <f>SUM(L35:L35)</f>
        <v>48.75</v>
      </c>
      <c r="P35" s="94"/>
      <c r="R35" s="94"/>
      <c r="Z35" s="94"/>
      <c r="AB35" s="94"/>
    </row>
    <row r="36" spans="2:28" x14ac:dyDescent="0.25">
      <c r="H36" s="94"/>
      <c r="J36" s="94"/>
      <c r="L36" s="94"/>
      <c r="N36" s="94"/>
      <c r="P36" s="94"/>
      <c r="R36" s="94"/>
    </row>
    <row r="37" spans="2:28" ht="15.75" thickBot="1" x14ac:dyDescent="0.3">
      <c r="F37" s="1" t="s">
        <v>208</v>
      </c>
      <c r="H37" s="9">
        <f>SUM(H9:H36)</f>
        <v>362.5</v>
      </c>
      <c r="J37" s="9">
        <f>SUM(J9:J36)</f>
        <v>11.260000000000003</v>
      </c>
      <c r="L37" s="9">
        <f>SUM(L9:L36)</f>
        <v>351.24</v>
      </c>
      <c r="N37" s="94">
        <f>SUM(N11:N36)</f>
        <v>339.37</v>
      </c>
      <c r="R37" s="94"/>
      <c r="Z37" s="94"/>
      <c r="AB37" s="94"/>
    </row>
    <row r="38" spans="2:28" ht="15.75" thickTop="1" x14ac:dyDescent="0.25">
      <c r="H38" s="94"/>
      <c r="J38" s="94"/>
      <c r="L38" s="94"/>
      <c r="R38" s="94"/>
    </row>
    <row r="39" spans="2:28" x14ac:dyDescent="0.25">
      <c r="H39" s="94">
        <f>H11+H15+H19+H23+H27+H31+H35</f>
        <v>290</v>
      </c>
      <c r="J39" s="6" t="s">
        <v>117</v>
      </c>
      <c r="L39" s="6">
        <f>SUM(J37:L37)</f>
        <v>362.5</v>
      </c>
      <c r="Z39" s="94"/>
      <c r="AB39" s="94"/>
    </row>
    <row r="40" spans="2:28" x14ac:dyDescent="0.25">
      <c r="H40" s="94"/>
      <c r="J40" s="94"/>
    </row>
    <row r="41" spans="2:28" x14ac:dyDescent="0.25">
      <c r="B41" s="1"/>
      <c r="D41" s="3"/>
      <c r="H41" s="94">
        <f>H9+H13+H17+H21+H25+H29+H33</f>
        <v>72.5</v>
      </c>
      <c r="J41" s="94"/>
      <c r="Z41" s="94"/>
      <c r="AB41" s="94"/>
    </row>
    <row r="42" spans="2:28" x14ac:dyDescent="0.25">
      <c r="H42" s="94"/>
      <c r="J42" s="94"/>
      <c r="Z42" s="94"/>
    </row>
    <row r="43" spans="2:28" ht="15.75" thickBot="1" x14ac:dyDescent="0.3">
      <c r="H43" s="96">
        <f>SUM(H39:H41)</f>
        <v>362.5</v>
      </c>
      <c r="J43" s="94"/>
      <c r="N43" s="94">
        <f>N37</f>
        <v>339.37</v>
      </c>
      <c r="Z43" s="94"/>
      <c r="AB43" s="94"/>
    </row>
    <row r="44" spans="2:28" ht="15.75" thickTop="1" x14ac:dyDescent="0.25">
      <c r="Z44" s="94"/>
    </row>
    <row r="45" spans="2:28" x14ac:dyDescent="0.25">
      <c r="Z45" s="94"/>
    </row>
    <row r="46" spans="2:28" x14ac:dyDescent="0.25">
      <c r="Z46" s="94"/>
    </row>
    <row r="47" spans="2:28" x14ac:dyDescent="0.25">
      <c r="Z47" s="94"/>
      <c r="AB47" s="94"/>
    </row>
    <row r="49" spans="2:28" x14ac:dyDescent="0.25">
      <c r="Z49" s="94"/>
      <c r="AB49" s="94"/>
    </row>
    <row r="51" spans="2:28" x14ac:dyDescent="0.25">
      <c r="AB51" s="94"/>
    </row>
    <row r="53" spans="2:28" x14ac:dyDescent="0.25">
      <c r="AB53" s="94"/>
    </row>
    <row r="55" spans="2:28" x14ac:dyDescent="0.25">
      <c r="AB55" s="94"/>
    </row>
    <row r="56" spans="2:28" x14ac:dyDescent="0.25">
      <c r="AB56" s="94"/>
    </row>
    <row r="57" spans="2:28" x14ac:dyDescent="0.25">
      <c r="AB57" s="94"/>
    </row>
    <row r="58" spans="2:28" x14ac:dyDescent="0.25">
      <c r="AB58" s="94"/>
    </row>
    <row r="59" spans="2:28" s="1" customFormat="1" x14ac:dyDescent="0.25">
      <c r="B59" s="3"/>
      <c r="D59" s="3"/>
      <c r="F59" s="3"/>
      <c r="H59" s="3"/>
      <c r="J59" s="3"/>
      <c r="L59" s="3"/>
      <c r="AB59" s="6"/>
    </row>
    <row r="60" spans="2:28" s="1" customFormat="1" x14ac:dyDescent="0.25">
      <c r="B60" s="3"/>
      <c r="D60" s="3"/>
      <c r="F60" s="3"/>
      <c r="H60" s="3"/>
      <c r="J60" s="3"/>
      <c r="L60" s="3"/>
      <c r="AB60" s="6"/>
    </row>
    <row r="61" spans="2:28" s="1" customFormat="1" x14ac:dyDescent="0.25">
      <c r="B61" s="3"/>
      <c r="D61" s="3"/>
      <c r="F61" s="3"/>
      <c r="H61" s="3"/>
      <c r="J61" s="3"/>
      <c r="L61" s="3"/>
      <c r="T61"/>
      <c r="U61"/>
      <c r="V61"/>
      <c r="W61"/>
      <c r="X61"/>
      <c r="Y61"/>
      <c r="Z61" s="94"/>
      <c r="AA61"/>
      <c r="AB61" s="94"/>
    </row>
    <row r="62" spans="2:28" x14ac:dyDescent="0.25">
      <c r="Z62" s="94"/>
    </row>
    <row r="63" spans="2:28" x14ac:dyDescent="0.25">
      <c r="B63" s="95"/>
      <c r="H63" s="94"/>
      <c r="J63" s="94"/>
      <c r="L63" s="94"/>
      <c r="Z63" s="94"/>
      <c r="AB63" s="94"/>
    </row>
    <row r="64" spans="2:28" x14ac:dyDescent="0.25">
      <c r="H64" s="94"/>
      <c r="J64" s="94"/>
      <c r="L64" s="94"/>
      <c r="Z64" s="94"/>
    </row>
    <row r="65" spans="2:28" x14ac:dyDescent="0.25">
      <c r="B65" s="95"/>
      <c r="H65" s="94"/>
      <c r="J65" s="94"/>
      <c r="L65" s="94"/>
      <c r="Z65" s="94"/>
    </row>
    <row r="66" spans="2:28" x14ac:dyDescent="0.25">
      <c r="H66" s="94"/>
      <c r="J66" s="94"/>
      <c r="L66" s="94"/>
      <c r="Z66" s="94"/>
    </row>
    <row r="67" spans="2:28" x14ac:dyDescent="0.25">
      <c r="B67" s="95"/>
      <c r="H67" s="94"/>
      <c r="J67" s="94"/>
      <c r="L67" s="94"/>
      <c r="Z67" s="94"/>
      <c r="AB67" s="94"/>
    </row>
    <row r="68" spans="2:28" x14ac:dyDescent="0.25">
      <c r="H68" s="94"/>
      <c r="J68" s="94"/>
      <c r="L68" s="94"/>
    </row>
    <row r="69" spans="2:28" x14ac:dyDescent="0.25">
      <c r="B69" s="95"/>
      <c r="H69" s="94"/>
      <c r="J69" s="94"/>
      <c r="L69" s="94"/>
      <c r="Z69" s="94"/>
      <c r="AB69" s="94"/>
    </row>
    <row r="70" spans="2:28" x14ac:dyDescent="0.25">
      <c r="H70" s="94"/>
      <c r="J70" s="94"/>
      <c r="L70" s="94"/>
    </row>
    <row r="71" spans="2:28" x14ac:dyDescent="0.25">
      <c r="B71" s="95"/>
      <c r="H71" s="94"/>
      <c r="J71" s="94"/>
      <c r="L71" s="94"/>
      <c r="AB71" s="94"/>
    </row>
    <row r="72" spans="2:28" x14ac:dyDescent="0.25">
      <c r="H72" s="94"/>
      <c r="J72" s="94"/>
      <c r="L72" s="94"/>
    </row>
    <row r="73" spans="2:28" x14ac:dyDescent="0.25">
      <c r="B73" s="95"/>
      <c r="H73" s="94"/>
      <c r="J73" s="94"/>
      <c r="L73" s="94"/>
      <c r="AB73" s="94"/>
    </row>
    <row r="74" spans="2:28" x14ac:dyDescent="0.25">
      <c r="H74" s="94"/>
      <c r="J74" s="94"/>
      <c r="L74" s="94"/>
    </row>
    <row r="75" spans="2:28" x14ac:dyDescent="0.25">
      <c r="B75" s="95"/>
      <c r="H75" s="94"/>
      <c r="J75" s="94"/>
      <c r="L75" s="94"/>
    </row>
    <row r="76" spans="2:28" x14ac:dyDescent="0.25">
      <c r="H76" s="94"/>
      <c r="J76" s="94"/>
      <c r="L76" s="94"/>
    </row>
    <row r="77" spans="2:28" x14ac:dyDescent="0.25">
      <c r="B77" s="95"/>
      <c r="H77" s="94"/>
      <c r="J77" s="94"/>
      <c r="L77" s="94"/>
    </row>
    <row r="78" spans="2:28" x14ac:dyDescent="0.25">
      <c r="H78" s="94"/>
      <c r="J78" s="94"/>
      <c r="L78" s="94"/>
    </row>
    <row r="79" spans="2:28" x14ac:dyDescent="0.25">
      <c r="B79" s="95"/>
      <c r="H79" s="94"/>
      <c r="J79" s="94"/>
      <c r="L79" s="94"/>
    </row>
    <row r="80" spans="2:28" x14ac:dyDescent="0.25">
      <c r="H80" s="94"/>
      <c r="J80" s="94"/>
      <c r="L80" s="94"/>
    </row>
    <row r="81" spans="2:16" x14ac:dyDescent="0.25">
      <c r="B81" s="95"/>
      <c r="H81" s="94"/>
      <c r="J81" s="94"/>
      <c r="L81" s="94"/>
    </row>
    <row r="82" spans="2:16" x14ac:dyDescent="0.25">
      <c r="B82" s="95"/>
      <c r="H82" s="94"/>
      <c r="J82" s="94"/>
      <c r="L82" s="94"/>
    </row>
    <row r="83" spans="2:16" x14ac:dyDescent="0.25">
      <c r="B83" s="95"/>
      <c r="H83" s="94"/>
      <c r="J83" s="94"/>
      <c r="L83" s="94"/>
    </row>
    <row r="84" spans="2:16" x14ac:dyDescent="0.25">
      <c r="B84" s="95"/>
      <c r="H84" s="94"/>
      <c r="J84" s="94"/>
      <c r="L84" s="94"/>
    </row>
    <row r="85" spans="2:16" x14ac:dyDescent="0.25">
      <c r="B85" s="95"/>
      <c r="H85" s="94"/>
      <c r="J85" s="94"/>
      <c r="L85" s="94"/>
    </row>
    <row r="86" spans="2:16" x14ac:dyDescent="0.25">
      <c r="H86" s="111"/>
      <c r="I86" s="112"/>
      <c r="J86" s="111"/>
      <c r="K86" s="112"/>
      <c r="L86" s="111"/>
      <c r="M86" s="112"/>
      <c r="N86" s="112"/>
      <c r="O86" s="112"/>
      <c r="P86" s="112"/>
    </row>
    <row r="87" spans="2:16" s="1" customFormat="1" x14ac:dyDescent="0.25">
      <c r="D87" s="3"/>
      <c r="H87" s="113"/>
      <c r="I87" s="114"/>
      <c r="J87" s="113"/>
      <c r="K87" s="114"/>
      <c r="L87" s="113"/>
      <c r="M87" s="114"/>
      <c r="N87" s="113"/>
      <c r="O87" s="114"/>
      <c r="P87" s="114"/>
    </row>
    <row r="88" spans="2:16" x14ac:dyDescent="0.25">
      <c r="H88" s="111"/>
      <c r="I88" s="112"/>
      <c r="J88" s="111"/>
      <c r="K88" s="112"/>
      <c r="L88" s="111"/>
      <c r="M88" s="112"/>
      <c r="N88" s="112"/>
      <c r="O88" s="112"/>
      <c r="P88" s="112"/>
    </row>
    <row r="89" spans="2:16" x14ac:dyDescent="0.25">
      <c r="H89" s="111"/>
      <c r="I89" s="112"/>
      <c r="J89" s="111"/>
      <c r="K89" s="112"/>
      <c r="L89" s="112"/>
      <c r="M89" s="112"/>
      <c r="N89" s="112"/>
      <c r="O89" s="112"/>
      <c r="P89" s="112"/>
    </row>
    <row r="90" spans="2:16" x14ac:dyDescent="0.25">
      <c r="H90" s="111"/>
      <c r="I90" s="112"/>
      <c r="J90" s="111"/>
      <c r="K90" s="112"/>
      <c r="L90" s="112"/>
      <c r="M90" s="112"/>
      <c r="N90" s="112"/>
      <c r="O90" s="112"/>
      <c r="P90" s="112"/>
    </row>
    <row r="91" spans="2:16" x14ac:dyDescent="0.25">
      <c r="H91" s="111"/>
      <c r="I91" s="112"/>
      <c r="J91" s="111"/>
      <c r="K91" s="112"/>
      <c r="L91" s="112"/>
      <c r="M91" s="112"/>
      <c r="N91" s="112"/>
      <c r="O91" s="112"/>
      <c r="P91" s="112"/>
    </row>
    <row r="92" spans="2:16" x14ac:dyDescent="0.25">
      <c r="H92" s="111"/>
      <c r="I92" s="112"/>
      <c r="J92" s="111"/>
      <c r="K92" s="112"/>
      <c r="L92" s="112"/>
      <c r="M92" s="112"/>
      <c r="N92" s="112"/>
      <c r="O92" s="112"/>
      <c r="P92" s="112"/>
    </row>
    <row r="93" spans="2:16" x14ac:dyDescent="0.25">
      <c r="H93" s="111"/>
      <c r="I93" s="112"/>
      <c r="J93" s="111"/>
      <c r="K93" s="112"/>
      <c r="L93" s="112"/>
      <c r="M93" s="112"/>
      <c r="N93" s="112"/>
      <c r="O93" s="112"/>
      <c r="P93" s="112"/>
    </row>
    <row r="94" spans="2:16" x14ac:dyDescent="0.25">
      <c r="H94" s="112"/>
      <c r="I94" s="112"/>
      <c r="J94" s="111"/>
      <c r="K94" s="112"/>
      <c r="L94" s="112"/>
      <c r="M94" s="112"/>
      <c r="N94" s="112"/>
      <c r="O94" s="112"/>
      <c r="P94" s="112"/>
    </row>
    <row r="95" spans="2:16" x14ac:dyDescent="0.25">
      <c r="H95" s="112"/>
      <c r="I95" s="112"/>
      <c r="J95" s="111"/>
      <c r="K95" s="112"/>
      <c r="L95" s="112"/>
      <c r="M95" s="112"/>
      <c r="N95" s="112"/>
      <c r="O95" s="112"/>
      <c r="P95" s="112"/>
    </row>
    <row r="96" spans="2:16" x14ac:dyDescent="0.25">
      <c r="H96" s="112"/>
      <c r="I96" s="112"/>
      <c r="J96" s="112"/>
      <c r="K96" s="112"/>
      <c r="L96" s="112"/>
      <c r="M96" s="112"/>
      <c r="N96" s="112"/>
      <c r="O96" s="112"/>
      <c r="P96" s="112"/>
    </row>
    <row r="97" spans="8:16" x14ac:dyDescent="0.25">
      <c r="H97" s="112"/>
      <c r="I97" s="112"/>
      <c r="J97" s="112"/>
      <c r="K97" s="112"/>
      <c r="L97" s="112"/>
      <c r="M97" s="112"/>
      <c r="N97" s="112"/>
      <c r="O97" s="112"/>
      <c r="P97" s="112"/>
    </row>
    <row r="106" spans="8:16" x14ac:dyDescent="0.25">
      <c r="H106" s="9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82E99-970E-4064-AC82-5567DB93A60C}">
  <dimension ref="A2:Y182"/>
  <sheetViews>
    <sheetView workbookViewId="0"/>
  </sheetViews>
  <sheetFormatPr defaultRowHeight="12.75" x14ac:dyDescent="0.2"/>
  <cols>
    <col min="1" max="1" width="2.7109375" style="104" customWidth="1"/>
    <col min="2" max="2" width="13.42578125" style="97" bestFit="1" customWidth="1"/>
    <col min="3" max="3" width="2.7109375" style="104" customWidth="1"/>
    <col min="4" max="4" width="8.7109375" style="104" bestFit="1" customWidth="1"/>
    <col min="5" max="5" width="2.7109375" style="104" customWidth="1"/>
    <col min="6" max="6" width="10.140625" style="104" bestFit="1" customWidth="1"/>
    <col min="7" max="7" width="2.7109375" style="104" customWidth="1"/>
    <col min="8" max="8" width="8.7109375" style="106" bestFit="1" customWidth="1"/>
    <col min="9" max="9" width="2.7109375" style="104" customWidth="1"/>
    <col min="10" max="10" width="8.85546875" style="106" bestFit="1" customWidth="1"/>
    <col min="11" max="11" width="2.7109375" style="106" customWidth="1"/>
    <col min="12" max="12" width="9" style="106" bestFit="1" customWidth="1"/>
    <col min="13" max="13" width="2.7109375" style="106" customWidth="1"/>
    <col min="14" max="14" width="102.28515625" style="97" bestFit="1" customWidth="1"/>
    <col min="15" max="15" width="2.7109375" style="104" customWidth="1"/>
    <col min="16" max="16" width="9.140625" style="104"/>
    <col min="17" max="17" width="10.7109375" style="104" bestFit="1" customWidth="1"/>
    <col min="18" max="16384" width="9.140625" style="104"/>
  </cols>
  <sheetData>
    <row r="2" spans="2:14" s="69" customFormat="1" x14ac:dyDescent="0.2">
      <c r="B2" s="69" t="s">
        <v>812</v>
      </c>
      <c r="H2" s="76"/>
      <c r="J2" s="76"/>
      <c r="K2" s="76"/>
      <c r="L2" s="76"/>
      <c r="M2" s="76"/>
      <c r="N2" s="70"/>
    </row>
    <row r="3" spans="2:14" s="69" customFormat="1" x14ac:dyDescent="0.2">
      <c r="B3" s="70"/>
      <c r="H3" s="76"/>
      <c r="J3" s="76"/>
      <c r="K3" s="76"/>
      <c r="L3" s="76"/>
      <c r="M3" s="76"/>
      <c r="N3" s="70"/>
    </row>
    <row r="4" spans="2:14" s="70" customFormat="1" x14ac:dyDescent="0.2">
      <c r="B4" s="70" t="s">
        <v>70</v>
      </c>
      <c r="D4" s="70" t="s">
        <v>30</v>
      </c>
      <c r="F4" s="70" t="s">
        <v>813</v>
      </c>
      <c r="H4" s="71" t="s">
        <v>130</v>
      </c>
      <c r="J4" s="71" t="s">
        <v>808</v>
      </c>
      <c r="K4" s="71"/>
      <c r="L4" s="71" t="s">
        <v>813</v>
      </c>
      <c r="M4" s="71"/>
      <c r="N4" s="70" t="s">
        <v>814</v>
      </c>
    </row>
    <row r="5" spans="2:14" s="70" customFormat="1" x14ac:dyDescent="0.2">
      <c r="B5" s="70" t="s">
        <v>815</v>
      </c>
      <c r="D5" s="70" t="s">
        <v>804</v>
      </c>
      <c r="F5" s="70" t="s">
        <v>70</v>
      </c>
      <c r="H5" s="71"/>
      <c r="J5" s="71" t="s">
        <v>804</v>
      </c>
      <c r="K5" s="71"/>
      <c r="L5" s="71" t="s">
        <v>248</v>
      </c>
      <c r="M5" s="71"/>
    </row>
    <row r="6" spans="2:14" s="70" customFormat="1" x14ac:dyDescent="0.2">
      <c r="B6" s="70" t="s">
        <v>816</v>
      </c>
      <c r="D6" s="70" t="s">
        <v>248</v>
      </c>
      <c r="H6" s="71"/>
      <c r="J6" s="71" t="s">
        <v>248</v>
      </c>
      <c r="K6" s="71"/>
      <c r="L6" s="71"/>
      <c r="M6" s="71"/>
    </row>
    <row r="7" spans="2:14" s="97" customFormat="1" x14ac:dyDescent="0.2">
      <c r="H7" s="98"/>
      <c r="J7" s="98"/>
      <c r="K7" s="98"/>
      <c r="L7" s="98"/>
      <c r="M7" s="98"/>
    </row>
    <row r="8" spans="2:14" s="97" customFormat="1" ht="15" x14ac:dyDescent="0.25">
      <c r="B8" s="99">
        <v>45579</v>
      </c>
      <c r="D8" s="98">
        <v>19.64</v>
      </c>
      <c r="F8" s="99">
        <v>45577</v>
      </c>
      <c r="H8" s="98">
        <v>0.35</v>
      </c>
      <c r="J8" s="98">
        <v>19.64</v>
      </c>
      <c r="K8" s="98"/>
      <c r="L8" s="98">
        <f>SUM(H8:J8)</f>
        <v>19.990000000000002</v>
      </c>
      <c r="M8" s="98"/>
      <c r="N8" t="s">
        <v>351</v>
      </c>
    </row>
    <row r="9" spans="2:14" s="97" customFormat="1" x14ac:dyDescent="0.2">
      <c r="D9" s="98"/>
      <c r="H9" s="98"/>
      <c r="J9" s="98"/>
      <c r="K9" s="98"/>
      <c r="L9" s="98"/>
      <c r="M9" s="98"/>
    </row>
    <row r="10" spans="2:14" s="97" customFormat="1" ht="15" x14ac:dyDescent="0.25">
      <c r="B10" s="99">
        <v>45593</v>
      </c>
      <c r="D10" s="98">
        <v>9.82</v>
      </c>
      <c r="F10" s="99">
        <v>45591</v>
      </c>
      <c r="H10" s="98">
        <v>0.17</v>
      </c>
      <c r="J10" s="98">
        <v>9.82</v>
      </c>
      <c r="K10" s="98"/>
      <c r="L10" s="98">
        <f>SUM(H10:J10)</f>
        <v>9.99</v>
      </c>
      <c r="M10" s="98"/>
      <c r="N10" t="s">
        <v>375</v>
      </c>
    </row>
    <row r="11" spans="2:14" s="97" customFormat="1" x14ac:dyDescent="0.2">
      <c r="D11" s="98"/>
      <c r="H11" s="98"/>
      <c r="J11" s="98"/>
      <c r="K11" s="98"/>
      <c r="L11" s="98"/>
      <c r="M11" s="98"/>
    </row>
    <row r="12" spans="2:14" s="97" customFormat="1" ht="15" x14ac:dyDescent="0.25">
      <c r="B12" s="99">
        <v>45614</v>
      </c>
      <c r="D12" s="98">
        <v>28</v>
      </c>
      <c r="F12" s="99">
        <v>45612</v>
      </c>
      <c r="H12" s="94">
        <v>0.09</v>
      </c>
      <c r="I12" s="98"/>
      <c r="J12" s="94">
        <v>4.91</v>
      </c>
      <c r="K12" s="98"/>
      <c r="L12" s="98">
        <f>SUM(H12:J12)</f>
        <v>5</v>
      </c>
      <c r="M12" s="98"/>
      <c r="N12" t="s">
        <v>393</v>
      </c>
    </row>
    <row r="13" spans="2:14" s="97" customFormat="1" ht="15" x14ac:dyDescent="0.25">
      <c r="B13" s="99"/>
      <c r="D13" s="98"/>
      <c r="F13" s="99"/>
      <c r="H13" s="94"/>
      <c r="I13" s="98"/>
      <c r="J13" s="98"/>
      <c r="K13" s="98"/>
      <c r="L13" s="98"/>
      <c r="M13" s="98"/>
    </row>
    <row r="14" spans="2:14" s="97" customFormat="1" ht="15" x14ac:dyDescent="0.25">
      <c r="D14" s="98"/>
      <c r="F14" s="99">
        <v>45612</v>
      </c>
      <c r="H14" s="94">
        <v>0.11</v>
      </c>
      <c r="I14" s="98"/>
      <c r="J14" s="94">
        <v>6.39</v>
      </c>
      <c r="K14" s="98"/>
      <c r="L14" s="98">
        <f>SUM(H14:J14)</f>
        <v>6.5</v>
      </c>
      <c r="M14" s="98"/>
      <c r="N14" t="s">
        <v>400</v>
      </c>
    </row>
    <row r="15" spans="2:14" s="97" customFormat="1" ht="15" x14ac:dyDescent="0.25">
      <c r="D15" s="98"/>
      <c r="H15" s="94"/>
      <c r="I15" s="98"/>
      <c r="J15" s="94"/>
      <c r="K15" s="98"/>
      <c r="L15" s="98"/>
      <c r="M15" s="98"/>
    </row>
    <row r="16" spans="2:14" s="97" customFormat="1" ht="15" x14ac:dyDescent="0.25">
      <c r="D16" s="98"/>
      <c r="F16" s="99">
        <v>45612</v>
      </c>
      <c r="H16" s="94">
        <v>0.12</v>
      </c>
      <c r="I16" s="98"/>
      <c r="J16" s="94">
        <v>6.88</v>
      </c>
      <c r="K16" s="98"/>
      <c r="L16" s="98">
        <f>SUM(H16:J16)</f>
        <v>7</v>
      </c>
      <c r="M16" s="98"/>
      <c r="N16" t="s">
        <v>817</v>
      </c>
    </row>
    <row r="17" spans="2:14" s="97" customFormat="1" ht="15" x14ac:dyDescent="0.25">
      <c r="D17" s="98"/>
      <c r="F17" s="99"/>
      <c r="H17" s="94"/>
      <c r="I17" s="98"/>
      <c r="J17" s="98"/>
      <c r="K17" s="98"/>
      <c r="L17" s="98"/>
      <c r="M17" s="98"/>
    </row>
    <row r="18" spans="2:14" s="97" customFormat="1" ht="15" x14ac:dyDescent="0.25">
      <c r="D18" s="98"/>
      <c r="F18" s="99">
        <v>45612</v>
      </c>
      <c r="H18" s="94">
        <v>0.09</v>
      </c>
      <c r="I18" s="98"/>
      <c r="J18" s="94">
        <v>4.91</v>
      </c>
      <c r="K18" s="98"/>
      <c r="L18" s="98">
        <f>SUM(H18:J18)</f>
        <v>5</v>
      </c>
      <c r="M18" s="98"/>
      <c r="N18" t="s">
        <v>408</v>
      </c>
    </row>
    <row r="19" spans="2:14" s="97" customFormat="1" ht="15" x14ac:dyDescent="0.25">
      <c r="D19" s="98"/>
      <c r="H19" s="94"/>
      <c r="I19" s="98"/>
      <c r="J19" s="98"/>
      <c r="K19" s="98"/>
      <c r="L19" s="98"/>
      <c r="M19" s="98"/>
    </row>
    <row r="20" spans="2:14" s="97" customFormat="1" ht="15" x14ac:dyDescent="0.25">
      <c r="D20" s="98"/>
      <c r="F20" s="99">
        <v>45612</v>
      </c>
      <c r="H20" s="94">
        <v>0.09</v>
      </c>
      <c r="I20" s="98"/>
      <c r="J20" s="94">
        <v>4.91</v>
      </c>
      <c r="K20" s="98"/>
      <c r="L20" s="98">
        <f>SUM(H20:J20)</f>
        <v>5</v>
      </c>
      <c r="M20" s="98"/>
      <c r="N20" t="s">
        <v>381</v>
      </c>
    </row>
    <row r="21" spans="2:14" s="97" customFormat="1" x14ac:dyDescent="0.2">
      <c r="D21" s="98"/>
      <c r="H21" s="98"/>
      <c r="J21" s="98"/>
      <c r="K21" s="98"/>
      <c r="L21" s="98"/>
      <c r="M21" s="98"/>
    </row>
    <row r="22" spans="2:14" s="97" customFormat="1" ht="15" x14ac:dyDescent="0.25">
      <c r="B22" s="99">
        <v>45628</v>
      </c>
      <c r="D22" s="98">
        <v>4.91</v>
      </c>
      <c r="F22" s="99">
        <v>45625</v>
      </c>
      <c r="H22" s="94">
        <v>0.09</v>
      </c>
      <c r="I22" s="98"/>
      <c r="J22" s="94">
        <v>4.91</v>
      </c>
      <c r="K22" s="98"/>
      <c r="L22" s="98">
        <f>SUM(H22:J22)</f>
        <v>5</v>
      </c>
      <c r="M22" s="98"/>
      <c r="N22" t="s">
        <v>408</v>
      </c>
    </row>
    <row r="23" spans="2:14" s="97" customFormat="1" x14ac:dyDescent="0.2">
      <c r="D23" s="98"/>
      <c r="H23" s="98"/>
      <c r="J23" s="98"/>
      <c r="K23" s="98"/>
      <c r="L23" s="98"/>
      <c r="M23" s="98"/>
    </row>
    <row r="24" spans="2:14" s="97" customFormat="1" ht="15" x14ac:dyDescent="0.25">
      <c r="B24" s="99">
        <v>45698</v>
      </c>
      <c r="D24" s="98">
        <v>5.4</v>
      </c>
      <c r="F24" s="99">
        <v>45696</v>
      </c>
      <c r="H24" s="98">
        <v>0.1</v>
      </c>
      <c r="J24" s="98">
        <v>5.4</v>
      </c>
      <c r="K24" s="98"/>
      <c r="L24" s="98">
        <f>SUM(H24:J24)</f>
        <v>5.5</v>
      </c>
      <c r="M24" s="98"/>
      <c r="N24" t="s">
        <v>466</v>
      </c>
    </row>
    <row r="25" spans="2:14" s="97" customFormat="1" x14ac:dyDescent="0.2">
      <c r="D25" s="98"/>
      <c r="H25" s="98"/>
      <c r="J25" s="98"/>
      <c r="K25" s="98"/>
      <c r="L25" s="98"/>
      <c r="M25" s="98"/>
    </row>
    <row r="26" spans="2:14" s="97" customFormat="1" ht="15" x14ac:dyDescent="0.25">
      <c r="B26" s="99">
        <v>45712</v>
      </c>
      <c r="D26" s="98">
        <v>30.94</v>
      </c>
      <c r="F26" s="99">
        <v>45710</v>
      </c>
      <c r="H26" s="98">
        <v>0.55000000000000004</v>
      </c>
      <c r="J26" s="98">
        <v>30.94</v>
      </c>
      <c r="K26" s="98"/>
      <c r="L26" s="98">
        <f>SUM(H26:J26)</f>
        <v>31.490000000000002</v>
      </c>
      <c r="M26" s="98"/>
      <c r="N26" t="s">
        <v>818</v>
      </c>
    </row>
    <row r="27" spans="2:14" s="97" customFormat="1" x14ac:dyDescent="0.2">
      <c r="D27" s="98"/>
      <c r="H27" s="98"/>
      <c r="J27" s="98"/>
      <c r="K27" s="98"/>
      <c r="L27" s="98"/>
      <c r="M27" s="98"/>
    </row>
    <row r="28" spans="2:14" s="97" customFormat="1" ht="15" x14ac:dyDescent="0.25">
      <c r="B28" s="99">
        <v>45761</v>
      </c>
      <c r="D28" s="98">
        <v>10.31</v>
      </c>
      <c r="F28" s="99">
        <v>45759</v>
      </c>
      <c r="H28" s="98">
        <v>0.1</v>
      </c>
      <c r="I28" s="98"/>
      <c r="J28" s="98">
        <v>5.4</v>
      </c>
      <c r="K28" s="98"/>
      <c r="L28" s="98">
        <f>SUM(H28:J28)</f>
        <v>5.5</v>
      </c>
      <c r="M28" s="98"/>
      <c r="N28" t="s">
        <v>466</v>
      </c>
    </row>
    <row r="29" spans="2:14" s="97" customFormat="1" x14ac:dyDescent="0.2">
      <c r="B29" s="99"/>
      <c r="D29" s="98"/>
      <c r="E29" s="100"/>
      <c r="F29" s="101"/>
      <c r="G29" s="100"/>
      <c r="H29" s="98"/>
      <c r="I29" s="98"/>
      <c r="J29" s="98"/>
      <c r="K29" s="100"/>
      <c r="L29" s="100"/>
      <c r="M29" s="100"/>
    </row>
    <row r="30" spans="2:14" s="97" customFormat="1" ht="15" x14ac:dyDescent="0.25">
      <c r="B30" s="99"/>
      <c r="D30" s="98"/>
      <c r="E30" s="100"/>
      <c r="F30" s="101">
        <v>45759</v>
      </c>
      <c r="G30" s="100"/>
      <c r="H30" s="98">
        <v>0.09</v>
      </c>
      <c r="I30" s="98"/>
      <c r="J30" s="98">
        <v>4.91</v>
      </c>
      <c r="K30" s="100"/>
      <c r="L30" s="98">
        <f>SUM(H30:J30)</f>
        <v>5</v>
      </c>
      <c r="M30" s="100"/>
      <c r="N30" t="s">
        <v>415</v>
      </c>
    </row>
    <row r="31" spans="2:14" s="97" customFormat="1" x14ac:dyDescent="0.2">
      <c r="B31" s="99"/>
      <c r="D31" s="98"/>
      <c r="E31" s="100"/>
      <c r="F31" s="101"/>
      <c r="G31" s="100"/>
      <c r="H31" s="98"/>
      <c r="I31" s="98"/>
      <c r="J31" s="98"/>
      <c r="K31" s="100"/>
      <c r="L31" s="100"/>
      <c r="M31" s="100"/>
    </row>
    <row r="32" spans="2:14" s="97" customFormat="1" ht="15" x14ac:dyDescent="0.25">
      <c r="B32" s="99">
        <v>45778</v>
      </c>
      <c r="D32" s="98">
        <v>31.93</v>
      </c>
      <c r="E32" s="100"/>
      <c r="F32" s="101">
        <v>45777</v>
      </c>
      <c r="G32" s="100"/>
      <c r="H32" s="98">
        <v>0.56999999999999995</v>
      </c>
      <c r="I32" s="98"/>
      <c r="J32" s="98">
        <v>31.93</v>
      </c>
      <c r="K32" s="100"/>
      <c r="L32" s="98">
        <f>SUM(H32:J32)</f>
        <v>32.5</v>
      </c>
      <c r="M32" s="100"/>
      <c r="N32" t="s">
        <v>580</v>
      </c>
    </row>
    <row r="33" spans="2:14" s="97" customFormat="1" x14ac:dyDescent="0.2">
      <c r="B33" s="99"/>
      <c r="D33" s="98"/>
      <c r="E33" s="100"/>
      <c r="F33" s="101"/>
      <c r="G33" s="100"/>
      <c r="H33" s="98"/>
      <c r="I33" s="98"/>
      <c r="J33" s="98"/>
      <c r="K33" s="100"/>
      <c r="L33" s="100"/>
      <c r="M33" s="100"/>
    </row>
    <row r="34" spans="2:14" s="97" customFormat="1" ht="15" x14ac:dyDescent="0.25">
      <c r="B34" s="99">
        <v>45789</v>
      </c>
      <c r="D34" s="98">
        <v>14.74</v>
      </c>
      <c r="E34" s="100"/>
      <c r="F34" s="101">
        <v>45787</v>
      </c>
      <c r="G34" s="100"/>
      <c r="H34" s="98">
        <v>0.26</v>
      </c>
      <c r="I34" s="98"/>
      <c r="J34" s="98">
        <v>14.74</v>
      </c>
      <c r="K34" s="100"/>
      <c r="L34" s="98">
        <f>SUM(H34:J34)</f>
        <v>15</v>
      </c>
      <c r="M34" s="100"/>
      <c r="N34" t="s">
        <v>591</v>
      </c>
    </row>
    <row r="35" spans="2:14" s="97" customFormat="1" x14ac:dyDescent="0.2">
      <c r="B35" s="99"/>
      <c r="D35" s="98"/>
      <c r="E35" s="100"/>
      <c r="F35" s="101"/>
      <c r="G35" s="100"/>
      <c r="H35" s="98"/>
      <c r="I35" s="98"/>
      <c r="J35" s="98"/>
      <c r="K35" s="100"/>
      <c r="L35" s="100"/>
      <c r="M35" s="100"/>
    </row>
    <row r="36" spans="2:14" s="97" customFormat="1" ht="15" x14ac:dyDescent="0.25">
      <c r="B36" s="99">
        <v>45799</v>
      </c>
      <c r="D36" s="98">
        <v>14.74</v>
      </c>
      <c r="E36" s="100"/>
      <c r="F36" s="101">
        <v>45798</v>
      </c>
      <c r="G36" s="100"/>
      <c r="H36" s="98">
        <v>0.26</v>
      </c>
      <c r="I36" s="98"/>
      <c r="J36" s="98">
        <v>14.74</v>
      </c>
      <c r="K36" s="100"/>
      <c r="L36" s="98">
        <f>SUM(H36:J36)</f>
        <v>15</v>
      </c>
      <c r="M36" s="100"/>
      <c r="N36" t="s">
        <v>591</v>
      </c>
    </row>
    <row r="37" spans="2:14" s="97" customFormat="1" x14ac:dyDescent="0.2">
      <c r="B37" s="99"/>
      <c r="D37" s="98"/>
      <c r="E37" s="100"/>
      <c r="F37" s="101"/>
      <c r="G37" s="100"/>
      <c r="H37" s="98"/>
      <c r="I37" s="98"/>
      <c r="J37" s="98"/>
      <c r="K37" s="100"/>
      <c r="L37" s="100"/>
      <c r="M37" s="100"/>
    </row>
    <row r="38" spans="2:14" s="97" customFormat="1" ht="15" x14ac:dyDescent="0.25">
      <c r="B38" s="99">
        <v>45804</v>
      </c>
      <c r="D38" s="98">
        <v>14.73</v>
      </c>
      <c r="E38" s="100"/>
      <c r="F38" s="99">
        <v>45801</v>
      </c>
      <c r="G38" s="100"/>
      <c r="H38" s="98">
        <v>0.09</v>
      </c>
      <c r="I38" s="98"/>
      <c r="J38" s="98">
        <v>4.91</v>
      </c>
      <c r="K38" s="100"/>
      <c r="L38" s="98">
        <f>SUM(H38:J38)</f>
        <v>5</v>
      </c>
      <c r="M38" s="100"/>
      <c r="N38" t="s">
        <v>415</v>
      </c>
    </row>
    <row r="39" spans="2:14" s="97" customFormat="1" x14ac:dyDescent="0.2">
      <c r="B39" s="99"/>
      <c r="D39" s="102"/>
      <c r="E39" s="100"/>
      <c r="F39" s="101"/>
      <c r="G39" s="100"/>
      <c r="H39" s="98"/>
      <c r="I39" s="98"/>
      <c r="J39" s="98"/>
      <c r="K39" s="100"/>
      <c r="L39" s="100"/>
      <c r="M39" s="100"/>
    </row>
    <row r="40" spans="2:14" s="97" customFormat="1" ht="15" x14ac:dyDescent="0.25">
      <c r="B40" s="99"/>
      <c r="D40" s="102"/>
      <c r="E40" s="100"/>
      <c r="F40" s="99">
        <v>45801</v>
      </c>
      <c r="G40" s="100"/>
      <c r="H40" s="98">
        <v>0.09</v>
      </c>
      <c r="I40" s="98"/>
      <c r="J40" s="98">
        <v>4.91</v>
      </c>
      <c r="K40" s="100"/>
      <c r="L40" s="98">
        <f>SUM(H40:J40)</f>
        <v>5</v>
      </c>
      <c r="M40" s="100"/>
      <c r="N40" t="s">
        <v>415</v>
      </c>
    </row>
    <row r="41" spans="2:14" s="97" customFormat="1" x14ac:dyDescent="0.2">
      <c r="B41" s="99"/>
      <c r="D41" s="102"/>
      <c r="E41" s="100"/>
      <c r="F41" s="101"/>
      <c r="G41" s="100"/>
      <c r="H41" s="98"/>
      <c r="I41" s="98"/>
      <c r="J41" s="98"/>
      <c r="K41" s="100"/>
      <c r="L41" s="100"/>
      <c r="M41" s="100"/>
    </row>
    <row r="42" spans="2:14" s="97" customFormat="1" ht="15" x14ac:dyDescent="0.25">
      <c r="D42" s="98"/>
      <c r="E42" s="100"/>
      <c r="F42" s="99">
        <v>45801</v>
      </c>
      <c r="G42" s="100"/>
      <c r="H42" s="98">
        <v>0.09</v>
      </c>
      <c r="I42" s="98"/>
      <c r="J42" s="98">
        <v>4.91</v>
      </c>
      <c r="K42" s="100"/>
      <c r="L42" s="98">
        <f>SUM(H42:J42)</f>
        <v>5</v>
      </c>
      <c r="M42" s="100"/>
      <c r="N42" t="s">
        <v>415</v>
      </c>
    </row>
    <row r="43" spans="2:14" s="97" customFormat="1" x14ac:dyDescent="0.2">
      <c r="B43" s="99"/>
      <c r="D43" s="100"/>
      <c r="E43" s="100"/>
      <c r="F43" s="101"/>
      <c r="G43" s="100"/>
      <c r="H43" s="100"/>
      <c r="I43" s="100"/>
      <c r="J43" s="100"/>
      <c r="K43" s="100"/>
      <c r="L43" s="100"/>
      <c r="M43" s="100"/>
    </row>
    <row r="44" spans="2:14" s="97" customFormat="1" ht="15" x14ac:dyDescent="0.25">
      <c r="B44" s="99">
        <v>45817</v>
      </c>
      <c r="D44" s="100">
        <v>6.39</v>
      </c>
      <c r="E44" s="100"/>
      <c r="F44" s="101">
        <v>45815</v>
      </c>
      <c r="G44" s="100"/>
      <c r="H44" s="100">
        <v>0.11</v>
      </c>
      <c r="I44" s="100"/>
      <c r="J44" s="100">
        <v>6.39</v>
      </c>
      <c r="K44" s="100"/>
      <c r="L44" s="98">
        <f>SUM(H44:J44)</f>
        <v>6.5</v>
      </c>
      <c r="M44" s="100"/>
      <c r="N44" t="s">
        <v>592</v>
      </c>
    </row>
    <row r="45" spans="2:14" s="97" customFormat="1" x14ac:dyDescent="0.2">
      <c r="B45" s="99"/>
      <c r="D45" s="100"/>
      <c r="E45" s="100"/>
      <c r="G45" s="100"/>
      <c r="H45" s="100"/>
      <c r="I45" s="100"/>
      <c r="J45" s="100"/>
      <c r="K45" s="100"/>
      <c r="L45" s="100"/>
      <c r="M45" s="100"/>
    </row>
    <row r="46" spans="2:14" s="97" customFormat="1" ht="15" x14ac:dyDescent="0.25">
      <c r="B46" s="99">
        <v>45859</v>
      </c>
      <c r="D46" s="100">
        <v>15.71</v>
      </c>
      <c r="E46" s="100"/>
      <c r="F46" s="101">
        <v>45857</v>
      </c>
      <c r="G46" s="100"/>
      <c r="H46" s="100">
        <v>0.28000000000000003</v>
      </c>
      <c r="I46" s="100"/>
      <c r="J46" s="100">
        <v>15.71</v>
      </c>
      <c r="K46" s="100"/>
      <c r="L46" s="98">
        <f>SUM(H46:J46)</f>
        <v>15.99</v>
      </c>
      <c r="M46" s="100"/>
      <c r="N46" t="s">
        <v>601</v>
      </c>
    </row>
    <row r="47" spans="2:14" s="97" customFormat="1" x14ac:dyDescent="0.2">
      <c r="B47" s="99"/>
      <c r="D47" s="100"/>
      <c r="E47" s="100"/>
      <c r="F47" s="101"/>
      <c r="G47" s="100"/>
      <c r="H47" s="100"/>
      <c r="I47" s="100"/>
      <c r="J47" s="100"/>
      <c r="K47" s="100"/>
      <c r="L47" s="100"/>
      <c r="M47" s="100"/>
    </row>
    <row r="48" spans="2:14" s="97" customFormat="1" ht="45" x14ac:dyDescent="0.25">
      <c r="B48" s="99">
        <v>45862</v>
      </c>
      <c r="D48" s="100">
        <v>106.1</v>
      </c>
      <c r="E48" s="100"/>
      <c r="F48" s="101">
        <v>45861</v>
      </c>
      <c r="G48" s="100"/>
      <c r="H48" s="100">
        <v>0.42</v>
      </c>
      <c r="I48" s="100"/>
      <c r="J48" s="100">
        <v>23.58</v>
      </c>
      <c r="K48" s="100"/>
      <c r="L48" s="98">
        <f>SUM(H48:J48)</f>
        <v>24</v>
      </c>
      <c r="M48" s="100"/>
      <c r="N48" s="103" t="s">
        <v>602</v>
      </c>
    </row>
    <row r="49" spans="2:25" s="97" customFormat="1" x14ac:dyDescent="0.2">
      <c r="B49" s="99"/>
      <c r="D49" s="100"/>
      <c r="E49" s="100"/>
      <c r="F49" s="101"/>
      <c r="G49" s="100"/>
      <c r="H49" s="100"/>
      <c r="I49" s="100"/>
      <c r="J49" s="100"/>
      <c r="K49" s="100"/>
      <c r="L49" s="100"/>
      <c r="M49" s="100"/>
    </row>
    <row r="50" spans="2:25" s="97" customFormat="1" ht="30" x14ac:dyDescent="0.25">
      <c r="D50" s="100"/>
      <c r="E50" s="100"/>
      <c r="F50" s="101">
        <v>45861</v>
      </c>
      <c r="G50" s="100"/>
      <c r="H50" s="100">
        <v>1.47</v>
      </c>
      <c r="I50" s="100"/>
      <c r="J50" s="100">
        <v>82.52</v>
      </c>
      <c r="K50" s="100"/>
      <c r="L50" s="98">
        <f>SUM(H50:J50)</f>
        <v>83.99</v>
      </c>
      <c r="M50" s="100"/>
      <c r="N50" s="103" t="s">
        <v>603</v>
      </c>
      <c r="P50" s="97">
        <f>5+18+9.99+1</f>
        <v>33.99</v>
      </c>
    </row>
    <row r="51" spans="2:25" x14ac:dyDescent="0.2">
      <c r="B51" s="99"/>
      <c r="D51" s="105"/>
      <c r="E51" s="105"/>
      <c r="F51" s="101"/>
      <c r="G51" s="105"/>
      <c r="H51" s="105"/>
      <c r="I51" s="105"/>
      <c r="J51" s="100"/>
      <c r="K51" s="105"/>
      <c r="L51" s="100"/>
      <c r="M51" s="105"/>
      <c r="Q51" s="97"/>
      <c r="R51" s="97"/>
      <c r="S51" s="97"/>
      <c r="T51" s="97"/>
      <c r="U51" s="97"/>
      <c r="V51" s="97"/>
      <c r="W51" s="97"/>
      <c r="X51" s="97"/>
      <c r="Y51" s="97"/>
    </row>
    <row r="52" spans="2:25" ht="30" x14ac:dyDescent="0.25">
      <c r="B52" s="99">
        <v>45873</v>
      </c>
      <c r="D52" s="105">
        <v>10.32</v>
      </c>
      <c r="E52" s="105"/>
      <c r="F52" s="101">
        <v>45871</v>
      </c>
      <c r="G52" s="105"/>
      <c r="H52" s="105">
        <v>0.18</v>
      </c>
      <c r="I52" s="105"/>
      <c r="J52" s="100">
        <v>10.32</v>
      </c>
      <c r="K52" s="105"/>
      <c r="L52" s="98">
        <f>SUM(H52:J52)</f>
        <v>10.5</v>
      </c>
      <c r="M52" s="105"/>
      <c r="N52" s="103" t="s">
        <v>605</v>
      </c>
      <c r="Q52" s="99"/>
      <c r="S52" s="106"/>
      <c r="U52" s="106"/>
      <c r="W52" s="106"/>
      <c r="X52" s="97"/>
      <c r="Y52" s="97"/>
    </row>
    <row r="53" spans="2:25" x14ac:dyDescent="0.2">
      <c r="B53" s="99"/>
      <c r="D53" s="105"/>
      <c r="E53" s="105"/>
      <c r="F53" s="101"/>
      <c r="G53" s="105"/>
      <c r="H53" s="105"/>
      <c r="I53" s="105"/>
      <c r="J53" s="100"/>
      <c r="K53" s="105"/>
      <c r="L53" s="100"/>
      <c r="M53" s="105"/>
      <c r="S53" s="106"/>
      <c r="U53" s="106"/>
      <c r="W53" s="106"/>
      <c r="X53" s="97"/>
      <c r="Y53" s="97"/>
    </row>
    <row r="54" spans="2:25" ht="15" x14ac:dyDescent="0.25">
      <c r="B54" s="99">
        <v>45901</v>
      </c>
      <c r="D54" s="105">
        <v>18.18</v>
      </c>
      <c r="E54" s="105"/>
      <c r="F54" s="101">
        <v>45899</v>
      </c>
      <c r="G54" s="105"/>
      <c r="H54" s="105">
        <v>0.24</v>
      </c>
      <c r="I54" s="105"/>
      <c r="J54" s="100">
        <v>13.26</v>
      </c>
      <c r="K54" s="105"/>
      <c r="L54" s="98">
        <f>SUM(H54:J54)</f>
        <v>13.5</v>
      </c>
      <c r="M54" s="105"/>
      <c r="N54" t="s">
        <v>646</v>
      </c>
      <c r="Q54" s="99"/>
      <c r="S54" s="106"/>
      <c r="U54" s="106"/>
      <c r="W54" s="106"/>
      <c r="Y54" s="97"/>
    </row>
    <row r="55" spans="2:25" x14ac:dyDescent="0.2">
      <c r="B55" s="99"/>
      <c r="D55" s="105"/>
      <c r="E55" s="105"/>
      <c r="F55" s="101"/>
      <c r="G55" s="105"/>
      <c r="H55" s="105"/>
      <c r="I55" s="105"/>
      <c r="J55" s="100"/>
      <c r="K55" s="105"/>
      <c r="L55" s="100"/>
      <c r="M55" s="105"/>
      <c r="Q55" s="99"/>
      <c r="S55" s="106"/>
      <c r="U55" s="106"/>
      <c r="W55" s="106"/>
      <c r="Y55" s="97"/>
    </row>
    <row r="56" spans="2:25" ht="15" x14ac:dyDescent="0.25">
      <c r="D56" s="105"/>
      <c r="E56" s="105"/>
      <c r="F56" s="101">
        <v>45899</v>
      </c>
      <c r="G56" s="105"/>
      <c r="H56" s="98">
        <v>0.09</v>
      </c>
      <c r="I56" s="98"/>
      <c r="J56" s="98">
        <v>4.91</v>
      </c>
      <c r="K56" s="105"/>
      <c r="L56" s="98">
        <f>SUM(H56:J56)</f>
        <v>5</v>
      </c>
      <c r="M56" s="105"/>
      <c r="N56" t="s">
        <v>652</v>
      </c>
      <c r="Q56" s="99"/>
      <c r="S56" s="106"/>
      <c r="U56" s="106"/>
      <c r="W56" s="106"/>
      <c r="Y56" s="97"/>
    </row>
    <row r="57" spans="2:25" x14ac:dyDescent="0.2">
      <c r="B57" s="99"/>
      <c r="D57" s="105"/>
      <c r="E57" s="105"/>
      <c r="F57" s="101"/>
      <c r="G57" s="105"/>
      <c r="H57" s="105"/>
      <c r="I57" s="105"/>
      <c r="J57" s="100"/>
      <c r="K57" s="105"/>
      <c r="L57" s="100"/>
      <c r="M57" s="105"/>
      <c r="Q57" s="99"/>
      <c r="S57" s="106"/>
      <c r="U57" s="106"/>
      <c r="W57" s="106"/>
      <c r="Y57" s="97"/>
    </row>
    <row r="58" spans="2:25" ht="30" x14ac:dyDescent="0.25">
      <c r="B58" s="99">
        <v>45908</v>
      </c>
      <c r="D58" s="105">
        <v>43.73</v>
      </c>
      <c r="E58" s="105"/>
      <c r="F58" s="101">
        <v>45906</v>
      </c>
      <c r="G58" s="105"/>
      <c r="H58" s="105">
        <v>0.18</v>
      </c>
      <c r="I58" s="105"/>
      <c r="J58" s="100">
        <v>10.32</v>
      </c>
      <c r="K58" s="105"/>
      <c r="L58" s="98">
        <f>SUM(H58:J58)</f>
        <v>10.5</v>
      </c>
      <c r="M58" s="105"/>
      <c r="N58" s="103" t="s">
        <v>668</v>
      </c>
      <c r="Q58" s="99"/>
      <c r="S58" s="106"/>
      <c r="U58" s="106"/>
      <c r="W58" s="106"/>
      <c r="Y58" s="97"/>
    </row>
    <row r="59" spans="2:25" x14ac:dyDescent="0.2">
      <c r="B59" s="99"/>
      <c r="D59" s="105"/>
      <c r="E59" s="105"/>
      <c r="F59" s="101"/>
      <c r="G59" s="105"/>
      <c r="H59" s="105"/>
      <c r="I59" s="105"/>
      <c r="J59" s="100"/>
      <c r="K59" s="105"/>
      <c r="L59" s="100"/>
      <c r="M59" s="105"/>
      <c r="N59" s="107"/>
      <c r="Q59" s="99"/>
      <c r="S59" s="106"/>
      <c r="U59" s="106"/>
      <c r="W59" s="106"/>
      <c r="Y59" s="97"/>
    </row>
    <row r="60" spans="2:25" ht="30" x14ac:dyDescent="0.25">
      <c r="D60" s="105"/>
      <c r="E60" s="105"/>
      <c r="F60" s="101">
        <v>45906</v>
      </c>
      <c r="G60" s="105"/>
      <c r="H60" s="105">
        <v>0.22</v>
      </c>
      <c r="I60" s="105"/>
      <c r="J60" s="100">
        <v>12.28</v>
      </c>
      <c r="K60" s="105"/>
      <c r="L60" s="98">
        <f>SUM(H60:J60)</f>
        <v>12.5</v>
      </c>
      <c r="M60" s="105"/>
      <c r="N60" s="103" t="s">
        <v>675</v>
      </c>
      <c r="Q60" s="99"/>
      <c r="S60" s="106"/>
      <c r="U60" s="106"/>
      <c r="W60" s="106"/>
      <c r="Y60" s="97"/>
    </row>
    <row r="61" spans="2:25" x14ac:dyDescent="0.2">
      <c r="B61" s="99"/>
      <c r="D61" s="105"/>
      <c r="E61" s="105"/>
      <c r="F61" s="101"/>
      <c r="G61" s="105"/>
      <c r="H61" s="105"/>
      <c r="I61" s="105"/>
      <c r="J61" s="100"/>
      <c r="K61" s="105"/>
      <c r="L61" s="100"/>
      <c r="M61" s="105"/>
      <c r="N61" s="107"/>
      <c r="Q61" s="99"/>
      <c r="S61" s="106"/>
      <c r="U61" s="106"/>
      <c r="W61" s="106"/>
      <c r="Y61" s="97"/>
    </row>
    <row r="62" spans="2:25" ht="30" x14ac:dyDescent="0.25">
      <c r="B62" s="99"/>
      <c r="D62" s="105"/>
      <c r="E62" s="105"/>
      <c r="F62" s="101">
        <v>45906</v>
      </c>
      <c r="G62" s="105"/>
      <c r="H62" s="105">
        <v>0.11</v>
      </c>
      <c r="I62" s="105"/>
      <c r="J62" s="100">
        <v>6.39</v>
      </c>
      <c r="K62" s="105"/>
      <c r="L62" s="98">
        <f>SUM(H62:J62)</f>
        <v>6.5</v>
      </c>
      <c r="M62" s="105"/>
      <c r="N62" s="103" t="s">
        <v>679</v>
      </c>
      <c r="Q62" s="99"/>
      <c r="S62" s="106"/>
      <c r="U62" s="106"/>
      <c r="W62" s="106"/>
      <c r="Y62" s="97"/>
    </row>
    <row r="63" spans="2:25" ht="15" x14ac:dyDescent="0.25">
      <c r="B63" s="99"/>
      <c r="D63" s="105"/>
      <c r="E63" s="105"/>
      <c r="F63" s="101"/>
      <c r="G63" s="105"/>
      <c r="H63" s="105"/>
      <c r="I63" s="105"/>
      <c r="J63" s="100"/>
      <c r="K63" s="105"/>
      <c r="L63" s="98"/>
      <c r="M63" s="105"/>
      <c r="N63"/>
      <c r="Q63" s="99"/>
      <c r="S63" s="106"/>
      <c r="U63" s="106"/>
      <c r="W63" s="106"/>
      <c r="Y63" s="97"/>
    </row>
    <row r="64" spans="2:25" ht="15" x14ac:dyDescent="0.25">
      <c r="B64" s="99"/>
      <c r="D64" s="105"/>
      <c r="E64" s="105"/>
      <c r="F64" s="101">
        <v>45906</v>
      </c>
      <c r="G64" s="105"/>
      <c r="H64" s="105">
        <v>0.26</v>
      </c>
      <c r="I64" s="105"/>
      <c r="J64" s="100">
        <v>14.74</v>
      </c>
      <c r="K64" s="105"/>
      <c r="L64" s="98">
        <f>SUM(H64:J64)</f>
        <v>15</v>
      </c>
      <c r="M64" s="105"/>
      <c r="N64" t="s">
        <v>692</v>
      </c>
      <c r="Q64" s="99"/>
      <c r="S64" s="106"/>
      <c r="U64" s="106"/>
      <c r="W64" s="106"/>
      <c r="Y64" s="97"/>
    </row>
    <row r="65" spans="2:25" x14ac:dyDescent="0.2">
      <c r="B65" s="99"/>
      <c r="D65" s="105"/>
      <c r="E65" s="105"/>
      <c r="F65" s="101"/>
      <c r="G65" s="105"/>
      <c r="H65" s="105"/>
      <c r="I65" s="105"/>
      <c r="J65" s="100"/>
      <c r="K65" s="105"/>
      <c r="L65" s="100"/>
      <c r="M65" s="105"/>
      <c r="Q65" s="99"/>
      <c r="S65" s="106"/>
      <c r="U65" s="106"/>
      <c r="W65" s="106"/>
      <c r="Y65" s="97"/>
    </row>
    <row r="66" spans="2:25" ht="15" x14ac:dyDescent="0.25">
      <c r="B66" s="99">
        <v>45911</v>
      </c>
      <c r="D66" s="105">
        <v>190.6</v>
      </c>
      <c r="E66" s="105"/>
      <c r="F66" s="101">
        <v>45910</v>
      </c>
      <c r="G66" s="105"/>
      <c r="H66" s="105">
        <v>3.15</v>
      </c>
      <c r="I66" s="105"/>
      <c r="J66" s="100">
        <v>176.85</v>
      </c>
      <c r="K66" s="105"/>
      <c r="L66" s="98">
        <f>SUM(H66:J66)</f>
        <v>180</v>
      </c>
      <c r="M66" s="105"/>
      <c r="N66" t="s">
        <v>381</v>
      </c>
      <c r="Q66" s="99"/>
      <c r="S66" s="106"/>
      <c r="U66" s="106"/>
      <c r="W66" s="106"/>
      <c r="Y66" s="97"/>
    </row>
    <row r="67" spans="2:25" x14ac:dyDescent="0.2">
      <c r="B67" s="99"/>
      <c r="D67" s="105"/>
      <c r="E67" s="105"/>
      <c r="F67" s="101"/>
      <c r="G67" s="105"/>
      <c r="H67" s="105"/>
      <c r="I67" s="105"/>
      <c r="J67" s="100"/>
      <c r="K67" s="105"/>
      <c r="L67" s="100"/>
      <c r="M67" s="105"/>
      <c r="Q67" s="99"/>
      <c r="S67" s="106"/>
      <c r="U67" s="106"/>
      <c r="W67" s="106"/>
      <c r="Y67" s="97"/>
    </row>
    <row r="68" spans="2:25" ht="30" x14ac:dyDescent="0.25">
      <c r="B68" s="99"/>
      <c r="D68" s="105"/>
      <c r="E68" s="105"/>
      <c r="F68" s="101">
        <v>45910</v>
      </c>
      <c r="G68" s="105"/>
      <c r="H68" s="105">
        <v>0.09</v>
      </c>
      <c r="I68" s="105"/>
      <c r="J68" s="100">
        <v>4.91</v>
      </c>
      <c r="K68" s="105"/>
      <c r="L68" s="98">
        <f>SUM(H68:J68)</f>
        <v>5</v>
      </c>
      <c r="M68" s="105"/>
      <c r="N68" s="103" t="s">
        <v>733</v>
      </c>
      <c r="Q68" s="99"/>
      <c r="S68" s="106"/>
      <c r="U68" s="106"/>
      <c r="W68" s="106"/>
      <c r="Y68" s="97"/>
    </row>
    <row r="69" spans="2:25" x14ac:dyDescent="0.2">
      <c r="B69" s="99"/>
      <c r="D69" s="105"/>
      <c r="E69" s="105"/>
      <c r="F69" s="101"/>
      <c r="G69" s="105"/>
      <c r="H69" s="105"/>
      <c r="I69" s="105"/>
      <c r="J69" s="100"/>
      <c r="K69" s="105"/>
      <c r="L69" s="100"/>
      <c r="M69" s="105"/>
      <c r="N69" s="107"/>
      <c r="Q69" s="99"/>
      <c r="S69" s="106"/>
      <c r="U69" s="106"/>
      <c r="W69" s="106"/>
      <c r="Y69" s="97"/>
    </row>
    <row r="70" spans="2:25" ht="15" x14ac:dyDescent="0.25">
      <c r="B70" s="99"/>
      <c r="D70" s="105"/>
      <c r="E70" s="105"/>
      <c r="F70" s="101">
        <v>45910</v>
      </c>
      <c r="G70" s="105"/>
      <c r="H70" s="105">
        <v>0.16</v>
      </c>
      <c r="I70" s="105"/>
      <c r="J70" s="100">
        <v>8.84</v>
      </c>
      <c r="K70" s="105"/>
      <c r="L70" s="98">
        <f>SUM(H70:J70)</f>
        <v>9</v>
      </c>
      <c r="M70" s="105"/>
      <c r="N70" s="103" t="s">
        <v>751</v>
      </c>
      <c r="Q70" s="99"/>
      <c r="S70" s="106"/>
      <c r="U70" s="106"/>
      <c r="W70" s="106"/>
      <c r="Y70" s="97"/>
    </row>
    <row r="71" spans="2:25" x14ac:dyDescent="0.2">
      <c r="B71" s="99"/>
      <c r="D71" s="105"/>
      <c r="E71" s="105"/>
      <c r="F71" s="101"/>
      <c r="G71" s="105"/>
      <c r="H71" s="105"/>
      <c r="I71" s="105"/>
      <c r="J71" s="100"/>
      <c r="K71" s="105"/>
      <c r="L71" s="98"/>
      <c r="M71" s="105"/>
      <c r="N71" s="107"/>
      <c r="Q71" s="99"/>
      <c r="S71" s="106"/>
      <c r="U71" s="106"/>
      <c r="W71" s="106"/>
      <c r="Y71" s="97"/>
    </row>
    <row r="72" spans="2:25" ht="30" x14ac:dyDescent="0.25">
      <c r="B72" s="99">
        <v>45915</v>
      </c>
      <c r="D72" s="105">
        <v>9.82</v>
      </c>
      <c r="E72" s="105"/>
      <c r="F72" s="101">
        <v>45913</v>
      </c>
      <c r="G72" s="105"/>
      <c r="H72" s="105">
        <v>0.18</v>
      </c>
      <c r="I72" s="105"/>
      <c r="J72" s="100">
        <v>9.82</v>
      </c>
      <c r="K72" s="105"/>
      <c r="L72" s="98">
        <f>SUM(H72:J72)</f>
        <v>10</v>
      </c>
      <c r="M72" s="105"/>
      <c r="N72" s="103" t="s">
        <v>755</v>
      </c>
      <c r="Q72" s="99"/>
      <c r="S72" s="106"/>
      <c r="U72" s="106"/>
      <c r="W72" s="106"/>
      <c r="Y72" s="97"/>
    </row>
    <row r="73" spans="2:25" x14ac:dyDescent="0.2">
      <c r="B73" s="99"/>
      <c r="D73" s="105"/>
      <c r="E73" s="105"/>
      <c r="F73" s="101"/>
      <c r="G73" s="105"/>
      <c r="H73" s="105"/>
      <c r="I73" s="105"/>
      <c r="J73" s="100"/>
      <c r="K73" s="105"/>
      <c r="L73" s="100"/>
      <c r="M73" s="105"/>
      <c r="Q73" s="99"/>
      <c r="S73" s="106"/>
      <c r="U73" s="106"/>
      <c r="W73" s="106"/>
      <c r="Y73" s="97"/>
    </row>
    <row r="74" spans="2:25" x14ac:dyDescent="0.2">
      <c r="D74" s="105"/>
      <c r="E74" s="105"/>
      <c r="F74" s="108"/>
      <c r="G74" s="105"/>
      <c r="H74" s="105"/>
      <c r="I74" s="105"/>
      <c r="J74" s="105"/>
      <c r="K74" s="105"/>
      <c r="L74" s="105"/>
      <c r="M74" s="105"/>
      <c r="Q74" s="99"/>
      <c r="S74" s="106"/>
      <c r="U74" s="106"/>
      <c r="W74" s="106"/>
      <c r="Y74" s="97"/>
    </row>
    <row r="75" spans="2:25" ht="13.5" thickBot="1" x14ac:dyDescent="0.25">
      <c r="B75" s="97" t="s">
        <v>208</v>
      </c>
      <c r="D75" s="109">
        <f>SUM(D8:D73)</f>
        <v>586.0100000000001</v>
      </c>
      <c r="E75" s="105"/>
      <c r="F75" s="105"/>
      <c r="G75" s="105"/>
      <c r="H75" s="109">
        <f>SUM(H8:H73)</f>
        <v>10.449999999999998</v>
      </c>
      <c r="I75" s="105"/>
      <c r="J75" s="109">
        <f>SUM(J8:J73)</f>
        <v>586</v>
      </c>
      <c r="K75" s="105"/>
      <c r="L75" s="109">
        <f>SUM(L8:L73)</f>
        <v>596.45000000000005</v>
      </c>
      <c r="M75" s="105"/>
      <c r="Q75" s="99"/>
      <c r="S75" s="106"/>
      <c r="U75" s="106"/>
      <c r="W75" s="106"/>
      <c r="Y75" s="97"/>
    </row>
    <row r="76" spans="2:25" ht="13.5" thickTop="1" x14ac:dyDescent="0.2">
      <c r="Q76" s="97"/>
      <c r="S76" s="97"/>
      <c r="U76" s="97"/>
      <c r="W76" s="97"/>
      <c r="Y76" s="97"/>
    </row>
    <row r="77" spans="2:25" x14ac:dyDescent="0.2">
      <c r="F77" s="104" t="s">
        <v>117</v>
      </c>
      <c r="H77" s="106">
        <f>D75+H75</f>
        <v>596.46000000000015</v>
      </c>
      <c r="J77" s="106">
        <f>SUM(H75:J75)</f>
        <v>596.45000000000005</v>
      </c>
      <c r="Q77" s="97"/>
      <c r="S77" s="97"/>
      <c r="U77" s="97"/>
      <c r="W77" s="97"/>
      <c r="Y77" s="97"/>
    </row>
    <row r="78" spans="2:25" x14ac:dyDescent="0.2">
      <c r="Q78" s="97"/>
      <c r="S78" s="97"/>
      <c r="U78" s="97"/>
      <c r="W78" s="97"/>
      <c r="Y78" s="97"/>
    </row>
    <row r="79" spans="2:25" x14ac:dyDescent="0.2">
      <c r="Q79" s="97"/>
      <c r="S79" s="97"/>
      <c r="U79" s="97"/>
      <c r="W79" s="97"/>
      <c r="Y79" s="97"/>
    </row>
    <row r="80" spans="2:25" x14ac:dyDescent="0.2">
      <c r="Q80" s="97"/>
      <c r="S80" s="97"/>
      <c r="U80" s="97"/>
      <c r="W80" s="97"/>
      <c r="Y80" s="97"/>
    </row>
    <row r="81" spans="1:25" x14ac:dyDescent="0.2">
      <c r="Q81" s="97"/>
      <c r="S81" s="97"/>
      <c r="U81" s="97"/>
      <c r="W81" s="97"/>
      <c r="Y81" s="97"/>
    </row>
    <row r="82" spans="1:25" x14ac:dyDescent="0.2">
      <c r="B82" s="104"/>
      <c r="Q82" s="97"/>
      <c r="S82" s="97"/>
      <c r="U82" s="97"/>
      <c r="W82" s="97"/>
      <c r="Y82" s="97"/>
    </row>
    <row r="83" spans="1:25" x14ac:dyDescent="0.2">
      <c r="U83" s="106"/>
      <c r="W83" s="106"/>
      <c r="Y83" s="97"/>
    </row>
    <row r="84" spans="1:25" x14ac:dyDescent="0.2">
      <c r="Q84" s="99"/>
      <c r="S84" s="106"/>
      <c r="U84" s="106"/>
      <c r="W84" s="106"/>
      <c r="Y84" s="97"/>
    </row>
    <row r="85" spans="1:25" x14ac:dyDescent="0.2">
      <c r="A85" s="69"/>
      <c r="B85" s="69"/>
      <c r="C85" s="69"/>
      <c r="D85" s="69"/>
      <c r="E85" s="69"/>
      <c r="F85" s="69"/>
      <c r="G85" s="69"/>
      <c r="H85" s="76"/>
      <c r="I85" s="69"/>
      <c r="J85" s="76"/>
      <c r="K85" s="76"/>
      <c r="L85" s="76"/>
      <c r="M85" s="76"/>
      <c r="N85" s="70"/>
      <c r="Q85" s="99"/>
      <c r="S85" s="106"/>
      <c r="U85" s="106"/>
      <c r="W85" s="106"/>
      <c r="Y85" s="97"/>
    </row>
    <row r="86" spans="1:25" x14ac:dyDescent="0.2">
      <c r="A86" s="69"/>
      <c r="B86" s="70"/>
      <c r="C86" s="69"/>
      <c r="D86" s="69"/>
      <c r="E86" s="69"/>
      <c r="F86" s="69"/>
      <c r="G86" s="69"/>
      <c r="H86" s="76"/>
      <c r="I86" s="69"/>
      <c r="J86" s="76"/>
      <c r="K86" s="76"/>
      <c r="L86" s="76"/>
      <c r="M86" s="76"/>
      <c r="N86" s="70"/>
      <c r="Q86" s="99"/>
      <c r="S86" s="106"/>
      <c r="U86" s="106"/>
      <c r="W86" s="106"/>
      <c r="Y86" s="97"/>
    </row>
    <row r="87" spans="1:25" x14ac:dyDescent="0.2">
      <c r="A87" s="70"/>
      <c r="B87" s="70"/>
      <c r="C87" s="70"/>
      <c r="D87" s="70"/>
      <c r="E87" s="70"/>
      <c r="F87" s="70"/>
      <c r="G87" s="70"/>
      <c r="H87" s="71"/>
      <c r="I87" s="70"/>
      <c r="J87" s="71"/>
      <c r="K87" s="71"/>
      <c r="L87" s="71"/>
      <c r="M87" s="71"/>
      <c r="N87" s="70"/>
      <c r="Q87" s="99"/>
      <c r="S87" s="106"/>
      <c r="U87" s="106"/>
      <c r="W87" s="106"/>
      <c r="Y87" s="97"/>
    </row>
    <row r="88" spans="1:25" x14ac:dyDescent="0.2">
      <c r="A88" s="70"/>
      <c r="B88" s="70"/>
      <c r="C88" s="70"/>
      <c r="D88" s="70"/>
      <c r="E88" s="70"/>
      <c r="F88" s="70"/>
      <c r="G88" s="70"/>
      <c r="H88" s="71"/>
      <c r="I88" s="70"/>
      <c r="J88" s="71"/>
      <c r="K88" s="71"/>
      <c r="L88" s="71"/>
      <c r="M88" s="71"/>
      <c r="N88" s="70"/>
      <c r="Q88" s="99"/>
      <c r="S88" s="106"/>
      <c r="U88" s="106"/>
      <c r="W88" s="106"/>
      <c r="Y88" s="97"/>
    </row>
    <row r="89" spans="1:25" x14ac:dyDescent="0.2">
      <c r="A89" s="70"/>
      <c r="B89" s="70"/>
      <c r="C89" s="70"/>
      <c r="D89" s="70"/>
      <c r="E89" s="70"/>
      <c r="F89" s="70"/>
      <c r="G89" s="70"/>
      <c r="H89" s="71"/>
      <c r="I89" s="70"/>
      <c r="J89" s="71"/>
      <c r="K89" s="71"/>
      <c r="L89" s="71"/>
      <c r="M89" s="71"/>
      <c r="N89" s="70"/>
      <c r="Q89" s="99"/>
      <c r="S89" s="106"/>
      <c r="U89" s="106"/>
      <c r="W89" s="106"/>
      <c r="Y89" s="97"/>
    </row>
    <row r="90" spans="1:25" x14ac:dyDescent="0.2">
      <c r="A90" s="97"/>
      <c r="C90" s="97"/>
      <c r="D90" s="97"/>
      <c r="E90" s="97"/>
      <c r="F90" s="97"/>
      <c r="G90" s="97"/>
      <c r="H90" s="98"/>
      <c r="I90" s="97"/>
      <c r="J90" s="98"/>
      <c r="K90" s="98"/>
      <c r="L90" s="98"/>
      <c r="M90" s="98"/>
      <c r="Q90" s="97"/>
      <c r="S90" s="106"/>
      <c r="U90" s="106"/>
      <c r="W90" s="106"/>
      <c r="Y90" s="97"/>
    </row>
    <row r="91" spans="1:25" x14ac:dyDescent="0.2">
      <c r="A91" s="97"/>
      <c r="B91" s="99"/>
      <c r="C91" s="97"/>
      <c r="D91" s="100"/>
      <c r="E91" s="100"/>
      <c r="F91" s="101"/>
      <c r="G91" s="100"/>
      <c r="H91" s="100"/>
      <c r="I91" s="100"/>
      <c r="J91" s="100"/>
      <c r="K91" s="100"/>
      <c r="L91" s="100"/>
      <c r="M91" s="100"/>
      <c r="Q91" s="97"/>
      <c r="S91" s="106"/>
      <c r="U91" s="106"/>
      <c r="W91" s="106"/>
      <c r="Y91" s="97"/>
    </row>
    <row r="92" spans="1:25" x14ac:dyDescent="0.2">
      <c r="A92" s="97"/>
      <c r="B92" s="99"/>
      <c r="C92" s="97"/>
      <c r="D92" s="100"/>
      <c r="E92" s="100"/>
      <c r="F92" s="101"/>
      <c r="G92" s="100"/>
      <c r="H92" s="100"/>
      <c r="I92" s="100"/>
      <c r="J92" s="100"/>
      <c r="K92" s="100"/>
      <c r="L92" s="100"/>
      <c r="M92" s="100"/>
      <c r="Q92" s="97"/>
      <c r="S92" s="106"/>
      <c r="U92" s="106"/>
      <c r="W92" s="106"/>
      <c r="Y92" s="97"/>
    </row>
    <row r="93" spans="1:25" x14ac:dyDescent="0.2">
      <c r="A93" s="97"/>
      <c r="B93" s="99"/>
      <c r="C93" s="97"/>
      <c r="D93" s="100"/>
      <c r="E93" s="100"/>
      <c r="F93" s="101"/>
      <c r="G93" s="100"/>
      <c r="H93" s="100"/>
      <c r="I93" s="100"/>
      <c r="J93" s="100"/>
      <c r="K93" s="100"/>
      <c r="L93" s="100"/>
      <c r="M93" s="100"/>
      <c r="Q93" s="97"/>
      <c r="S93" s="106"/>
      <c r="U93" s="106"/>
      <c r="W93" s="106"/>
      <c r="Y93" s="97"/>
    </row>
    <row r="94" spans="1:25" x14ac:dyDescent="0.2">
      <c r="A94" s="97"/>
      <c r="B94" s="99"/>
      <c r="C94" s="97"/>
      <c r="D94" s="100"/>
      <c r="E94" s="100"/>
      <c r="F94" s="101"/>
      <c r="G94" s="100"/>
      <c r="H94" s="100"/>
      <c r="I94" s="100"/>
      <c r="J94" s="100"/>
      <c r="K94" s="100"/>
      <c r="L94" s="100"/>
      <c r="M94" s="100"/>
      <c r="Q94" s="97"/>
      <c r="S94" s="106"/>
      <c r="U94" s="106"/>
      <c r="W94" s="106"/>
      <c r="Y94" s="97"/>
    </row>
    <row r="95" spans="1:25" x14ac:dyDescent="0.2">
      <c r="A95" s="97"/>
      <c r="B95" s="99"/>
      <c r="C95" s="97"/>
      <c r="D95" s="100"/>
      <c r="E95" s="100"/>
      <c r="F95" s="101"/>
      <c r="G95" s="100"/>
      <c r="H95" s="100"/>
      <c r="I95" s="100"/>
      <c r="J95" s="100"/>
      <c r="K95" s="100"/>
      <c r="L95" s="100"/>
      <c r="M95" s="100"/>
      <c r="Q95" s="97"/>
      <c r="S95" s="106"/>
      <c r="U95" s="106"/>
      <c r="W95" s="106"/>
      <c r="Y95" s="97"/>
    </row>
    <row r="96" spans="1:25" x14ac:dyDescent="0.2">
      <c r="A96" s="97"/>
      <c r="C96" s="97"/>
      <c r="D96" s="100"/>
      <c r="E96" s="100"/>
      <c r="F96" s="101"/>
      <c r="G96" s="100"/>
      <c r="H96" s="100"/>
      <c r="I96" s="100"/>
      <c r="J96" s="100"/>
      <c r="K96" s="100"/>
      <c r="L96" s="100"/>
      <c r="M96" s="100"/>
      <c r="Q96" s="97"/>
      <c r="S96" s="106"/>
      <c r="U96" s="106"/>
      <c r="W96" s="106"/>
      <c r="Y96" s="97"/>
    </row>
    <row r="97" spans="1:25" x14ac:dyDescent="0.2">
      <c r="A97" s="97"/>
      <c r="B97" s="99"/>
      <c r="C97" s="97"/>
      <c r="D97" s="100"/>
      <c r="E97" s="100"/>
      <c r="F97" s="101"/>
      <c r="G97" s="100"/>
      <c r="H97" s="100"/>
      <c r="I97" s="100"/>
      <c r="J97" s="100"/>
      <c r="K97" s="100"/>
      <c r="L97" s="100"/>
      <c r="M97" s="100"/>
      <c r="Q97" s="97"/>
      <c r="S97" s="106"/>
      <c r="U97" s="106"/>
      <c r="W97" s="106"/>
      <c r="Y97" s="97"/>
    </row>
    <row r="98" spans="1:25" x14ac:dyDescent="0.2">
      <c r="A98" s="97"/>
      <c r="C98" s="97"/>
      <c r="D98" s="100"/>
      <c r="E98" s="100"/>
      <c r="F98" s="101"/>
      <c r="G98" s="100"/>
      <c r="H98" s="100"/>
      <c r="I98" s="100"/>
      <c r="J98" s="100"/>
      <c r="K98" s="100"/>
      <c r="L98" s="100"/>
      <c r="M98" s="100"/>
      <c r="Q98" s="97"/>
      <c r="S98" s="106"/>
      <c r="U98" s="106"/>
      <c r="W98" s="106"/>
      <c r="Y98" s="97"/>
    </row>
    <row r="99" spans="1:25" x14ac:dyDescent="0.2">
      <c r="A99" s="97"/>
      <c r="B99" s="99"/>
      <c r="C99" s="97"/>
      <c r="D99" s="100"/>
      <c r="E99" s="100"/>
      <c r="F99" s="101"/>
      <c r="G99" s="100"/>
      <c r="H99" s="100"/>
      <c r="I99" s="100"/>
      <c r="J99" s="100"/>
      <c r="K99" s="100"/>
      <c r="L99" s="100"/>
      <c r="M99" s="100"/>
      <c r="Y99" s="97"/>
    </row>
    <row r="100" spans="1:25" x14ac:dyDescent="0.2">
      <c r="A100" s="97"/>
      <c r="C100" s="97"/>
      <c r="D100" s="100"/>
      <c r="E100" s="100"/>
      <c r="F100" s="101"/>
      <c r="G100" s="100"/>
      <c r="H100" s="100"/>
      <c r="I100" s="100"/>
      <c r="J100" s="100"/>
      <c r="K100" s="100"/>
      <c r="L100" s="100"/>
      <c r="M100" s="100"/>
      <c r="Y100" s="97"/>
    </row>
    <row r="101" spans="1:25" x14ac:dyDescent="0.2">
      <c r="A101" s="97"/>
      <c r="B101" s="99"/>
      <c r="C101" s="97"/>
      <c r="D101" s="110"/>
      <c r="E101" s="100"/>
      <c r="F101" s="101"/>
      <c r="G101" s="100"/>
      <c r="H101" s="100"/>
      <c r="I101" s="100"/>
      <c r="J101" s="100"/>
      <c r="K101" s="100"/>
      <c r="L101" s="100"/>
      <c r="M101" s="100"/>
      <c r="Y101" s="97"/>
    </row>
    <row r="102" spans="1:25" x14ac:dyDescent="0.2">
      <c r="A102" s="97"/>
      <c r="B102" s="99"/>
      <c r="C102" s="97"/>
      <c r="D102" s="110"/>
      <c r="E102" s="100"/>
      <c r="F102" s="101"/>
      <c r="G102" s="100"/>
      <c r="H102" s="100"/>
      <c r="I102" s="100"/>
      <c r="J102" s="100"/>
      <c r="K102" s="100"/>
      <c r="L102" s="100"/>
      <c r="M102" s="100"/>
      <c r="Y102" s="97"/>
    </row>
    <row r="103" spans="1:25" x14ac:dyDescent="0.2">
      <c r="A103" s="97"/>
      <c r="B103" s="99"/>
      <c r="C103" s="97"/>
      <c r="D103" s="110"/>
      <c r="E103" s="100"/>
      <c r="F103" s="101"/>
      <c r="G103" s="100"/>
      <c r="H103" s="100"/>
      <c r="I103" s="100"/>
      <c r="J103" s="100"/>
      <c r="K103" s="100"/>
      <c r="L103" s="100"/>
      <c r="M103" s="100"/>
      <c r="Q103" s="97"/>
      <c r="S103" s="106"/>
      <c r="U103" s="106"/>
      <c r="W103" s="106"/>
      <c r="Y103" s="97"/>
    </row>
    <row r="104" spans="1:25" x14ac:dyDescent="0.2">
      <c r="A104" s="97"/>
      <c r="C104" s="97"/>
      <c r="D104" s="100"/>
      <c r="E104" s="100"/>
      <c r="F104" s="101"/>
      <c r="G104" s="100"/>
      <c r="H104" s="100"/>
      <c r="I104" s="100"/>
      <c r="J104" s="100"/>
      <c r="K104" s="100"/>
      <c r="L104" s="100"/>
      <c r="M104" s="100"/>
      <c r="Y104" s="97"/>
    </row>
    <row r="105" spans="1:25" x14ac:dyDescent="0.2">
      <c r="A105" s="97"/>
      <c r="B105" s="99"/>
      <c r="C105" s="97"/>
      <c r="D105" s="100"/>
      <c r="E105" s="100"/>
      <c r="F105" s="101"/>
      <c r="G105" s="100"/>
      <c r="H105" s="100"/>
      <c r="I105" s="100"/>
      <c r="J105" s="100"/>
      <c r="K105" s="100"/>
      <c r="L105" s="100"/>
      <c r="M105" s="100"/>
      <c r="Y105" s="97"/>
    </row>
    <row r="106" spans="1:25" x14ac:dyDescent="0.2">
      <c r="A106" s="97"/>
      <c r="C106" s="97"/>
      <c r="D106" s="100"/>
      <c r="E106" s="100"/>
      <c r="F106" s="101"/>
      <c r="G106" s="100"/>
      <c r="H106" s="100"/>
      <c r="I106" s="100"/>
      <c r="J106" s="100"/>
      <c r="K106" s="100"/>
      <c r="L106" s="100"/>
      <c r="M106" s="100"/>
      <c r="Y106" s="97"/>
    </row>
    <row r="107" spans="1:25" x14ac:dyDescent="0.2">
      <c r="A107" s="97"/>
      <c r="B107" s="99"/>
      <c r="C107" s="97"/>
      <c r="D107" s="100"/>
      <c r="E107" s="100"/>
      <c r="F107" s="101"/>
      <c r="G107" s="100"/>
      <c r="H107" s="100"/>
      <c r="I107" s="100"/>
      <c r="J107" s="100"/>
      <c r="K107" s="100"/>
      <c r="L107" s="100"/>
      <c r="M107" s="100"/>
      <c r="Y107" s="97"/>
    </row>
    <row r="108" spans="1:25" x14ac:dyDescent="0.2">
      <c r="A108" s="97"/>
      <c r="C108" s="97"/>
      <c r="D108" s="100"/>
      <c r="E108" s="100"/>
      <c r="F108" s="101"/>
      <c r="G108" s="100"/>
      <c r="H108" s="100"/>
      <c r="I108" s="100"/>
      <c r="J108" s="100"/>
      <c r="K108" s="100"/>
      <c r="L108" s="100"/>
      <c r="M108" s="100"/>
      <c r="Y108" s="97"/>
    </row>
    <row r="109" spans="1:25" x14ac:dyDescent="0.2">
      <c r="A109" s="97"/>
      <c r="B109" s="99"/>
      <c r="C109" s="97"/>
      <c r="D109" s="100"/>
      <c r="E109" s="100"/>
      <c r="F109" s="101"/>
      <c r="G109" s="100"/>
      <c r="H109" s="100"/>
      <c r="I109" s="100"/>
      <c r="J109" s="100"/>
      <c r="K109" s="100"/>
      <c r="L109" s="100"/>
      <c r="M109" s="100"/>
      <c r="Y109" s="97"/>
    </row>
    <row r="110" spans="1:25" x14ac:dyDescent="0.2">
      <c r="A110" s="97"/>
      <c r="C110" s="97"/>
      <c r="D110" s="100"/>
      <c r="E110" s="100"/>
      <c r="F110" s="101"/>
      <c r="G110" s="100"/>
      <c r="H110" s="100"/>
      <c r="I110" s="100"/>
      <c r="J110" s="100"/>
      <c r="K110" s="100"/>
      <c r="L110" s="100"/>
      <c r="M110" s="100"/>
      <c r="Y110" s="97"/>
    </row>
    <row r="111" spans="1:25" x14ac:dyDescent="0.2">
      <c r="A111" s="97"/>
      <c r="B111" s="99"/>
      <c r="C111" s="97"/>
      <c r="D111" s="100"/>
      <c r="E111" s="100"/>
      <c r="F111" s="101"/>
      <c r="G111" s="100"/>
      <c r="H111" s="100"/>
      <c r="I111" s="100"/>
      <c r="J111" s="100"/>
      <c r="K111" s="100"/>
      <c r="L111" s="100"/>
      <c r="M111" s="100"/>
      <c r="Y111" s="97"/>
    </row>
    <row r="112" spans="1:25" x14ac:dyDescent="0.2">
      <c r="A112" s="97"/>
      <c r="C112" s="97"/>
      <c r="D112" s="100"/>
      <c r="E112" s="100"/>
      <c r="F112" s="101"/>
      <c r="G112" s="100"/>
      <c r="H112" s="100"/>
      <c r="I112" s="100"/>
      <c r="J112" s="100"/>
      <c r="K112" s="100"/>
      <c r="L112" s="100"/>
      <c r="M112" s="100"/>
      <c r="Y112" s="97"/>
    </row>
    <row r="113" spans="2:25" x14ac:dyDescent="0.2">
      <c r="B113" s="99"/>
      <c r="D113" s="105"/>
      <c r="E113" s="105"/>
      <c r="F113" s="101"/>
      <c r="G113" s="105"/>
      <c r="H113" s="105"/>
      <c r="I113" s="105"/>
      <c r="J113" s="100"/>
      <c r="K113" s="105"/>
      <c r="L113" s="100"/>
      <c r="M113" s="105"/>
      <c r="Y113" s="97"/>
    </row>
    <row r="114" spans="2:25" x14ac:dyDescent="0.2">
      <c r="D114" s="105"/>
      <c r="E114" s="105"/>
      <c r="F114" s="101"/>
      <c r="G114" s="105"/>
      <c r="H114" s="105"/>
      <c r="I114" s="105"/>
      <c r="J114" s="100"/>
      <c r="K114" s="105"/>
      <c r="L114" s="105"/>
      <c r="M114" s="105"/>
      <c r="Y114" s="97"/>
    </row>
    <row r="115" spans="2:25" x14ac:dyDescent="0.2">
      <c r="B115" s="99"/>
      <c r="D115" s="105"/>
      <c r="E115" s="105"/>
      <c r="F115" s="101"/>
      <c r="G115" s="105"/>
      <c r="H115" s="105"/>
      <c r="I115" s="105"/>
      <c r="J115" s="100"/>
      <c r="K115" s="105"/>
      <c r="L115" s="100"/>
      <c r="M115" s="105"/>
      <c r="Y115" s="97"/>
    </row>
    <row r="116" spans="2:25" x14ac:dyDescent="0.2">
      <c r="D116" s="105"/>
      <c r="E116" s="105"/>
      <c r="F116" s="101"/>
      <c r="G116" s="105"/>
      <c r="H116" s="105"/>
      <c r="I116" s="105"/>
      <c r="J116" s="100"/>
      <c r="K116" s="105"/>
      <c r="L116" s="100"/>
      <c r="M116" s="105"/>
      <c r="Y116" s="97"/>
    </row>
    <row r="117" spans="2:25" x14ac:dyDescent="0.2">
      <c r="B117" s="99"/>
      <c r="D117" s="105"/>
      <c r="E117" s="105"/>
      <c r="F117" s="101"/>
      <c r="G117" s="105"/>
      <c r="H117" s="105"/>
      <c r="I117" s="105"/>
      <c r="J117" s="100"/>
      <c r="K117" s="105"/>
      <c r="L117" s="100"/>
      <c r="M117" s="105"/>
      <c r="Y117" s="97"/>
    </row>
    <row r="118" spans="2:25" x14ac:dyDescent="0.2">
      <c r="D118" s="105"/>
      <c r="E118" s="105"/>
      <c r="F118" s="101"/>
      <c r="G118" s="105"/>
      <c r="H118" s="105"/>
      <c r="I118" s="105"/>
      <c r="J118" s="100"/>
      <c r="K118" s="105"/>
      <c r="L118" s="100"/>
      <c r="M118" s="105"/>
      <c r="Y118" s="97"/>
    </row>
    <row r="119" spans="2:25" x14ac:dyDescent="0.2">
      <c r="B119" s="99"/>
      <c r="D119" s="105"/>
      <c r="E119" s="105"/>
      <c r="F119" s="101"/>
      <c r="G119" s="105"/>
      <c r="H119" s="105"/>
      <c r="I119" s="105"/>
      <c r="J119" s="100"/>
      <c r="K119" s="105"/>
      <c r="L119" s="100"/>
      <c r="M119" s="105"/>
      <c r="Y119" s="97"/>
    </row>
    <row r="120" spans="2:25" x14ac:dyDescent="0.2">
      <c r="D120" s="105"/>
      <c r="E120" s="105"/>
      <c r="F120" s="101"/>
      <c r="G120" s="105"/>
      <c r="H120" s="105"/>
      <c r="I120" s="105"/>
      <c r="J120" s="100"/>
      <c r="K120" s="105"/>
      <c r="L120" s="105"/>
      <c r="M120" s="105"/>
      <c r="Y120" s="97"/>
    </row>
    <row r="121" spans="2:25" x14ac:dyDescent="0.2">
      <c r="B121" s="99"/>
      <c r="D121" s="105"/>
      <c r="E121" s="105"/>
      <c r="F121" s="101"/>
      <c r="G121" s="105"/>
      <c r="H121" s="105"/>
      <c r="I121" s="105"/>
      <c r="J121" s="100"/>
      <c r="K121" s="105"/>
      <c r="L121" s="100"/>
      <c r="M121" s="105"/>
      <c r="Y121" s="97"/>
    </row>
    <row r="122" spans="2:25" x14ac:dyDescent="0.2">
      <c r="D122" s="105"/>
      <c r="E122" s="105"/>
      <c r="F122" s="101"/>
      <c r="G122" s="105"/>
      <c r="H122" s="105"/>
      <c r="I122" s="105"/>
      <c r="J122" s="100"/>
      <c r="K122" s="105"/>
      <c r="L122" s="100"/>
      <c r="M122" s="105"/>
      <c r="Y122" s="97"/>
    </row>
    <row r="123" spans="2:25" x14ac:dyDescent="0.2">
      <c r="B123" s="99"/>
      <c r="D123" s="105"/>
      <c r="E123" s="105"/>
      <c r="F123" s="101"/>
      <c r="G123" s="105"/>
      <c r="H123" s="105"/>
      <c r="I123" s="105"/>
      <c r="J123" s="100"/>
      <c r="K123" s="105"/>
      <c r="L123" s="100"/>
      <c r="M123" s="105"/>
      <c r="Y123" s="97"/>
    </row>
    <row r="124" spans="2:25" x14ac:dyDescent="0.2">
      <c r="B124" s="99"/>
      <c r="D124" s="105"/>
      <c r="E124" s="105"/>
      <c r="F124" s="101"/>
      <c r="G124" s="105"/>
      <c r="H124" s="105"/>
      <c r="I124" s="105"/>
      <c r="J124" s="100"/>
      <c r="K124" s="105"/>
      <c r="L124" s="100"/>
      <c r="M124" s="105"/>
      <c r="Y124" s="97"/>
    </row>
    <row r="125" spans="2:25" x14ac:dyDescent="0.2">
      <c r="B125" s="99"/>
      <c r="D125" s="105"/>
      <c r="E125" s="105"/>
      <c r="F125" s="101"/>
      <c r="G125" s="105"/>
      <c r="H125" s="105"/>
      <c r="I125" s="105"/>
      <c r="J125" s="100"/>
      <c r="K125" s="105"/>
      <c r="L125" s="100"/>
      <c r="M125" s="105"/>
      <c r="Y125" s="97"/>
    </row>
    <row r="126" spans="2:25" x14ac:dyDescent="0.2">
      <c r="B126" s="99"/>
      <c r="D126" s="105"/>
      <c r="E126" s="105"/>
      <c r="F126" s="101"/>
      <c r="G126" s="105"/>
      <c r="H126" s="105"/>
      <c r="I126" s="105"/>
      <c r="J126" s="100"/>
      <c r="K126" s="105"/>
      <c r="L126" s="105"/>
      <c r="M126" s="105"/>
      <c r="Y126" s="97"/>
    </row>
    <row r="127" spans="2:25" x14ac:dyDescent="0.2">
      <c r="B127" s="99"/>
      <c r="D127" s="105"/>
      <c r="E127" s="105"/>
      <c r="F127" s="101"/>
      <c r="G127" s="105"/>
      <c r="H127" s="105"/>
      <c r="I127" s="105"/>
      <c r="J127" s="100"/>
      <c r="K127" s="105"/>
      <c r="L127" s="100"/>
      <c r="M127" s="105"/>
      <c r="Y127" s="97"/>
    </row>
    <row r="128" spans="2:25" x14ac:dyDescent="0.2">
      <c r="B128" s="99"/>
      <c r="D128" s="105"/>
      <c r="E128" s="105"/>
      <c r="F128" s="101"/>
      <c r="G128" s="105"/>
      <c r="H128" s="105"/>
      <c r="I128" s="105"/>
      <c r="J128" s="100"/>
      <c r="K128" s="105"/>
      <c r="L128" s="100"/>
      <c r="M128" s="105"/>
      <c r="Y128" s="97"/>
    </row>
    <row r="129" spans="2:25" x14ac:dyDescent="0.2">
      <c r="B129" s="99"/>
      <c r="D129" s="105"/>
      <c r="E129" s="105"/>
      <c r="F129" s="101"/>
      <c r="G129" s="105"/>
      <c r="H129" s="105"/>
      <c r="I129" s="105"/>
      <c r="J129" s="100"/>
      <c r="K129" s="105"/>
      <c r="L129" s="100"/>
      <c r="M129" s="105"/>
      <c r="Y129" s="97"/>
    </row>
    <row r="130" spans="2:25" x14ac:dyDescent="0.2">
      <c r="D130" s="105"/>
      <c r="E130" s="105"/>
      <c r="F130" s="108"/>
      <c r="G130" s="105"/>
      <c r="H130" s="105"/>
      <c r="I130" s="105"/>
      <c r="J130" s="105"/>
      <c r="K130" s="105"/>
      <c r="L130" s="105"/>
      <c r="M130" s="105"/>
      <c r="Y130" s="97"/>
    </row>
    <row r="131" spans="2:25" ht="13.5" thickBot="1" x14ac:dyDescent="0.25">
      <c r="D131" s="109"/>
      <c r="E131" s="105"/>
      <c r="F131" s="105"/>
      <c r="G131" s="105"/>
      <c r="H131" s="109"/>
      <c r="I131" s="105"/>
      <c r="J131" s="109"/>
      <c r="K131" s="105"/>
      <c r="L131" s="109"/>
      <c r="M131" s="105"/>
      <c r="Y131" s="97"/>
    </row>
    <row r="132" spans="2:25" ht="13.5" thickTop="1" x14ac:dyDescent="0.2">
      <c r="Q132" s="97"/>
      <c r="S132" s="97"/>
      <c r="U132" s="97"/>
      <c r="W132" s="97"/>
      <c r="Y132" s="97"/>
    </row>
    <row r="133" spans="2:25" x14ac:dyDescent="0.2">
      <c r="Q133" s="97"/>
      <c r="S133" s="97"/>
      <c r="U133" s="97"/>
      <c r="W133" s="97"/>
      <c r="Y133" s="97"/>
    </row>
    <row r="134" spans="2:25" x14ac:dyDescent="0.2">
      <c r="Q134" s="97"/>
      <c r="S134" s="97"/>
      <c r="U134" s="97"/>
      <c r="W134" s="97"/>
      <c r="Y134" s="97"/>
    </row>
    <row r="135" spans="2:25" x14ac:dyDescent="0.2">
      <c r="Q135" s="97"/>
      <c r="S135" s="97"/>
      <c r="U135" s="97"/>
      <c r="W135" s="97"/>
      <c r="Y135" s="97"/>
    </row>
    <row r="136" spans="2:25" x14ac:dyDescent="0.2">
      <c r="Q136" s="97"/>
      <c r="S136" s="97"/>
      <c r="U136" s="97"/>
      <c r="W136" s="97"/>
      <c r="Y136" s="97"/>
    </row>
    <row r="137" spans="2:25" x14ac:dyDescent="0.2">
      <c r="Q137" s="97"/>
      <c r="S137" s="97"/>
      <c r="U137" s="97"/>
      <c r="W137" s="97"/>
      <c r="Y137" s="97"/>
    </row>
    <row r="138" spans="2:25" x14ac:dyDescent="0.2">
      <c r="Q138" s="97"/>
      <c r="S138" s="97"/>
      <c r="U138" s="97"/>
      <c r="W138" s="97"/>
      <c r="Y138" s="97"/>
    </row>
    <row r="139" spans="2:25" x14ac:dyDescent="0.2">
      <c r="Q139" s="97"/>
      <c r="S139" s="97"/>
      <c r="U139" s="97"/>
      <c r="W139" s="97"/>
      <c r="Y139" s="97"/>
    </row>
    <row r="140" spans="2:25" x14ac:dyDescent="0.2">
      <c r="Q140" s="97"/>
      <c r="S140" s="97"/>
      <c r="U140" s="97"/>
      <c r="W140" s="97"/>
      <c r="Y140" s="97"/>
    </row>
    <row r="141" spans="2:25" x14ac:dyDescent="0.2">
      <c r="Q141" s="97"/>
      <c r="S141" s="97"/>
      <c r="U141" s="97"/>
      <c r="W141" s="97"/>
      <c r="Y141" s="97"/>
    </row>
    <row r="142" spans="2:25" x14ac:dyDescent="0.2">
      <c r="Q142" s="97"/>
      <c r="S142" s="97"/>
      <c r="U142" s="97"/>
      <c r="W142" s="97"/>
      <c r="Y142" s="97"/>
    </row>
    <row r="143" spans="2:25" x14ac:dyDescent="0.2">
      <c r="Q143" s="97"/>
      <c r="S143" s="97"/>
      <c r="U143" s="97"/>
      <c r="W143" s="97"/>
      <c r="Y143" s="97"/>
    </row>
    <row r="144" spans="2:25" x14ac:dyDescent="0.2">
      <c r="Q144" s="97"/>
      <c r="S144" s="97"/>
      <c r="U144" s="97"/>
      <c r="W144" s="97"/>
      <c r="Y144" s="97"/>
    </row>
    <row r="145" spans="17:25" x14ac:dyDescent="0.2">
      <c r="Q145" s="97"/>
      <c r="S145" s="97"/>
      <c r="U145" s="97"/>
      <c r="W145" s="97"/>
      <c r="Y145" s="97"/>
    </row>
    <row r="146" spans="17:25" x14ac:dyDescent="0.2">
      <c r="Y146" s="97"/>
    </row>
    <row r="147" spans="17:25" x14ac:dyDescent="0.2">
      <c r="Y147" s="97"/>
    </row>
    <row r="148" spans="17:25" x14ac:dyDescent="0.2">
      <c r="Y148" s="97"/>
    </row>
    <row r="149" spans="17:25" x14ac:dyDescent="0.2">
      <c r="Y149" s="97"/>
    </row>
    <row r="150" spans="17:25" x14ac:dyDescent="0.2">
      <c r="Y150" s="97"/>
    </row>
    <row r="151" spans="17:25" x14ac:dyDescent="0.2">
      <c r="Y151" s="97"/>
    </row>
    <row r="152" spans="17:25" x14ac:dyDescent="0.2">
      <c r="Y152" s="97"/>
    </row>
    <row r="153" spans="17:25" x14ac:dyDescent="0.2">
      <c r="Q153" s="97"/>
      <c r="S153" s="98"/>
      <c r="U153" s="98"/>
      <c r="W153" s="98"/>
      <c r="Y153" s="97"/>
    </row>
    <row r="154" spans="17:25" x14ac:dyDescent="0.2">
      <c r="Q154" s="97"/>
      <c r="S154" s="98"/>
      <c r="U154" s="98"/>
      <c r="W154" s="98"/>
      <c r="Y154" s="97"/>
    </row>
    <row r="155" spans="17:25" x14ac:dyDescent="0.2">
      <c r="Q155" s="97"/>
      <c r="S155" s="98"/>
      <c r="U155" s="98"/>
      <c r="W155" s="98"/>
      <c r="Y155" s="97"/>
    </row>
    <row r="156" spans="17:25" x14ac:dyDescent="0.2">
      <c r="Q156" s="97"/>
      <c r="S156" s="98"/>
      <c r="U156" s="98"/>
      <c r="W156" s="98"/>
      <c r="Y156" s="97"/>
    </row>
    <row r="157" spans="17:25" x14ac:dyDescent="0.2">
      <c r="Q157" s="97"/>
      <c r="S157" s="98"/>
      <c r="U157" s="98"/>
      <c r="W157" s="98"/>
      <c r="Y157" s="97"/>
    </row>
    <row r="158" spans="17:25" x14ac:dyDescent="0.2">
      <c r="Q158" s="97"/>
      <c r="S158" s="98"/>
      <c r="U158" s="98"/>
      <c r="W158" s="98"/>
      <c r="Y158" s="97"/>
    </row>
    <row r="159" spans="17:25" x14ac:dyDescent="0.2">
      <c r="Q159" s="97"/>
      <c r="S159" s="98"/>
      <c r="U159" s="98"/>
      <c r="W159" s="98"/>
      <c r="Y159" s="97"/>
    </row>
    <row r="160" spans="17:25" x14ac:dyDescent="0.2">
      <c r="Q160" s="97"/>
      <c r="S160" s="98"/>
      <c r="U160" s="98"/>
      <c r="W160" s="98"/>
      <c r="Y160" s="97"/>
    </row>
    <row r="161" spans="17:25" x14ac:dyDescent="0.2">
      <c r="Q161" s="97"/>
      <c r="S161" s="98"/>
      <c r="U161" s="98"/>
      <c r="W161" s="98"/>
      <c r="Y161" s="97"/>
    </row>
    <row r="162" spans="17:25" x14ac:dyDescent="0.2">
      <c r="Q162" s="97"/>
      <c r="S162" s="98"/>
      <c r="U162" s="98"/>
      <c r="W162" s="98"/>
      <c r="Y162" s="97"/>
    </row>
    <row r="163" spans="17:25" x14ac:dyDescent="0.2">
      <c r="Q163" s="97"/>
      <c r="S163" s="98"/>
      <c r="U163" s="98"/>
      <c r="W163" s="98"/>
      <c r="Y163" s="97"/>
    </row>
    <row r="164" spans="17:25" x14ac:dyDescent="0.2">
      <c r="Q164" s="97"/>
      <c r="S164" s="98"/>
      <c r="U164" s="98"/>
      <c r="W164" s="98"/>
      <c r="Y164" s="97"/>
    </row>
    <row r="165" spans="17:25" x14ac:dyDescent="0.2">
      <c r="Q165" s="97"/>
      <c r="S165" s="98"/>
      <c r="U165" s="98"/>
      <c r="W165" s="98"/>
      <c r="Y165" s="97"/>
    </row>
    <row r="166" spans="17:25" x14ac:dyDescent="0.2">
      <c r="Q166" s="97"/>
      <c r="S166" s="98"/>
      <c r="U166" s="98"/>
      <c r="W166" s="98"/>
      <c r="Y166" s="97"/>
    </row>
    <row r="167" spans="17:25" x14ac:dyDescent="0.2">
      <c r="Q167" s="97"/>
      <c r="S167" s="98"/>
      <c r="U167" s="98"/>
      <c r="W167" s="98"/>
      <c r="Y167" s="97"/>
    </row>
    <row r="168" spans="17:25" x14ac:dyDescent="0.2">
      <c r="Q168" s="97"/>
      <c r="S168" s="98"/>
      <c r="U168" s="98"/>
      <c r="W168" s="98"/>
      <c r="Y168" s="97"/>
    </row>
    <row r="169" spans="17:25" x14ac:dyDescent="0.2">
      <c r="Q169" s="97"/>
      <c r="S169" s="98"/>
      <c r="U169" s="98"/>
      <c r="W169" s="98"/>
      <c r="Y169" s="97"/>
    </row>
    <row r="170" spans="17:25" x14ac:dyDescent="0.2">
      <c r="Q170" s="97"/>
      <c r="S170" s="98"/>
      <c r="U170" s="98"/>
      <c r="W170" s="98"/>
      <c r="Y170" s="97"/>
    </row>
    <row r="171" spans="17:25" x14ac:dyDescent="0.2">
      <c r="Q171" s="97"/>
      <c r="S171" s="98"/>
      <c r="U171" s="98"/>
      <c r="W171" s="98"/>
      <c r="Y171" s="97"/>
    </row>
    <row r="172" spans="17:25" x14ac:dyDescent="0.2">
      <c r="Q172" s="97"/>
      <c r="S172" s="98"/>
      <c r="U172" s="98"/>
      <c r="W172" s="98"/>
      <c r="Y172" s="97"/>
    </row>
    <row r="173" spans="17:25" x14ac:dyDescent="0.2">
      <c r="Q173" s="97"/>
      <c r="S173" s="98"/>
      <c r="U173" s="98"/>
      <c r="W173" s="98"/>
      <c r="Y173" s="97"/>
    </row>
    <row r="174" spans="17:25" x14ac:dyDescent="0.2">
      <c r="Q174" s="97"/>
      <c r="S174" s="98"/>
      <c r="U174" s="98"/>
      <c r="W174" s="98"/>
      <c r="Y174" s="97"/>
    </row>
    <row r="175" spans="17:25" x14ac:dyDescent="0.2">
      <c r="Q175" s="97"/>
      <c r="S175" s="98"/>
      <c r="U175" s="98"/>
      <c r="W175" s="98"/>
      <c r="Y175" s="97"/>
    </row>
    <row r="176" spans="17:25" x14ac:dyDescent="0.2">
      <c r="Q176" s="97"/>
      <c r="S176" s="98"/>
      <c r="U176" s="98"/>
      <c r="W176" s="98"/>
      <c r="Y176" s="97"/>
    </row>
    <row r="177" spans="17:25" x14ac:dyDescent="0.2">
      <c r="Q177" s="97"/>
      <c r="S177" s="98"/>
      <c r="U177" s="98"/>
      <c r="W177" s="98"/>
      <c r="Y177" s="97"/>
    </row>
    <row r="178" spans="17:25" x14ac:dyDescent="0.2">
      <c r="Q178" s="97"/>
      <c r="S178" s="98"/>
      <c r="U178" s="98"/>
      <c r="W178" s="98"/>
      <c r="Y178" s="97"/>
    </row>
    <row r="179" spans="17:25" x14ac:dyDescent="0.2">
      <c r="Q179" s="97"/>
      <c r="S179" s="97"/>
      <c r="U179" s="98"/>
      <c r="W179" s="97"/>
      <c r="Y179" s="97"/>
    </row>
    <row r="180" spans="17:25" x14ac:dyDescent="0.2">
      <c r="Q180" s="97"/>
      <c r="S180" s="97"/>
      <c r="U180" s="98"/>
      <c r="W180" s="97"/>
      <c r="Y180" s="97"/>
    </row>
    <row r="181" spans="17:25" x14ac:dyDescent="0.2">
      <c r="Q181" s="97"/>
      <c r="S181" s="97"/>
      <c r="U181" s="98"/>
      <c r="W181" s="97"/>
      <c r="Y181" s="97"/>
    </row>
    <row r="182" spans="17:25" x14ac:dyDescent="0.2">
      <c r="Q182" s="97"/>
      <c r="S182" s="98"/>
      <c r="U182" s="98"/>
      <c r="W182" s="98"/>
      <c r="Y182" s="9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977722F6-A85A-4385-A06B-BBC3497F8274}"/>
</file>

<file path=customXml/itemProps2.xml><?xml version="1.0" encoding="utf-8"?>
<ds:datastoreItem xmlns:ds="http://schemas.openxmlformats.org/officeDocument/2006/customXml" ds:itemID="{A9942727-B954-4C06-84FF-A3CB7C71E58A}"/>
</file>

<file path=customXml/itemProps3.xml><?xml version="1.0" encoding="utf-8"?>
<ds:datastoreItem xmlns:ds="http://schemas.openxmlformats.org/officeDocument/2006/customXml" ds:itemID="{C090E039-879C-47D9-8193-A19201438B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BANK ACCOUNT RECONCILIATION</vt:lpstr>
      <vt:lpstr>RECEIPTS &amp; PAYMENTS ACCOUNT</vt:lpstr>
      <vt:lpstr>RECEIPTS</vt:lpstr>
      <vt:lpstr>PAYMENTS</vt:lpstr>
      <vt:lpstr>PETTY CASH</vt:lpstr>
      <vt:lpstr>PAY IN RECORD</vt:lpstr>
      <vt:lpstr>SQUARE RECEIPT ANALYSIS</vt:lpstr>
      <vt:lpstr>JUST GIVING ANALYSIS</vt:lpstr>
      <vt:lpstr>SQUARE CARD &amp; FEES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 Polding</dc:creator>
  <cp:lastModifiedBy>Frances Polding</cp:lastModifiedBy>
  <dcterms:created xsi:type="dcterms:W3CDTF">2026-06-29T14:17:07Z</dcterms:created>
  <dcterms:modified xsi:type="dcterms:W3CDTF">2026-06-29T14:31:11Z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