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39255acf7dc0c01/A SCOTTISH PARAFOOTBALL ASSOCIATION/Accounts^J Payroll and Finances/Year end Dec 2025/FINAL ACCOUNTS/"/>
    </mc:Choice>
  </mc:AlternateContent>
  <xr:revisionPtr revIDLastSave="0" documentId="8_{F95A9BD0-5E1C-47C9-BE81-2EC811E891DF}" xr6:coauthVersionLast="47" xr6:coauthVersionMax="47" xr10:uidLastSave="{00000000-0000-0000-0000-000000000000}"/>
  <bookViews>
    <workbookView xWindow="-110" yWindow="-110" windowWidth="19420" windowHeight="1150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 Unrest" sheetId="7" r:id="rId5"/>
    <sheet name="Additional notes (3) Restr" sheetId="6" r:id="rId6"/>
  </sheets>
  <definedNames>
    <definedName name="_xlnm.Print_Area" localSheetId="3">'Additional notes (1)  '!$A$1:$M$64</definedName>
    <definedName name="_xlnm.Print_Area" localSheetId="2">Notes!$A$1:$L$55</definedName>
    <definedName name="_xlnm.Print_Area" localSheetId="0">'R&amp;P Accounts'!$A$1:$L$55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2" l="1"/>
  <c r="J35" i="2" s="1"/>
  <c r="B34" i="2"/>
  <c r="C55" i="5"/>
  <c r="C31" i="7"/>
  <c r="C54" i="5"/>
  <c r="E54" i="5"/>
  <c r="N7" i="3"/>
  <c r="N39" i="3" l="1"/>
  <c r="N24" i="3"/>
  <c r="E22" i="5"/>
  <c r="B14" i="2"/>
  <c r="C21" i="5"/>
  <c r="C25" i="5" s="1"/>
  <c r="E21" i="5"/>
  <c r="B38" i="2"/>
  <c r="B15" i="2"/>
  <c r="J15" i="2" s="1"/>
  <c r="C39" i="7"/>
  <c r="I12" i="7"/>
  <c r="D34" i="2"/>
  <c r="K12" i="7"/>
  <c r="K59" i="5"/>
  <c r="E61" i="5"/>
  <c r="K58" i="5"/>
  <c r="K57" i="5"/>
  <c r="P9" i="3"/>
  <c r="J12" i="2"/>
  <c r="K42" i="7"/>
  <c r="K43" i="7"/>
  <c r="K44" i="7" s="1"/>
  <c r="K50" i="6"/>
  <c r="K50" i="7"/>
  <c r="K11" i="5"/>
  <c r="K22" i="5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K23" i="5"/>
  <c r="K24" i="5"/>
  <c r="J27" i="5"/>
  <c r="F27" i="5"/>
  <c r="E25" i="5"/>
  <c r="C40" i="5"/>
  <c r="K60" i="5"/>
  <c r="K56" i="5"/>
  <c r="K55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7" i="2"/>
  <c r="B26" i="2"/>
  <c r="J39" i="2"/>
  <c r="J33" i="2"/>
  <c r="J37" i="2"/>
  <c r="J32" i="2"/>
  <c r="J36" i="2"/>
  <c r="J38" i="2"/>
  <c r="J40" i="2"/>
  <c r="J41" i="2"/>
  <c r="J45" i="2"/>
  <c r="J46" i="2"/>
  <c r="H21" i="2"/>
  <c r="F21" i="2"/>
  <c r="J24" i="2"/>
  <c r="J25" i="2"/>
  <c r="D26" i="2"/>
  <c r="D47" i="2"/>
  <c r="F26" i="2"/>
  <c r="F47" i="2"/>
  <c r="F42" i="2"/>
  <c r="H26" i="2"/>
  <c r="H28" i="2" s="1"/>
  <c r="H47" i="2"/>
  <c r="H42" i="2"/>
  <c r="J53" i="2"/>
  <c r="K17" i="4"/>
  <c r="K9" i="7"/>
  <c r="K10" i="7"/>
  <c r="K11" i="7"/>
  <c r="K13" i="7"/>
  <c r="K14" i="7"/>
  <c r="K15" i="7"/>
  <c r="K16" i="7"/>
  <c r="K20" i="7"/>
  <c r="K21" i="7"/>
  <c r="K28" i="7"/>
  <c r="B31" i="2" s="1"/>
  <c r="J31" i="2" s="1"/>
  <c r="K29" i="7"/>
  <c r="K30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M1" i="7"/>
  <c r="C1" i="7"/>
  <c r="K9" i="6"/>
  <c r="K10" i="6"/>
  <c r="K11" i="6"/>
  <c r="D14" i="2" s="1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61" i="5"/>
  <c r="I61" i="5"/>
  <c r="I63" i="5" s="1"/>
  <c r="G61" i="5"/>
  <c r="G63" i="5" s="1"/>
  <c r="C61" i="5"/>
  <c r="M40" i="5"/>
  <c r="M42" i="5" s="1"/>
  <c r="J19" i="2"/>
  <c r="I40" i="5"/>
  <c r="I42" i="5" s="1"/>
  <c r="G40" i="5"/>
  <c r="G42" i="5" s="1"/>
  <c r="E40" i="5"/>
  <c r="E42" i="5" s="1"/>
  <c r="M1" i="5"/>
  <c r="J9" i="3"/>
  <c r="L9" i="3"/>
  <c r="N48" i="3"/>
  <c r="P48" i="3"/>
  <c r="P41" i="3"/>
  <c r="N41" i="3"/>
  <c r="P32" i="3"/>
  <c r="N32" i="3"/>
  <c r="L32" i="3"/>
  <c r="P19" i="3"/>
  <c r="N19" i="3"/>
  <c r="C1" i="5"/>
  <c r="J20" i="2"/>
  <c r="J18" i="2"/>
  <c r="J17" i="2"/>
  <c r="J16" i="2"/>
  <c r="J13" i="2"/>
  <c r="N8" i="3"/>
  <c r="K1" i="4"/>
  <c r="B1" i="4"/>
  <c r="B1" i="3"/>
  <c r="N1" i="3"/>
  <c r="D42" i="2" l="1"/>
  <c r="J34" i="2"/>
  <c r="C27" i="5"/>
  <c r="K21" i="5"/>
  <c r="J47" i="2"/>
  <c r="H49" i="2"/>
  <c r="D21" i="2"/>
  <c r="J14" i="2"/>
  <c r="E27" i="5"/>
  <c r="B21" i="2"/>
  <c r="K31" i="7"/>
  <c r="K39" i="7" s="1"/>
  <c r="K46" i="7" s="1"/>
  <c r="K17" i="7"/>
  <c r="K54" i="5"/>
  <c r="K14" i="5"/>
  <c r="K16" i="5" s="1"/>
  <c r="B42" i="2"/>
  <c r="D28" i="2"/>
  <c r="L28" i="2"/>
  <c r="L51" i="2" s="1"/>
  <c r="L55" i="2" s="1"/>
  <c r="P10" i="3" s="1"/>
  <c r="J42" i="2"/>
  <c r="C42" i="5"/>
  <c r="K22" i="7"/>
  <c r="K17" i="6"/>
  <c r="E24" i="7"/>
  <c r="E48" i="7" s="1"/>
  <c r="E52" i="7" s="1"/>
  <c r="M24" i="7"/>
  <c r="M48" i="7" s="1"/>
  <c r="M52" i="7" s="1"/>
  <c r="E24" i="6"/>
  <c r="G46" i="7"/>
  <c r="G48" i="7" s="1"/>
  <c r="G52" i="7" s="1"/>
  <c r="G46" i="6"/>
  <c r="F49" i="2"/>
  <c r="F28" i="2"/>
  <c r="I46" i="7"/>
  <c r="G24" i="6"/>
  <c r="C46" i="7"/>
  <c r="C48" i="7" s="1"/>
  <c r="C52" i="7" s="1"/>
  <c r="J26" i="2"/>
  <c r="J27" i="2" s="1"/>
  <c r="I24" i="6"/>
  <c r="E46" i="7"/>
  <c r="M46" i="7"/>
  <c r="K40" i="5"/>
  <c r="K42" i="5" s="1"/>
  <c r="I46" i="6"/>
  <c r="I48" i="6" s="1"/>
  <c r="I52" i="6" s="1"/>
  <c r="K39" i="6"/>
  <c r="K40" i="6" s="1"/>
  <c r="K22" i="6"/>
  <c r="D49" i="2"/>
  <c r="K25" i="5"/>
  <c r="E46" i="6"/>
  <c r="E48" i="6" s="1"/>
  <c r="E52" i="6" s="1"/>
  <c r="K44" i="6"/>
  <c r="K45" i="6"/>
  <c r="K45" i="7"/>
  <c r="C48" i="6"/>
  <c r="C52" i="6" s="1"/>
  <c r="M48" i="6"/>
  <c r="M52" i="6" s="1"/>
  <c r="I48" i="7"/>
  <c r="I52" i="7" s="1"/>
  <c r="H51" i="2"/>
  <c r="H55" i="2" s="1"/>
  <c r="L10" i="3" s="1"/>
  <c r="K24" i="6"/>
  <c r="K24" i="7"/>
  <c r="F51" i="2" l="1"/>
  <c r="F55" i="2" s="1"/>
  <c r="J10" i="3" s="1"/>
  <c r="J49" i="2"/>
  <c r="J21" i="2"/>
  <c r="K27" i="5"/>
  <c r="K18" i="6"/>
  <c r="B28" i="2"/>
  <c r="K18" i="7"/>
  <c r="K61" i="5"/>
  <c r="G48" i="6"/>
  <c r="G52" i="6" s="1"/>
  <c r="K40" i="7"/>
  <c r="B49" i="2"/>
  <c r="K46" i="6"/>
  <c r="K47" i="6" s="1"/>
  <c r="D51" i="2"/>
  <c r="D55" i="2" s="1"/>
  <c r="H6" i="3" s="1"/>
  <c r="J28" i="2"/>
  <c r="K25" i="6"/>
  <c r="K25" i="7"/>
  <c r="K48" i="7"/>
  <c r="K52" i="7" s="1"/>
  <c r="B51" i="2" l="1"/>
  <c r="B55" i="2" s="1"/>
  <c r="F6" i="3" s="1"/>
  <c r="F9" i="3" s="1"/>
  <c r="K47" i="7"/>
  <c r="H9" i="3"/>
  <c r="K48" i="6"/>
  <c r="K52" i="6" s="1"/>
  <c r="K53" i="6" s="1"/>
  <c r="K53" i="7" l="1"/>
  <c r="F10" i="3"/>
  <c r="J51" i="2"/>
  <c r="J55" i="2" s="1"/>
  <c r="N9" i="3"/>
  <c r="N6" i="3"/>
  <c r="N10" i="3" s="1"/>
  <c r="H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5" authorId="0" shapeId="0" xr:uid="{48E0A069-0E16-A642-A890-037C4F12909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Taken from total equity on balance sheet</t>
        </r>
      </text>
    </comment>
    <comment ref="N5" authorId="0" shapeId="0" xr:uid="{39EC9DEE-84A7-1D4B-A158-66AF163FC9CC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Opening bank balance as at 27DEC24 = £191180.39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Total eqity as per balance shet on 26DEC24 was £144427.38, difference to closing balance of £144,494 on OSCR report of £66.82 which related to an correction of a AB expense. </t>
        </r>
      </text>
    </comment>
    <comment ref="N9" authorId="0" shapeId="0" xr:uid="{ECDD9967-A439-1345-AE72-357CDAA24E9C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Matches 2025 total equity on balance sheet.</t>
        </r>
      </text>
    </comment>
    <comment ref="P9" authorId="0" shapeId="0" xr:uid="{6FE3B3AB-9984-AD46-AEAE-4AF88954BE8F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Acctual closing balance onf 26 DEC24 was £67 difference (£66.81 o/s payment for AB, paid as part of April 111.60 payment)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I28" authorId="0" shapeId="0" xr:uid="{11BDB586-33C9-504C-A60E-6FFAD90AFFE8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264.43 advertising, 820 consultation, 10213.57 venue etc, 268 general, 89.93 printing)
</t>
        </r>
      </text>
    </comment>
  </commentList>
</comments>
</file>

<file path=xl/sharedStrings.xml><?xml version="1.0" encoding="utf-8"?>
<sst xmlns="http://schemas.openxmlformats.org/spreadsheetml/2006/main" count="315" uniqueCount="168">
  <si>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</si>
  <si>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</si>
  <si>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</si>
  <si>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</si>
  <si>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</si>
  <si>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</si>
  <si>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</si>
  <si>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</si>
  <si>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</si>
  <si>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</si>
  <si>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</si>
  <si>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</si>
  <si>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</si>
  <si>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</si>
  <si>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</si>
  <si>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</si>
  <si>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</si>
  <si>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</si>
  <si>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</si>
  <si>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</si>
  <si>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</si>
  <si>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</si>
  <si>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</si>
  <si>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</si>
  <si>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</si>
  <si>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</si>
  <si>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</si>
  <si>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</si>
  <si>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</si>
  <si>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</si>
  <si>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</si>
  <si>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</si>
  <si>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</si>
  <si>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</si>
  <si>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</si>
  <si>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</si>
  <si>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</si>
  <si>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</si>
  <si>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</si>
  <si>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</si>
  <si>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</si>
  <si>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</si>
  <si>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</si>
  <si>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</si>
  <si>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</si>
  <si>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</si>
  <si>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</si>
  <si>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</si>
  <si>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</si>
  <si>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</si>
  <si>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</si>
  <si>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</si>
  <si>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</si>
  <si>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</si>
  <si>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</si>
  <si>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</si>
  <si>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</si>
  <si>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</si>
  <si>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</si>
  <si>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</si>
  <si>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</si>
  <si>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</si>
  <si>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</si>
  <si>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</si>
  <si>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</si>
  <si>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</si>
  <si>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</si>
  <si>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</si>
  <si>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</si>
  <si>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</si>
  <si>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</si>
  <si>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</si>
  <si>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</si>
  <si>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</si>
  <si>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</si>
  <si>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</si>
  <si>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</si>
  <si>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</si>
  <si>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</si>
  <si>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</si>
  <si>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</si>
  <si>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</si>
  <si>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</si>
  <si>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</si>
  <si>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</si>
  <si>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</si>
  <si>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</si>
  <si>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</si>
  <si>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</si>
  <si>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</si>
  <si>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</si>
  <si>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</si>
  <si>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</si>
  <si>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</si>
  <si>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</si>
  <si>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</si>
  <si>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</si>
  <si>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</si>
  <si>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</si>
  <si>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</si>
  <si>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</si>
  <si>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</si>
  <si>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</si>
  <si>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</si>
  <si>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</si>
  <si>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</si>
  <si>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</si>
  <si>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</si>
  <si>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</si>
  <si>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</si>
  <si>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</si>
  <si>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</si>
  <si>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</si>
  <si>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</si>
  <si>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</si>
  <si>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</si>
  <si>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</si>
  <si>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</si>
  <si>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</si>
  <si>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</si>
  <si>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</si>
  <si>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</si>
  <si>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</si>
  <si>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</si>
  <si>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</si>
  <si>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</si>
  <si>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</si>
  <si>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SFA</t>
  </si>
  <si>
    <t>Insurance donation</t>
  </si>
  <si>
    <t>Advertising &amp; Marketing</t>
  </si>
  <si>
    <t>Bank Fees</t>
  </si>
  <si>
    <t>Consulting</t>
  </si>
  <si>
    <t>General Expenses</t>
  </si>
  <si>
    <t>Grants Dispersed/Charitable And Political Donations</t>
  </si>
  <si>
    <t>Insurance</t>
  </si>
  <si>
    <t xml:space="preserve"> </t>
  </si>
  <si>
    <t>Tim Woolley</t>
  </si>
  <si>
    <t>Entertainment - business</t>
  </si>
  <si>
    <t>Unrestricted</t>
  </si>
  <si>
    <t>it software &amp; consumables</t>
  </si>
  <si>
    <t>printing &amp; stationary</t>
  </si>
  <si>
    <t>travel</t>
  </si>
  <si>
    <t>Accounts Payable</t>
  </si>
  <si>
    <t>Adjustments</t>
  </si>
  <si>
    <t>Computer Equipmet less depreciation</t>
  </si>
  <si>
    <t xml:space="preserve"> Salaries and payroll 		</t>
  </si>
  <si>
    <t>UEFA</t>
  </si>
  <si>
    <t>Corrie Campbell SFA)</t>
  </si>
  <si>
    <t>depreciation</t>
  </si>
  <si>
    <t>SFA Unrestricted</t>
  </si>
  <si>
    <t>Other Income</t>
  </si>
  <si>
    <t>Misc</t>
  </si>
  <si>
    <t>Corrie Campbell Award (SFA)</t>
  </si>
  <si>
    <t>SC048491</t>
  </si>
  <si>
    <t>Scottish Para-Football</t>
  </si>
  <si>
    <t>Awards for All (Orian Project - 2026)</t>
  </si>
  <si>
    <t>Salaries &amp; Wages (incl pension costs)</t>
  </si>
  <si>
    <t>Awards for all (Orian -2026)</t>
  </si>
  <si>
    <t>Gala Event</t>
  </si>
  <si>
    <t xml:space="preserve">SFA - Game leader funding - allocated in January 2026. 
Awards for All - grant funding for 2026 activities.
Tim Woolley - remainder of 2023 grant for salary of CEO.  
</t>
  </si>
  <si>
    <t>Laptops</t>
  </si>
  <si>
    <t>Distribution for game leaders &amp; core grant</t>
  </si>
  <si>
    <t>Suspense overpayment</t>
  </si>
  <si>
    <t>Correction from previous year closing balance</t>
  </si>
  <si>
    <t>x</t>
  </si>
  <si>
    <t>Awards for all</t>
  </si>
  <si>
    <t>Orian  Project (2026)</t>
  </si>
  <si>
    <t>audit &amp; accountancy minus governance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</si>
</sst>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[$-809]dd\ mmmm\ yyyy;@"/>
    <numFmt numFmtId="167" formatCode="[$-F800]dddd\,\ mmmm\ dd\,\ yyyy"/>
    <numFmt numFmtId="168" formatCode="dd/mm/yyyy;@"/>
    <numFmt numFmtId="169" formatCode="* #,##0_-;\(* #,##0\)_-;_-* &quot;-&quot;??_-;_-@_-"/>
  </numFmts>
  <fonts count="3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theme="1" tint="0.499984740745262"/>
      <name val="Arial"/>
      <family val="2"/>
    </font>
    <font>
      <b/>
      <sz val="9"/>
      <color theme="1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EBEBEB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2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5" fontId="6" fillId="0" borderId="0" xfId="1" applyNumberFormat="1" applyFont="1" applyAlignment="1" applyProtection="1">
      <alignment vertical="center" wrapText="1"/>
      <protection locked="0"/>
    </xf>
    <xf numFmtId="165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5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5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7" fontId="0" fillId="0" borderId="5" xfId="0" applyNumberFormat="1" applyBorder="1"/>
    <xf numFmtId="167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8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5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5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6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6" fontId="3" fillId="0" borderId="0" xfId="1" applyNumberFormat="1" applyFont="1" applyBorder="1" applyAlignment="1" applyProtection="1">
      <alignment horizontal="right" vertical="top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5" fontId="29" fillId="3" borderId="0" xfId="0" applyNumberFormat="1" applyFont="1" applyFill="1" applyAlignment="1">
      <alignment horizontal="right" wrapText="1"/>
    </xf>
    <xf numFmtId="165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right" vertical="top" wrapText="1"/>
      <protection locked="0"/>
    </xf>
    <xf numFmtId="165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9" fontId="3" fillId="3" borderId="11" xfId="1" applyNumberFormat="1" applyFont="1" applyFill="1" applyBorder="1" applyAlignment="1" applyProtection="1">
      <alignment horizontal="right" shrinkToFit="1"/>
    </xf>
    <xf numFmtId="169" fontId="3" fillId="0" borderId="0" xfId="1" applyNumberFormat="1" applyFont="1" applyAlignment="1" applyProtection="1">
      <alignment horizontal="right" shrinkToFit="1"/>
      <protection locked="0"/>
    </xf>
    <xf numFmtId="169" fontId="3" fillId="3" borderId="12" xfId="1" applyNumberFormat="1" applyFont="1" applyFill="1" applyBorder="1" applyAlignment="1" applyProtection="1">
      <alignment horizontal="right" shrinkToFit="1"/>
    </xf>
    <xf numFmtId="169" fontId="3" fillId="3" borderId="13" xfId="1" applyNumberFormat="1" applyFont="1" applyFill="1" applyBorder="1" applyAlignment="1" applyProtection="1">
      <alignment horizontal="right" shrinkToFit="1"/>
    </xf>
    <xf numFmtId="169" fontId="3" fillId="3" borderId="14" xfId="1" applyNumberFormat="1" applyFont="1" applyFill="1" applyBorder="1" applyAlignment="1" applyProtection="1">
      <alignment horizontal="right" shrinkToFit="1"/>
    </xf>
    <xf numFmtId="169" fontId="3" fillId="0" borderId="5" xfId="1" applyNumberFormat="1" applyFont="1" applyBorder="1" applyAlignment="1" applyProtection="1">
      <alignment horizontal="right" vertical="center" shrinkToFit="1"/>
      <protection locked="0"/>
    </xf>
    <xf numFmtId="169" fontId="2" fillId="0" borderId="0" xfId="0" applyNumberFormat="1" applyFont="1" applyAlignment="1" applyProtection="1">
      <alignment horizontal="right" vertical="top" shrinkToFit="1"/>
      <protection locked="0"/>
    </xf>
    <xf numFmtId="169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9" fontId="3" fillId="0" borderId="9" xfId="1" applyNumberFormat="1" applyFont="1" applyBorder="1" applyAlignment="1" applyProtection="1">
      <alignment horizontal="right" vertical="center" shrinkToFit="1"/>
      <protection locked="0"/>
    </xf>
    <xf numFmtId="169" fontId="3" fillId="0" borderId="15" xfId="1" applyNumberFormat="1" applyFont="1" applyBorder="1" applyAlignment="1" applyProtection="1">
      <alignment horizontal="right" vertical="center" shrinkToFit="1"/>
      <protection locked="0"/>
    </xf>
    <xf numFmtId="169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9" fontId="3" fillId="3" borderId="11" xfId="1" applyNumberFormat="1" applyFont="1" applyFill="1" applyBorder="1" applyAlignment="1" applyProtection="1">
      <alignment horizontal="right" vertical="center" shrinkToFit="1"/>
    </xf>
    <xf numFmtId="169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9" fontId="3" fillId="3" borderId="10" xfId="1" applyNumberFormat="1" applyFont="1" applyFill="1" applyBorder="1" applyAlignment="1" applyProtection="1">
      <alignment horizontal="right" shrinkToFit="1"/>
      <protection locked="0"/>
    </xf>
    <xf numFmtId="169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9" fontId="2" fillId="0" borderId="0" xfId="1" applyNumberFormat="1" applyFont="1" applyAlignment="1" applyProtection="1">
      <alignment horizontal="right" shrinkToFit="1"/>
      <protection locked="0"/>
    </xf>
    <xf numFmtId="169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6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9" fontId="3" fillId="0" borderId="0" xfId="1" applyNumberFormat="1" applyFont="1" applyBorder="1" applyAlignment="1" applyProtection="1">
      <alignment horizontal="right" shrinkToFit="1"/>
      <protection locked="0"/>
    </xf>
    <xf numFmtId="169" fontId="3" fillId="0" borderId="0" xfId="1" applyNumberFormat="1" applyFont="1" applyFill="1" applyBorder="1" applyAlignment="1" applyProtection="1">
      <alignment horizontal="right" shrinkToFit="1"/>
    </xf>
    <xf numFmtId="169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9" fontId="3" fillId="0" borderId="0" xfId="1" applyNumberFormat="1" applyFont="1" applyFill="1" applyBorder="1" applyAlignment="1" applyProtection="1">
      <alignment horizontal="right" shrinkToFit="1"/>
      <protection locked="0"/>
    </xf>
    <xf numFmtId="169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>
      <alignment vertical="center"/>
    </xf>
    <xf numFmtId="0" fontId="0" fillId="0" borderId="29" xfId="0" applyBorder="1" applyAlignment="1">
      <alignment vertical="center"/>
    </xf>
    <xf numFmtId="1" fontId="3" fillId="0" borderId="0" xfId="0" applyNumberFormat="1" applyFont="1" applyProtection="1">
      <protection locked="0"/>
    </xf>
    <xf numFmtId="41" fontId="3" fillId="0" borderId="6" xfId="0" applyNumberFormat="1" applyFont="1" applyBorder="1" applyAlignment="1" applyProtection="1">
      <alignment horizontal="right" vertical="top" wrapText="1"/>
      <protection locked="0"/>
    </xf>
    <xf numFmtId="17" fontId="12" fillId="0" borderId="0" xfId="0" applyNumberFormat="1" applyFont="1" applyProtection="1">
      <protection locked="0"/>
    </xf>
    <xf numFmtId="169" fontId="2" fillId="0" borderId="0" xfId="0" applyNumberFormat="1" applyFont="1" applyProtection="1">
      <protection locked="0"/>
    </xf>
    <xf numFmtId="169" fontId="12" fillId="0" borderId="0" xfId="0" applyNumberFormat="1" applyFont="1" applyProtection="1">
      <protection locked="0"/>
    </xf>
    <xf numFmtId="164" fontId="12" fillId="0" borderId="0" xfId="0" applyNumberFormat="1" applyFont="1" applyProtection="1">
      <protection locked="0"/>
    </xf>
    <xf numFmtId="41" fontId="34" fillId="0" borderId="0" xfId="1" applyNumberFormat="1" applyFont="1" applyBorder="1" applyAlignment="1" applyProtection="1">
      <alignment horizontal="center" vertical="top" wrapText="1"/>
      <protection locked="0"/>
    </xf>
    <xf numFmtId="41" fontId="35" fillId="0" borderId="0" xfId="1" applyNumberFormat="1" applyFont="1" applyBorder="1" applyAlignment="1" applyProtection="1">
      <alignment horizontal="center" vertical="top" wrapText="1"/>
      <protection locked="0"/>
    </xf>
    <xf numFmtId="41" fontId="1" fillId="0" borderId="0" xfId="0" applyNumberFormat="1" applyFont="1" applyProtection="1">
      <protection locked="0"/>
    </xf>
    <xf numFmtId="41" fontId="3" fillId="0" borderId="5" xfId="1" applyNumberFormat="1" applyFont="1" applyFill="1" applyBorder="1" applyAlignment="1" applyProtection="1">
      <alignment horizontal="righ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7" fontId="3" fillId="0" borderId="4" xfId="0" applyNumberFormat="1" applyFont="1" applyBorder="1" applyAlignment="1" applyProtection="1">
      <alignment horizontal="center" vertical="center"/>
      <protection locked="0"/>
    </xf>
    <xf numFmtId="167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8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6" fontId="3" fillId="0" borderId="9" xfId="1" applyNumberFormat="1" applyFont="1" applyBorder="1" applyAlignment="1" applyProtection="1">
      <alignment horizontal="center" vertical="center" wrapText="1"/>
      <protection locked="0"/>
    </xf>
    <xf numFmtId="166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left" vertical="top" wrapText="1"/>
      <protection locked="0"/>
    </xf>
    <xf numFmtId="0" fontId="2" fillId="0" borderId="26" xfId="0" applyFont="1" applyBorder="1" applyAlignment="1" applyProtection="1">
      <alignment horizontal="left" vertical="top"/>
      <protection locked="0"/>
    </xf>
    <xf numFmtId="0" fontId="2" fillId="0" borderId="28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25" xfId="0" applyFont="1" applyBorder="1" applyAlignment="1" applyProtection="1">
      <alignment horizontal="left" vertical="top"/>
      <protection locked="0"/>
    </xf>
    <xf numFmtId="0" fontId="2" fillId="0" borderId="23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24" xfId="0" applyFont="1" applyBorder="1" applyAlignment="1" applyProtection="1">
      <alignment horizontal="left" vertical="top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55</xdr:row>
      <xdr:rowOff>0</xdr:rowOff>
    </xdr:from>
    <xdr:to>
      <xdr:col>10</xdr:col>
      <xdr:colOff>104775</xdr:colOff>
      <xdr:row>55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55</xdr:row>
      <xdr:rowOff>0</xdr:rowOff>
    </xdr:from>
    <xdr:to>
      <xdr:col>10</xdr:col>
      <xdr:colOff>104775</xdr:colOff>
      <xdr:row>55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27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Dec	2020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26	Dec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DEC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56"/>
  <sheetViews>
    <sheetView tabSelected="1" topLeftCell="A2" zoomScaleNormal="100" zoomScaleSheetLayoutView="80" workbookViewId="0">
      <selection activeCell="M5" sqref="M5"/>
    </sheetView>
  </sheetViews>
  <sheetFormatPr defaultColWidth="9.1796875" defaultRowHeight="12.5" x14ac:dyDescent="0.25"/>
  <cols>
    <col min="1" max="1" width="33.1796875" style="1" customWidth="1"/>
    <col min="2" max="2" width="15.36328125" style="30" customWidth="1"/>
    <col min="3" max="3" width="1.6328125" style="1" customWidth="1"/>
    <col min="4" max="4" width="14.6328125" style="1" customWidth="1"/>
    <col min="5" max="5" width="1.453125" style="1" customWidth="1"/>
    <col min="6" max="6" width="12.81640625" style="1" customWidth="1"/>
    <col min="7" max="7" width="3.453125" style="1" customWidth="1"/>
    <col min="8" max="8" width="13.36328125" style="1" customWidth="1"/>
    <col min="9" max="9" width="1.453125" style="1" customWidth="1"/>
    <col min="10" max="10" width="14.81640625" style="1" customWidth="1"/>
    <col min="11" max="11" width="1.453125" style="1" customWidth="1"/>
    <col min="12" max="12" width="14.6328125" style="1" customWidth="1"/>
    <col min="13" max="16384" width="9.1796875" style="1"/>
  </cols>
  <sheetData>
    <row r="1" spans="1:14" ht="18" customHeight="1" x14ac:dyDescent="0.25">
      <c r="A1" s="243"/>
      <c r="B1" s="247" t="s">
        <v>70</v>
      </c>
      <c r="C1" s="247"/>
      <c r="D1" s="247"/>
      <c r="E1" s="247"/>
      <c r="F1" s="247"/>
      <c r="G1" s="247"/>
      <c r="H1" s="247"/>
      <c r="I1" s="247"/>
      <c r="J1" s="247"/>
      <c r="L1" s="185" t="s">
        <v>72</v>
      </c>
      <c r="M1" s="184"/>
      <c r="N1" s="184"/>
    </row>
    <row r="2" spans="1:14" ht="30.75" customHeight="1" x14ac:dyDescent="0.25">
      <c r="A2" s="243"/>
      <c r="B2" s="248" t="s">
        <v>154</v>
      </c>
      <c r="C2" s="248"/>
      <c r="D2" s="248"/>
      <c r="E2" s="248"/>
      <c r="F2" s="248"/>
      <c r="G2" s="248"/>
      <c r="H2" s="248"/>
      <c r="I2" s="248"/>
      <c r="J2" s="248"/>
      <c r="L2" s="186" t="s">
        <v>153</v>
      </c>
      <c r="M2" s="69"/>
      <c r="N2" s="69"/>
    </row>
    <row r="3" spans="1:14" ht="24" customHeight="1" x14ac:dyDescent="0.25">
      <c r="A3" s="243"/>
      <c r="B3" s="244" t="s">
        <v>13</v>
      </c>
      <c r="C3" s="245"/>
      <c r="D3" s="245"/>
      <c r="E3" s="245"/>
      <c r="F3" s="245"/>
      <c r="G3" s="245"/>
      <c r="H3" s="245"/>
      <c r="I3" s="245"/>
      <c r="J3" s="246"/>
      <c r="L3" s="183"/>
    </row>
    <row r="4" spans="1:14" ht="14.25" customHeight="1" x14ac:dyDescent="0.25">
      <c r="A4" s="243"/>
      <c r="B4" s="249" t="s">
        <v>18</v>
      </c>
      <c r="C4" s="251"/>
      <c r="D4" s="252" t="s">
        <v>120</v>
      </c>
      <c r="E4" s="253"/>
      <c r="F4" s="254"/>
      <c r="G4" s="255" t="s">
        <v>71</v>
      </c>
      <c r="H4" s="252" t="s">
        <v>121</v>
      </c>
      <c r="I4" s="253"/>
      <c r="J4" s="254"/>
      <c r="L4" s="183"/>
    </row>
    <row r="5" spans="1:14" ht="16.5" customHeight="1" x14ac:dyDescent="0.25">
      <c r="A5" s="243"/>
      <c r="B5" s="249"/>
      <c r="C5" s="251"/>
      <c r="D5" s="258"/>
      <c r="E5" s="258"/>
      <c r="F5" s="258"/>
      <c r="G5" s="255"/>
      <c r="H5" s="259"/>
      <c r="I5" s="259"/>
      <c r="J5" s="259"/>
      <c r="L5" s="183"/>
    </row>
    <row r="6" spans="1:14" ht="21" customHeight="1" x14ac:dyDescent="0.25">
      <c r="A6" s="243"/>
      <c r="B6" s="250"/>
      <c r="C6" s="251"/>
      <c r="D6" s="256"/>
      <c r="E6" s="256"/>
      <c r="F6" s="256"/>
      <c r="G6" s="255"/>
      <c r="H6" s="257"/>
      <c r="I6" s="257"/>
      <c r="J6" s="257"/>
      <c r="L6" s="183"/>
    </row>
    <row r="8" spans="1:14" ht="20" x14ac:dyDescent="0.4">
      <c r="A8" s="47" t="s">
        <v>119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4" ht="42" x14ac:dyDescent="0.3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4" ht="24" customHeight="1" x14ac:dyDescent="0.3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4" ht="20" customHeight="1" x14ac:dyDescent="0.3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4" ht="20" customHeight="1" x14ac:dyDescent="0.3">
      <c r="A12" s="85" t="s">
        <v>20</v>
      </c>
      <c r="B12" s="192">
        <v>0</v>
      </c>
      <c r="C12" s="193"/>
      <c r="D12" s="192">
        <v>0</v>
      </c>
      <c r="E12" s="193"/>
      <c r="F12" s="192"/>
      <c r="G12" s="193"/>
      <c r="H12" s="192"/>
      <c r="I12" s="193"/>
      <c r="J12" s="194">
        <f>SUM(D12:I12)</f>
        <v>0</v>
      </c>
      <c r="K12" s="195"/>
      <c r="L12" s="192"/>
    </row>
    <row r="13" spans="1:14" ht="20" customHeight="1" x14ac:dyDescent="0.3">
      <c r="A13" s="85" t="s">
        <v>21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0</v>
      </c>
      <c r="K13" s="195"/>
      <c r="L13" s="192"/>
    </row>
    <row r="14" spans="1:14" ht="20" customHeight="1" x14ac:dyDescent="0.3">
      <c r="A14" s="85" t="s">
        <v>22</v>
      </c>
      <c r="B14" s="192">
        <f>'Additional notes (2) Unrest'!K11</f>
        <v>50000</v>
      </c>
      <c r="C14" s="193"/>
      <c r="D14" s="192">
        <f>'Additional notes (3) Restr'!K11</f>
        <v>55500</v>
      </c>
      <c r="E14" s="193"/>
      <c r="F14" s="192"/>
      <c r="G14" s="193"/>
      <c r="H14" s="192"/>
      <c r="I14" s="193"/>
      <c r="J14" s="194">
        <f t="shared" si="0"/>
        <v>105500</v>
      </c>
      <c r="K14" s="195"/>
      <c r="L14" s="192">
        <v>144000</v>
      </c>
    </row>
    <row r="15" spans="1:14" ht="20" customHeight="1" x14ac:dyDescent="0.3">
      <c r="A15" s="85" t="s">
        <v>23</v>
      </c>
      <c r="B15" s="154">
        <f>'Additional notes (2) Unrest'!K12</f>
        <v>13487.11</v>
      </c>
      <c r="C15" s="193"/>
      <c r="D15" s="192"/>
      <c r="E15" s="193"/>
      <c r="F15" s="192"/>
      <c r="G15" s="193"/>
      <c r="H15" s="192"/>
      <c r="I15" s="193"/>
      <c r="J15" s="194">
        <f t="shared" si="0"/>
        <v>13487.11</v>
      </c>
      <c r="K15" s="195"/>
      <c r="L15" s="192"/>
    </row>
    <row r="16" spans="1:14" ht="20" customHeight="1" x14ac:dyDescent="0.3">
      <c r="A16" s="85" t="s">
        <v>24</v>
      </c>
      <c r="B16" s="192"/>
      <c r="C16" s="193"/>
      <c r="D16" s="192"/>
      <c r="E16" s="193"/>
      <c r="F16" s="192"/>
      <c r="G16" s="193"/>
      <c r="H16" s="192"/>
      <c r="I16" s="193"/>
      <c r="J16" s="194">
        <f t="shared" si="0"/>
        <v>0</v>
      </c>
      <c r="K16" s="195"/>
      <c r="L16" s="192"/>
    </row>
    <row r="17" spans="1:16" ht="28" x14ac:dyDescent="0.3">
      <c r="A17" s="85" t="s">
        <v>25</v>
      </c>
      <c r="B17" s="192"/>
      <c r="C17" s="193"/>
      <c r="D17" s="192"/>
      <c r="E17" s="193"/>
      <c r="F17" s="192"/>
      <c r="G17" s="193"/>
      <c r="H17" s="192"/>
      <c r="I17" s="193"/>
      <c r="J17" s="194">
        <f t="shared" si="0"/>
        <v>0</v>
      </c>
      <c r="K17" s="195"/>
      <c r="L17" s="192"/>
    </row>
    <row r="18" spans="1:16" ht="20" customHeight="1" x14ac:dyDescent="0.3">
      <c r="A18" s="85" t="s">
        <v>67</v>
      </c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6" ht="28" x14ac:dyDescent="0.3">
      <c r="A19" s="85" t="s">
        <v>68</v>
      </c>
      <c r="B19" s="192"/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>
        <v>60</v>
      </c>
    </row>
    <row r="20" spans="1:16" ht="20" customHeight="1" x14ac:dyDescent="0.3">
      <c r="A20" s="85"/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6" ht="17.25" customHeight="1" thickBot="1" x14ac:dyDescent="0.4">
      <c r="A21" s="9" t="s">
        <v>85</v>
      </c>
      <c r="B21" s="196">
        <f>SUM(B12:B20)</f>
        <v>63487.11</v>
      </c>
      <c r="C21" s="197"/>
      <c r="D21" s="196">
        <f>SUM(D12:D20)</f>
        <v>55500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118987.11</v>
      </c>
      <c r="K21" s="195"/>
      <c r="L21" s="196">
        <f>SUM(L12:L20)</f>
        <v>144060</v>
      </c>
      <c r="P21" s="54"/>
    </row>
    <row r="22" spans="1:16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6" ht="28" x14ac:dyDescent="0.3">
      <c r="A23" s="67" t="s">
        <v>65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6" ht="20" customHeight="1" x14ac:dyDescent="0.3">
      <c r="A24" s="85" t="s">
        <v>26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6" ht="20" customHeight="1" x14ac:dyDescent="0.3">
      <c r="A25" s="85" t="s">
        <v>27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6" ht="17.25" customHeight="1" thickBot="1" x14ac:dyDescent="0.4">
      <c r="A26" s="9" t="s">
        <v>86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6" ht="8.25" customHeight="1" thickTop="1" x14ac:dyDescent="0.3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6" ht="20" customHeight="1" thickBot="1" x14ac:dyDescent="0.4">
      <c r="A28" s="9" t="s">
        <v>11</v>
      </c>
      <c r="B28" s="203">
        <f>B26+B21</f>
        <v>63487.11</v>
      </c>
      <c r="C28" s="202"/>
      <c r="D28" s="203">
        <f>D26+D21</f>
        <v>55500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118987.11</v>
      </c>
      <c r="K28" s="195"/>
      <c r="L28" s="203">
        <f>L26+L21</f>
        <v>144060</v>
      </c>
    </row>
    <row r="29" spans="1:16" ht="16.5" customHeight="1" thickTop="1" x14ac:dyDescent="0.25">
      <c r="B29" s="204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6" ht="18" customHeight="1" x14ac:dyDescent="0.25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6" ht="20" customHeight="1" x14ac:dyDescent="0.3">
      <c r="A31" s="86" t="s">
        <v>28</v>
      </c>
      <c r="B31" s="192">
        <f>'Additional notes (2) Unrest'!K28</f>
        <v>11656.01</v>
      </c>
      <c r="C31" s="200"/>
      <c r="D31" s="192"/>
      <c r="E31" s="193"/>
      <c r="F31" s="192"/>
      <c r="G31" s="193"/>
      <c r="H31" s="192"/>
      <c r="I31" s="193"/>
      <c r="J31" s="194">
        <f>H31+D31+B31+F31</f>
        <v>11656.01</v>
      </c>
      <c r="K31" s="177"/>
      <c r="L31" s="192"/>
    </row>
    <row r="32" spans="1:16" ht="20" customHeight="1" x14ac:dyDescent="0.3">
      <c r="A32" s="86" t="s">
        <v>110</v>
      </c>
      <c r="B32" s="192"/>
      <c r="C32" s="200"/>
      <c r="D32" s="192"/>
      <c r="E32" s="193"/>
      <c r="F32" s="192"/>
      <c r="G32" s="193"/>
      <c r="H32" s="192"/>
      <c r="I32" s="193"/>
      <c r="J32" s="194">
        <f t="shared" ref="J32:J41" si="1">H32+D32+B32+F32</f>
        <v>0</v>
      </c>
      <c r="K32" s="177"/>
      <c r="L32" s="192"/>
    </row>
    <row r="33" spans="1:12" ht="20" customHeight="1" x14ac:dyDescent="0.3">
      <c r="A33" s="86" t="s">
        <v>29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1"/>
        <v>0</v>
      </c>
      <c r="K33" s="177"/>
      <c r="L33" s="192"/>
    </row>
    <row r="34" spans="1:12" ht="28" x14ac:dyDescent="0.3">
      <c r="A34" s="86" t="s">
        <v>30</v>
      </c>
      <c r="B34" s="30">
        <f>'Additional notes (2) Unrest'!C31</f>
        <v>46818.3</v>
      </c>
      <c r="C34" s="200"/>
      <c r="D34" s="233">
        <f>'Additional notes (3) Restr'!K31</f>
        <v>45132.72</v>
      </c>
      <c r="E34" s="193"/>
      <c r="F34" s="192"/>
      <c r="G34" s="193"/>
      <c r="H34" s="192"/>
      <c r="I34" s="193"/>
      <c r="J34" s="194">
        <f>H34+D34+B34+F34</f>
        <v>91951.02</v>
      </c>
      <c r="K34" s="177"/>
      <c r="L34" s="192">
        <v>100314</v>
      </c>
    </row>
    <row r="35" spans="1:12" ht="20" customHeight="1" x14ac:dyDescent="0.3">
      <c r="A35" s="86" t="s">
        <v>31</v>
      </c>
      <c r="B35" s="133">
        <f>'Additional notes (2) Unrest'!C32</f>
        <v>0</v>
      </c>
      <c r="C35" s="200"/>
      <c r="D35" s="192"/>
      <c r="E35" s="193"/>
      <c r="F35" s="192"/>
      <c r="G35" s="193"/>
      <c r="H35" s="192"/>
      <c r="I35" s="193"/>
      <c r="J35" s="194">
        <f>H35+D35+B35+F35</f>
        <v>0</v>
      </c>
      <c r="K35" s="177"/>
      <c r="L35" s="192">
        <v>87000</v>
      </c>
    </row>
    <row r="36" spans="1:12" ht="20" customHeight="1" x14ac:dyDescent="0.3">
      <c r="A36" s="86" t="s">
        <v>32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7"/>
      <c r="L36" s="192"/>
    </row>
    <row r="37" spans="1:12" ht="20" customHeight="1" x14ac:dyDescent="0.3">
      <c r="A37" s="87" t="s">
        <v>33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7"/>
      <c r="L37" s="192"/>
    </row>
    <row r="38" spans="1:12" ht="20" customHeight="1" x14ac:dyDescent="0.3">
      <c r="A38" s="87" t="s">
        <v>34</v>
      </c>
      <c r="B38" s="192">
        <f>'Additional notes (2) Unrest'!C35</f>
        <v>540</v>
      </c>
      <c r="C38" s="200"/>
      <c r="D38" s="192"/>
      <c r="E38" s="193"/>
      <c r="F38" s="192"/>
      <c r="G38" s="193"/>
      <c r="H38" s="192"/>
      <c r="I38" s="193"/>
      <c r="J38" s="194">
        <f t="shared" si="1"/>
        <v>540</v>
      </c>
      <c r="K38" s="177"/>
      <c r="L38" s="192"/>
    </row>
    <row r="39" spans="1:12" ht="20" customHeight="1" x14ac:dyDescent="0.3">
      <c r="A39" s="87" t="s">
        <v>35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" customHeight="1" x14ac:dyDescent="0.3">
      <c r="A40" s="87" t="s">
        <v>118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1"/>
        <v>0</v>
      </c>
      <c r="K40" s="177"/>
      <c r="L40" s="192"/>
    </row>
    <row r="41" spans="1:12" ht="20" customHeight="1" thickBot="1" x14ac:dyDescent="0.35">
      <c r="A41" s="86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7"/>
      <c r="L41" s="207"/>
    </row>
    <row r="42" spans="1:12" ht="20" customHeight="1" thickTop="1" thickBot="1" x14ac:dyDescent="0.35">
      <c r="A42" s="13" t="s">
        <v>87</v>
      </c>
      <c r="B42" s="196">
        <f>SUM(B31:B41)</f>
        <v>59014.310000000005</v>
      </c>
      <c r="C42" s="208"/>
      <c r="D42" s="196">
        <f>SUM(D31:D41)</f>
        <v>45132.72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104147.03</v>
      </c>
      <c r="K42" s="177"/>
      <c r="L42" s="196">
        <f>SUM(L31:L41)</f>
        <v>187314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8" x14ac:dyDescent="0.3">
      <c r="A44" s="67" t="s">
        <v>66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" customHeight="1" x14ac:dyDescent="0.3">
      <c r="A45" s="86" t="s">
        <v>36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/>
    </row>
    <row r="46" spans="1:12" ht="20" customHeight="1" thickBot="1" x14ac:dyDescent="0.35">
      <c r="A46" s="86" t="s">
        <v>37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" customHeight="1" thickTop="1" thickBot="1" x14ac:dyDescent="0.35">
      <c r="A47" s="13" t="s">
        <v>88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 x14ac:dyDescent="0.3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6" s="15" customFormat="1" ht="20" customHeight="1" thickTop="1" thickBot="1" x14ac:dyDescent="0.35">
      <c r="A49" s="39" t="s">
        <v>12</v>
      </c>
      <c r="B49" s="209">
        <f>+B47+B42</f>
        <v>59014.310000000005</v>
      </c>
      <c r="C49" s="195"/>
      <c r="D49" s="209">
        <f>+D47+D42</f>
        <v>45132.72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104147.03</v>
      </c>
      <c r="K49" s="195"/>
      <c r="L49" s="209">
        <f>+L47+L42</f>
        <v>187314</v>
      </c>
    </row>
    <row r="50" spans="1:16" ht="13.5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6" ht="20" customHeight="1" thickTop="1" thickBot="1" x14ac:dyDescent="0.35">
      <c r="A51" s="40" t="s">
        <v>101</v>
      </c>
      <c r="B51" s="144">
        <f>+B28-B49</f>
        <v>4472.7999999999956</v>
      </c>
      <c r="C51" s="88"/>
      <c r="D51" s="144">
        <f>+D28-D49</f>
        <v>10367.279999999999</v>
      </c>
      <c r="E51" s="88"/>
      <c r="F51" s="144">
        <f>+F28-F49</f>
        <v>0</v>
      </c>
      <c r="G51" s="88"/>
      <c r="H51" s="144">
        <f>+H28-H49</f>
        <v>0</v>
      </c>
      <c r="I51" s="88"/>
      <c r="J51" s="145">
        <f>IF((B51+D51+F51+H51)=(+J28-J49),H51+F51+D51+B51,"Cross Add Error")</f>
        <v>14840.079999999994</v>
      </c>
      <c r="K51" s="134"/>
      <c r="L51" s="144">
        <f>+L28-L49</f>
        <v>-43254</v>
      </c>
      <c r="M51" s="89"/>
      <c r="N51" s="236"/>
    </row>
    <row r="52" spans="1:16" ht="14.25" customHeight="1" thickBot="1" x14ac:dyDescent="0.35">
      <c r="A52" s="40"/>
      <c r="B52" s="217"/>
      <c r="C52" s="88"/>
      <c r="D52" s="217"/>
      <c r="E52" s="88"/>
      <c r="F52" s="217"/>
      <c r="G52" s="88"/>
      <c r="H52" s="217"/>
      <c r="I52" s="88"/>
      <c r="J52" s="217"/>
      <c r="K52" s="134"/>
      <c r="L52" s="217"/>
      <c r="M52" s="89"/>
      <c r="N52" s="230"/>
      <c r="O52" s="237"/>
      <c r="P52" s="230"/>
    </row>
    <row r="53" spans="1:16" ht="19.5" customHeight="1" thickTop="1" thickBot="1" x14ac:dyDescent="0.35">
      <c r="A53" s="97" t="s">
        <v>116</v>
      </c>
      <c r="B53" s="156"/>
      <c r="C53" s="88"/>
      <c r="D53" s="156"/>
      <c r="E53" s="88"/>
      <c r="F53" s="156"/>
      <c r="G53" s="88"/>
      <c r="H53" s="156"/>
      <c r="I53" s="88"/>
      <c r="J53" s="143">
        <f>IF(H53+F53+D53+B53=0,0,"Transfer error")</f>
        <v>0</v>
      </c>
      <c r="K53" s="134"/>
      <c r="L53" s="156"/>
    </row>
    <row r="54" spans="1:16" ht="14.25" customHeight="1" thickTop="1" thickBot="1" x14ac:dyDescent="0.35">
      <c r="A54" s="11"/>
      <c r="B54" s="216"/>
      <c r="C54" s="88"/>
      <c r="D54" s="216"/>
      <c r="E54" s="88"/>
      <c r="F54" s="142"/>
      <c r="G54" s="88"/>
      <c r="H54" s="216"/>
      <c r="I54" s="88"/>
      <c r="J54" s="218"/>
      <c r="K54" s="134"/>
      <c r="L54" s="216"/>
    </row>
    <row r="55" spans="1:16" ht="29.25" customHeight="1" thickTop="1" thickBot="1" x14ac:dyDescent="0.35">
      <c r="A55" s="13" t="s">
        <v>41</v>
      </c>
      <c r="B55" s="141">
        <f>+B51+B53</f>
        <v>4472.7999999999956</v>
      </c>
      <c r="C55" s="88"/>
      <c r="D55" s="141">
        <f>+D51+D53</f>
        <v>10367.279999999999</v>
      </c>
      <c r="E55" s="88"/>
      <c r="F55" s="141">
        <f>+F51+F53</f>
        <v>0</v>
      </c>
      <c r="G55" s="88"/>
      <c r="H55" s="141">
        <f>+H51+H53</f>
        <v>0</v>
      </c>
      <c r="I55" s="88"/>
      <c r="J55" s="141">
        <f>+J51+J53</f>
        <v>14840.079999999994</v>
      </c>
      <c r="K55" s="134"/>
      <c r="L55" s="141">
        <f>+L51+L53</f>
        <v>-43254</v>
      </c>
    </row>
    <row r="56" spans="1:16" ht="13" thickTop="1" x14ac:dyDescent="0.25"/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57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4"/>
  <sheetViews>
    <sheetView zoomScaleNormal="100" zoomScaleSheetLayoutView="80" workbookViewId="0">
      <pane ySplit="2" topLeftCell="A51" activePane="bottomLeft" state="frozen"/>
      <selection activeCell="D45" sqref="D45"/>
      <selection pane="bottomLeft" activeCell="U32" sqref="U32"/>
    </sheetView>
  </sheetViews>
  <sheetFormatPr defaultColWidth="9.1796875" defaultRowHeight="12.5" x14ac:dyDescent="0.25"/>
  <cols>
    <col min="1" max="1" width="28.81640625" style="1" customWidth="1"/>
    <col min="2" max="2" width="19" style="30" customWidth="1"/>
    <col min="3" max="3" width="3.81640625" style="1" customWidth="1"/>
    <col min="4" max="4" width="15.453125" style="1" customWidth="1"/>
    <col min="5" max="5" width="1.453125" style="1" customWidth="1"/>
    <col min="6" max="6" width="15.453125" style="1" customWidth="1"/>
    <col min="7" max="7" width="1.453125" style="1" customWidth="1"/>
    <col min="8" max="8" width="15.453125" style="1" customWidth="1"/>
    <col min="9" max="9" width="1.453125" style="1" customWidth="1"/>
    <col min="10" max="10" width="15.453125" style="1" customWidth="1"/>
    <col min="11" max="11" width="1.453125" style="1" customWidth="1"/>
    <col min="12" max="12" width="14.6328125" style="1" customWidth="1"/>
    <col min="13" max="13" width="1.453125" style="1" customWidth="1"/>
    <col min="14" max="14" width="14.6328125" style="1" customWidth="1"/>
    <col min="15" max="15" width="1.453125" style="1" customWidth="1"/>
    <col min="16" max="16" width="14.6328125" style="1" customWidth="1"/>
    <col min="17" max="16384" width="9.1796875" style="1"/>
  </cols>
  <sheetData>
    <row r="1" spans="1:24" ht="27" customHeight="1" x14ac:dyDescent="0.4">
      <c r="B1" s="260" t="str">
        <f>'R&amp;P Accounts'!B2</f>
        <v>Scottish Para-Football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N1" s="260" t="str">
        <f>'R&amp;P Accounts'!L2</f>
        <v>SC048491</v>
      </c>
      <c r="O1" s="260"/>
      <c r="P1" s="260"/>
    </row>
    <row r="2" spans="1:24" s="46" customFormat="1" ht="26.25" customHeight="1" x14ac:dyDescent="0.25">
      <c r="A2" s="80" t="s">
        <v>115</v>
      </c>
      <c r="B2" s="43"/>
      <c r="C2" s="42"/>
      <c r="D2" s="42"/>
      <c r="E2" s="42"/>
      <c r="F2" s="286"/>
      <c r="G2" s="286"/>
      <c r="H2" s="286"/>
      <c r="I2" s="44"/>
      <c r="J2" s="44"/>
      <c r="K2" s="44"/>
      <c r="L2" s="45"/>
      <c r="M2" s="44"/>
      <c r="N2" s="45"/>
      <c r="O2" s="44"/>
      <c r="P2" s="45"/>
    </row>
    <row r="3" spans="1:24" ht="40.5" customHeight="1" x14ac:dyDescent="0.3">
      <c r="A3" s="50" t="s">
        <v>6</v>
      </c>
      <c r="B3" s="263" t="s">
        <v>5</v>
      </c>
      <c r="C3" s="263"/>
      <c r="D3" s="263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24" x14ac:dyDescent="0.25">
      <c r="B4" s="264"/>
      <c r="C4" s="264"/>
      <c r="D4" s="264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24" ht="30" customHeight="1" x14ac:dyDescent="0.25">
      <c r="A5" s="281" t="s">
        <v>9</v>
      </c>
      <c r="B5" s="265" t="s">
        <v>39</v>
      </c>
      <c r="C5" s="265"/>
      <c r="D5" s="265"/>
      <c r="E5" s="23"/>
      <c r="F5" s="146">
        <v>56349</v>
      </c>
      <c r="G5" s="147"/>
      <c r="H5" s="146">
        <v>88145</v>
      </c>
      <c r="I5" s="147"/>
      <c r="J5" s="146"/>
      <c r="K5" s="147"/>
      <c r="L5" s="146"/>
      <c r="M5" s="147"/>
      <c r="N5" s="148">
        <v>144494</v>
      </c>
      <c r="O5" s="147"/>
      <c r="P5" s="146">
        <v>187748</v>
      </c>
      <c r="S5" s="230"/>
    </row>
    <row r="6" spans="1:24" ht="30" customHeight="1" x14ac:dyDescent="0.25">
      <c r="A6" s="282"/>
      <c r="B6" s="265" t="s">
        <v>40</v>
      </c>
      <c r="C6" s="265"/>
      <c r="D6" s="265"/>
      <c r="E6" s="23"/>
      <c r="F6" s="146">
        <f>'R&amp;P Accounts'!B55</f>
        <v>4472.7999999999956</v>
      </c>
      <c r="G6" s="147"/>
      <c r="H6" s="146">
        <f>'R&amp;P Accounts'!D55</f>
        <v>10367.279999999999</v>
      </c>
      <c r="I6" s="147"/>
      <c r="J6" s="146"/>
      <c r="K6" s="147"/>
      <c r="L6" s="146"/>
      <c r="M6" s="147"/>
      <c r="N6" s="148">
        <f>F6+H6+J6+L6</f>
        <v>14840.079999999994</v>
      </c>
      <c r="O6" s="147"/>
      <c r="P6" s="146">
        <v>-43254</v>
      </c>
      <c r="S6" s="230"/>
      <c r="W6" s="230"/>
      <c r="X6" s="237"/>
    </row>
    <row r="7" spans="1:24" ht="26.25" customHeight="1" x14ac:dyDescent="0.25">
      <c r="A7" s="282"/>
      <c r="B7" s="287" t="s">
        <v>163</v>
      </c>
      <c r="C7" s="288"/>
      <c r="D7" s="289"/>
      <c r="E7" s="23"/>
      <c r="F7" s="149">
        <v>-67</v>
      </c>
      <c r="G7" s="147"/>
      <c r="H7" s="149"/>
      <c r="I7" s="147"/>
      <c r="J7" s="149"/>
      <c r="K7" s="147"/>
      <c r="L7" s="149"/>
      <c r="M7" s="147"/>
      <c r="N7" s="148">
        <f>F7+H7+J7+L7</f>
        <v>-67</v>
      </c>
      <c r="O7" s="147"/>
      <c r="P7" s="149"/>
    </row>
    <row r="8" spans="1:24" ht="26.25" customHeight="1" thickBot="1" x14ac:dyDescent="0.3">
      <c r="A8" s="282"/>
      <c r="B8" s="265"/>
      <c r="C8" s="265"/>
      <c r="D8" s="265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24" ht="30" customHeight="1" thickTop="1" thickBot="1" x14ac:dyDescent="0.3">
      <c r="B9" s="284" t="s">
        <v>38</v>
      </c>
      <c r="C9" s="284"/>
      <c r="D9" s="284"/>
      <c r="E9" s="41"/>
      <c r="F9" s="152">
        <f>SUM(F5:F8)</f>
        <v>60754.799999999996</v>
      </c>
      <c r="G9" s="135"/>
      <c r="H9" s="152">
        <f>SUM(H5:H8)</f>
        <v>98512.28</v>
      </c>
      <c r="I9" s="101"/>
      <c r="J9" s="152">
        <f>SUM(J5:J8)</f>
        <v>0</v>
      </c>
      <c r="K9" s="101"/>
      <c r="L9" s="152">
        <f>SUM(L5:L8)</f>
        <v>0</v>
      </c>
      <c r="M9" s="261"/>
      <c r="N9" s="153">
        <f>F9+H9+J9+L9</f>
        <v>159267.07999999999</v>
      </c>
      <c r="O9" s="261"/>
      <c r="P9" s="152">
        <f>SUM(P5:P6)</f>
        <v>144494</v>
      </c>
      <c r="R9" s="230"/>
      <c r="S9" s="237"/>
      <c r="T9" s="230"/>
    </row>
    <row r="10" spans="1:24" ht="26.25" customHeight="1" thickTop="1" x14ac:dyDescent="0.3">
      <c r="B10" s="285" t="s">
        <v>77</v>
      </c>
      <c r="C10" s="285"/>
      <c r="D10" s="285"/>
      <c r="E10" s="22"/>
      <c r="F10" s="136">
        <f>F6-'R&amp;P Accounts'!B55</f>
        <v>0</v>
      </c>
      <c r="G10" s="101"/>
      <c r="H10" s="136">
        <f>H6-'R&amp;P Accounts'!D55</f>
        <v>0</v>
      </c>
      <c r="I10" s="101"/>
      <c r="J10" s="136">
        <f>J6-'R&amp;P Accounts'!F55</f>
        <v>0</v>
      </c>
      <c r="K10" s="101"/>
      <c r="L10" s="136">
        <f>L6-'R&amp;P Accounts'!H55</f>
        <v>0</v>
      </c>
      <c r="M10" s="261"/>
      <c r="N10" s="136">
        <f>N6-'R&amp;P Accounts'!J55</f>
        <v>0</v>
      </c>
      <c r="O10" s="261"/>
      <c r="P10" s="136">
        <f>P6-'R&amp;P Accounts'!L55</f>
        <v>0</v>
      </c>
      <c r="S10" s="238"/>
    </row>
    <row r="11" spans="1:24" x14ac:dyDescent="0.25">
      <c r="B11" s="277"/>
      <c r="C11" s="277"/>
      <c r="D11" s="277"/>
      <c r="E11" s="19"/>
      <c r="G11" s="262"/>
      <c r="I11" s="262"/>
      <c r="J11" s="12"/>
      <c r="K11" s="12"/>
      <c r="M11" s="262"/>
      <c r="O11" s="262"/>
    </row>
    <row r="12" spans="1:24" ht="30.75" customHeight="1" x14ac:dyDescent="0.3">
      <c r="B12" s="269" t="s">
        <v>19</v>
      </c>
      <c r="C12" s="269"/>
      <c r="D12" s="269"/>
      <c r="E12" s="20"/>
      <c r="G12" s="262"/>
      <c r="H12" s="5"/>
      <c r="I12" s="262"/>
      <c r="J12" s="266" t="s">
        <v>14</v>
      </c>
      <c r="K12" s="266"/>
      <c r="L12" s="266"/>
      <c r="M12" s="262"/>
      <c r="N12" s="5" t="s">
        <v>45</v>
      </c>
      <c r="O12" s="262"/>
      <c r="P12" s="5" t="s">
        <v>10</v>
      </c>
    </row>
    <row r="13" spans="1:24" s="61" customFormat="1" ht="13" x14ac:dyDescent="0.3">
      <c r="B13" s="270"/>
      <c r="C13" s="270"/>
      <c r="D13" s="270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24" ht="20" customHeight="1" x14ac:dyDescent="0.3">
      <c r="A14" s="281" t="s">
        <v>42</v>
      </c>
      <c r="B14" s="271"/>
      <c r="C14" s="271"/>
      <c r="D14" s="271"/>
      <c r="E14" s="24"/>
      <c r="G14" s="262"/>
      <c r="I14" s="12"/>
      <c r="J14" s="290"/>
      <c r="K14" s="291"/>
      <c r="L14" s="292"/>
      <c r="M14" s="18"/>
      <c r="N14" s="137"/>
      <c r="O14" s="101"/>
      <c r="P14" s="137"/>
    </row>
    <row r="15" spans="1:24" ht="20" customHeight="1" x14ac:dyDescent="0.3">
      <c r="A15" s="282"/>
      <c r="B15" s="271"/>
      <c r="C15" s="271"/>
      <c r="D15" s="271"/>
      <c r="E15" s="24"/>
      <c r="G15" s="262"/>
      <c r="H15" s="5"/>
      <c r="I15" s="12"/>
      <c r="J15" s="290"/>
      <c r="K15" s="291"/>
      <c r="L15" s="292"/>
      <c r="M15" s="18"/>
      <c r="N15" s="137"/>
      <c r="O15" s="101"/>
      <c r="P15" s="137"/>
    </row>
    <row r="16" spans="1:24" ht="20" customHeight="1" x14ac:dyDescent="0.3">
      <c r="A16" s="282"/>
      <c r="B16" s="271"/>
      <c r="C16" s="271"/>
      <c r="D16" s="271"/>
      <c r="E16" s="24"/>
      <c r="F16" s="12"/>
      <c r="G16" s="12"/>
      <c r="H16" s="59"/>
      <c r="I16" s="12"/>
      <c r="J16" s="290"/>
      <c r="K16" s="291"/>
      <c r="L16" s="292"/>
      <c r="M16" s="18"/>
      <c r="N16" s="137"/>
      <c r="O16" s="101"/>
      <c r="P16" s="137"/>
    </row>
    <row r="17" spans="1:16" ht="20" customHeight="1" x14ac:dyDescent="0.3">
      <c r="A17" s="282"/>
      <c r="B17" s="271"/>
      <c r="C17" s="271"/>
      <c r="D17" s="271"/>
      <c r="E17" s="24"/>
      <c r="F17" s="12"/>
      <c r="G17" s="12"/>
      <c r="H17" s="59"/>
      <c r="I17" s="12"/>
      <c r="J17" s="290"/>
      <c r="K17" s="291"/>
      <c r="L17" s="292"/>
      <c r="M17" s="18"/>
      <c r="N17" s="137"/>
      <c r="O17" s="101"/>
      <c r="P17" s="137"/>
    </row>
    <row r="18" spans="1:16" ht="20" customHeight="1" thickBot="1" x14ac:dyDescent="0.35">
      <c r="A18" s="282"/>
      <c r="B18" s="271"/>
      <c r="C18" s="271"/>
      <c r="D18" s="271"/>
      <c r="E18" s="24"/>
      <c r="F18" s="12"/>
      <c r="G18" s="12"/>
      <c r="H18" s="59"/>
      <c r="I18" s="12"/>
      <c r="J18" s="290"/>
      <c r="K18" s="291"/>
      <c r="L18" s="292"/>
      <c r="M18" s="18"/>
      <c r="N18" s="138"/>
      <c r="O18" s="101"/>
      <c r="P18" s="138"/>
    </row>
    <row r="19" spans="1:16" ht="20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39">
        <f>SUM(N14:N18)</f>
        <v>0</v>
      </c>
      <c r="O19" s="101"/>
      <c r="P19" s="139">
        <f>SUM(P14:P18)</f>
        <v>0</v>
      </c>
    </row>
    <row r="20" spans="1:16" x14ac:dyDescent="0.25">
      <c r="B20" s="283"/>
      <c r="C20" s="283"/>
      <c r="D20" s="283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3">
      <c r="B21" s="269" t="s">
        <v>19</v>
      </c>
      <c r="C21" s="269"/>
      <c r="D21" s="269"/>
      <c r="E21" s="21"/>
      <c r="G21" s="12"/>
      <c r="H21" s="266" t="s">
        <v>14</v>
      </c>
      <c r="I21" s="266"/>
      <c r="J21" s="266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ht="13" x14ac:dyDescent="0.3">
      <c r="B22" s="270"/>
      <c r="C22" s="270"/>
      <c r="D22" s="270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" customHeight="1" x14ac:dyDescent="0.3">
      <c r="A23" s="281" t="s">
        <v>43</v>
      </c>
      <c r="B23" s="271" t="s">
        <v>144</v>
      </c>
      <c r="C23" s="271"/>
      <c r="D23" s="271"/>
      <c r="E23" s="24"/>
      <c r="G23" s="12"/>
      <c r="H23" s="278" t="s">
        <v>138</v>
      </c>
      <c r="I23" s="279"/>
      <c r="J23" s="280"/>
      <c r="K23" s="18"/>
      <c r="L23" s="137">
        <v>267</v>
      </c>
      <c r="M23" s="101"/>
      <c r="N23" s="137">
        <v>0</v>
      </c>
      <c r="O23" s="101"/>
      <c r="P23" s="137">
        <v>44</v>
      </c>
    </row>
    <row r="24" spans="1:16" ht="20" customHeight="1" x14ac:dyDescent="0.3">
      <c r="A24" s="282"/>
      <c r="B24" s="271" t="s">
        <v>160</v>
      </c>
      <c r="C24" s="271"/>
      <c r="D24" s="271"/>
      <c r="E24" s="24"/>
      <c r="G24" s="12"/>
      <c r="H24" s="278" t="s">
        <v>149</v>
      </c>
      <c r="I24" s="279"/>
      <c r="J24" s="280"/>
      <c r="K24" s="18"/>
      <c r="L24" s="137">
        <v>1664.9</v>
      </c>
      <c r="M24" s="101"/>
      <c r="N24" s="137">
        <f>L24-1270.92</f>
        <v>393.98</v>
      </c>
      <c r="O24" s="101"/>
      <c r="P24" s="137">
        <v>0</v>
      </c>
    </row>
    <row r="25" spans="1:16" ht="20" customHeight="1" x14ac:dyDescent="0.3">
      <c r="A25" s="282"/>
      <c r="B25" s="271"/>
      <c r="C25" s="271"/>
      <c r="D25" s="271"/>
      <c r="E25" s="24"/>
      <c r="G25" s="12"/>
      <c r="H25" s="278"/>
      <c r="I25" s="279"/>
      <c r="J25" s="280"/>
      <c r="K25" s="18"/>
      <c r="L25" s="137"/>
      <c r="M25" s="101"/>
      <c r="N25" s="137"/>
      <c r="O25" s="101"/>
      <c r="P25" s="137"/>
    </row>
    <row r="26" spans="1:16" ht="20" hidden="1" customHeight="1" x14ac:dyDescent="0.3">
      <c r="A26" s="282"/>
      <c r="B26" s="271"/>
      <c r="C26" s="271"/>
      <c r="D26" s="271"/>
      <c r="E26" s="24"/>
      <c r="G26" s="12"/>
      <c r="H26" s="278"/>
      <c r="I26" s="279"/>
      <c r="J26" s="280"/>
      <c r="K26" s="18"/>
      <c r="L26" s="137"/>
      <c r="M26" s="101"/>
      <c r="N26" s="137"/>
      <c r="O26" s="101"/>
      <c r="P26" s="137"/>
    </row>
    <row r="27" spans="1:16" ht="20" hidden="1" customHeight="1" x14ac:dyDescent="0.3">
      <c r="A27" s="282"/>
      <c r="B27" s="271"/>
      <c r="C27" s="271"/>
      <c r="D27" s="271"/>
      <c r="E27" s="24"/>
      <c r="G27" s="12"/>
      <c r="H27" s="278"/>
      <c r="I27" s="279"/>
      <c r="J27" s="280"/>
      <c r="K27" s="18"/>
      <c r="L27" s="137"/>
      <c r="M27" s="101"/>
      <c r="N27" s="137"/>
      <c r="O27" s="101"/>
      <c r="P27" s="137"/>
    </row>
    <row r="28" spans="1:16" ht="20" hidden="1" customHeight="1" x14ac:dyDescent="0.3">
      <c r="A28" s="282"/>
      <c r="B28" s="271"/>
      <c r="C28" s="271"/>
      <c r="D28" s="271"/>
      <c r="E28" s="24"/>
      <c r="G28" s="12"/>
      <c r="H28" s="278"/>
      <c r="I28" s="279"/>
      <c r="J28" s="280"/>
      <c r="K28" s="18"/>
      <c r="L28" s="137"/>
      <c r="M28" s="101"/>
      <c r="N28" s="137"/>
      <c r="O28" s="101"/>
      <c r="P28" s="137"/>
    </row>
    <row r="29" spans="1:16" ht="20" hidden="1" customHeight="1" x14ac:dyDescent="0.3">
      <c r="A29" s="282"/>
      <c r="B29" s="271"/>
      <c r="C29" s="271"/>
      <c r="D29" s="271"/>
      <c r="E29" s="24"/>
      <c r="G29" s="12"/>
      <c r="H29" s="278"/>
      <c r="I29" s="279"/>
      <c r="J29" s="280"/>
      <c r="K29" s="18"/>
      <c r="L29" s="137"/>
      <c r="M29" s="101"/>
      <c r="N29" s="137"/>
      <c r="O29" s="101"/>
      <c r="P29" s="137"/>
    </row>
    <row r="30" spans="1:16" ht="20" hidden="1" customHeight="1" x14ac:dyDescent="0.3">
      <c r="A30" s="282"/>
      <c r="B30" s="271"/>
      <c r="C30" s="271"/>
      <c r="D30" s="271"/>
      <c r="E30" s="24"/>
      <c r="G30" s="12"/>
      <c r="H30" s="278"/>
      <c r="I30" s="279"/>
      <c r="J30" s="280"/>
      <c r="K30" s="18"/>
      <c r="L30" s="137"/>
      <c r="M30" s="101"/>
      <c r="N30" s="137"/>
      <c r="O30" s="101"/>
      <c r="P30" s="137"/>
    </row>
    <row r="31" spans="1:16" ht="20" customHeight="1" thickBot="1" x14ac:dyDescent="0.35">
      <c r="A31" s="282"/>
      <c r="B31" s="271"/>
      <c r="C31" s="271"/>
      <c r="D31" s="271"/>
      <c r="E31" s="24"/>
      <c r="G31" s="12"/>
      <c r="H31" s="278"/>
      <c r="I31" s="279"/>
      <c r="J31" s="280"/>
      <c r="K31" s="18"/>
      <c r="L31" s="138"/>
      <c r="M31" s="101"/>
      <c r="N31" s="138"/>
      <c r="O31" s="101"/>
      <c r="P31" s="138"/>
    </row>
    <row r="32" spans="1:16" ht="20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39">
        <f>SUM(L23:L31)</f>
        <v>1931.9</v>
      </c>
      <c r="M32" s="101"/>
      <c r="N32" s="139">
        <f>SUM(N23:N31)</f>
        <v>393.98</v>
      </c>
      <c r="O32" s="101"/>
      <c r="P32" s="139">
        <f>SUM(P23:P31)</f>
        <v>44</v>
      </c>
    </row>
    <row r="33" spans="1:16" ht="10.5" customHeight="1" x14ac:dyDescent="0.25">
      <c r="B33" s="277"/>
      <c r="C33" s="277"/>
      <c r="D33" s="277"/>
      <c r="E33" s="275"/>
      <c r="G33" s="275"/>
      <c r="H33" s="17"/>
      <c r="I33" s="262"/>
      <c r="J33" s="12"/>
      <c r="K33" s="12"/>
      <c r="L33" s="66"/>
      <c r="M33" s="262"/>
      <c r="N33" s="66"/>
      <c r="O33" s="276"/>
      <c r="P33" s="66"/>
    </row>
    <row r="34" spans="1:16" ht="19.5" customHeight="1" x14ac:dyDescent="0.3">
      <c r="B34" s="269" t="s">
        <v>19</v>
      </c>
      <c r="C34" s="269"/>
      <c r="D34" s="269"/>
      <c r="E34" s="275"/>
      <c r="G34" s="275"/>
      <c r="H34" s="17"/>
      <c r="I34" s="262"/>
      <c r="J34" s="266" t="s">
        <v>15</v>
      </c>
      <c r="K34" s="266"/>
      <c r="L34" s="266"/>
      <c r="M34" s="262"/>
      <c r="N34" s="5" t="s">
        <v>55</v>
      </c>
      <c r="O34" s="276"/>
      <c r="P34" s="5" t="s">
        <v>10</v>
      </c>
    </row>
    <row r="35" spans="1:16" s="61" customFormat="1" ht="13" x14ac:dyDescent="0.3">
      <c r="B35" s="270"/>
      <c r="C35" s="270"/>
      <c r="D35" s="270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" customHeight="1" x14ac:dyDescent="0.3">
      <c r="A36" s="281" t="s">
        <v>44</v>
      </c>
      <c r="B36" s="271" t="s">
        <v>142</v>
      </c>
      <c r="C36" s="271"/>
      <c r="D36" s="271"/>
      <c r="E36" s="24"/>
      <c r="G36" s="12"/>
      <c r="H36" s="17"/>
      <c r="I36" s="12"/>
      <c r="J36" s="272" t="s">
        <v>149</v>
      </c>
      <c r="K36" s="273"/>
      <c r="L36" s="274"/>
      <c r="M36" s="12"/>
      <c r="N36" s="125">
        <v>1192.76</v>
      </c>
      <c r="O36" s="134"/>
      <c r="P36" s="125">
        <v>1949</v>
      </c>
    </row>
    <row r="37" spans="1:16" ht="20" customHeight="1" x14ac:dyDescent="0.3">
      <c r="A37" s="282"/>
      <c r="B37" s="271" t="s">
        <v>143</v>
      </c>
      <c r="C37" s="271"/>
      <c r="D37" s="271"/>
      <c r="E37" s="24"/>
      <c r="G37" s="12"/>
      <c r="H37" s="17"/>
      <c r="I37" s="12"/>
      <c r="J37" s="272"/>
      <c r="K37" s="273"/>
      <c r="L37" s="274"/>
      <c r="M37" s="12"/>
      <c r="N37" s="125">
        <v>-1.78</v>
      </c>
      <c r="O37" s="134"/>
      <c r="P37" s="125">
        <v>-2</v>
      </c>
    </row>
    <row r="38" spans="1:16" ht="20" customHeight="1" x14ac:dyDescent="0.3">
      <c r="A38" s="282"/>
      <c r="B38" s="271" t="s">
        <v>162</v>
      </c>
      <c r="C38" s="271"/>
      <c r="D38" s="271"/>
      <c r="E38" s="24"/>
      <c r="G38" s="12"/>
      <c r="H38" s="17"/>
      <c r="I38" s="12"/>
      <c r="J38" s="272" t="s">
        <v>146</v>
      </c>
      <c r="K38" s="273"/>
      <c r="L38" s="274"/>
      <c r="M38" s="12"/>
      <c r="N38" s="125">
        <v>36428.06</v>
      </c>
      <c r="O38" s="134"/>
      <c r="P38" s="125">
        <v>36428.06</v>
      </c>
    </row>
    <row r="39" spans="1:16" ht="20" customHeight="1" x14ac:dyDescent="0.3">
      <c r="A39" s="282"/>
      <c r="B39" s="271" t="s">
        <v>145</v>
      </c>
      <c r="C39" s="271"/>
      <c r="D39" s="271"/>
      <c r="E39" s="24"/>
      <c r="G39" s="12"/>
      <c r="H39" s="17"/>
      <c r="I39" s="12"/>
      <c r="J39" s="272"/>
      <c r="K39" s="273"/>
      <c r="L39" s="274"/>
      <c r="M39" s="12"/>
      <c r="N39" s="125">
        <f>5179.14+1405.95+1894.01</f>
        <v>8479.1</v>
      </c>
      <c r="O39" s="134"/>
      <c r="P39" s="210">
        <v>8414</v>
      </c>
    </row>
    <row r="40" spans="1:16" ht="20" customHeight="1" thickBot="1" x14ac:dyDescent="0.35">
      <c r="A40" s="282"/>
      <c r="B40" s="271"/>
      <c r="C40" s="271"/>
      <c r="D40" s="271"/>
      <c r="E40" s="24"/>
      <c r="G40" s="12"/>
      <c r="H40" s="17"/>
      <c r="I40" s="12"/>
      <c r="J40" s="272"/>
      <c r="K40" s="273"/>
      <c r="L40" s="274"/>
      <c r="M40" s="12"/>
      <c r="N40" s="210"/>
      <c r="O40" s="134"/>
      <c r="P40" s="210"/>
    </row>
    <row r="41" spans="1:16" ht="20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46098.14</v>
      </c>
      <c r="O41" s="134"/>
      <c r="P41" s="211">
        <f>SUM(P36:P40)</f>
        <v>46789.06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3" x14ac:dyDescent="0.3">
      <c r="B43" s="269" t="s">
        <v>19</v>
      </c>
      <c r="C43" s="269"/>
      <c r="D43" s="269"/>
      <c r="E43" s="12"/>
      <c r="G43" s="12"/>
      <c r="H43" s="12"/>
      <c r="I43" s="12"/>
      <c r="J43" s="266" t="s">
        <v>15</v>
      </c>
      <c r="K43" s="266"/>
      <c r="L43" s="266"/>
      <c r="M43" s="12"/>
      <c r="N43" s="17" t="s">
        <v>56</v>
      </c>
      <c r="O43" s="12"/>
      <c r="P43" s="5" t="s">
        <v>10</v>
      </c>
    </row>
    <row r="44" spans="1:16" s="61" customFormat="1" ht="13" x14ac:dyDescent="0.3">
      <c r="B44" s="270"/>
      <c r="C44" s="270"/>
      <c r="D44" s="270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" customHeight="1" x14ac:dyDescent="0.3">
      <c r="A45" s="281" t="s">
        <v>69</v>
      </c>
      <c r="B45" s="271"/>
      <c r="C45" s="271"/>
      <c r="D45" s="271"/>
      <c r="E45" s="24"/>
      <c r="G45" s="12"/>
      <c r="H45" s="12"/>
      <c r="I45" s="12"/>
      <c r="J45" s="272"/>
      <c r="K45" s="273"/>
      <c r="L45" s="274"/>
      <c r="M45" s="12"/>
      <c r="N45" s="102"/>
      <c r="O45" s="101"/>
      <c r="P45" s="102"/>
    </row>
    <row r="46" spans="1:16" ht="20" customHeight="1" x14ac:dyDescent="0.3">
      <c r="A46" s="282"/>
      <c r="B46" s="271"/>
      <c r="C46" s="271"/>
      <c r="D46" s="271"/>
      <c r="E46" s="24"/>
      <c r="G46" s="12"/>
      <c r="H46" s="12"/>
      <c r="I46" s="12"/>
      <c r="J46" s="272"/>
      <c r="K46" s="273"/>
      <c r="L46" s="274"/>
      <c r="M46" s="12"/>
      <c r="N46" s="102"/>
      <c r="O46" s="101"/>
      <c r="P46" s="102"/>
    </row>
    <row r="47" spans="1:16" ht="20" customHeight="1" thickBot="1" x14ac:dyDescent="0.35">
      <c r="A47" s="282"/>
      <c r="B47" s="271"/>
      <c r="C47" s="271"/>
      <c r="D47" s="271"/>
      <c r="E47" s="24"/>
      <c r="G47" s="12"/>
      <c r="H47" s="12"/>
      <c r="I47" s="12"/>
      <c r="J47" s="272"/>
      <c r="K47" s="273"/>
      <c r="L47" s="274"/>
      <c r="M47" s="12"/>
      <c r="N47" s="140"/>
      <c r="O47" s="101"/>
      <c r="P47" s="140"/>
    </row>
    <row r="48" spans="1:16" ht="20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39">
        <f>SUM(N45:N47)</f>
        <v>0</v>
      </c>
      <c r="O48" s="101"/>
      <c r="P48" s="139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3">
      <c r="A50" s="73" t="s">
        <v>78</v>
      </c>
      <c r="B50" s="267" t="s">
        <v>125</v>
      </c>
      <c r="C50" s="267"/>
      <c r="D50" s="267"/>
      <c r="E50" s="267"/>
      <c r="F50" s="267"/>
      <c r="G50" s="74"/>
      <c r="H50" s="268" t="s">
        <v>16</v>
      </c>
      <c r="I50" s="268"/>
      <c r="J50" s="268"/>
      <c r="K50" s="268"/>
      <c r="L50" s="268"/>
      <c r="M50" s="75"/>
      <c r="N50" s="75"/>
      <c r="O50" s="76"/>
      <c r="P50" s="77" t="s">
        <v>17</v>
      </c>
    </row>
    <row r="51" spans="1:16" ht="33.75" customHeight="1" x14ac:dyDescent="0.3">
      <c r="A51" s="51"/>
      <c r="B51" s="293"/>
      <c r="C51" s="294"/>
      <c r="D51" s="294"/>
      <c r="E51" s="294"/>
      <c r="F51" s="295"/>
      <c r="G51" s="65"/>
      <c r="H51" s="293"/>
      <c r="I51" s="294"/>
      <c r="J51" s="294"/>
      <c r="K51" s="294"/>
      <c r="L51" s="294"/>
      <c r="M51" s="294"/>
      <c r="N51" s="295"/>
      <c r="P51" s="78"/>
    </row>
    <row r="52" spans="1:16" ht="33.75" customHeight="1" x14ac:dyDescent="0.3">
      <c r="A52" s="51"/>
      <c r="B52" s="296"/>
      <c r="C52" s="297"/>
      <c r="D52" s="297"/>
      <c r="E52" s="297"/>
      <c r="F52" s="298"/>
      <c r="G52" s="65"/>
      <c r="H52" s="299"/>
      <c r="I52" s="300"/>
      <c r="J52" s="300"/>
      <c r="K52" s="300"/>
      <c r="L52" s="300"/>
      <c r="M52" s="300"/>
      <c r="N52" s="301"/>
      <c r="P52" s="79"/>
    </row>
    <row r="53" spans="1:16" ht="14" x14ac:dyDescent="0.25">
      <c r="F53" s="65"/>
      <c r="G53" s="65"/>
    </row>
    <row r="54" spans="1:16" ht="13" x14ac:dyDescent="0.3">
      <c r="B54" s="229" t="s">
        <v>126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4" fitToHeight="3" orientation="portrait" r:id="rId1"/>
  <headerFooter alignWithMargins="0">
    <oddHeader>&amp;LAPPENDIX 2</oddHeader>
    <oddFooter>&amp;L&amp;F / &amp;A&amp;C&amp;P&amp;RDecember 2007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6"/>
  <sheetViews>
    <sheetView zoomScale="85" zoomScaleNormal="85" zoomScaleSheetLayoutView="80" workbookViewId="0">
      <selection activeCell="K17" sqref="K17"/>
    </sheetView>
  </sheetViews>
  <sheetFormatPr defaultColWidth="9.1796875" defaultRowHeight="12.5" x14ac:dyDescent="0.25"/>
  <cols>
    <col min="1" max="1" width="31.6328125" style="1" customWidth="1"/>
    <col min="2" max="2" width="15.453125" style="30" customWidth="1"/>
    <col min="3" max="3" width="1.6328125" style="1" customWidth="1"/>
    <col min="4" max="4" width="15.453125" style="1" customWidth="1"/>
    <col min="5" max="5" width="1.453125" style="1" customWidth="1"/>
    <col min="6" max="6" width="15.453125" style="1" customWidth="1"/>
    <col min="7" max="7" width="1.453125" style="1" customWidth="1"/>
    <col min="8" max="8" width="15.453125" style="1" customWidth="1"/>
    <col min="9" max="9" width="1.453125" style="1" customWidth="1"/>
    <col min="10" max="11" width="14.6328125" style="1" customWidth="1"/>
    <col min="12" max="16384" width="9.1796875" style="1"/>
  </cols>
  <sheetData>
    <row r="1" spans="1:12" ht="27.75" customHeight="1" x14ac:dyDescent="0.4">
      <c r="B1" s="260" t="str">
        <f>'R&amp;P Accounts'!B2</f>
        <v>Scottish Para-Football</v>
      </c>
      <c r="C1" s="260"/>
      <c r="D1" s="260"/>
      <c r="E1" s="260"/>
      <c r="F1" s="260"/>
      <c r="G1" s="260"/>
      <c r="H1" s="260"/>
      <c r="I1" s="260"/>
      <c r="J1" s="260"/>
      <c r="K1" s="336" t="str">
        <f>'R&amp;P Accounts'!L2</f>
        <v>SC048491</v>
      </c>
      <c r="L1" s="336"/>
    </row>
    <row r="2" spans="1:12" ht="10.5" customHeight="1" x14ac:dyDescent="0.25">
      <c r="A2" s="318"/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2" s="46" customFormat="1" ht="26.25" customHeight="1" x14ac:dyDescent="0.25">
      <c r="A3" s="42" t="s">
        <v>102</v>
      </c>
      <c r="B3" s="43"/>
      <c r="C3" s="42"/>
      <c r="D3" s="42"/>
      <c r="E3" s="42"/>
      <c r="F3" s="42"/>
      <c r="G3" s="337"/>
      <c r="H3" s="337"/>
      <c r="I3" s="337"/>
      <c r="J3" s="337"/>
      <c r="K3" s="81"/>
    </row>
    <row r="4" spans="1:12" ht="15" customHeight="1" x14ac:dyDescent="0.25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</row>
    <row r="5" spans="1:12" ht="20" customHeight="1" x14ac:dyDescent="0.25">
      <c r="A5" s="320" t="s">
        <v>104</v>
      </c>
      <c r="B5" s="338"/>
      <c r="C5" s="339"/>
      <c r="D5" s="339"/>
      <c r="E5" s="339"/>
      <c r="F5" s="339"/>
      <c r="G5" s="339"/>
      <c r="H5" s="339"/>
      <c r="I5" s="339"/>
      <c r="J5" s="339"/>
      <c r="K5" s="340"/>
    </row>
    <row r="6" spans="1:12" ht="20" customHeight="1" x14ac:dyDescent="0.25">
      <c r="A6" s="321"/>
      <c r="B6" s="341"/>
      <c r="C6" s="342"/>
      <c r="D6" s="342"/>
      <c r="E6" s="342"/>
      <c r="F6" s="342"/>
      <c r="G6" s="342"/>
      <c r="H6" s="342"/>
      <c r="I6" s="342"/>
      <c r="J6" s="342"/>
      <c r="K6" s="343"/>
    </row>
    <row r="7" spans="1:12" ht="29.25" customHeight="1" x14ac:dyDescent="0.25">
      <c r="A7" s="321"/>
      <c r="B7" s="341"/>
      <c r="C7" s="342"/>
      <c r="D7" s="342"/>
      <c r="E7" s="342"/>
      <c r="F7" s="342"/>
      <c r="G7" s="342"/>
      <c r="H7" s="342"/>
      <c r="I7" s="342"/>
      <c r="J7" s="342"/>
      <c r="K7" s="343"/>
    </row>
    <row r="8" spans="1:12" ht="41.25" customHeight="1" x14ac:dyDescent="0.25">
      <c r="A8" s="321"/>
      <c r="B8" s="341"/>
      <c r="C8" s="342"/>
      <c r="D8" s="342"/>
      <c r="E8" s="342"/>
      <c r="F8" s="342"/>
      <c r="G8" s="342"/>
      <c r="H8" s="342"/>
      <c r="I8" s="342"/>
      <c r="J8" s="342"/>
      <c r="K8" s="343"/>
    </row>
    <row r="9" spans="1:12" ht="64.5" customHeight="1" x14ac:dyDescent="0.25">
      <c r="A9" s="321"/>
      <c r="B9" s="344"/>
      <c r="C9" s="345"/>
      <c r="D9" s="345"/>
      <c r="E9" s="345"/>
      <c r="F9" s="345"/>
      <c r="G9" s="345"/>
      <c r="H9" s="345"/>
      <c r="I9" s="345"/>
      <c r="J9" s="345"/>
      <c r="K9" s="346"/>
    </row>
    <row r="10" spans="1:12" x14ac:dyDescent="0.25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</row>
    <row r="11" spans="1:12" ht="27" customHeight="1" x14ac:dyDescent="0.25">
      <c r="B11" s="307" t="s">
        <v>49</v>
      </c>
      <c r="C11" s="307"/>
      <c r="D11" s="307"/>
      <c r="E11" s="307"/>
      <c r="F11" s="307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" customHeight="1" x14ac:dyDescent="0.3">
      <c r="A12" s="320" t="s">
        <v>58</v>
      </c>
      <c r="B12" s="322" t="s">
        <v>161</v>
      </c>
      <c r="C12" s="323"/>
      <c r="D12" s="323"/>
      <c r="E12" s="323"/>
      <c r="F12" s="324"/>
      <c r="G12" s="18"/>
      <c r="H12" s="187" t="s">
        <v>127</v>
      </c>
      <c r="I12" s="188"/>
      <c r="J12" s="189">
        <v>2</v>
      </c>
      <c r="K12" s="190">
        <v>100000</v>
      </c>
    </row>
    <row r="13" spans="1:12" ht="20" customHeight="1" x14ac:dyDescent="0.3">
      <c r="A13" s="321"/>
      <c r="B13" s="322" t="s">
        <v>166</v>
      </c>
      <c r="C13" s="323"/>
      <c r="D13" s="323"/>
      <c r="E13" s="323"/>
      <c r="F13" s="324"/>
      <c r="G13" s="18"/>
      <c r="H13" s="187" t="s">
        <v>165</v>
      </c>
      <c r="I13" s="188" t="s">
        <v>135</v>
      </c>
      <c r="J13" s="189">
        <v>1</v>
      </c>
      <c r="K13" s="190">
        <v>5500</v>
      </c>
    </row>
    <row r="14" spans="1:12" ht="20" customHeight="1" x14ac:dyDescent="0.3">
      <c r="A14" s="321"/>
      <c r="B14" s="322"/>
      <c r="C14" s="323"/>
      <c r="D14" s="323"/>
      <c r="E14" s="323"/>
      <c r="F14" s="324"/>
      <c r="G14" s="18"/>
      <c r="H14" s="187"/>
      <c r="I14" s="188"/>
      <c r="J14" s="189"/>
      <c r="K14" s="190"/>
    </row>
    <row r="15" spans="1:12" ht="20" customHeight="1" x14ac:dyDescent="0.3">
      <c r="A15" s="321"/>
      <c r="B15" s="322"/>
      <c r="C15" s="323"/>
      <c r="D15" s="323"/>
      <c r="E15" s="323"/>
      <c r="F15" s="324"/>
      <c r="G15" s="18"/>
      <c r="H15" s="187"/>
      <c r="I15" s="188"/>
      <c r="J15" s="189"/>
      <c r="K15" s="190"/>
    </row>
    <row r="16" spans="1:12" ht="20" customHeight="1" x14ac:dyDescent="0.3">
      <c r="A16" s="321"/>
      <c r="B16" s="325"/>
      <c r="C16" s="326"/>
      <c r="D16" s="326"/>
      <c r="E16" s="326"/>
      <c r="F16" s="327"/>
      <c r="G16" s="18"/>
      <c r="H16" s="187"/>
      <c r="I16" s="188"/>
      <c r="J16" s="189"/>
      <c r="K16" s="191"/>
    </row>
    <row r="17" spans="1:11" ht="20.25" customHeight="1" x14ac:dyDescent="0.3">
      <c r="A17" s="12"/>
      <c r="B17" s="329" t="s">
        <v>83</v>
      </c>
      <c r="C17" s="329"/>
      <c r="D17" s="329"/>
      <c r="E17" s="329"/>
      <c r="F17" s="329"/>
      <c r="G17" s="329"/>
      <c r="H17" s="329"/>
      <c r="I17" s="329"/>
      <c r="J17" s="329"/>
      <c r="K17" s="212">
        <f>SUM(K12:K16)</f>
        <v>105500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" customHeight="1" x14ac:dyDescent="0.25">
      <c r="A19" s="60" t="s">
        <v>59</v>
      </c>
      <c r="B19" s="330" t="s">
        <v>108</v>
      </c>
      <c r="C19" s="331"/>
      <c r="D19" s="331"/>
      <c r="E19" s="331"/>
      <c r="F19" s="331"/>
      <c r="G19" s="331"/>
      <c r="H19" s="331"/>
      <c r="I19" s="331"/>
      <c r="J19" s="332"/>
      <c r="K19" s="305"/>
    </row>
    <row r="20" spans="1:11" ht="17.25" customHeight="1" x14ac:dyDescent="0.25">
      <c r="A20" s="16"/>
      <c r="B20" s="333"/>
      <c r="C20" s="334"/>
      <c r="D20" s="334"/>
      <c r="E20" s="334"/>
      <c r="F20" s="334"/>
      <c r="G20" s="334"/>
      <c r="H20" s="334"/>
      <c r="I20" s="334"/>
      <c r="J20" s="335"/>
      <c r="K20" s="306"/>
    </row>
    <row r="21" spans="1:11" ht="12.75" customHeight="1" x14ac:dyDescent="0.25">
      <c r="A21" s="275"/>
      <c r="B21" s="275"/>
      <c r="C21" s="275"/>
      <c r="D21" s="275"/>
      <c r="E21" s="275"/>
      <c r="F21" s="275"/>
      <c r="G21" s="275"/>
      <c r="H21" s="275"/>
      <c r="I21" s="275"/>
      <c r="J21" s="275"/>
      <c r="K21" s="275"/>
    </row>
    <row r="22" spans="1:11" ht="27" customHeight="1" x14ac:dyDescent="0.25">
      <c r="B22" s="307" t="s">
        <v>50</v>
      </c>
      <c r="C22" s="307"/>
      <c r="D22" s="307"/>
      <c r="E22" s="307"/>
      <c r="F22" s="307"/>
      <c r="G22" s="307"/>
      <c r="H22" s="307"/>
      <c r="I22" s="307"/>
      <c r="J22" s="307"/>
      <c r="K22" s="17" t="s">
        <v>47</v>
      </c>
    </row>
    <row r="23" spans="1:11" ht="19.5" customHeight="1" x14ac:dyDescent="0.3">
      <c r="A23" s="320" t="s">
        <v>60</v>
      </c>
      <c r="B23" s="322"/>
      <c r="C23" s="323"/>
      <c r="D23" s="323"/>
      <c r="E23" s="323"/>
      <c r="F23" s="323"/>
      <c r="G23" s="323"/>
      <c r="H23" s="323"/>
      <c r="I23" s="323"/>
      <c r="J23" s="324"/>
      <c r="K23" s="90"/>
    </row>
    <row r="24" spans="1:11" ht="20" customHeight="1" x14ac:dyDescent="0.3">
      <c r="A24" s="321"/>
      <c r="B24" s="322"/>
      <c r="C24" s="323"/>
      <c r="D24" s="323"/>
      <c r="E24" s="323"/>
      <c r="F24" s="323"/>
      <c r="G24" s="323"/>
      <c r="H24" s="323"/>
      <c r="I24" s="323"/>
      <c r="J24" s="324"/>
      <c r="K24" s="90"/>
    </row>
    <row r="25" spans="1:11" ht="20" customHeight="1" x14ac:dyDescent="0.3">
      <c r="A25" s="321"/>
      <c r="B25" s="322"/>
      <c r="C25" s="323"/>
      <c r="D25" s="323"/>
      <c r="E25" s="323"/>
      <c r="F25" s="323"/>
      <c r="G25" s="323"/>
      <c r="H25" s="323"/>
      <c r="I25" s="323"/>
      <c r="J25" s="324"/>
      <c r="K25" s="90"/>
    </row>
    <row r="26" spans="1:11" ht="20" customHeight="1" x14ac:dyDescent="0.3">
      <c r="A26" s="321"/>
      <c r="B26" s="322"/>
      <c r="C26" s="323"/>
      <c r="D26" s="323"/>
      <c r="E26" s="323"/>
      <c r="F26" s="323"/>
      <c r="G26" s="323"/>
      <c r="H26" s="323"/>
      <c r="I26" s="323"/>
      <c r="J26" s="324"/>
      <c r="K26" s="90"/>
    </row>
    <row r="27" spans="1:11" ht="20" customHeight="1" x14ac:dyDescent="0.3">
      <c r="A27" s="321"/>
      <c r="B27" s="325"/>
      <c r="C27" s="326"/>
      <c r="D27" s="326"/>
      <c r="E27" s="326"/>
      <c r="F27" s="326"/>
      <c r="G27" s="326"/>
      <c r="H27" s="326"/>
      <c r="I27" s="326"/>
      <c r="J27" s="327"/>
      <c r="K27" s="90"/>
    </row>
    <row r="28" spans="1:11" x14ac:dyDescent="0.25">
      <c r="A28" s="275"/>
      <c r="B28" s="275"/>
      <c r="C28" s="275"/>
      <c r="D28" s="275"/>
      <c r="E28" s="275"/>
      <c r="F28" s="275"/>
      <c r="G28" s="275"/>
      <c r="H28" s="275"/>
      <c r="I28" s="275"/>
      <c r="J28" s="275"/>
      <c r="K28" s="275"/>
    </row>
    <row r="29" spans="1:11" ht="20" customHeight="1" x14ac:dyDescent="0.25">
      <c r="A29" s="60" t="s">
        <v>61</v>
      </c>
      <c r="B29" s="330" t="s">
        <v>109</v>
      </c>
      <c r="C29" s="331"/>
      <c r="D29" s="331"/>
      <c r="E29" s="331"/>
      <c r="F29" s="331"/>
      <c r="G29" s="331"/>
      <c r="H29" s="331"/>
      <c r="I29" s="331"/>
      <c r="J29" s="332"/>
      <c r="K29" s="347" t="s">
        <v>164</v>
      </c>
    </row>
    <row r="30" spans="1:11" ht="17.25" customHeight="1" x14ac:dyDescent="0.25">
      <c r="A30" s="16"/>
      <c r="B30" s="333"/>
      <c r="C30" s="334"/>
      <c r="D30" s="334"/>
      <c r="E30" s="334"/>
      <c r="F30" s="334"/>
      <c r="G30" s="334"/>
      <c r="H30" s="334"/>
      <c r="I30" s="334"/>
      <c r="J30" s="335"/>
      <c r="K30" s="348"/>
    </row>
    <row r="31" spans="1:11" ht="12.75" customHeight="1" x14ac:dyDescent="0.25">
      <c r="A31" s="275"/>
      <c r="B31" s="275"/>
      <c r="C31" s="275"/>
      <c r="D31" s="275"/>
      <c r="E31" s="275"/>
      <c r="F31" s="275"/>
      <c r="G31" s="275"/>
      <c r="H31" s="275"/>
      <c r="I31" s="275"/>
      <c r="J31" s="275"/>
      <c r="K31" s="275"/>
    </row>
    <row r="32" spans="1:11" ht="27" customHeight="1" x14ac:dyDescent="0.25">
      <c r="A32" s="318"/>
      <c r="B32" s="318"/>
      <c r="C32" s="318"/>
      <c r="D32" s="318"/>
      <c r="E32" s="318"/>
      <c r="F32" s="318"/>
      <c r="G32" s="318"/>
      <c r="H32" s="318"/>
      <c r="I32" s="12"/>
      <c r="J32" s="17" t="s">
        <v>82</v>
      </c>
      <c r="K32" s="17" t="s">
        <v>47</v>
      </c>
    </row>
    <row r="33" spans="1:13" ht="20" customHeight="1" x14ac:dyDescent="0.3">
      <c r="A33" s="320" t="s">
        <v>62</v>
      </c>
      <c r="B33" s="322"/>
      <c r="C33" s="323"/>
      <c r="D33" s="323"/>
      <c r="E33" s="323"/>
      <c r="F33" s="323"/>
      <c r="G33" s="323"/>
      <c r="H33" s="324"/>
      <c r="I33" s="18"/>
      <c r="J33" s="90"/>
      <c r="K33" s="90"/>
    </row>
    <row r="34" spans="1:13" ht="20" customHeight="1" x14ac:dyDescent="0.3">
      <c r="A34" s="321"/>
      <c r="B34" s="322"/>
      <c r="C34" s="323"/>
      <c r="D34" s="323"/>
      <c r="E34" s="323"/>
      <c r="F34" s="323"/>
      <c r="G34" s="323"/>
      <c r="H34" s="324"/>
      <c r="I34" s="18"/>
      <c r="J34" s="90"/>
      <c r="K34" s="90"/>
    </row>
    <row r="35" spans="1:13" ht="20" customHeight="1" x14ac:dyDescent="0.3">
      <c r="A35" s="321"/>
      <c r="B35" s="322"/>
      <c r="C35" s="323"/>
      <c r="D35" s="323"/>
      <c r="E35" s="323"/>
      <c r="F35" s="323"/>
      <c r="G35" s="323"/>
      <c r="H35" s="324"/>
      <c r="I35" s="18"/>
      <c r="J35" s="90"/>
      <c r="K35" s="90"/>
    </row>
    <row r="36" spans="1:13" ht="20" customHeight="1" x14ac:dyDescent="0.3">
      <c r="A36" s="321"/>
      <c r="B36" s="322"/>
      <c r="C36" s="323"/>
      <c r="D36" s="323"/>
      <c r="E36" s="323"/>
      <c r="F36" s="323"/>
      <c r="G36" s="323"/>
      <c r="H36" s="324"/>
      <c r="I36" s="18"/>
      <c r="J36" s="90"/>
      <c r="K36" s="90"/>
    </row>
    <row r="37" spans="1:13" ht="20" customHeight="1" x14ac:dyDescent="0.3">
      <c r="A37" s="321"/>
      <c r="B37" s="325"/>
      <c r="C37" s="326"/>
      <c r="D37" s="326"/>
      <c r="E37" s="326"/>
      <c r="F37" s="326"/>
      <c r="G37" s="326"/>
      <c r="H37" s="327"/>
      <c r="I37" s="18"/>
      <c r="J37" s="90"/>
      <c r="K37" s="90"/>
    </row>
    <row r="38" spans="1:13" x14ac:dyDescent="0.25">
      <c r="A38" s="275"/>
      <c r="B38" s="275"/>
      <c r="C38" s="275"/>
      <c r="D38" s="275"/>
      <c r="E38" s="275"/>
      <c r="F38" s="275"/>
      <c r="G38" s="275"/>
      <c r="H38" s="275"/>
      <c r="I38" s="275"/>
      <c r="J38" s="275"/>
      <c r="K38" s="275"/>
    </row>
    <row r="39" spans="1:13" ht="34.5" x14ac:dyDescent="0.3">
      <c r="B39" s="328" t="s">
        <v>51</v>
      </c>
      <c r="C39" s="328"/>
      <c r="D39" s="328"/>
      <c r="E39" s="12"/>
      <c r="F39" s="328" t="s">
        <v>57</v>
      </c>
      <c r="G39" s="328"/>
      <c r="H39" s="328"/>
      <c r="I39" s="12"/>
      <c r="J39" s="17" t="s">
        <v>52</v>
      </c>
      <c r="K39" s="17" t="s">
        <v>53</v>
      </c>
    </row>
    <row r="40" spans="1:13" ht="20" customHeight="1" x14ac:dyDescent="0.3">
      <c r="A40" s="320" t="s">
        <v>63</v>
      </c>
      <c r="B40" s="322"/>
      <c r="C40" s="323"/>
      <c r="D40" s="324"/>
      <c r="E40" s="91"/>
      <c r="F40" s="302"/>
      <c r="G40" s="303"/>
      <c r="H40" s="304"/>
      <c r="I40" s="18"/>
      <c r="J40" s="90"/>
      <c r="K40" s="90"/>
      <c r="M40" s="235"/>
    </row>
    <row r="41" spans="1:13" ht="20" customHeight="1" x14ac:dyDescent="0.3">
      <c r="A41" s="321"/>
      <c r="B41" s="325"/>
      <c r="C41" s="326"/>
      <c r="D41" s="327"/>
      <c r="E41" s="91"/>
      <c r="F41" s="302"/>
      <c r="G41" s="303"/>
      <c r="H41" s="304"/>
      <c r="I41" s="18"/>
      <c r="J41" s="90"/>
      <c r="K41" s="90"/>
    </row>
    <row r="42" spans="1:13" ht="20" customHeight="1" x14ac:dyDescent="0.3">
      <c r="A42" s="321"/>
      <c r="B42" s="322"/>
      <c r="C42" s="323"/>
      <c r="D42" s="324"/>
      <c r="E42" s="91"/>
      <c r="F42" s="302"/>
      <c r="G42" s="303"/>
      <c r="H42" s="304"/>
      <c r="I42" s="18"/>
      <c r="J42" s="90"/>
      <c r="K42" s="90"/>
    </row>
    <row r="43" spans="1:13" ht="20" customHeight="1" x14ac:dyDescent="0.3">
      <c r="A43" s="321"/>
      <c r="B43" s="322"/>
      <c r="C43" s="323"/>
      <c r="D43" s="324"/>
      <c r="E43" s="91"/>
      <c r="F43" s="302"/>
      <c r="G43" s="303"/>
      <c r="H43" s="304"/>
      <c r="I43" s="18"/>
      <c r="J43" s="90"/>
      <c r="K43" s="90"/>
    </row>
    <row r="44" spans="1:13" ht="20" customHeight="1" x14ac:dyDescent="0.3">
      <c r="A44" s="321"/>
      <c r="B44" s="325"/>
      <c r="C44" s="326"/>
      <c r="D44" s="327"/>
      <c r="E44" s="91"/>
      <c r="F44" s="302"/>
      <c r="G44" s="303"/>
      <c r="H44" s="304"/>
      <c r="I44" s="18"/>
      <c r="J44" s="90"/>
      <c r="K44" s="90"/>
    </row>
    <row r="45" spans="1:13" x14ac:dyDescent="0.25">
      <c r="A45" s="318"/>
      <c r="B45" s="319"/>
      <c r="C45" s="319"/>
      <c r="D45" s="319"/>
      <c r="E45" s="319"/>
      <c r="F45" s="319"/>
      <c r="G45" s="319"/>
      <c r="H45" s="319"/>
      <c r="I45" s="319"/>
      <c r="J45" s="319"/>
      <c r="K45" s="319"/>
    </row>
    <row r="46" spans="1:13" ht="19.5" customHeight="1" x14ac:dyDescent="0.25">
      <c r="A46" s="308" t="s">
        <v>64</v>
      </c>
      <c r="B46" s="309"/>
      <c r="C46" s="310"/>
      <c r="D46" s="310"/>
      <c r="E46" s="310"/>
      <c r="F46" s="310"/>
      <c r="G46" s="310"/>
      <c r="H46" s="310"/>
      <c r="I46" s="310"/>
      <c r="J46" s="310"/>
      <c r="K46" s="311"/>
    </row>
    <row r="47" spans="1:13" ht="19.5" customHeight="1" x14ac:dyDescent="0.25">
      <c r="A47" s="308"/>
      <c r="B47" s="312"/>
      <c r="C47" s="313"/>
      <c r="D47" s="313"/>
      <c r="E47" s="313"/>
      <c r="F47" s="313"/>
      <c r="G47" s="313"/>
      <c r="H47" s="313"/>
      <c r="I47" s="313"/>
      <c r="J47" s="313"/>
      <c r="K47" s="314"/>
    </row>
    <row r="48" spans="1:13" ht="19.5" customHeight="1" x14ac:dyDescent="0.25">
      <c r="A48" s="308"/>
      <c r="B48" s="312"/>
      <c r="C48" s="313"/>
      <c r="D48" s="313"/>
      <c r="E48" s="313"/>
      <c r="F48" s="313"/>
      <c r="G48" s="313"/>
      <c r="H48" s="313"/>
      <c r="I48" s="313"/>
      <c r="J48" s="313"/>
      <c r="K48" s="314"/>
    </row>
    <row r="49" spans="1:11" ht="19.5" customHeight="1" x14ac:dyDescent="0.25">
      <c r="A49" s="308"/>
      <c r="B49" s="312"/>
      <c r="C49" s="313"/>
      <c r="D49" s="313"/>
      <c r="E49" s="313"/>
      <c r="F49" s="313"/>
      <c r="G49" s="313"/>
      <c r="H49" s="313"/>
      <c r="I49" s="313"/>
      <c r="J49" s="313"/>
      <c r="K49" s="314"/>
    </row>
    <row r="50" spans="1:11" ht="10.5" customHeight="1" x14ac:dyDescent="0.25">
      <c r="A50" s="308"/>
      <c r="B50" s="312"/>
      <c r="C50" s="313"/>
      <c r="D50" s="313"/>
      <c r="E50" s="313"/>
      <c r="F50" s="313"/>
      <c r="G50" s="313"/>
      <c r="H50" s="313"/>
      <c r="I50" s="313"/>
      <c r="J50" s="313"/>
      <c r="K50" s="314"/>
    </row>
    <row r="51" spans="1:11" ht="11.25" customHeight="1" x14ac:dyDescent="0.25">
      <c r="A51" s="308"/>
      <c r="B51" s="312"/>
      <c r="C51" s="313"/>
      <c r="D51" s="313"/>
      <c r="E51" s="313"/>
      <c r="F51" s="313"/>
      <c r="G51" s="313"/>
      <c r="H51" s="313"/>
      <c r="I51" s="313"/>
      <c r="J51" s="313"/>
      <c r="K51" s="314"/>
    </row>
    <row r="52" spans="1:11" ht="12.75" customHeight="1" x14ac:dyDescent="0.25">
      <c r="A52" s="308"/>
      <c r="B52" s="312"/>
      <c r="C52" s="313"/>
      <c r="D52" s="313"/>
      <c r="E52" s="313"/>
      <c r="F52" s="313"/>
      <c r="G52" s="313"/>
      <c r="H52" s="313"/>
      <c r="I52" s="313"/>
      <c r="J52" s="313"/>
      <c r="K52" s="314"/>
    </row>
    <row r="53" spans="1:11" ht="5.25" customHeight="1" x14ac:dyDescent="0.25">
      <c r="A53" s="308"/>
      <c r="B53" s="312"/>
      <c r="C53" s="313"/>
      <c r="D53" s="313"/>
      <c r="E53" s="313"/>
      <c r="F53" s="313"/>
      <c r="G53" s="313"/>
      <c r="H53" s="313"/>
      <c r="I53" s="313"/>
      <c r="J53" s="313"/>
      <c r="K53" s="314"/>
    </row>
    <row r="54" spans="1:11" ht="4.5" customHeight="1" x14ac:dyDescent="0.25">
      <c r="A54" s="308"/>
      <c r="B54" s="312"/>
      <c r="C54" s="313"/>
      <c r="D54" s="313"/>
      <c r="E54" s="313"/>
      <c r="F54" s="313"/>
      <c r="G54" s="313"/>
      <c r="H54" s="313"/>
      <c r="I54" s="313"/>
      <c r="J54" s="313"/>
      <c r="K54" s="314"/>
    </row>
    <row r="55" spans="1:11" ht="4.5" customHeight="1" x14ac:dyDescent="0.25">
      <c r="A55" s="308"/>
      <c r="B55" s="315"/>
      <c r="C55" s="316"/>
      <c r="D55" s="316"/>
      <c r="E55" s="316"/>
      <c r="F55" s="316"/>
      <c r="G55" s="316"/>
      <c r="H55" s="316"/>
      <c r="I55" s="316"/>
      <c r="J55" s="316"/>
      <c r="K55" s="317"/>
    </row>
    <row r="56" spans="1:11" x14ac:dyDescent="0.25">
      <c r="B56" s="52"/>
    </row>
  </sheetData>
  <mergeCells count="54"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65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04"/>
  <sheetViews>
    <sheetView zoomScale="110" zoomScaleNormal="110" workbookViewId="0">
      <selection activeCell="P53" sqref="P53"/>
    </sheetView>
  </sheetViews>
  <sheetFormatPr defaultColWidth="9.1796875" defaultRowHeight="12.5" x14ac:dyDescent="0.25"/>
  <cols>
    <col min="1" max="1" width="49" style="1" customWidth="1"/>
    <col min="2" max="2" width="1.453125" style="1" customWidth="1"/>
    <col min="3" max="3" width="15.453125" style="30" customWidth="1"/>
    <col min="4" max="4" width="1.6328125" style="1" customWidth="1"/>
    <col min="5" max="5" width="15.453125" style="1" customWidth="1"/>
    <col min="6" max="6" width="1.453125" style="1" customWidth="1"/>
    <col min="7" max="7" width="15.453125" style="1" hidden="1" customWidth="1"/>
    <col min="8" max="8" width="1.453125" style="1" hidden="1" customWidth="1"/>
    <col min="9" max="9" width="15.453125" style="1" hidden="1" customWidth="1"/>
    <col min="10" max="10" width="1.453125" style="1" customWidth="1"/>
    <col min="11" max="11" width="14.6328125" style="1" customWidth="1"/>
    <col min="12" max="12" width="1.6328125" style="1" customWidth="1"/>
    <col min="13" max="13" width="14.6328125" style="1" customWidth="1"/>
    <col min="14" max="16384" width="9.1796875" style="1"/>
  </cols>
  <sheetData>
    <row r="1" spans="1:14" ht="27.75" customHeight="1" x14ac:dyDescent="0.4">
      <c r="C1" s="260" t="str">
        <f>'R&amp;P Accounts'!B2</f>
        <v>Scottish Para-Football</v>
      </c>
      <c r="D1" s="260"/>
      <c r="E1" s="260"/>
      <c r="F1" s="260"/>
      <c r="G1" s="260"/>
      <c r="H1" s="260"/>
      <c r="I1" s="260"/>
      <c r="J1" s="260"/>
      <c r="K1" s="260"/>
      <c r="M1" s="336" t="str">
        <f>'R&amp;P Accounts'!L2</f>
        <v>SC048491</v>
      </c>
      <c r="N1" s="336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105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</row>
    <row r="5" spans="1:14" ht="20" customHeight="1" x14ac:dyDescent="0.25">
      <c r="A5" s="352" t="s">
        <v>122</v>
      </c>
      <c r="B5" s="352"/>
      <c r="C5" s="352"/>
      <c r="D5" s="352"/>
      <c r="E5" s="352"/>
      <c r="F5" s="352"/>
      <c r="G5" s="352"/>
      <c r="H5" s="352"/>
      <c r="I5" s="352"/>
      <c r="J5" s="352"/>
      <c r="K5" s="352"/>
      <c r="L5" s="352"/>
    </row>
    <row r="6" spans="1:14" ht="20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" customHeight="1" x14ac:dyDescent="0.25">
      <c r="A7" s="60" t="s">
        <v>113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3">
      <c r="A10" s="98"/>
      <c r="B10" s="18"/>
      <c r="C10" s="118">
        <v>0</v>
      </c>
      <c r="D10" s="119"/>
      <c r="E10" s="118"/>
      <c r="F10" s="119"/>
      <c r="G10" s="118"/>
      <c r="H10" s="122"/>
      <c r="I10" s="118"/>
      <c r="J10" s="122"/>
      <c r="K10" s="118">
        <f>SUM(C10:I10)</f>
        <v>0</v>
      </c>
      <c r="L10" s="119"/>
      <c r="M10" s="123">
        <v>0</v>
      </c>
    </row>
    <row r="11" spans="1:14" ht="16.5" customHeight="1" x14ac:dyDescent="0.3">
      <c r="A11" s="98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 x14ac:dyDescent="0.3">
      <c r="A12" s="98"/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/>
    </row>
    <row r="13" spans="1:14" ht="16.5" customHeight="1" x14ac:dyDescent="0.3">
      <c r="A13" s="99"/>
      <c r="B13" s="93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 x14ac:dyDescent="0.3">
      <c r="A14" s="95" t="s">
        <v>83</v>
      </c>
      <c r="B14" s="95"/>
      <c r="C14" s="121">
        <f>SUM(C10:C13)</f>
        <v>0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0</v>
      </c>
      <c r="L14" s="213"/>
      <c r="M14" s="121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4">
        <f>IF('R&amp;P Accounts'!B12-'Additional notes (1)  '!C14=0,0,"reference error")</f>
        <v>0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>
        <f>IF('R&amp;P Accounts'!J12-'Additional notes (1)  '!K14=0,0,"reference error")</f>
        <v>0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" customHeight="1" x14ac:dyDescent="0.25">
      <c r="A18" s="352" t="s">
        <v>114</v>
      </c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</row>
    <row r="19" spans="1:13" ht="20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" customHeight="1" x14ac:dyDescent="0.3">
      <c r="A21" s="98" t="s">
        <v>127</v>
      </c>
      <c r="B21" s="18"/>
      <c r="C21" s="118">
        <f>'Additional notes (2) Unrest'!C11</f>
        <v>50000</v>
      </c>
      <c r="D21" s="119"/>
      <c r="E21" s="118">
        <f>'Additional notes (3) Restr'!C11</f>
        <v>50000</v>
      </c>
      <c r="F21" s="119"/>
      <c r="G21" s="119"/>
      <c r="H21" s="122"/>
      <c r="I21" s="119"/>
      <c r="J21" s="122"/>
      <c r="K21" s="118">
        <f>SUM(C21:I21)</f>
        <v>100000</v>
      </c>
      <c r="L21" s="119"/>
      <c r="M21" s="123">
        <v>110000</v>
      </c>
    </row>
    <row r="22" spans="1:13" ht="20" customHeight="1" x14ac:dyDescent="0.3">
      <c r="A22" s="98" t="s">
        <v>155</v>
      </c>
      <c r="B22" s="18"/>
      <c r="C22" s="118"/>
      <c r="D22" s="119"/>
      <c r="E22" s="118">
        <f>'Additional notes (3) Restr'!I11</f>
        <v>5500</v>
      </c>
      <c r="F22" s="119"/>
      <c r="G22" s="119"/>
      <c r="H22" s="122"/>
      <c r="I22" s="119"/>
      <c r="J22" s="122"/>
      <c r="K22" s="118">
        <f>SUM(C22:I22)</f>
        <v>5500</v>
      </c>
      <c r="L22" s="119"/>
      <c r="M22" s="123"/>
    </row>
    <row r="23" spans="1:13" ht="20" customHeight="1" x14ac:dyDescent="0.3">
      <c r="A23" s="98" t="s">
        <v>147</v>
      </c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>
        <v>34000</v>
      </c>
    </row>
    <row r="24" spans="1:13" ht="20" customHeight="1" x14ac:dyDescent="0.3">
      <c r="A24" s="99"/>
      <c r="B24" s="93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51"/>
      <c r="M24" s="123"/>
    </row>
    <row r="25" spans="1:13" ht="20" customHeight="1" thickBot="1" x14ac:dyDescent="0.3">
      <c r="A25" s="95" t="s">
        <v>83</v>
      </c>
      <c r="B25" s="95"/>
      <c r="C25" s="121">
        <f>SUM(C21:C24)</f>
        <v>50000</v>
      </c>
      <c r="D25" s="119"/>
      <c r="E25" s="121">
        <f>SUM(E21:E24)</f>
        <v>55500</v>
      </c>
      <c r="F25" s="119"/>
      <c r="G25" s="215"/>
      <c r="H25" s="215"/>
      <c r="I25" s="215"/>
      <c r="J25" s="119"/>
      <c r="K25" s="121">
        <f>SUM(K21:K24)</f>
        <v>105500</v>
      </c>
      <c r="L25" s="351"/>
      <c r="M25" s="121">
        <f>SUM(M21:M24)</f>
        <v>144000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4">
        <f>IF('R&amp;P Accounts'!B14-'Additional notes (1)  '!C25=0,0,"reference error")</f>
        <v>0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>
        <f>IF('R&amp;P Accounts'!J14-'Additional notes (1)  '!K25=0,0,"reference error")</f>
        <v>0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" customHeight="1" x14ac:dyDescent="0.25">
      <c r="A29" s="352" t="s">
        <v>112</v>
      </c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3">
      <c r="A32" s="98"/>
      <c r="B32" s="18"/>
      <c r="C32" s="118"/>
      <c r="D32" s="119"/>
      <c r="E32" s="118"/>
      <c r="F32" s="119"/>
      <c r="G32" s="118"/>
      <c r="H32" s="122"/>
      <c r="I32" s="118"/>
      <c r="J32" s="122"/>
      <c r="K32" s="118">
        <f>SUM(C32:I32)</f>
        <v>0</v>
      </c>
      <c r="L32" s="119"/>
      <c r="M32" s="123"/>
    </row>
    <row r="33" spans="1:15" ht="16.5" customHeight="1" x14ac:dyDescent="0.3">
      <c r="A33" s="98" t="s">
        <v>128</v>
      </c>
      <c r="B33" s="18"/>
      <c r="C33" s="118"/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0</v>
      </c>
      <c r="L33" s="119"/>
      <c r="M33" s="123">
        <v>60</v>
      </c>
    </row>
    <row r="34" spans="1:15" ht="16.5" customHeight="1" x14ac:dyDescent="0.3">
      <c r="A34" s="98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5" ht="16.5" customHeight="1" x14ac:dyDescent="0.3">
      <c r="A35" s="98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5" ht="16.5" customHeight="1" x14ac:dyDescent="0.3">
      <c r="A36" s="98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5" ht="16.5" customHeight="1" x14ac:dyDescent="0.3">
      <c r="A37" s="98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5" ht="16.5" customHeight="1" x14ac:dyDescent="0.3">
      <c r="A38" s="98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5" ht="16.5" customHeight="1" x14ac:dyDescent="0.3">
      <c r="A39" s="99"/>
      <c r="B39" s="93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351"/>
      <c r="M39" s="123"/>
    </row>
    <row r="40" spans="1:15" ht="20.25" customHeight="1" thickBot="1" x14ac:dyDescent="0.3">
      <c r="A40" s="95" t="s">
        <v>83</v>
      </c>
      <c r="B40" s="95"/>
      <c r="C40" s="121">
        <f>SUM(C32:C39)</f>
        <v>0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0</v>
      </c>
      <c r="L40" s="351"/>
      <c r="M40" s="121">
        <f>SUM(M32:M39)</f>
        <v>60</v>
      </c>
    </row>
    <row r="41" spans="1:15" ht="10.5" customHeight="1" x14ac:dyDescent="0.25">
      <c r="A41" s="95"/>
      <c r="B41" s="95"/>
      <c r="C41" s="116"/>
      <c r="D41" s="92"/>
      <c r="E41" s="116"/>
      <c r="F41" s="92"/>
      <c r="G41" s="116"/>
      <c r="H41" s="92"/>
      <c r="I41" s="116"/>
      <c r="J41" s="92"/>
      <c r="K41" s="116"/>
      <c r="L41" s="94"/>
      <c r="M41" s="116"/>
    </row>
    <row r="42" spans="1:15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5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5" ht="19.5" customHeight="1" x14ac:dyDescent="0.35">
      <c r="A44" s="349" t="s">
        <v>111</v>
      </c>
      <c r="B44" s="349"/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</row>
    <row r="45" spans="1:15" ht="40.5" customHeight="1" x14ac:dyDescent="0.25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5" ht="20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5" ht="16.5" customHeight="1" x14ac:dyDescent="0.25">
      <c r="A47" s="231" t="s">
        <v>129</v>
      </c>
      <c r="B47" s="18"/>
      <c r="C47" s="125">
        <v>1347.97</v>
      </c>
      <c r="D47" s="126"/>
      <c r="E47" s="125"/>
      <c r="F47" s="126"/>
      <c r="G47" s="125"/>
      <c r="H47" s="129"/>
      <c r="I47" s="125"/>
      <c r="J47" s="129"/>
      <c r="K47" s="125">
        <f>SUM(C47:I47)</f>
        <v>1347.97</v>
      </c>
      <c r="L47" s="126"/>
      <c r="M47" s="242">
        <v>3126.49</v>
      </c>
      <c r="O47" s="54"/>
    </row>
    <row r="48" spans="1:15" ht="16.5" customHeight="1" x14ac:dyDescent="0.25">
      <c r="A48" s="232" t="s">
        <v>130</v>
      </c>
      <c r="B48" s="18"/>
      <c r="C48" s="125">
        <v>102</v>
      </c>
      <c r="D48" s="126"/>
      <c r="E48" s="125"/>
      <c r="F48" s="126"/>
      <c r="G48" s="125"/>
      <c r="H48" s="129"/>
      <c r="I48" s="125"/>
      <c r="J48" s="129"/>
      <c r="K48" s="125">
        <f t="shared" ref="K48:K60" si="1">SUM(C48:I48)</f>
        <v>102</v>
      </c>
      <c r="L48" s="126"/>
      <c r="M48" s="242">
        <v>91.5</v>
      </c>
      <c r="O48" s="54"/>
    </row>
    <row r="49" spans="1:16" ht="16.5" customHeight="1" x14ac:dyDescent="0.25">
      <c r="A49" s="232" t="s">
        <v>131</v>
      </c>
      <c r="B49" s="18"/>
      <c r="C49" s="125">
        <v>1983.79</v>
      </c>
      <c r="D49" s="126"/>
      <c r="E49" s="125"/>
      <c r="F49" s="126"/>
      <c r="G49" s="125"/>
      <c r="H49" s="129"/>
      <c r="I49" s="125"/>
      <c r="J49" s="129"/>
      <c r="K49" s="125">
        <f t="shared" si="1"/>
        <v>1983.79</v>
      </c>
      <c r="L49" s="126"/>
      <c r="M49" s="242">
        <v>225</v>
      </c>
      <c r="O49" s="54"/>
    </row>
    <row r="50" spans="1:16" ht="16.5" customHeight="1" x14ac:dyDescent="0.25">
      <c r="A50" s="232" t="s">
        <v>132</v>
      </c>
      <c r="B50" s="18"/>
      <c r="C50" s="125"/>
      <c r="D50" s="126"/>
      <c r="E50" s="125"/>
      <c r="F50" s="126"/>
      <c r="G50" s="125"/>
      <c r="H50" s="129"/>
      <c r="I50" s="125"/>
      <c r="J50" s="129"/>
      <c r="K50" s="125">
        <f t="shared" si="1"/>
        <v>0</v>
      </c>
      <c r="L50" s="126"/>
      <c r="M50" s="242">
        <v>202</v>
      </c>
      <c r="O50" s="54"/>
    </row>
    <row r="51" spans="1:16" ht="16.5" customHeight="1" x14ac:dyDescent="0.25">
      <c r="A51" s="232" t="s">
        <v>133</v>
      </c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1">
        <v>87000</v>
      </c>
      <c r="O51" s="241"/>
    </row>
    <row r="52" spans="1:16" ht="16.5" customHeight="1" x14ac:dyDescent="0.25">
      <c r="A52" s="232" t="s">
        <v>134</v>
      </c>
      <c r="B52" s="18"/>
      <c r="C52" s="131">
        <v>2347</v>
      </c>
      <c r="D52" s="129"/>
      <c r="E52" s="131"/>
      <c r="F52" s="129"/>
      <c r="G52" s="131"/>
      <c r="H52" s="129"/>
      <c r="I52" s="131"/>
      <c r="J52" s="129"/>
      <c r="K52" s="125">
        <f t="shared" si="1"/>
        <v>2347</v>
      </c>
      <c r="L52" s="129"/>
      <c r="M52" s="131">
        <v>7040</v>
      </c>
      <c r="O52" s="54"/>
    </row>
    <row r="53" spans="1:16" ht="16.5" customHeight="1" x14ac:dyDescent="0.25">
      <c r="A53" s="98" t="s">
        <v>137</v>
      </c>
      <c r="B53" s="18"/>
      <c r="C53" s="131">
        <v>1176.33</v>
      </c>
      <c r="D53" s="129"/>
      <c r="E53" s="131"/>
      <c r="F53" s="129"/>
      <c r="G53" s="131"/>
      <c r="H53" s="129"/>
      <c r="I53" s="131"/>
      <c r="J53" s="129"/>
      <c r="K53" s="125">
        <f t="shared" si="1"/>
        <v>1176.33</v>
      </c>
      <c r="L53" s="129"/>
      <c r="M53" s="131">
        <v>825.39</v>
      </c>
      <c r="O53" s="54"/>
    </row>
    <row r="54" spans="1:16" ht="16.5" customHeight="1" x14ac:dyDescent="0.25">
      <c r="A54" s="98" t="s">
        <v>156</v>
      </c>
      <c r="B54" s="18"/>
      <c r="C54" s="131">
        <f>35000.04+862.92</f>
        <v>35862.959999999999</v>
      </c>
      <c r="D54" s="129"/>
      <c r="E54" s="131">
        <f>1132.8+43999.92</f>
        <v>45132.72</v>
      </c>
      <c r="F54" s="129"/>
      <c r="G54" s="131"/>
      <c r="H54" s="129"/>
      <c r="I54" s="131"/>
      <c r="J54" s="129"/>
      <c r="K54" s="125">
        <f t="shared" si="1"/>
        <v>80995.679999999993</v>
      </c>
      <c r="L54" s="129"/>
      <c r="M54" s="131">
        <v>85692</v>
      </c>
      <c r="O54" s="54"/>
      <c r="P54" s="54"/>
    </row>
    <row r="55" spans="1:16" ht="16.5" customHeight="1" x14ac:dyDescent="0.25">
      <c r="A55" s="98" t="s">
        <v>167</v>
      </c>
      <c r="B55" s="18"/>
      <c r="C55" s="131">
        <f>1227.6-540</f>
        <v>687.59999999999991</v>
      </c>
      <c r="D55" s="129"/>
      <c r="F55" s="129"/>
      <c r="G55" s="131"/>
      <c r="H55" s="129"/>
      <c r="I55" s="131"/>
      <c r="J55" s="129"/>
      <c r="K55" s="125">
        <f t="shared" si="1"/>
        <v>687.59999999999991</v>
      </c>
      <c r="L55" s="129"/>
      <c r="M55" s="131">
        <v>1371.3</v>
      </c>
      <c r="O55" s="54"/>
    </row>
    <row r="56" spans="1:16" ht="16.5" customHeight="1" x14ac:dyDescent="0.25">
      <c r="A56" s="98" t="s">
        <v>139</v>
      </c>
      <c r="B56" s="18"/>
      <c r="C56" s="131">
        <v>974.94</v>
      </c>
      <c r="D56" s="129"/>
      <c r="E56" s="131"/>
      <c r="F56" s="129"/>
      <c r="G56" s="131"/>
      <c r="H56" s="129"/>
      <c r="I56" s="131"/>
      <c r="J56" s="129"/>
      <c r="K56" s="125">
        <f t="shared" si="1"/>
        <v>974.94</v>
      </c>
      <c r="L56" s="129"/>
      <c r="M56" s="131">
        <v>131.38999999999999</v>
      </c>
      <c r="O56" s="54"/>
    </row>
    <row r="57" spans="1:16" ht="16.5" customHeight="1" x14ac:dyDescent="0.25">
      <c r="A57" s="98" t="s">
        <v>140</v>
      </c>
      <c r="B57" s="18"/>
      <c r="C57" s="234">
        <v>36</v>
      </c>
      <c r="D57" s="129"/>
      <c r="E57" s="131"/>
      <c r="F57" s="129"/>
      <c r="G57" s="131"/>
      <c r="H57" s="129"/>
      <c r="I57" s="131"/>
      <c r="J57" s="129"/>
      <c r="K57" s="125">
        <f t="shared" si="1"/>
        <v>36</v>
      </c>
      <c r="L57" s="129"/>
      <c r="M57" s="234">
        <v>80.959999999999994</v>
      </c>
      <c r="O57" s="54"/>
    </row>
    <row r="58" spans="1:16" ht="16.5" customHeight="1" x14ac:dyDescent="0.25">
      <c r="A58" s="98" t="s">
        <v>141</v>
      </c>
      <c r="B58" s="18"/>
      <c r="C58" s="234">
        <v>1251.3</v>
      </c>
      <c r="D58" s="129"/>
      <c r="E58" s="131"/>
      <c r="F58" s="129"/>
      <c r="G58" s="131"/>
      <c r="H58" s="129"/>
      <c r="I58" s="131"/>
      <c r="J58" s="129"/>
      <c r="K58" s="125">
        <f t="shared" si="1"/>
        <v>1251.3</v>
      </c>
      <c r="L58" s="129"/>
      <c r="M58" s="234">
        <v>1305.1500000000001</v>
      </c>
      <c r="O58" s="54"/>
    </row>
    <row r="59" spans="1:16" ht="16.5" customHeight="1" x14ac:dyDescent="0.25">
      <c r="A59" s="98" t="s">
        <v>148</v>
      </c>
      <c r="B59" s="18"/>
      <c r="C59" s="234">
        <v>1048.5</v>
      </c>
      <c r="D59" s="129"/>
      <c r="E59" s="131"/>
      <c r="F59" s="129"/>
      <c r="G59" s="131"/>
      <c r="H59" s="129"/>
      <c r="I59" s="131"/>
      <c r="J59" s="129"/>
      <c r="K59" s="125">
        <f t="shared" si="1"/>
        <v>1048.5</v>
      </c>
      <c r="L59" s="129"/>
      <c r="M59" s="234">
        <v>222.42</v>
      </c>
      <c r="O59" s="54"/>
    </row>
    <row r="60" spans="1:16" ht="16.5" customHeight="1" x14ac:dyDescent="0.3">
      <c r="A60" s="99"/>
      <c r="B60" s="93"/>
      <c r="C60" s="127"/>
      <c r="D60" s="126"/>
      <c r="E60" s="125"/>
      <c r="F60" s="126"/>
      <c r="G60" s="125"/>
      <c r="H60" s="126"/>
      <c r="I60" s="125"/>
      <c r="J60" s="126"/>
      <c r="K60" s="125">
        <f t="shared" si="1"/>
        <v>0</v>
      </c>
      <c r="L60" s="350"/>
      <c r="M60" s="130">
        <v>0</v>
      </c>
      <c r="O60" s="54"/>
    </row>
    <row r="61" spans="1:16" ht="20" customHeight="1" thickBot="1" x14ac:dyDescent="0.3">
      <c r="A61" s="95" t="s">
        <v>83</v>
      </c>
      <c r="B61" s="95"/>
      <c r="C61" s="128">
        <f>SUM(C47:C60)</f>
        <v>46818.390000000007</v>
      </c>
      <c r="D61" s="126"/>
      <c r="E61" s="128">
        <f>SUM(E47:E60)</f>
        <v>45132.72</v>
      </c>
      <c r="F61" s="126"/>
      <c r="G61" s="128">
        <f>SUM(G47:G60)</f>
        <v>0</v>
      </c>
      <c r="H61" s="126"/>
      <c r="I61" s="128">
        <f>SUM(I47:I60)</f>
        <v>0</v>
      </c>
      <c r="J61" s="126"/>
      <c r="K61" s="128">
        <f>SUM(K47:K60)</f>
        <v>91951.11</v>
      </c>
      <c r="L61" s="350"/>
      <c r="M61" s="128">
        <f>SUM(M47:M60)</f>
        <v>187313.6</v>
      </c>
    </row>
    <row r="62" spans="1:16" ht="9" customHeight="1" x14ac:dyDescent="0.25">
      <c r="A62" s="95"/>
      <c r="B62" s="95"/>
      <c r="C62" s="117"/>
      <c r="D62" s="100"/>
      <c r="E62" s="117"/>
      <c r="F62" s="100"/>
      <c r="G62" s="117"/>
      <c r="H62" s="100"/>
      <c r="I62" s="117"/>
      <c r="J62" s="100"/>
      <c r="K62" s="117"/>
      <c r="L62" s="103"/>
      <c r="M62" s="117"/>
    </row>
    <row r="63" spans="1:16" ht="11.25" customHeight="1" x14ac:dyDescent="0.25">
      <c r="A63" s="70"/>
      <c r="B63" s="70"/>
      <c r="C63" s="58"/>
      <c r="D63" s="38"/>
      <c r="F63" s="58"/>
      <c r="G63" s="58">
        <f>IF(G61-'R&amp;P Accounts'!F34=0,0,"reference error")</f>
        <v>0</v>
      </c>
      <c r="H63" s="58"/>
      <c r="I63" s="58">
        <f>IF(I61-'R&amp;P Accounts'!H34=0,0,"reference error")</f>
        <v>0</v>
      </c>
      <c r="J63" s="58"/>
      <c r="K63" s="58"/>
      <c r="L63" s="58"/>
      <c r="M63" s="58"/>
    </row>
    <row r="64" spans="1:16" ht="11.25" customHeight="1" x14ac:dyDescent="0.25">
      <c r="A64" s="70"/>
      <c r="B64" s="70"/>
      <c r="C64" s="58"/>
      <c r="D64" s="38"/>
      <c r="E64" s="58"/>
      <c r="F64" s="58"/>
      <c r="G64" s="58"/>
      <c r="H64" s="58"/>
      <c r="I64" s="58"/>
      <c r="J64" s="58"/>
      <c r="K64" s="58"/>
      <c r="L64" s="58"/>
      <c r="M64" s="58"/>
    </row>
    <row r="65" spans="1:12" ht="20" customHeight="1" x14ac:dyDescent="0.25">
      <c r="A65" s="70"/>
      <c r="B65" s="70"/>
      <c r="C65" s="38"/>
      <c r="D65" s="38"/>
      <c r="E65" s="38"/>
      <c r="F65" s="38"/>
      <c r="G65" s="38"/>
      <c r="H65" s="38"/>
      <c r="I65" s="38"/>
      <c r="J65" s="12"/>
      <c r="K65" s="84"/>
      <c r="L65" s="84"/>
    </row>
    <row r="66" spans="1:12" ht="20" customHeight="1" x14ac:dyDescent="0.25"/>
    <row r="67" spans="1:12" ht="54" customHeight="1" x14ac:dyDescent="0.25"/>
    <row r="68" spans="1:12" ht="54" customHeight="1" x14ac:dyDescent="0.25"/>
    <row r="69" spans="1:12" ht="19.5" customHeight="1" x14ac:dyDescent="0.25"/>
    <row r="70" spans="1:12" ht="17.25" customHeight="1" x14ac:dyDescent="0.25"/>
    <row r="71" spans="1:12" ht="17.25" customHeight="1" x14ac:dyDescent="0.25"/>
    <row r="72" spans="1:12" ht="18" customHeight="1" x14ac:dyDescent="0.25"/>
    <row r="73" spans="1:12" ht="17.25" customHeight="1" x14ac:dyDescent="0.25"/>
    <row r="74" spans="1:12" ht="16.5" customHeight="1" x14ac:dyDescent="0.25"/>
    <row r="75" spans="1:12" ht="29.25" customHeight="1" x14ac:dyDescent="0.25"/>
    <row r="76" spans="1:12" ht="18" customHeight="1" x14ac:dyDescent="0.25"/>
    <row r="77" spans="1:12" ht="17.25" customHeight="1" x14ac:dyDescent="0.25"/>
    <row r="78" spans="1:12" ht="19.5" customHeight="1" x14ac:dyDescent="0.25"/>
    <row r="79" spans="1:12" ht="16.5" customHeight="1" x14ac:dyDescent="0.25"/>
    <row r="80" spans="1:12" ht="29.25" customHeight="1" x14ac:dyDescent="0.25"/>
    <row r="81" ht="16.5" customHeight="1" x14ac:dyDescent="0.25"/>
    <row r="82" ht="17.25" customHeight="1" x14ac:dyDescent="0.25"/>
    <row r="83" ht="19.5" customHeight="1" x14ac:dyDescent="0.25"/>
    <row r="84" ht="5.2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7.25" customHeight="1" x14ac:dyDescent="0.25"/>
    <row r="90" ht="16.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3" ht="17.25" customHeight="1" x14ac:dyDescent="0.25"/>
    <row r="104" ht="17.25" customHeight="1" x14ac:dyDescent="0.25"/>
  </sheetData>
  <mergeCells count="10">
    <mergeCell ref="A44:M44"/>
    <mergeCell ref="L60:L61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61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4" zoomScale="120" zoomScaleNormal="120" workbookViewId="0">
      <selection activeCell="Q36" sqref="Q36"/>
    </sheetView>
  </sheetViews>
  <sheetFormatPr defaultColWidth="8.81640625" defaultRowHeight="12.5" x14ac:dyDescent="0.25"/>
  <cols>
    <col min="1" max="1" width="49" customWidth="1"/>
    <col min="2" max="2" width="1.453125" customWidth="1"/>
    <col min="3" max="3" width="15.453125" customWidth="1"/>
    <col min="4" max="4" width="1.81640625" customWidth="1"/>
    <col min="5" max="5" width="15.453125" hidden="1" customWidth="1"/>
    <col min="6" max="6" width="1.453125" hidden="1" customWidth="1"/>
    <col min="7" max="7" width="15.453125" hidden="1" customWidth="1"/>
    <col min="8" max="8" width="1.453125" customWidth="1"/>
    <col min="9" max="9" width="15.453125" customWidth="1"/>
    <col min="10" max="10" width="1.453125" customWidth="1"/>
    <col min="11" max="11" width="15.36328125" customWidth="1"/>
    <col min="12" max="12" width="1.453125" customWidth="1"/>
    <col min="13" max="13" width="15.36328125" customWidth="1"/>
  </cols>
  <sheetData>
    <row r="1" spans="1:14" ht="27.75" customHeight="1" x14ac:dyDescent="0.4">
      <c r="A1" s="1"/>
      <c r="B1" s="1"/>
      <c r="C1" s="362" t="str">
        <f>'R&amp;P Accounts'!B2</f>
        <v>Scottish Para-Football</v>
      </c>
      <c r="D1" s="362"/>
      <c r="E1" s="362"/>
      <c r="F1" s="362"/>
      <c r="G1" s="362"/>
      <c r="H1" s="362"/>
      <c r="I1" s="362"/>
      <c r="J1" s="362"/>
      <c r="K1" s="362"/>
      <c r="L1" s="1"/>
      <c r="M1" s="336" t="str">
        <f>'R&amp;P Accounts'!L2</f>
        <v>SC048491</v>
      </c>
      <c r="N1" s="336"/>
    </row>
    <row r="2" spans="1:14" x14ac:dyDescent="0.25">
      <c r="A2" s="318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</row>
    <row r="3" spans="1:14" ht="26.25" customHeight="1" x14ac:dyDescent="0.25">
      <c r="A3" s="42" t="s">
        <v>106</v>
      </c>
      <c r="B3" s="42"/>
      <c r="C3" s="43"/>
      <c r="D3" s="42"/>
      <c r="E3" s="42"/>
      <c r="F3" s="42"/>
      <c r="G3" s="42"/>
      <c r="H3" s="337"/>
      <c r="I3" s="337"/>
      <c r="J3" s="337"/>
      <c r="K3" s="337"/>
      <c r="L3" s="81"/>
      <c r="M3" s="182"/>
    </row>
    <row r="5" spans="1:14" ht="15.5" x14ac:dyDescent="0.25">
      <c r="A5" s="352" t="s">
        <v>124</v>
      </c>
      <c r="B5" s="352"/>
      <c r="C5" s="352"/>
      <c r="D5" s="352"/>
      <c r="E5" s="352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239" t="s">
        <v>149</v>
      </c>
      <c r="D6" s="112"/>
      <c r="E6" s="115" t="s">
        <v>150</v>
      </c>
      <c r="F6" s="107"/>
      <c r="G6" s="115" t="s">
        <v>151</v>
      </c>
      <c r="H6" s="107"/>
      <c r="I6" s="239" t="s">
        <v>158</v>
      </c>
      <c r="J6" s="106"/>
      <c r="K6" s="1"/>
      <c r="L6" s="1"/>
      <c r="M6" s="1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3">
      <c r="A9" s="85" t="s">
        <v>20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f t="shared" ref="K9:K16" si="0">SUM(C9:I9)</f>
        <v>0</v>
      </c>
      <c r="L9" s="166"/>
      <c r="M9" s="154"/>
    </row>
    <row r="10" spans="1:14" ht="17.25" customHeight="1" x14ac:dyDescent="0.3">
      <c r="A10" s="85" t="s">
        <v>21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 x14ac:dyDescent="0.3">
      <c r="A11" s="85" t="s">
        <v>22</v>
      </c>
      <c r="B11" s="70"/>
      <c r="C11" s="167">
        <v>50000</v>
      </c>
      <c r="D11" s="168"/>
      <c r="E11" s="167"/>
      <c r="F11" s="168"/>
      <c r="G11" s="167"/>
      <c r="H11" s="166"/>
      <c r="I11" s="167"/>
      <c r="J11" s="166"/>
      <c r="K11" s="154">
        <f t="shared" si="0"/>
        <v>50000</v>
      </c>
      <c r="L11" s="168"/>
      <c r="M11" s="167">
        <v>60000</v>
      </c>
    </row>
    <row r="12" spans="1:14" ht="16.5" customHeight="1" x14ac:dyDescent="0.3">
      <c r="A12" s="85" t="s">
        <v>23</v>
      </c>
      <c r="B12" s="70"/>
      <c r="C12" s="167">
        <v>0</v>
      </c>
      <c r="D12" s="168"/>
      <c r="E12" s="167">
        <v>0</v>
      </c>
      <c r="F12" s="168"/>
      <c r="G12" s="167">
        <v>0</v>
      </c>
      <c r="H12" s="166"/>
      <c r="I12" s="167">
        <f>9287.11+4200</f>
        <v>13487.11</v>
      </c>
      <c r="J12" s="166"/>
      <c r="K12" s="154">
        <f t="shared" si="0"/>
        <v>13487.11</v>
      </c>
      <c r="L12" s="168"/>
      <c r="M12" s="167"/>
    </row>
    <row r="13" spans="1:14" ht="17.25" customHeight="1" x14ac:dyDescent="0.3">
      <c r="A13" s="85" t="s">
        <v>24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 x14ac:dyDescent="0.3">
      <c r="A14" s="85" t="s">
        <v>25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 x14ac:dyDescent="0.3">
      <c r="A15" s="85" t="s">
        <v>67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5">
      <c r="A16" s="85" t="s">
        <v>68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>
        <v>60</v>
      </c>
    </row>
    <row r="17" spans="1:13" ht="16" thickBot="1" x14ac:dyDescent="0.4">
      <c r="A17" s="109" t="s">
        <v>95</v>
      </c>
      <c r="B17" s="97"/>
      <c r="C17" s="172">
        <f>SUM(C9:C16)</f>
        <v>50000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13487.11</v>
      </c>
      <c r="J17" s="173"/>
      <c r="K17" s="172">
        <f>SUM(K9:K16)</f>
        <v>63487.11</v>
      </c>
      <c r="L17" s="173"/>
      <c r="M17" s="172">
        <f>SUM(M9:M16)</f>
        <v>60060</v>
      </c>
    </row>
    <row r="18" spans="1:13" ht="15.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19">
        <f>IF(K17='R&amp;P Accounts'!B21,0,"cross ref error")</f>
        <v>0</v>
      </c>
      <c r="L18" s="96"/>
      <c r="M18" s="1"/>
    </row>
    <row r="19" spans="1:13" ht="16.5" customHeight="1" x14ac:dyDescent="0.3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3">
      <c r="A20" s="85" t="s">
        <v>26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 x14ac:dyDescent="0.35">
      <c r="A21" s="85" t="s">
        <v>27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" thickBot="1" x14ac:dyDescent="0.4">
      <c r="A22" s="109" t="s">
        <v>95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4">
      <c r="A23" s="109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" thickBot="1" x14ac:dyDescent="0.4">
      <c r="A24" s="109" t="s">
        <v>96</v>
      </c>
      <c r="B24" s="1"/>
      <c r="C24" s="165">
        <f>C17+C22</f>
        <v>50000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13487.11</v>
      </c>
      <c r="J24" s="159"/>
      <c r="K24" s="165">
        <f>K17+K22</f>
        <v>63487.11</v>
      </c>
      <c r="L24" s="159"/>
      <c r="M24" s="165">
        <f>M17+M22</f>
        <v>60060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0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3">
      <c r="A28" s="86" t="s">
        <v>28</v>
      </c>
      <c r="B28" s="1"/>
      <c r="C28" s="123"/>
      <c r="D28" s="159"/>
      <c r="E28" s="123"/>
      <c r="F28" s="159"/>
      <c r="G28" s="123"/>
      <c r="H28" s="159"/>
      <c r="I28" s="123">
        <v>11656.01</v>
      </c>
      <c r="J28" s="159"/>
      <c r="K28" s="224">
        <f t="shared" ref="K28:K38" si="1">SUM(C28:I28)</f>
        <v>11656.01</v>
      </c>
      <c r="L28" s="159"/>
      <c r="M28" s="123"/>
    </row>
    <row r="29" spans="1:13" ht="16.5" customHeight="1" x14ac:dyDescent="0.3">
      <c r="A29" s="86" t="s">
        <v>110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3">
      <c r="A30" s="86" t="s">
        <v>29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3">
      <c r="A31" s="86" t="s">
        <v>30</v>
      </c>
      <c r="B31" s="1"/>
      <c r="C31" s="161">
        <f>47358.3-540</f>
        <v>46818.3</v>
      </c>
      <c r="D31" s="159"/>
      <c r="E31" s="161"/>
      <c r="F31" s="159"/>
      <c r="G31" s="161"/>
      <c r="H31" s="159"/>
      <c r="I31" s="161"/>
      <c r="J31" s="159"/>
      <c r="K31" s="224">
        <f t="shared" si="1"/>
        <v>46818.3</v>
      </c>
      <c r="L31" s="159"/>
      <c r="M31" s="161">
        <v>52498</v>
      </c>
    </row>
    <row r="32" spans="1:13" ht="16.5" customHeight="1" x14ac:dyDescent="0.3">
      <c r="A32" s="86" t="s">
        <v>31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 x14ac:dyDescent="0.3">
      <c r="A33" s="86" t="s">
        <v>32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>SUM(C33:I33)</f>
        <v>0</v>
      </c>
      <c r="L33" s="159"/>
      <c r="M33" s="161"/>
    </row>
    <row r="34" spans="1:14" ht="16.5" customHeight="1" x14ac:dyDescent="0.3">
      <c r="A34" s="87" t="s">
        <v>33</v>
      </c>
      <c r="B34" s="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3">
      <c r="A35" s="87" t="s">
        <v>34</v>
      </c>
      <c r="B35" s="1"/>
      <c r="C35" s="161">
        <v>540</v>
      </c>
      <c r="D35" s="159"/>
      <c r="E35" s="161"/>
      <c r="F35" s="159"/>
      <c r="G35" s="161"/>
      <c r="H35" s="159"/>
      <c r="I35" s="161"/>
      <c r="J35" s="159"/>
      <c r="K35" s="224">
        <f t="shared" si="1"/>
        <v>540</v>
      </c>
      <c r="L35" s="159"/>
      <c r="M35" s="161"/>
    </row>
    <row r="36" spans="1:14" ht="17.25" customHeight="1" x14ac:dyDescent="0.3">
      <c r="A36" s="87" t="s">
        <v>35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4" x14ac:dyDescent="0.3">
      <c r="A37" s="86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4.5" thickBot="1" x14ac:dyDescent="0.35">
      <c r="A38" s="110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5">
      <c r="A39" s="13" t="s">
        <v>95</v>
      </c>
      <c r="B39" s="1"/>
      <c r="C39" s="162">
        <f>SUM(C28:C38)</f>
        <v>47358.3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11656.01</v>
      </c>
      <c r="J39" s="159"/>
      <c r="K39" s="158">
        <f>SUM(K28:K38)</f>
        <v>59014.310000000005</v>
      </c>
      <c r="L39" s="159"/>
      <c r="M39" s="158">
        <f>SUM(M28:M38)</f>
        <v>52498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0">
        <f>IF(K39='R&amp;P Accounts'!B42,0,"cross ref error")</f>
        <v>0</v>
      </c>
      <c r="L40" s="1"/>
      <c r="M40" s="1"/>
    </row>
    <row r="41" spans="1:14" ht="30" customHeight="1" x14ac:dyDescent="0.3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3">
      <c r="A42" s="86" t="s">
        <v>36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 x14ac:dyDescent="0.35">
      <c r="A43" s="86" t="s">
        <v>37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5">
      <c r="A44" s="13" t="s">
        <v>94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35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 x14ac:dyDescent="0.35">
      <c r="A46" s="111" t="s">
        <v>12</v>
      </c>
      <c r="B46" s="1"/>
      <c r="C46" s="158">
        <f>+C44+C39</f>
        <v>47358.3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11656.01</v>
      </c>
      <c r="J46" s="159"/>
      <c r="K46" s="158">
        <f>+K44+K39</f>
        <v>59014.310000000005</v>
      </c>
      <c r="L46" s="159"/>
      <c r="M46" s="158">
        <f>+M44+M39</f>
        <v>52498</v>
      </c>
      <c r="N46" s="160"/>
    </row>
    <row r="47" spans="1:14" ht="17.25" customHeight="1" thickBot="1" x14ac:dyDescent="0.35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>
        <f>IF(K46='R&amp;P Accounts'!B49,0,"cross ref error")</f>
        <v>0</v>
      </c>
      <c r="L47" s="132"/>
      <c r="M47" s="132"/>
    </row>
    <row r="48" spans="1:14" ht="18.75" customHeight="1" thickBot="1" x14ac:dyDescent="0.35">
      <c r="A48" s="40" t="s">
        <v>101</v>
      </c>
      <c r="B48" s="1"/>
      <c r="C48" s="156">
        <f>+C24-C46</f>
        <v>2641.6999999999971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1831.1000000000004</v>
      </c>
      <c r="J48" s="157"/>
      <c r="K48" s="156">
        <f>+K24-K46</f>
        <v>4472.7999999999956</v>
      </c>
      <c r="L48" s="157"/>
      <c r="M48" s="156">
        <f>+M24-M46</f>
        <v>7562</v>
      </c>
    </row>
    <row r="49" spans="1:13" ht="14.25" customHeight="1" thickBot="1" x14ac:dyDescent="0.35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5">
      <c r="A50" s="97" t="s">
        <v>117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5">
      <c r="A51" s="97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5">
      <c r="A52" s="13" t="s">
        <v>41</v>
      </c>
      <c r="B52" s="1"/>
      <c r="C52" s="156">
        <f>C48+C50</f>
        <v>2641.6999999999971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1831.1000000000004</v>
      </c>
      <c r="J52" s="157"/>
      <c r="K52" s="156">
        <f>K48+K50</f>
        <v>4472.7999999999956</v>
      </c>
      <c r="L52" s="157"/>
      <c r="M52" s="156">
        <f>M48+M50</f>
        <v>7562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0">
        <f>IF(K52='R&amp;P Accounts'!B55,0,"cross ref error")</f>
        <v>0</v>
      </c>
      <c r="L53" s="1"/>
      <c r="M53" s="1"/>
    </row>
    <row r="55" spans="1:13" ht="15.5" x14ac:dyDescent="0.35">
      <c r="A55" s="181" t="s">
        <v>103</v>
      </c>
    </row>
    <row r="56" spans="1:13" x14ac:dyDescent="0.25">
      <c r="A56" s="353"/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5"/>
    </row>
    <row r="57" spans="1:13" x14ac:dyDescent="0.25">
      <c r="A57" s="356"/>
      <c r="B57" s="357"/>
      <c r="C57" s="357"/>
      <c r="D57" s="357"/>
      <c r="E57" s="357"/>
      <c r="F57" s="357"/>
      <c r="G57" s="357"/>
      <c r="H57" s="357"/>
      <c r="I57" s="357"/>
      <c r="J57" s="357"/>
      <c r="K57" s="357"/>
      <c r="L57" s="357"/>
      <c r="M57" s="358"/>
    </row>
    <row r="58" spans="1:13" x14ac:dyDescent="0.25">
      <c r="A58" s="356"/>
      <c r="B58" s="357"/>
      <c r="C58" s="357"/>
      <c r="D58" s="357"/>
      <c r="E58" s="357"/>
      <c r="F58" s="357"/>
      <c r="G58" s="357"/>
      <c r="H58" s="357"/>
      <c r="I58" s="357"/>
      <c r="J58" s="357"/>
      <c r="K58" s="357"/>
      <c r="L58" s="357"/>
      <c r="M58" s="358"/>
    </row>
    <row r="59" spans="1:13" x14ac:dyDescent="0.25">
      <c r="A59" s="356"/>
      <c r="B59" s="357"/>
      <c r="C59" s="357"/>
      <c r="D59" s="357"/>
      <c r="E59" s="357"/>
      <c r="F59" s="357"/>
      <c r="G59" s="357"/>
      <c r="H59" s="357"/>
      <c r="I59" s="357"/>
      <c r="J59" s="357"/>
      <c r="K59" s="357"/>
      <c r="L59" s="357"/>
      <c r="M59" s="358"/>
    </row>
    <row r="60" spans="1:13" x14ac:dyDescent="0.25">
      <c r="A60" s="356"/>
      <c r="B60" s="357"/>
      <c r="C60" s="357"/>
      <c r="D60" s="357"/>
      <c r="E60" s="357"/>
      <c r="F60" s="357"/>
      <c r="G60" s="357"/>
      <c r="H60" s="357"/>
      <c r="I60" s="357"/>
      <c r="J60" s="357"/>
      <c r="K60" s="357"/>
      <c r="L60" s="357"/>
      <c r="M60" s="358"/>
    </row>
    <row r="61" spans="1:13" x14ac:dyDescent="0.25">
      <c r="A61" s="356"/>
      <c r="B61" s="357"/>
      <c r="C61" s="357"/>
      <c r="D61" s="357"/>
      <c r="E61" s="357"/>
      <c r="F61" s="357"/>
      <c r="G61" s="357"/>
      <c r="H61" s="357"/>
      <c r="I61" s="357"/>
      <c r="J61" s="357"/>
      <c r="K61" s="357"/>
      <c r="L61" s="357"/>
      <c r="M61" s="358"/>
    </row>
    <row r="62" spans="1:13" x14ac:dyDescent="0.25">
      <c r="A62" s="356"/>
      <c r="B62" s="357"/>
      <c r="C62" s="357"/>
      <c r="D62" s="357"/>
      <c r="E62" s="357"/>
      <c r="F62" s="357"/>
      <c r="G62" s="357"/>
      <c r="H62" s="357"/>
      <c r="I62" s="357"/>
      <c r="J62" s="357"/>
      <c r="K62" s="357"/>
      <c r="L62" s="357"/>
      <c r="M62" s="358"/>
    </row>
    <row r="63" spans="1:13" x14ac:dyDescent="0.25">
      <c r="A63" s="356"/>
      <c r="B63" s="357"/>
      <c r="C63" s="357"/>
      <c r="D63" s="357"/>
      <c r="E63" s="357"/>
      <c r="F63" s="357"/>
      <c r="G63" s="357"/>
      <c r="H63" s="357"/>
      <c r="I63" s="357"/>
      <c r="J63" s="357"/>
      <c r="K63" s="357"/>
      <c r="L63" s="357"/>
      <c r="M63" s="358"/>
    </row>
    <row r="64" spans="1:13" x14ac:dyDescent="0.25">
      <c r="A64" s="359"/>
      <c r="B64" s="360"/>
      <c r="C64" s="360"/>
      <c r="D64" s="360"/>
      <c r="E64" s="360"/>
      <c r="F64" s="360"/>
      <c r="G64" s="360"/>
      <c r="H64" s="360"/>
      <c r="I64" s="360"/>
      <c r="J64" s="360"/>
      <c r="K64" s="360"/>
      <c r="L64" s="360"/>
      <c r="M64" s="361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63" orientation="portrait" r:id="rId1"/>
  <headerFooter alignWithMargins="0">
    <oddHeader>&amp;LAPPENDIX 2</oddHeader>
    <oddFooter>&amp;L&amp;F&amp;A&amp;RDecember  2007</oddFooter>
  </headerFooter>
  <ignoredErrors>
    <ignoredError sqref="K12" unlocked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5"/>
  <sheetViews>
    <sheetView topLeftCell="A19" zoomScale="120" zoomScaleNormal="120" workbookViewId="0">
      <selection activeCell="C7" sqref="C7"/>
    </sheetView>
  </sheetViews>
  <sheetFormatPr defaultColWidth="9.1796875" defaultRowHeight="12.5" x14ac:dyDescent="0.25"/>
  <cols>
    <col min="1" max="1" width="49" style="1" customWidth="1"/>
    <col min="2" max="2" width="1.453125" style="1" customWidth="1"/>
    <col min="3" max="3" width="15.453125" style="30" customWidth="1"/>
    <col min="4" max="4" width="1.6328125" style="1" customWidth="1"/>
    <col min="5" max="5" width="15.453125" style="1" customWidth="1"/>
    <col min="6" max="6" width="1.453125" style="1" customWidth="1"/>
    <col min="7" max="7" width="15.453125" style="1" customWidth="1"/>
    <col min="8" max="8" width="1.453125" style="1" customWidth="1"/>
    <col min="9" max="9" width="15.453125" style="1" customWidth="1"/>
    <col min="10" max="10" width="1.453125" style="1" customWidth="1"/>
    <col min="11" max="11" width="14.6328125" style="1" customWidth="1"/>
    <col min="12" max="12" width="1.6328125" style="1" customWidth="1"/>
    <col min="13" max="13" width="14.6328125" style="1" customWidth="1"/>
    <col min="14" max="16384" width="9.1796875" style="1"/>
  </cols>
  <sheetData>
    <row r="1" spans="1:14" ht="27.75" customHeight="1" x14ac:dyDescent="0.4">
      <c r="C1" s="260" t="str">
        <f>'R&amp;P Accounts'!B2</f>
        <v>Scottish Para-Football</v>
      </c>
      <c r="D1" s="260"/>
      <c r="E1" s="260"/>
      <c r="F1" s="260"/>
      <c r="G1" s="260"/>
      <c r="H1" s="260"/>
      <c r="I1" s="260"/>
      <c r="J1" s="260"/>
      <c r="K1" s="260"/>
      <c r="M1" s="336" t="str">
        <f>'R&amp;P Accounts'!L2</f>
        <v>SC048491</v>
      </c>
      <c r="N1" s="336"/>
    </row>
    <row r="2" spans="1:14" ht="10.5" customHeight="1" x14ac:dyDescent="0.25">
      <c r="A2" s="318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</row>
    <row r="3" spans="1:14" s="46" customFormat="1" ht="26.25" customHeight="1" x14ac:dyDescent="0.25">
      <c r="A3" s="42" t="s">
        <v>107</v>
      </c>
      <c r="B3" s="42"/>
      <c r="C3" s="43"/>
      <c r="D3" s="42"/>
      <c r="E3" s="42"/>
      <c r="F3" s="42"/>
      <c r="G3" s="42"/>
      <c r="H3" s="337"/>
      <c r="I3" s="337"/>
      <c r="J3" s="337"/>
      <c r="K3" s="337"/>
      <c r="L3" s="81"/>
      <c r="M3" s="45"/>
    </row>
    <row r="4" spans="1:14" ht="15" customHeight="1" x14ac:dyDescent="0.25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</row>
    <row r="5" spans="1:14" ht="20" customHeight="1" x14ac:dyDescent="0.25">
      <c r="A5" s="352" t="s">
        <v>123</v>
      </c>
      <c r="B5" s="352"/>
      <c r="C5" s="352"/>
      <c r="D5" s="352"/>
      <c r="E5" s="352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239" t="s">
        <v>127</v>
      </c>
      <c r="D6" s="239"/>
      <c r="E6" s="239" t="s">
        <v>136</v>
      </c>
      <c r="F6" s="240"/>
      <c r="G6" s="239" t="s">
        <v>152</v>
      </c>
      <c r="H6" s="240"/>
      <c r="I6" s="239" t="s">
        <v>157</v>
      </c>
      <c r="J6" s="106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3">
      <c r="A9" s="85" t="s">
        <v>20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3">
      <c r="A10" s="85" t="s">
        <v>21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3">
      <c r="A11" s="85" t="s">
        <v>22</v>
      </c>
      <c r="B11" s="70"/>
      <c r="C11" s="118">
        <v>50000</v>
      </c>
      <c r="D11" s="119"/>
      <c r="E11" s="118"/>
      <c r="F11" s="119"/>
      <c r="G11" s="118"/>
      <c r="H11" s="122"/>
      <c r="I11" s="118">
        <v>5500</v>
      </c>
      <c r="J11" s="122"/>
      <c r="K11" s="224">
        <f t="shared" si="0"/>
        <v>55500</v>
      </c>
      <c r="L11" s="119"/>
      <c r="M11" s="175">
        <v>84000</v>
      </c>
    </row>
    <row r="12" spans="1:14" ht="16.5" customHeight="1" x14ac:dyDescent="0.3">
      <c r="A12" s="85" t="s">
        <v>23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3">
      <c r="A13" s="85" t="s">
        <v>24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0" customHeight="1" x14ac:dyDescent="0.3">
      <c r="A14" s="85" t="s">
        <v>25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3">
      <c r="A15" s="85" t="s">
        <v>67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5">
      <c r="A16" s="85" t="s">
        <v>68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4">
      <c r="A17" s="109" t="s">
        <v>95</v>
      </c>
      <c r="B17" s="97"/>
      <c r="C17" s="226">
        <f>SUM(C9:C16)</f>
        <v>50000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5500</v>
      </c>
      <c r="J17" s="227"/>
      <c r="K17" s="226">
        <f>SUM(K9:K16)</f>
        <v>55500</v>
      </c>
      <c r="L17" s="227"/>
      <c r="M17" s="226">
        <f>SUM(M9:M16)</f>
        <v>84000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1">
        <f>IF(K17='R&amp;P Accounts'!D21,0,"cross ref error")</f>
        <v>0</v>
      </c>
      <c r="L18" s="96"/>
    </row>
    <row r="19" spans="1:13" ht="29.25" customHeight="1" x14ac:dyDescent="0.3">
      <c r="A19" s="67" t="s">
        <v>91</v>
      </c>
      <c r="C19" s="1"/>
    </row>
    <row r="20" spans="1:13" ht="16.5" customHeight="1" x14ac:dyDescent="0.3">
      <c r="A20" s="85" t="s">
        <v>26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5">
      <c r="A21" s="85" t="s">
        <v>27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4">
      <c r="A22" s="109" t="s">
        <v>95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4">
      <c r="A23" s="10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4">
      <c r="A24" s="109" t="s">
        <v>96</v>
      </c>
      <c r="C24" s="165">
        <f>C17+C22</f>
        <v>50000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5500</v>
      </c>
      <c r="J24" s="159"/>
      <c r="K24" s="165">
        <f>K17+K22</f>
        <v>55500</v>
      </c>
      <c r="L24" s="159"/>
      <c r="M24" s="165">
        <f>M17+M22</f>
        <v>84000</v>
      </c>
    </row>
    <row r="25" spans="1:13" ht="19.5" customHeight="1" x14ac:dyDescent="0.25">
      <c r="C25" s="1"/>
      <c r="K25" s="220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3">
      <c r="A28" s="86" t="s">
        <v>28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3">
      <c r="A29" s="86" t="s">
        <v>110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3">
      <c r="A30" s="86" t="s">
        <v>29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3">
      <c r="A31" s="86" t="s">
        <v>30</v>
      </c>
      <c r="C31" s="161"/>
      <c r="D31" s="159"/>
      <c r="E31" s="161">
        <v>45132.72</v>
      </c>
      <c r="F31" s="159"/>
      <c r="G31" s="161"/>
      <c r="H31" s="159"/>
      <c r="I31" s="161"/>
      <c r="J31" s="159"/>
      <c r="K31" s="224">
        <f t="shared" si="1"/>
        <v>45132.72</v>
      </c>
      <c r="L31" s="159"/>
      <c r="M31" s="161">
        <v>47816</v>
      </c>
    </row>
    <row r="32" spans="1:13" ht="17.25" customHeight="1" x14ac:dyDescent="0.3">
      <c r="A32" s="86" t="s">
        <v>31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>
        <v>87000</v>
      </c>
    </row>
    <row r="33" spans="1:13" ht="17.25" customHeight="1" x14ac:dyDescent="0.3">
      <c r="A33" s="86" t="s">
        <v>32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3">
      <c r="A34" s="87" t="s">
        <v>33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3">
      <c r="A35" s="87" t="s">
        <v>34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3">
      <c r="A36" s="87" t="s">
        <v>35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3">
      <c r="A37" s="86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5">
      <c r="A38" s="110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5">
      <c r="A39" s="13" t="s">
        <v>95</v>
      </c>
      <c r="C39" s="162">
        <f>SUM(C28:C38)</f>
        <v>0</v>
      </c>
      <c r="D39" s="159"/>
      <c r="E39" s="158">
        <f>SUM(E28:E38)</f>
        <v>45132.72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45132.72</v>
      </c>
      <c r="L39" s="159"/>
      <c r="M39" s="158">
        <f>SUM(M28:M38)</f>
        <v>134816</v>
      </c>
    </row>
    <row r="40" spans="1:13" x14ac:dyDescent="0.25">
      <c r="K40" s="220">
        <f>IF(K39='R&amp;P Accounts'!D42,0,"cross ref error")</f>
        <v>0</v>
      </c>
    </row>
    <row r="41" spans="1:13" ht="28" x14ac:dyDescent="0.3">
      <c r="A41" s="67" t="s">
        <v>93</v>
      </c>
    </row>
    <row r="42" spans="1:13" ht="17.25" customHeight="1" x14ac:dyDescent="0.3">
      <c r="A42" s="86" t="s">
        <v>36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5">
      <c r="A43" s="86" t="s">
        <v>37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5">
      <c r="A44" s="13" t="s">
        <v>94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" thickBot="1" x14ac:dyDescent="0.3">
      <c r="K45" s="220">
        <f>IF(K44='R&amp;P Accounts'!D47,0,"cross ref error")</f>
        <v>0</v>
      </c>
    </row>
    <row r="46" spans="1:13" ht="17.25" customHeight="1" thickBot="1" x14ac:dyDescent="0.35">
      <c r="A46" s="111" t="s">
        <v>12</v>
      </c>
      <c r="C46" s="158">
        <f>+C44+C39</f>
        <v>0</v>
      </c>
      <c r="D46" s="159"/>
      <c r="E46" s="158">
        <f>+E44+E39</f>
        <v>45132.72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45132.72</v>
      </c>
      <c r="L46" s="159"/>
      <c r="M46" s="158">
        <f>+M44+M39</f>
        <v>134816</v>
      </c>
    </row>
    <row r="47" spans="1:13" ht="13" thickBot="1" x14ac:dyDescent="0.3">
      <c r="K47" s="220">
        <f>IF(K46='R&amp;P Accounts'!D49,0,"cross ref error")</f>
        <v>0</v>
      </c>
    </row>
    <row r="48" spans="1:13" ht="17.25" customHeight="1" thickBot="1" x14ac:dyDescent="0.35">
      <c r="A48" s="40" t="s">
        <v>101</v>
      </c>
      <c r="C48" s="156">
        <f>+C24-C46</f>
        <v>50000</v>
      </c>
      <c r="D48" s="157"/>
      <c r="E48" s="156">
        <f>+E24-E46</f>
        <v>-45132.72</v>
      </c>
      <c r="F48" s="157"/>
      <c r="G48" s="156">
        <f>+G24-G46</f>
        <v>0</v>
      </c>
      <c r="H48" s="157"/>
      <c r="I48" s="156">
        <f>+I24-I46</f>
        <v>5500</v>
      </c>
      <c r="J48" s="157"/>
      <c r="K48" s="156">
        <f>+K24-K46</f>
        <v>10367.279999999999</v>
      </c>
      <c r="L48" s="157"/>
      <c r="M48" s="156">
        <f>+M24-M46</f>
        <v>-50816</v>
      </c>
    </row>
    <row r="49" spans="1:13" ht="14.25" customHeight="1" thickBot="1" x14ac:dyDescent="0.35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5">
      <c r="A50" s="97" t="s">
        <v>117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5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5">
      <c r="A52" s="13" t="s">
        <v>41</v>
      </c>
      <c r="C52" s="156">
        <f>C48+C50</f>
        <v>50000</v>
      </c>
      <c r="D52" s="157"/>
      <c r="E52" s="156">
        <f>E48+E50</f>
        <v>-45132.72</v>
      </c>
      <c r="F52" s="157"/>
      <c r="G52" s="156">
        <f>G48+G50</f>
        <v>0</v>
      </c>
      <c r="H52" s="157"/>
      <c r="I52" s="156">
        <f>I48+I50</f>
        <v>5500</v>
      </c>
      <c r="J52" s="157"/>
      <c r="K52" s="156">
        <f>K48+K50</f>
        <v>10367.279999999999</v>
      </c>
      <c r="L52" s="157"/>
      <c r="M52" s="156">
        <f>M48+M50</f>
        <v>-50816</v>
      </c>
    </row>
    <row r="53" spans="1:13" x14ac:dyDescent="0.25">
      <c r="K53" s="220">
        <f>IF(K52='R&amp;P Accounts'!D55,0,"cross ref error")</f>
        <v>0</v>
      </c>
    </row>
    <row r="55" spans="1:13" ht="15.5" x14ac:dyDescent="0.35">
      <c r="A55" s="181" t="s">
        <v>103</v>
      </c>
    </row>
    <row r="56" spans="1:13" x14ac:dyDescent="0.25">
      <c r="A56" s="363" t="s">
        <v>159</v>
      </c>
      <c r="B56" s="364"/>
      <c r="C56" s="364"/>
      <c r="D56" s="364"/>
      <c r="E56" s="364"/>
      <c r="F56" s="364"/>
      <c r="G56" s="364"/>
      <c r="H56" s="364"/>
      <c r="I56" s="364"/>
      <c r="J56" s="364"/>
      <c r="K56" s="364"/>
      <c r="L56" s="364"/>
      <c r="M56" s="365"/>
    </row>
    <row r="57" spans="1:13" x14ac:dyDescent="0.25">
      <c r="A57" s="366"/>
      <c r="B57" s="367"/>
      <c r="C57" s="367"/>
      <c r="D57" s="367"/>
      <c r="E57" s="367"/>
      <c r="F57" s="367"/>
      <c r="G57" s="367"/>
      <c r="H57" s="367"/>
      <c r="I57" s="367"/>
      <c r="J57" s="367"/>
      <c r="K57" s="367"/>
      <c r="L57" s="367"/>
      <c r="M57" s="368"/>
    </row>
    <row r="58" spans="1:13" x14ac:dyDescent="0.25">
      <c r="A58" s="366"/>
      <c r="B58" s="367"/>
      <c r="C58" s="367"/>
      <c r="D58" s="367"/>
      <c r="E58" s="367"/>
      <c r="F58" s="367"/>
      <c r="G58" s="367"/>
      <c r="H58" s="367"/>
      <c r="I58" s="367"/>
      <c r="J58" s="367"/>
      <c r="K58" s="367"/>
      <c r="L58" s="367"/>
      <c r="M58" s="368"/>
    </row>
    <row r="59" spans="1:13" x14ac:dyDescent="0.25">
      <c r="A59" s="366"/>
      <c r="B59" s="367"/>
      <c r="C59" s="367"/>
      <c r="D59" s="367"/>
      <c r="E59" s="367"/>
      <c r="F59" s="367"/>
      <c r="G59" s="367"/>
      <c r="H59" s="367"/>
      <c r="I59" s="367"/>
      <c r="J59" s="367"/>
      <c r="K59" s="367"/>
      <c r="L59" s="367"/>
      <c r="M59" s="368"/>
    </row>
    <row r="60" spans="1:13" x14ac:dyDescent="0.25">
      <c r="A60" s="366"/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8"/>
    </row>
    <row r="61" spans="1:13" x14ac:dyDescent="0.25">
      <c r="A61" s="366"/>
      <c r="B61" s="367"/>
      <c r="C61" s="367"/>
      <c r="D61" s="367"/>
      <c r="E61" s="367"/>
      <c r="F61" s="367"/>
      <c r="G61" s="367"/>
      <c r="H61" s="367"/>
      <c r="I61" s="367"/>
      <c r="J61" s="367"/>
      <c r="K61" s="367"/>
      <c r="L61" s="367"/>
      <c r="M61" s="368"/>
    </row>
    <row r="62" spans="1:13" x14ac:dyDescent="0.25">
      <c r="A62" s="366"/>
      <c r="B62" s="367"/>
      <c r="C62" s="367"/>
      <c r="D62" s="367"/>
      <c r="E62" s="367"/>
      <c r="F62" s="367"/>
      <c r="G62" s="367"/>
      <c r="H62" s="367"/>
      <c r="I62" s="367"/>
      <c r="J62" s="367"/>
      <c r="K62" s="367"/>
      <c r="L62" s="367"/>
      <c r="M62" s="368"/>
    </row>
    <row r="63" spans="1:13" x14ac:dyDescent="0.25">
      <c r="A63" s="366"/>
      <c r="B63" s="367"/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8"/>
    </row>
    <row r="64" spans="1:13" x14ac:dyDescent="0.25">
      <c r="A64" s="369"/>
      <c r="B64" s="370"/>
      <c r="C64" s="370"/>
      <c r="D64" s="370"/>
      <c r="E64" s="370"/>
      <c r="F64" s="370"/>
      <c r="G64" s="370"/>
      <c r="H64" s="370"/>
      <c r="I64" s="370"/>
      <c r="J64" s="370"/>
      <c r="K64" s="370"/>
      <c r="L64" s="370"/>
      <c r="M64" s="371"/>
    </row>
    <row r="65" spans="1:1" x14ac:dyDescent="0.25">
      <c r="A65" s="230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25" right="0.25" top="0.75" bottom="0.75" header="0.3" footer="0.3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4B2C8689-F404-49B5-97CE-1DA2527725C6}"/>
</file>

<file path=customXml/itemProps2.xml><?xml version="1.0" encoding="utf-8"?>
<ds:datastoreItem xmlns:ds="http://schemas.openxmlformats.org/officeDocument/2006/customXml" ds:itemID="{C2A34DF9-4291-4BA6-A86D-22DF6DF2C7BA}"/>
</file>

<file path=customXml/itemProps3.xml><?xml version="1.0" encoding="utf-8"?>
<ds:datastoreItem xmlns:ds="http://schemas.openxmlformats.org/officeDocument/2006/customXml" ds:itemID="{A8793712-B078-417F-BA60-9167C253AF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 Unrest</vt:lpstr>
      <vt:lpstr>Additional notes (3) Restr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Ashley Reid</cp:lastModifiedBy>
  <cp:lastPrinted>2026-09-02T20:10:34Z</cp:lastPrinted>
  <dcterms:created xsi:type="dcterms:W3CDTF">2007-04-10T16:51:52Z</dcterms:created>
  <dcterms:modified xsi:type="dcterms:W3CDTF">2026-09-21T10:19:42Z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