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autoCompressPictures="0"/>
  <mc:AlternateContent xmlns:mc="http://schemas.openxmlformats.org/markup-compatibility/2006">
    <mc:Choice Requires="x15">
      <x15ac:absPath xmlns:x15ac="http://schemas.microsoft.com/office/spreadsheetml/2010/11/ac" url="https://d.docs.live.net/5e661938d29ec363/Sailability/OSCR/2025 return/"/>
    </mc:Choice>
  </mc:AlternateContent>
  <xr:revisionPtr revIDLastSave="1" documentId="8_{24E38237-30D6-A24B-964B-E26A27E9597F}" xr6:coauthVersionLast="47" xr6:coauthVersionMax="47" xr10:uidLastSave="{0CC60AF9-30D0-4A98-AF56-B73E107E11E0}"/>
  <bookViews>
    <workbookView xWindow="-108" yWindow="-108" windowWidth="23256" windowHeight="12456" firstSheet="1" activeTab="5" xr2:uid="{00000000-000D-0000-FFFF-FFFF00000000}"/>
  </bookViews>
  <sheets>
    <sheet name="Export Summary" sheetId="1" r:id="rId1"/>
    <sheet name="R&amp;P Accounts" sheetId="2" r:id="rId2"/>
    <sheet name="Statement of balances" sheetId="3" r:id="rId3"/>
    <sheet name="Notes" sheetId="4" r:id="rId4"/>
    <sheet name="Additional notes (1)  " sheetId="5" r:id="rId5"/>
    <sheet name="Ledger"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1" i="3" l="1"/>
  <c r="O77" i="6" l="1"/>
  <c r="O78" i="6" s="1"/>
  <c r="O83" i="6" s="1"/>
  <c r="O95" i="6" s="1"/>
  <c r="O142" i="6" s="1"/>
  <c r="P146" i="6"/>
  <c r="H5" i="6"/>
  <c r="I153" i="6"/>
  <c r="G153" i="6"/>
  <c r="B34" i="2" s="1"/>
  <c r="E153" i="6"/>
  <c r="C160" i="6" s="1"/>
  <c r="D153" i="6"/>
  <c r="C159" i="6" s="1"/>
  <c r="C153" i="6"/>
  <c r="B12" i="2" s="1"/>
  <c r="O154" i="6"/>
  <c r="N7" i="6"/>
  <c r="N8" i="6" s="1"/>
  <c r="N9" i="6" s="1"/>
  <c r="N10" i="6" s="1"/>
  <c r="N11" i="6" s="1"/>
  <c r="N12" i="6" s="1"/>
  <c r="N13" i="6" s="1"/>
  <c r="N14" i="6" s="1"/>
  <c r="N15" i="6" s="1"/>
  <c r="N16" i="6" s="1"/>
  <c r="N17" i="6" s="1"/>
  <c r="N18" i="6" s="1"/>
  <c r="N19" i="6" s="1"/>
  <c r="N20" i="6" s="1"/>
  <c r="N21" i="6" s="1"/>
  <c r="N22" i="6" s="1"/>
  <c r="N23" i="6" s="1"/>
  <c r="N24" i="6" s="1"/>
  <c r="N25" i="6" s="1"/>
  <c r="N26" i="6" s="1"/>
  <c r="N27" i="6" s="1"/>
  <c r="N28" i="6" s="1"/>
  <c r="N29" i="6" s="1"/>
  <c r="N30" i="6" s="1"/>
  <c r="N31" i="6" s="1"/>
  <c r="N32" i="6" s="1"/>
  <c r="N33" i="6" s="1"/>
  <c r="N34" i="6" s="1"/>
  <c r="N35" i="6" s="1"/>
  <c r="N36" i="6" s="1"/>
  <c r="N37" i="6" s="1"/>
  <c r="N38" i="6" s="1"/>
  <c r="N39" i="6" s="1"/>
  <c r="N40" i="6" s="1"/>
  <c r="N41" i="6" s="1"/>
  <c r="N42" i="6" s="1"/>
  <c r="N43" i="6" s="1"/>
  <c r="N44" i="6" s="1"/>
  <c r="N45" i="6" s="1"/>
  <c r="N46" i="6" s="1"/>
  <c r="N47" i="6" s="1"/>
  <c r="N48" i="6" s="1"/>
  <c r="N49" i="6" s="1"/>
  <c r="N50" i="6" s="1"/>
  <c r="N51" i="6" s="1"/>
  <c r="N52" i="6" s="1"/>
  <c r="N53" i="6" s="1"/>
  <c r="N54" i="6" s="1"/>
  <c r="N55" i="6" s="1"/>
  <c r="N56" i="6" s="1"/>
  <c r="N57" i="6" s="1"/>
  <c r="N58" i="6" s="1"/>
  <c r="N59" i="6" s="1"/>
  <c r="N60" i="6" s="1"/>
  <c r="N61" i="6" s="1"/>
  <c r="N62" i="6" s="1"/>
  <c r="N63" i="6" s="1"/>
  <c r="N64" i="6" s="1"/>
  <c r="N65" i="6" s="1"/>
  <c r="N66" i="6" s="1"/>
  <c r="N67" i="6" s="1"/>
  <c r="N68" i="6" s="1"/>
  <c r="N69" i="6" s="1"/>
  <c r="N70" i="6" s="1"/>
  <c r="N71" i="6" s="1"/>
  <c r="N72" i="6" s="1"/>
  <c r="N73" i="6" s="1"/>
  <c r="N74" i="6" s="1"/>
  <c r="N75" i="6" s="1"/>
  <c r="N76" i="6" s="1"/>
  <c r="H7" i="6"/>
  <c r="H8" i="6" s="1"/>
  <c r="H9" i="6" s="1"/>
  <c r="H10" i="6" s="1"/>
  <c r="H11" i="6" s="1"/>
  <c r="H12" i="6" s="1"/>
  <c r="H13" i="6" s="1"/>
  <c r="H14" i="6" s="1"/>
  <c r="H15" i="6" s="1"/>
  <c r="H16" i="6" s="1"/>
  <c r="H17" i="6" s="1"/>
  <c r="H18" i="6" s="1"/>
  <c r="H19" i="6" s="1"/>
  <c r="H20" i="6" s="1"/>
  <c r="H21" i="6" s="1"/>
  <c r="H22" i="6" s="1"/>
  <c r="H23" i="6" s="1"/>
  <c r="H24" i="6" s="1"/>
  <c r="H25" i="6" s="1"/>
  <c r="H26" i="6" s="1"/>
  <c r="H27" i="6" s="1"/>
  <c r="H28" i="6" s="1"/>
  <c r="H29" i="6" s="1"/>
  <c r="H30" i="6" s="1"/>
  <c r="H31" i="6" s="1"/>
  <c r="H32" i="6" s="1"/>
  <c r="H33" i="6" s="1"/>
  <c r="H34" i="6" s="1"/>
  <c r="H35" i="6" s="1"/>
  <c r="H36" i="6" s="1"/>
  <c r="H37" i="6" s="1"/>
  <c r="H38" i="6" s="1"/>
  <c r="H39" i="6" s="1"/>
  <c r="H40" i="6" s="1"/>
  <c r="H41" i="6" s="1"/>
  <c r="H42" i="6" s="1"/>
  <c r="H43" i="6" s="1"/>
  <c r="H44" i="6" s="1"/>
  <c r="H45" i="6" s="1"/>
  <c r="H46" i="6" s="1"/>
  <c r="H47" i="6" s="1"/>
  <c r="H48" i="6" s="1"/>
  <c r="H49" i="6" s="1"/>
  <c r="H50" i="6" s="1"/>
  <c r="H51" i="6" s="1"/>
  <c r="H52" i="6" s="1"/>
  <c r="H53" i="6" s="1"/>
  <c r="H54" i="6" s="1"/>
  <c r="H55" i="6" s="1"/>
  <c r="H56" i="6" s="1"/>
  <c r="H57" i="6" s="1"/>
  <c r="H58" i="6" s="1"/>
  <c r="H59" i="6" s="1"/>
  <c r="H60" i="6" s="1"/>
  <c r="H61" i="6" s="1"/>
  <c r="H62" i="6" s="1"/>
  <c r="H63" i="6" s="1"/>
  <c r="H64" i="6" s="1"/>
  <c r="H65" i="6" s="1"/>
  <c r="H66" i="6" s="1"/>
  <c r="H67" i="6" s="1"/>
  <c r="H68" i="6" s="1"/>
  <c r="H69" i="6" s="1"/>
  <c r="H70" i="6" s="1"/>
  <c r="H71" i="6" s="1"/>
  <c r="H72" i="6" s="1"/>
  <c r="H73" i="6" s="1"/>
  <c r="H74" i="6" s="1"/>
  <c r="H75" i="6" s="1"/>
  <c r="H76" i="6" s="1"/>
  <c r="H77" i="6" s="1"/>
  <c r="H78" i="6" s="1"/>
  <c r="M58" i="5"/>
  <c r="M60" i="5" s="1"/>
  <c r="I58" i="5"/>
  <c r="I60" i="5" s="1"/>
  <c r="G58" i="5"/>
  <c r="G60" i="5" s="1"/>
  <c r="E58" i="5"/>
  <c r="E60" i="5" s="1"/>
  <c r="C58" i="5"/>
  <c r="K57" i="5"/>
  <c r="K56" i="5"/>
  <c r="K55" i="5"/>
  <c r="K54" i="5"/>
  <c r="K53" i="5"/>
  <c r="K52" i="5"/>
  <c r="K51" i="5"/>
  <c r="K50" i="5"/>
  <c r="K49" i="5"/>
  <c r="K48" i="5"/>
  <c r="K47" i="5"/>
  <c r="K58" i="5" s="1"/>
  <c r="M40" i="5"/>
  <c r="M42" i="5" s="1"/>
  <c r="I40" i="5"/>
  <c r="I42" i="5" s="1"/>
  <c r="G40" i="5"/>
  <c r="G42" i="5" s="1"/>
  <c r="E40" i="5"/>
  <c r="E42" i="5" s="1"/>
  <c r="C40" i="5"/>
  <c r="K39" i="5"/>
  <c r="K38" i="5"/>
  <c r="K37" i="5"/>
  <c r="K36" i="5"/>
  <c r="K35" i="5"/>
  <c r="K34" i="5"/>
  <c r="K33" i="5"/>
  <c r="K32" i="5"/>
  <c r="K40" i="5" s="1"/>
  <c r="L27" i="5"/>
  <c r="J27" i="5"/>
  <c r="F27" i="5"/>
  <c r="M25" i="5"/>
  <c r="M27" i="5" s="1"/>
  <c r="E25" i="5"/>
  <c r="E27" i="5" s="1"/>
  <c r="C25" i="5"/>
  <c r="K24" i="5"/>
  <c r="K23" i="5"/>
  <c r="K22" i="5"/>
  <c r="K21" i="5"/>
  <c r="K25" i="5" s="1"/>
  <c r="L16" i="5"/>
  <c r="J16" i="5"/>
  <c r="H16" i="5"/>
  <c r="F16" i="5"/>
  <c r="M14" i="5"/>
  <c r="M16" i="5" s="1"/>
  <c r="I14" i="5"/>
  <c r="I16" i="5" s="1"/>
  <c r="G14" i="5"/>
  <c r="G16" i="5" s="1"/>
  <c r="E14" i="5"/>
  <c r="E16" i="5" s="1"/>
  <c r="C14" i="5"/>
  <c r="K13" i="5"/>
  <c r="K12" i="5"/>
  <c r="K11" i="5"/>
  <c r="K10" i="5"/>
  <c r="K14" i="5" s="1"/>
  <c r="M1" i="5"/>
  <c r="C1" i="5"/>
  <c r="K17" i="4"/>
  <c r="K1" i="4"/>
  <c r="B1" i="4"/>
  <c r="P49" i="3"/>
  <c r="N49" i="3"/>
  <c r="P42" i="3"/>
  <c r="N42" i="3"/>
  <c r="P33" i="3"/>
  <c r="L33" i="3"/>
  <c r="N32" i="3"/>
  <c r="N30" i="3"/>
  <c r="N29" i="3"/>
  <c r="N28" i="3"/>
  <c r="N27" i="3"/>
  <c r="N26" i="3"/>
  <c r="N25" i="3"/>
  <c r="N24" i="3"/>
  <c r="N23" i="3"/>
  <c r="P19" i="3"/>
  <c r="N19" i="3"/>
  <c r="P9" i="3"/>
  <c r="L9" i="3"/>
  <c r="J9" i="3"/>
  <c r="I9" i="3"/>
  <c r="G9" i="3"/>
  <c r="N8" i="3"/>
  <c r="N7" i="3"/>
  <c r="H5" i="3"/>
  <c r="F5" i="3"/>
  <c r="N1" i="3"/>
  <c r="B1" i="3"/>
  <c r="L55" i="2"/>
  <c r="J53" i="2"/>
  <c r="H47" i="2"/>
  <c r="F47" i="2"/>
  <c r="D47" i="2"/>
  <c r="J46" i="2"/>
  <c r="B45" i="2"/>
  <c r="L42" i="2"/>
  <c r="H42" i="2"/>
  <c r="F42" i="2"/>
  <c r="D42" i="2"/>
  <c r="J41" i="2"/>
  <c r="J40" i="2"/>
  <c r="J39" i="2"/>
  <c r="J38" i="2"/>
  <c r="J37" i="2"/>
  <c r="J36" i="2"/>
  <c r="J35" i="2"/>
  <c r="J33" i="2"/>
  <c r="J32" i="2"/>
  <c r="J31" i="2"/>
  <c r="L26" i="2"/>
  <c r="H26" i="2"/>
  <c r="F26" i="2"/>
  <c r="D26" i="2"/>
  <c r="B26" i="2"/>
  <c r="J25" i="2"/>
  <c r="J24" i="2"/>
  <c r="J26" i="2" s="1"/>
  <c r="H21" i="2"/>
  <c r="F21" i="2"/>
  <c r="D21" i="2"/>
  <c r="J20" i="2"/>
  <c r="L20" i="2" s="1"/>
  <c r="J18" i="2"/>
  <c r="L18" i="2" s="1"/>
  <c r="J17" i="2"/>
  <c r="L17" i="2" s="1"/>
  <c r="J16" i="2"/>
  <c r="L16" i="2" s="1"/>
  <c r="J15" i="2"/>
  <c r="L15" i="2" s="1"/>
  <c r="L21" i="2" s="1"/>
  <c r="B14" i="2"/>
  <c r="B13" i="2" l="1"/>
  <c r="J13" i="2" s="1"/>
  <c r="N33" i="3"/>
  <c r="B19" i="2"/>
  <c r="J19" i="2" s="1"/>
  <c r="K42" i="5" s="1"/>
  <c r="N77" i="6"/>
  <c r="C16" i="5"/>
  <c r="J12" i="2"/>
  <c r="K16" i="5" s="1"/>
  <c r="C27" i="5"/>
  <c r="J14" i="2"/>
  <c r="K27" i="5" s="1"/>
  <c r="J27" i="2"/>
  <c r="D28" i="2"/>
  <c r="F28" i="2"/>
  <c r="H28" i="2"/>
  <c r="L28" i="2"/>
  <c r="B42" i="2"/>
  <c r="J34" i="2"/>
  <c r="J42" i="2" s="1"/>
  <c r="B47" i="2"/>
  <c r="J45" i="2"/>
  <c r="J47" i="2" s="1"/>
  <c r="D49" i="2"/>
  <c r="F49" i="2"/>
  <c r="H49" i="2"/>
  <c r="N5" i="3"/>
  <c r="C60" i="5"/>
  <c r="G160" i="6"/>
  <c r="C158" i="6"/>
  <c r="G154" i="6"/>
  <c r="G161" i="6"/>
  <c r="C161" i="6"/>
  <c r="I155" i="6"/>
  <c r="C42" i="5" l="1"/>
  <c r="B21" i="2"/>
  <c r="J21" i="2" s="1"/>
  <c r="J28" i="2" s="1"/>
  <c r="B28" i="2"/>
  <c r="J49" i="2"/>
  <c r="K60" i="5"/>
  <c r="N79" i="6"/>
  <c r="N80" i="6" s="1"/>
  <c r="N81" i="6" s="1"/>
  <c r="N82" i="6" s="1"/>
  <c r="N78" i="6"/>
  <c r="H79" i="6"/>
  <c r="H80" i="6" s="1"/>
  <c r="H81" i="6" s="1"/>
  <c r="H82" i="6" s="1"/>
  <c r="C162" i="6"/>
  <c r="E158" i="6"/>
  <c r="G162" i="6"/>
  <c r="B49" i="2"/>
  <c r="J48" i="2"/>
  <c r="J43" i="2"/>
  <c r="H51" i="2"/>
  <c r="H55" i="2" s="1"/>
  <c r="L10" i="3" s="1"/>
  <c r="F51" i="2"/>
  <c r="F55" i="2" s="1"/>
  <c r="J10" i="3" s="1"/>
  <c r="D51" i="2"/>
  <c r="D55" i="2" s="1"/>
  <c r="H6" i="3" s="1"/>
  <c r="J22" i="2"/>
  <c r="B51" i="2" l="1"/>
  <c r="J50" i="2"/>
  <c r="J29" i="2"/>
  <c r="H83" i="6"/>
  <c r="H84" i="6" s="1"/>
  <c r="H85" i="6" s="1"/>
  <c r="H86" i="6" s="1"/>
  <c r="H87" i="6" s="1"/>
  <c r="H88" i="6" s="1"/>
  <c r="H89" i="6" s="1"/>
  <c r="H90" i="6" s="1"/>
  <c r="H91" i="6" s="1"/>
  <c r="H92" i="6" s="1"/>
  <c r="H93" i="6" s="1"/>
  <c r="H94" i="6" s="1"/>
  <c r="N83" i="6"/>
  <c r="N84" i="6" s="1"/>
  <c r="N85" i="6" s="1"/>
  <c r="N86" i="6" s="1"/>
  <c r="N87" i="6" s="1"/>
  <c r="N88" i="6" s="1"/>
  <c r="N89" i="6" s="1"/>
  <c r="N90" i="6" s="1"/>
  <c r="N91" i="6" s="1"/>
  <c r="N92" i="6" s="1"/>
  <c r="N93" i="6" s="1"/>
  <c r="N94" i="6" s="1"/>
  <c r="B55" i="2"/>
  <c r="J51" i="2"/>
  <c r="J55" i="2" s="1"/>
  <c r="N95" i="6" l="1"/>
  <c r="N96" i="6" s="1"/>
  <c r="N97" i="6" s="1"/>
  <c r="N98" i="6" s="1"/>
  <c r="N99" i="6" s="1"/>
  <c r="N100" i="6" s="1"/>
  <c r="N101" i="6" s="1"/>
  <c r="N102" i="6" s="1"/>
  <c r="N103" i="6" s="1"/>
  <c r="N104" i="6" s="1"/>
  <c r="N105" i="6" s="1"/>
  <c r="H95" i="6"/>
  <c r="H96" i="6" s="1"/>
  <c r="H97" i="6" s="1"/>
  <c r="H98" i="6" s="1"/>
  <c r="H99" i="6" s="1"/>
  <c r="H100" i="6" s="1"/>
  <c r="H101" i="6" s="1"/>
  <c r="H102" i="6" s="1"/>
  <c r="H103" i="6" s="1"/>
  <c r="H104" i="6" s="1"/>
  <c r="H105" i="6" s="1"/>
  <c r="H106" i="6" s="1"/>
  <c r="H107" i="6" s="1"/>
  <c r="H108" i="6" s="1"/>
  <c r="H109" i="6" s="1"/>
  <c r="H110" i="6" s="1"/>
  <c r="H111" i="6" s="1"/>
  <c r="H112" i="6" s="1"/>
  <c r="H113" i="6" s="1"/>
  <c r="H114" i="6" s="1"/>
  <c r="H115" i="6" s="1"/>
  <c r="H116" i="6" s="1"/>
  <c r="H117" i="6" s="1"/>
  <c r="H118" i="6" s="1"/>
  <c r="H119" i="6" s="1"/>
  <c r="H120" i="6" s="1"/>
  <c r="H121" i="6" s="1"/>
  <c r="H122" i="6" s="1"/>
  <c r="H123" i="6" s="1"/>
  <c r="H124" i="6" s="1"/>
  <c r="H125" i="6" s="1"/>
  <c r="H126" i="6" s="1"/>
  <c r="H127" i="6" s="1"/>
  <c r="H128" i="6" s="1"/>
  <c r="H129" i="6" s="1"/>
  <c r="H130" i="6" s="1"/>
  <c r="H131" i="6" s="1"/>
  <c r="H132" i="6" s="1"/>
  <c r="H133" i="6" s="1"/>
  <c r="H134" i="6" s="1"/>
  <c r="H135" i="6" s="1"/>
  <c r="H136" i="6" s="1"/>
  <c r="H137" i="6" s="1"/>
  <c r="H138" i="6" s="1"/>
  <c r="H139" i="6" s="1"/>
  <c r="H140" i="6" s="1"/>
  <c r="H141" i="6" s="1"/>
  <c r="H142" i="6" s="1"/>
  <c r="H143" i="6" s="1"/>
  <c r="H144" i="6" s="1"/>
  <c r="H145" i="6" s="1"/>
  <c r="H146" i="6" s="1"/>
  <c r="H147" i="6" s="1"/>
  <c r="H148" i="6" s="1"/>
  <c r="H151" i="6" s="1"/>
  <c r="H152" i="6" s="1"/>
  <c r="F6" i="3"/>
  <c r="J56" i="2"/>
  <c r="N106" i="6" l="1"/>
  <c r="N107" i="6" s="1"/>
  <c r="N108" i="6" s="1"/>
  <c r="N109" i="6" s="1"/>
  <c r="N110" i="6" s="1"/>
  <c r="N111" i="6" s="1"/>
  <c r="N112" i="6" s="1"/>
  <c r="N113" i="6" s="1"/>
  <c r="N114" i="6" s="1"/>
  <c r="N115" i="6" s="1"/>
  <c r="N116" i="6" s="1"/>
  <c r="N117" i="6" s="1"/>
  <c r="N118" i="6" s="1"/>
  <c r="N119" i="6" s="1"/>
  <c r="N120" i="6" s="1"/>
  <c r="N121" i="6" s="1"/>
  <c r="N122" i="6" s="1"/>
  <c r="N123" i="6" s="1"/>
  <c r="N124" i="6" s="1"/>
  <c r="N125" i="6" s="1"/>
  <c r="N126" i="6" s="1"/>
  <c r="N127" i="6" s="1"/>
  <c r="N128" i="6" s="1"/>
  <c r="N129" i="6" s="1"/>
  <c r="N130" i="6" s="1"/>
  <c r="N131" i="6" s="1"/>
  <c r="N132" i="6" s="1"/>
  <c r="N133" i="6" s="1"/>
  <c r="N134" i="6" s="1"/>
  <c r="N135" i="6" s="1"/>
  <c r="N136" i="6" s="1"/>
  <c r="N137" i="6" s="1"/>
  <c r="N138" i="6" s="1"/>
  <c r="N139" i="6" s="1"/>
  <c r="N140" i="6" s="1"/>
  <c r="N141" i="6" s="1"/>
  <c r="N142" i="6" s="1"/>
  <c r="N143" i="6" s="1"/>
  <c r="N144" i="6" s="1"/>
  <c r="N145" i="6" s="1"/>
  <c r="N146" i="6" s="1"/>
  <c r="N147" i="6" s="1"/>
  <c r="N148" i="6" s="1"/>
  <c r="N154" i="6" s="1"/>
  <c r="P156" i="6" s="1"/>
  <c r="F10" i="3"/>
  <c r="N6" i="3"/>
  <c r="F9" i="3"/>
  <c r="N9" i="3" s="1"/>
</calcChain>
</file>

<file path=xl/sharedStrings.xml><?xml version="1.0" encoding="utf-8"?>
<sst xmlns="http://schemas.openxmlformats.org/spreadsheetml/2006/main" count="425" uniqueCount="302">
  <si>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</si>
  <si>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</si>
  <si>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</si>
  <si>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</si>
  <si>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R&amp;P Accounts</t>
  </si>
  <si>
    <t>Table 1</t>
  </si>
  <si>
    <r>
      <rPr>
        <u/>
        <sz val="12"/>
        <color indexed="13"/>
        <rFont val="Arial"/>
        <family val="2"/>
      </rPr>
      <t>R&amp;P Accounts</t>
    </r>
  </si>
  <si>
    <t>Statement of balances</t>
  </si>
  <si>
    <r>
      <rPr>
        <u/>
        <sz val="12"/>
        <color indexed="13"/>
        <rFont val="Arial"/>
        <family val="2"/>
      </rPr>
      <t>Statement of balances</t>
    </r>
  </si>
  <si>
    <t>Notes</t>
  </si>
  <si>
    <r>
      <rPr>
        <u/>
        <sz val="12"/>
        <color indexed="13"/>
        <rFont val="Arial"/>
        <family val="2"/>
      </rPr>
      <t>Notes</t>
    </r>
  </si>
  <si>
    <t xml:space="preserve">Additional notes (1)  </t>
  </si>
  <si>
    <r>
      <rPr>
        <u/>
        <sz val="12"/>
        <color indexed="13"/>
        <rFont val="Arial"/>
        <family val="2"/>
      </rPr>
      <t xml:space="preserve">Additional notes (1)  </t>
    </r>
  </si>
  <si>
    <t>Ledger</t>
  </si>
  <si>
    <r>
      <rPr>
        <u/>
        <sz val="12"/>
        <color indexed="13"/>
        <rFont val="Arial"/>
        <family val="2"/>
      </rPr>
      <t>Ledger</t>
    </r>
  </si>
  <si>
    <t xml:space="preserve">Enter charity name below </t>
  </si>
  <si>
    <t xml:space="preserve">Enter SC No. below   </t>
  </si>
  <si>
    <t>Fife Sailability</t>
  </si>
  <si>
    <t>SC045577</t>
  </si>
  <si>
    <t>Receipts and payments accounts</t>
  </si>
  <si>
    <t>For the period from</t>
  </si>
  <si>
    <t>Period start date</t>
  </si>
  <si>
    <t>to</t>
  </si>
  <si>
    <t>Period end date</t>
  </si>
  <si>
    <t>Section A Statement of receipts and payments</t>
  </si>
  <si>
    <t>Unrestricted funds</t>
  </si>
  <si>
    <t>Restricted funds</t>
  </si>
  <si>
    <t xml:space="preserve">Expendable endowment funds </t>
  </si>
  <si>
    <t>Permanent endowment funds</t>
  </si>
  <si>
    <t>Total funds current period</t>
  </si>
  <si>
    <t xml:space="preserve">Total funds last period </t>
  </si>
  <si>
    <t>to nearest £</t>
  </si>
  <si>
    <t xml:space="preserve">A1 Receipts </t>
  </si>
  <si>
    <t>Membership Fees</t>
  </si>
  <si>
    <t>Donations</t>
  </si>
  <si>
    <t>Grants</t>
  </si>
  <si>
    <t>-</t>
  </si>
  <si>
    <t>Receipts from fundraising activities</t>
  </si>
  <si>
    <t>Gross trading receipts</t>
  </si>
  <si>
    <t>Income from investments other than land and buildings</t>
  </si>
  <si>
    <t>Rents from land &amp; buildings</t>
  </si>
  <si>
    <t>Gross receipts from other charitable activities</t>
  </si>
  <si>
    <t xml:space="preserve">A1 Sub total </t>
  </si>
  <si>
    <t>A2 Receipts from asset &amp; investment sales</t>
  </si>
  <si>
    <t>Proceeds from sale of fixed assets</t>
  </si>
  <si>
    <t>Proceeds from sale of investments</t>
  </si>
  <si>
    <t xml:space="preserve">A2 Sub total </t>
  </si>
  <si>
    <t>Total receipts</t>
  </si>
  <si>
    <t>A3 Payments</t>
  </si>
  <si>
    <t>Expenses for fundraising activities</t>
  </si>
  <si>
    <t>Gross trading payments</t>
  </si>
  <si>
    <t>Investment management costs</t>
  </si>
  <si>
    <t>Payments relating directly to charitable activities</t>
  </si>
  <si>
    <t xml:space="preserve">Grants and donations </t>
  </si>
  <si>
    <t>Governance costs:</t>
  </si>
  <si>
    <t xml:space="preserve">  Audit / independent examination</t>
  </si>
  <si>
    <t xml:space="preserve">  Preparation of annual accounts</t>
  </si>
  <si>
    <t xml:space="preserve">  Legal costs</t>
  </si>
  <si>
    <t xml:space="preserve">Other </t>
  </si>
  <si>
    <t>A3 Sub total</t>
  </si>
  <si>
    <t>A4 Payments relating to asset and investment movements</t>
  </si>
  <si>
    <t>Purchases of fixed assets</t>
  </si>
  <si>
    <t>Purchase of investments</t>
  </si>
  <si>
    <t>A4 Sub total</t>
  </si>
  <si>
    <t>Total payments</t>
  </si>
  <si>
    <t>Net receipts / (payments)</t>
  </si>
  <si>
    <t>A5 Transfers to / (from) funds</t>
  </si>
  <si>
    <t>Surplus / (deficit) for year</t>
  </si>
  <si>
    <t>Section B Statement of balances</t>
  </si>
  <si>
    <t>Categories</t>
  </si>
  <si>
    <t xml:space="preserve">Details </t>
  </si>
  <si>
    <t xml:space="preserve">Unrestricted funds </t>
  </si>
  <si>
    <t xml:space="preserve">Restricted funds </t>
  </si>
  <si>
    <t xml:space="preserve">Permanent endowment funds </t>
  </si>
  <si>
    <t>Total current period</t>
  </si>
  <si>
    <t xml:space="preserve">Total last period </t>
  </si>
  <si>
    <t>B1 Cash funds</t>
  </si>
  <si>
    <t>Cash and bank balances at start of year</t>
  </si>
  <si>
    <t>Surplus / (deficit) shown on receipts and payments account</t>
  </si>
  <si>
    <t>Cash and bank balances at end of year</t>
  </si>
  <si>
    <t>(Agree balances with receipts and payments account(s))</t>
  </si>
  <si>
    <t>Details</t>
  </si>
  <si>
    <t>Fund to which asset belongs</t>
  </si>
  <si>
    <t>Market valuation</t>
  </si>
  <si>
    <t>Last year</t>
  </si>
  <si>
    <t>B2 Investments</t>
  </si>
  <si>
    <t>None</t>
  </si>
  <si>
    <t xml:space="preserve">Total </t>
  </si>
  <si>
    <t>Cost (if available)</t>
  </si>
  <si>
    <t>Current value (if available)</t>
  </si>
  <si>
    <t>B3 Other assets</t>
  </si>
  <si>
    <t>Hawk 20 Boat (Kitty)</t>
  </si>
  <si>
    <t>N/A</t>
  </si>
  <si>
    <t>Challenger dinghy</t>
  </si>
  <si>
    <t>Hoist</t>
  </si>
  <si>
    <t>Shelter</t>
  </si>
  <si>
    <t>Weta sailing dinghy</t>
  </si>
  <si>
    <t>Picnic table</t>
  </si>
  <si>
    <t>Promove sling</t>
  </si>
  <si>
    <t>Wheelyboat</t>
  </si>
  <si>
    <t>Radios</t>
  </si>
  <si>
    <t>Weta cover</t>
  </si>
  <si>
    <t>Total</t>
  </si>
  <si>
    <t>Fund to which liability relates</t>
  </si>
  <si>
    <t>Amount due</t>
  </si>
  <si>
    <t>B4 Liabilities</t>
  </si>
  <si>
    <t>Amount due (estimate)</t>
  </si>
  <si>
    <t>B5 Contingent liabilities</t>
  </si>
  <si>
    <r>
      <rPr>
        <b/>
        <sz val="10"/>
        <color indexed="8"/>
        <rFont val="Arial"/>
        <family val="2"/>
      </rPr>
      <t>Signed by one or two trustees on behalf of all the trustees</t>
    </r>
    <r>
      <rPr>
        <b/>
        <sz val="10"/>
        <color indexed="19"/>
        <rFont val="Arial"/>
        <family val="2"/>
      </rPr>
      <t xml:space="preserve"> </t>
    </r>
  </si>
  <si>
    <t>Signature</t>
  </si>
  <si>
    <t>Print Name</t>
  </si>
  <si>
    <t>Date of approval</t>
  </si>
  <si>
    <t xml:space="preserve">Section C Notes to the Accounts </t>
  </si>
  <si>
    <r>
      <rPr>
        <b/>
        <sz val="12"/>
        <color indexed="8"/>
        <rFont val="Arial"/>
        <family val="2"/>
      </rPr>
      <t xml:space="preserve">C1 Nature and purpose of funds </t>
    </r>
    <r>
      <rPr>
        <i/>
        <sz val="12"/>
        <color indexed="8"/>
        <rFont val="Arial"/>
        <family val="2"/>
      </rPr>
      <t>(may be stated on analysis of funds worksheets)</t>
    </r>
  </si>
  <si>
    <t>Type of activity or project supported</t>
  </si>
  <si>
    <t>Individual / institution</t>
  </si>
  <si>
    <t xml:space="preserve">Number of grants made </t>
  </si>
  <si>
    <t>£</t>
  </si>
  <si>
    <t>C2 Grants</t>
  </si>
  <si>
    <t>C3a Trustee remuneration</t>
  </si>
  <si>
    <t>If no remuneration was paid during the period to any charity trustee or person connected to a trustee cross this box (otherwise complete section 3b)</t>
  </si>
  <si>
    <t>X</t>
  </si>
  <si>
    <t>Authority under which paid</t>
  </si>
  <si>
    <t>C3b Trustee remuneration - details</t>
  </si>
  <si>
    <t>C4a Trustee expenses</t>
  </si>
  <si>
    <t>If no expenses were paid to any charity trustee during the period then cross this box (otherwise complete section 4b)</t>
  </si>
  <si>
    <t xml:space="preserve">Number of trustees </t>
  </si>
  <si>
    <t>C4b Trustee expenses - details</t>
  </si>
  <si>
    <t>Nature of relationship</t>
  </si>
  <si>
    <t>Nature of transaction</t>
  </si>
  <si>
    <t>Transaction amount (£)</t>
  </si>
  <si>
    <t>Balance outstanding at period end (£)</t>
  </si>
  <si>
    <t>C5 Transactions with trustees and connected persons</t>
  </si>
  <si>
    <t>NONE</t>
  </si>
  <si>
    <t>C6 Other information</t>
  </si>
  <si>
    <t>Additional analysis (1)</t>
  </si>
  <si>
    <t xml:space="preserve">Analysis of receipts and payments </t>
  </si>
  <si>
    <t xml:space="preserve">1 Donations </t>
  </si>
  <si>
    <t xml:space="preserve">2 Grants </t>
  </si>
  <si>
    <t xml:space="preserve">3  Gross receipts from other charitable activities </t>
  </si>
  <si>
    <t xml:space="preserve">4  Payments relating directly to charitable activities </t>
  </si>
  <si>
    <t>Ledger 1st November 2024 - 31st October 2025</t>
  </si>
  <si>
    <t>OPERATING  INCOME</t>
  </si>
  <si>
    <t>OPERATING EXPENDITURE</t>
  </si>
  <si>
    <t>BALANCE</t>
  </si>
  <si>
    <t>DEVELOPMENT GRANTS</t>
  </si>
  <si>
    <t>Balance</t>
  </si>
  <si>
    <t>IN BANK</t>
  </si>
  <si>
    <t>IN PAYPAL</t>
  </si>
  <si>
    <t>Cash in hand</t>
  </si>
  <si>
    <t>DATE</t>
  </si>
  <si>
    <t>Description</t>
  </si>
  <si>
    <t>Mem fee</t>
  </si>
  <si>
    <t>Other</t>
  </si>
  <si>
    <t xml:space="preserve">     Other</t>
  </si>
  <si>
    <t>Expenditure</t>
  </si>
  <si>
    <t>Un restricted</t>
  </si>
  <si>
    <t xml:space="preserve">Restricted </t>
  </si>
  <si>
    <t>Mark Bishopp subs</t>
  </si>
  <si>
    <t>Ian subs</t>
  </si>
  <si>
    <t>Rachel subs</t>
  </si>
  <si>
    <t>Andrew smith meal</t>
  </si>
  <si>
    <t>Volunteer supper</t>
  </si>
  <si>
    <t>E Mcansh cash subs</t>
  </si>
  <si>
    <t>Ben brown</t>
  </si>
  <si>
    <t>Jim Galloway</t>
  </si>
  <si>
    <t>Kate Walsh</t>
  </si>
  <si>
    <t>Mark Charles</t>
  </si>
  <si>
    <t>Matthew Gunn</t>
  </si>
  <si>
    <t>June Rodger</t>
  </si>
  <si>
    <t>Oliver Bowman</t>
  </si>
  <si>
    <t>Billy Scobie</t>
  </si>
  <si>
    <t>Chloe Ramsay</t>
  </si>
  <si>
    <t>Thomas Wilson</t>
  </si>
  <si>
    <t>Millie Mackenzie</t>
  </si>
  <si>
    <t>Callum smith</t>
  </si>
  <si>
    <t>K Fernandez</t>
  </si>
  <si>
    <t>Paul, Esther, Maya</t>
  </si>
  <si>
    <t>Fae Jephcote</t>
  </si>
  <si>
    <t>John Doig</t>
  </si>
  <si>
    <t>Stephen robertson</t>
  </si>
  <si>
    <t>Chris Levison</t>
  </si>
  <si>
    <t>Neil</t>
  </si>
  <si>
    <t>Ryan Finlayson</t>
  </si>
  <si>
    <t>Binder Files (Rachel)</t>
  </si>
  <si>
    <t>Ian reirement gift (Rachel)</t>
  </si>
  <si>
    <t>Steven Sawford Marine</t>
  </si>
  <si>
    <t>Mark Robertson</t>
  </si>
  <si>
    <t>Andrew Wallace</t>
  </si>
  <si>
    <t>Mark</t>
  </si>
  <si>
    <t>Ann subs</t>
  </si>
  <si>
    <t>Jacob Kelman</t>
  </si>
  <si>
    <t>Ashley Gilmor</t>
  </si>
  <si>
    <t>Aberlour care</t>
  </si>
  <si>
    <t>P Douglas</t>
  </si>
  <si>
    <t>Sharon Russell</t>
  </si>
  <si>
    <t>C Turton</t>
  </si>
  <si>
    <t>Stationary shortfall</t>
  </si>
  <si>
    <t>Stationary (Rachel)</t>
  </si>
  <si>
    <t>Ian retirement glass (Mark)</t>
  </si>
  <si>
    <t>Zoe Burns</t>
  </si>
  <si>
    <t>Laura McGuinness</t>
  </si>
  <si>
    <t>Paul Colthard</t>
  </si>
  <si>
    <t>Heriot Maitland</t>
  </si>
  <si>
    <t>Es Fleet support</t>
  </si>
  <si>
    <t>W Harrison</t>
  </si>
  <si>
    <t>Postage (Rachel)</t>
  </si>
  <si>
    <t>Tommy Lynch</t>
  </si>
  <si>
    <t>Debbie Mann</t>
  </si>
  <si>
    <t>David Mann</t>
  </si>
  <si>
    <t>Robert Dick</t>
  </si>
  <si>
    <t>Charlie Clark</t>
  </si>
  <si>
    <t>Dave Nisbet</t>
  </si>
  <si>
    <t>Eve Graham</t>
  </si>
  <si>
    <t>Wlliam Craig</t>
  </si>
  <si>
    <t>Jim and Diane Donaldson</t>
  </si>
  <si>
    <t>FYCA membership</t>
  </si>
  <si>
    <t>Crewsafe marine ltd</t>
  </si>
  <si>
    <t>wheelyboat insurance</t>
  </si>
  <si>
    <t>Tariq and Tracey</t>
  </si>
  <si>
    <t>Andrew smith</t>
  </si>
  <si>
    <t>Fuel (Neil)</t>
  </si>
  <si>
    <t>Glenalmond timber</t>
  </si>
  <si>
    <t>Wheelchair waterproofs (ann)</t>
  </si>
  <si>
    <t>E Mcansh donations</t>
  </si>
  <si>
    <t>Jennifer V-A</t>
  </si>
  <si>
    <t>Marlon Bozic subs via paypal</t>
  </si>
  <si>
    <t>thomas yeung subs via paypal</t>
  </si>
  <si>
    <t>Chris Levison lunch donation</t>
  </si>
  <si>
    <t>Zoe Burns lunch donation</t>
  </si>
  <si>
    <t>Neil lunch donation</t>
  </si>
  <si>
    <t xml:space="preserve">Megan masterton </t>
  </si>
  <si>
    <t>Alex milne subs via paypal</t>
  </si>
  <si>
    <t>Charlie clark luch donation</t>
  </si>
  <si>
    <t>Naomi white</t>
  </si>
  <si>
    <t>Mark bishop food donation</t>
  </si>
  <si>
    <t>Andrew smoth food donation</t>
  </si>
  <si>
    <t>Flask, badge and holder (ann)</t>
  </si>
  <si>
    <t>Hannah McGowan</t>
  </si>
  <si>
    <t>Bosun's Locker</t>
  </si>
  <si>
    <t>Starley Hall school</t>
  </si>
  <si>
    <t>Janice Hughes</t>
  </si>
  <si>
    <t>Flask, rolls, first aid (ann)</t>
  </si>
  <si>
    <t>Judith Bull subs via paypal</t>
  </si>
  <si>
    <t>P Davis</t>
  </si>
  <si>
    <t>Ian funeral donations</t>
  </si>
  <si>
    <t xml:space="preserve"> move to subs E Mcansh donations </t>
  </si>
  <si>
    <t>D mann donation</t>
  </si>
  <si>
    <t>C clark</t>
  </si>
  <si>
    <t>Kilmaron school</t>
  </si>
  <si>
    <t>Uni of St andrews</t>
  </si>
  <si>
    <t xml:space="preserve">FYCA </t>
  </si>
  <si>
    <t>Outboard repair Ferry marine</t>
  </si>
  <si>
    <t>Insurance claim</t>
  </si>
  <si>
    <t>Challenger lease</t>
  </si>
  <si>
    <t>Dunfermline whisky</t>
  </si>
  <si>
    <t>Can do</t>
  </si>
  <si>
    <t>Blesma</t>
  </si>
  <si>
    <t>PO evenelopes</t>
  </si>
  <si>
    <t>Fuel (Mark)</t>
  </si>
  <si>
    <t>Fuel (Deborah)</t>
  </si>
  <si>
    <t>Matthew Gunn club day</t>
  </si>
  <si>
    <t>Billy Scobie club day</t>
  </si>
  <si>
    <t>Stephen robertson club day</t>
  </si>
  <si>
    <t>Oliver Bowman cub day</t>
  </si>
  <si>
    <t>Kate Walsh club day</t>
  </si>
  <si>
    <t>Heriot maitmaldn club day</t>
  </si>
  <si>
    <t>June rodger clib day</t>
  </si>
  <si>
    <t>Carrie turton</t>
  </si>
  <si>
    <t>Mark charles club day</t>
  </si>
  <si>
    <t>Heather Ross club day</t>
  </si>
  <si>
    <t>D turnton refund</t>
  </si>
  <si>
    <t>D turnton club day food</t>
  </si>
  <si>
    <t>Jacob Kelman trip</t>
  </si>
  <si>
    <t>Megan Masterton</t>
  </si>
  <si>
    <t>Fuel and sundries (Neil)</t>
  </si>
  <si>
    <t>Padlock keys</t>
  </si>
  <si>
    <t>RYA membership</t>
  </si>
  <si>
    <t>Campion homes</t>
  </si>
  <si>
    <t>Bosun's locker</t>
  </si>
  <si>
    <t>Paul Coulthard</t>
  </si>
  <si>
    <t>Canal boat trip via ann</t>
  </si>
  <si>
    <t>(Paypal transfer to bank account £471.08)</t>
  </si>
  <si>
    <t>Seagull trust cruise</t>
  </si>
  <si>
    <t>Cash via rachel</t>
  </si>
  <si>
    <t>Condolence flowers</t>
  </si>
  <si>
    <t>(Cash in hand transfer to bank account £187.01)</t>
  </si>
  <si>
    <t>D turnton club day refund balance</t>
  </si>
  <si>
    <t>Website hosting</t>
  </si>
  <si>
    <t>CASH</t>
  </si>
  <si>
    <r>
      <rPr>
        <sz val="9"/>
        <color indexed="8"/>
        <rFont val="Arial"/>
        <family val="2"/>
      </rPr>
      <t xml:space="preserve">Profit / </t>
    </r>
    <r>
      <rPr>
        <sz val="9"/>
        <color indexed="16"/>
        <rFont val="Arial"/>
        <family val="2"/>
      </rPr>
      <t>loss</t>
    </r>
  </si>
  <si>
    <t>Profit / loss</t>
  </si>
  <si>
    <t>Total expenditure</t>
  </si>
  <si>
    <t>TOTAL</t>
  </si>
  <si>
    <t>OPERATING BALANCE</t>
  </si>
  <si>
    <t>Membership fees</t>
  </si>
  <si>
    <t>Other income</t>
  </si>
  <si>
    <t>Annual membership income</t>
  </si>
  <si>
    <t>Wheely boat income</t>
  </si>
  <si>
    <t>Annualised costs</t>
  </si>
  <si>
    <t>Wheely boat fuel</t>
  </si>
  <si>
    <r>
      <rPr>
        <sz val="9"/>
        <color indexed="8"/>
        <rFont val="Arial"/>
        <family val="2"/>
      </rPr>
      <t>Profit /</t>
    </r>
    <r>
      <rPr>
        <sz val="9"/>
        <color indexed="16"/>
        <rFont val="Arial"/>
        <family val="2"/>
      </rPr>
      <t xml:space="preserve"> Loss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</si>
</sst>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dddd&quot;, &quot;mmmm&quot; &quot;dd&quot;, &quot;yyyy"/>
    <numFmt numFmtId="165" formatCode="&quot; &quot;* #,##0&quot; &quot;;&quot; &quot;* \(#,##0\);&quot; &quot;* &quot;- &quot;"/>
    <numFmt numFmtId="166" formatCode="[$£-809]#,##0&quot; &quot;;\([$£-809]#,##0\)"/>
    <numFmt numFmtId="167" formatCode="[$£-809]#,##0.00&quot; &quot;;\([$£-809]#,##0.00\)"/>
    <numFmt numFmtId="168" formatCode="* #,##0&quot; &quot;;\(* #,##0&quot;) &quot;;&quot; &quot;* &quot;-&quot;??&quot; &quot;"/>
    <numFmt numFmtId="169" formatCode="&quot; &quot;* #,##0&quot; &quot;;&quot;-&quot;* #,##0&quot; &quot;;&quot; &quot;* &quot;-&quot;??&quot; &quot;"/>
    <numFmt numFmtId="170" formatCode="&quot; &quot;* #,##0.00&quot; &quot;;&quot; &quot;* \(#,##0.00\);&quot; &quot;* &quot;-&quot;??&quot; &quot;"/>
    <numFmt numFmtId="171" formatCode="dd&quot; &quot;mmmm&quot; &quot;yyyy"/>
    <numFmt numFmtId="172" formatCode="[$£-809]0.00"/>
    <numFmt numFmtId="173" formatCode="&quot; &quot;[$£-809]* #,##0.00&quot; &quot;;&quot;-&quot;[$£-809]* #,##0.00&quot; &quot;;&quot; &quot;[$£-809]* &quot;-&quot;??&quot; &quot;"/>
    <numFmt numFmtId="174" formatCode="[$£-809]#,##0.00"/>
    <numFmt numFmtId="175" formatCode="dd/mm/yy"/>
    <numFmt numFmtId="176" formatCode="[$£-809]#,##0.00;[$£-809]#,##0.00"/>
    <numFmt numFmtId="177" formatCode="d/m/yy"/>
    <numFmt numFmtId="178" formatCode="[$£-809]#,##0;&quot;-&quot;[$£-809]#,##0"/>
    <numFmt numFmtId="179" formatCode="[$£-809]#,##0.00;&quot;-&quot;[$£-809]#,##0.00"/>
  </numFmts>
  <fonts count="35" x14ac:knownFonts="1">
    <font>
      <sz val="10"/>
      <color indexed="8"/>
      <name val="Arial"/>
    </font>
    <font>
      <sz val="12"/>
      <color indexed="8"/>
      <name val="Arial"/>
      <family val="2"/>
    </font>
    <font>
      <sz val="14"/>
      <color indexed="8"/>
      <name val="Arial"/>
      <family val="2"/>
    </font>
    <font>
      <u/>
      <sz val="12"/>
      <color indexed="13"/>
      <name val="Arial"/>
      <family val="2"/>
    </font>
    <font>
      <b/>
      <i/>
      <sz val="10"/>
      <color indexed="8"/>
      <name val="Arial"/>
      <family val="2"/>
    </font>
    <font>
      <sz val="10"/>
      <color indexed="14"/>
      <name val="Arial"/>
      <family val="2"/>
    </font>
    <font>
      <b/>
      <sz val="16"/>
      <color indexed="8"/>
      <name val="Arial"/>
      <family val="2"/>
    </font>
    <font>
      <b/>
      <sz val="12"/>
      <color indexed="8"/>
      <name val="Arial"/>
      <family val="2"/>
    </font>
    <font>
      <b/>
      <sz val="18"/>
      <color indexed="8"/>
      <name val="Arial"/>
      <family val="2"/>
    </font>
    <font>
      <b/>
      <sz val="10"/>
      <color indexed="14"/>
      <name val="Arial"/>
      <family val="2"/>
    </font>
    <font>
      <b/>
      <sz val="11"/>
      <color indexed="8"/>
      <name val="Arial"/>
      <family val="2"/>
    </font>
    <font>
      <b/>
      <sz val="16"/>
      <color indexed="10"/>
      <name val="Arial"/>
      <family val="2"/>
    </font>
    <font>
      <b/>
      <sz val="11"/>
      <color indexed="15"/>
      <name val="Arial"/>
      <family val="2"/>
    </font>
    <font>
      <b/>
      <sz val="9"/>
      <color indexed="8"/>
      <name val="Arial"/>
      <family val="2"/>
    </font>
    <font>
      <sz val="9"/>
      <color indexed="8"/>
      <name val="Arial"/>
      <family val="2"/>
    </font>
    <font>
      <b/>
      <sz val="8"/>
      <color indexed="13"/>
      <name val="Arial"/>
      <family val="2"/>
    </font>
    <font>
      <sz val="8"/>
      <color indexed="8"/>
      <name val="Arial"/>
      <family val="2"/>
    </font>
    <font>
      <sz val="11"/>
      <color indexed="8"/>
      <name val="Arial"/>
      <family val="2"/>
    </font>
    <font>
      <b/>
      <i/>
      <sz val="12"/>
      <color indexed="8"/>
      <name val="Arial"/>
      <family val="2"/>
    </font>
    <font>
      <b/>
      <sz val="8"/>
      <color indexed="8"/>
      <name val="Arial"/>
      <family val="2"/>
    </font>
    <font>
      <b/>
      <sz val="10"/>
      <color indexed="8"/>
      <name val="Arial"/>
      <family val="2"/>
    </font>
    <font>
      <sz val="9"/>
      <color indexed="14"/>
      <name val="Arial"/>
      <family val="2"/>
    </font>
    <font>
      <sz val="11"/>
      <color indexed="14"/>
      <name val="Arial"/>
      <family val="2"/>
    </font>
    <font>
      <b/>
      <sz val="11"/>
      <color indexed="18"/>
      <name val="Arial"/>
      <family val="2"/>
    </font>
    <font>
      <b/>
      <i/>
      <sz val="9"/>
      <color indexed="8"/>
      <name val="Arial"/>
      <family val="2"/>
    </font>
    <font>
      <i/>
      <sz val="9"/>
      <color indexed="8"/>
      <name val="Arial"/>
      <family val="2"/>
    </font>
    <font>
      <b/>
      <sz val="10"/>
      <color indexed="19"/>
      <name val="Arial"/>
      <family val="2"/>
    </font>
    <font>
      <sz val="10"/>
      <color indexed="18"/>
      <name val="Arial"/>
      <family val="2"/>
    </font>
    <font>
      <i/>
      <sz val="12"/>
      <color indexed="8"/>
      <name val="Arial"/>
      <family val="2"/>
    </font>
    <font>
      <sz val="9"/>
      <color indexed="20"/>
      <name val="Arial"/>
      <family val="2"/>
    </font>
    <font>
      <sz val="9"/>
      <color indexed="21"/>
      <name val="Arial"/>
      <family val="2"/>
    </font>
    <font>
      <sz val="9"/>
      <color indexed="22"/>
      <name val="Arial"/>
      <family val="2"/>
    </font>
    <font>
      <sz val="9"/>
      <color indexed="16"/>
      <name val="Arial"/>
      <family val="2"/>
    </font>
    <font>
      <sz val="9"/>
      <color rgb="FF000000"/>
      <name val="Arial"/>
      <family val="2"/>
    </font>
    <font>
      <sz val="10"/>
      <color rgb="FF000000"/>
      <name val="Arial"/>
      <family val="2"/>
    </font>
  </fonts>
  <fills count="10">
    <fill>
      <patternFill patternType="none"/>
    </fill>
    <fill>
      <patternFill patternType="gray125"/>
    </fill>
    <fill>
      <patternFill patternType="solid">
        <fgColor indexed="10"/>
        <bgColor auto="1"/>
      </patternFill>
    </fill>
    <fill>
      <patternFill patternType="solid">
        <fgColor indexed="11"/>
        <bgColor auto="1"/>
      </patternFill>
    </fill>
    <fill>
      <patternFill patternType="solid">
        <fgColor indexed="12"/>
        <bgColor auto="1"/>
      </patternFill>
    </fill>
    <fill>
      <patternFill patternType="solid">
        <fgColor indexed="8"/>
        <bgColor auto="1"/>
      </patternFill>
    </fill>
    <fill>
      <patternFill patternType="solid">
        <fgColor indexed="17"/>
        <bgColor auto="1"/>
      </patternFill>
    </fill>
    <fill>
      <patternFill patternType="solid">
        <fgColor indexed="23"/>
        <bgColor auto="1"/>
      </patternFill>
    </fill>
    <fill>
      <patternFill patternType="solid">
        <fgColor indexed="24"/>
        <bgColor auto="1"/>
      </patternFill>
    </fill>
    <fill>
      <patternFill patternType="solid">
        <fgColor indexed="25"/>
        <bgColor auto="1"/>
      </patternFill>
    </fill>
  </fills>
  <borders count="66">
    <border>
      <left/>
      <right/>
      <top/>
      <bottom/>
      <diagonal/>
    </border>
    <border>
      <left style="thin">
        <color indexed="9"/>
      </left>
      <right/>
      <top style="thin">
        <color indexed="9"/>
      </top>
      <bottom/>
      <diagonal/>
    </border>
    <border>
      <left/>
      <right/>
      <top style="thin">
        <color indexed="9"/>
      </top>
      <bottom/>
      <diagonal/>
    </border>
    <border>
      <left/>
      <right style="thin">
        <color indexed="9"/>
      </right>
      <top style="thin">
        <color indexed="9"/>
      </top>
      <bottom/>
      <diagonal/>
    </border>
    <border>
      <left style="thin">
        <color indexed="9"/>
      </left>
      <right/>
      <top/>
      <bottom/>
      <diagonal/>
    </border>
    <border>
      <left/>
      <right/>
      <top/>
      <bottom/>
      <diagonal/>
    </border>
    <border>
      <left/>
      <right style="thin">
        <color indexed="9"/>
      </right>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style="thin">
        <color indexed="8"/>
      </bottom>
      <diagonal/>
    </border>
    <border>
      <left style="thin">
        <color indexed="9"/>
      </left>
      <right style="thin">
        <color indexed="8"/>
      </right>
      <top style="thin">
        <color indexed="9"/>
      </top>
      <bottom style="thin">
        <color indexed="9"/>
      </bottom>
      <diagonal/>
    </border>
    <border>
      <left style="thin">
        <color indexed="8"/>
      </left>
      <right style="thin">
        <color indexed="9"/>
      </right>
      <top style="thin">
        <color indexed="8"/>
      </top>
      <bottom style="thin">
        <color indexed="8"/>
      </bottom>
      <diagonal/>
    </border>
    <border>
      <left style="thin">
        <color indexed="9"/>
      </left>
      <right style="thin">
        <color indexed="9"/>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thin">
        <color indexed="9"/>
      </right>
      <top style="thin">
        <color indexed="9"/>
      </top>
      <bottom style="thin">
        <color indexed="9"/>
      </bottom>
      <diagonal/>
    </border>
    <border>
      <left style="thin">
        <color indexed="8"/>
      </left>
      <right style="thin">
        <color indexed="8"/>
      </right>
      <top style="thin">
        <color indexed="8"/>
      </top>
      <bottom style="thin">
        <color indexed="9"/>
      </bottom>
      <diagonal/>
    </border>
    <border>
      <left style="thin">
        <color indexed="8"/>
      </left>
      <right style="thin">
        <color indexed="8"/>
      </right>
      <top style="thin">
        <color indexed="9"/>
      </top>
      <bottom style="thin">
        <color indexed="9"/>
      </bottom>
      <diagonal/>
    </border>
    <border>
      <left style="thin">
        <color indexed="9"/>
      </left>
      <right style="thin">
        <color indexed="9"/>
      </right>
      <top style="thin">
        <color indexed="8"/>
      </top>
      <bottom style="thin">
        <color indexed="9"/>
      </bottom>
      <diagonal/>
    </border>
    <border>
      <left style="thin">
        <color indexed="8"/>
      </left>
      <right style="thin">
        <color indexed="8"/>
      </right>
      <top style="thin">
        <color indexed="9"/>
      </top>
      <bottom style="thin">
        <color indexed="8"/>
      </bottom>
      <diagonal/>
    </border>
    <border>
      <left style="thin">
        <color indexed="9"/>
      </left>
      <right style="thin">
        <color indexed="9"/>
      </right>
      <top style="thin">
        <color indexed="9"/>
      </top>
      <bottom/>
      <diagonal/>
    </border>
    <border>
      <left style="thin">
        <color indexed="9"/>
      </left>
      <right style="thin">
        <color indexed="9"/>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style="thin">
        <color indexed="8"/>
      </right>
      <top style="thin">
        <color indexed="9"/>
      </top>
      <bottom style="thin">
        <color indexed="8"/>
      </bottom>
      <diagonal/>
    </border>
    <border>
      <left style="thin">
        <color indexed="8"/>
      </left>
      <right style="thin">
        <color indexed="8"/>
      </right>
      <top style="thin">
        <color indexed="8"/>
      </top>
      <bottom style="thin">
        <color indexed="8"/>
      </bottom>
      <diagonal/>
    </border>
    <border>
      <left style="thin">
        <color indexed="9"/>
      </left>
      <right style="medium">
        <color indexed="8"/>
      </right>
      <top style="thin">
        <color indexed="8"/>
      </top>
      <bottom style="thin">
        <color indexed="9"/>
      </bottom>
      <diagonal/>
    </border>
    <border>
      <left style="medium">
        <color indexed="8"/>
      </left>
      <right style="medium">
        <color indexed="8"/>
      </right>
      <top style="thin">
        <color indexed="8"/>
      </top>
      <bottom style="thick">
        <color indexed="8"/>
      </bottom>
      <diagonal/>
    </border>
    <border>
      <left style="medium">
        <color indexed="8"/>
      </left>
      <right style="medium">
        <color indexed="8"/>
      </right>
      <top style="thin">
        <color indexed="9"/>
      </top>
      <bottom style="thin">
        <color indexed="9"/>
      </bottom>
      <diagonal/>
    </border>
    <border>
      <left style="medium">
        <color indexed="8"/>
      </left>
      <right style="medium">
        <color indexed="8"/>
      </right>
      <top style="thin">
        <color indexed="8"/>
      </top>
      <bottom style="medium">
        <color indexed="8"/>
      </bottom>
      <diagonal/>
    </border>
    <border>
      <left style="medium">
        <color indexed="8"/>
      </left>
      <right style="thin">
        <color indexed="9"/>
      </right>
      <top style="thin">
        <color indexed="9"/>
      </top>
      <bottom style="thin">
        <color indexed="9"/>
      </bottom>
      <diagonal/>
    </border>
    <border>
      <left style="thin">
        <color indexed="9"/>
      </left>
      <right style="thin">
        <color indexed="9"/>
      </right>
      <top style="thick">
        <color indexed="8"/>
      </top>
      <bottom style="thin">
        <color indexed="9"/>
      </bottom>
      <diagonal/>
    </border>
    <border>
      <left style="thin">
        <color indexed="9"/>
      </left>
      <right style="thin">
        <color indexed="9"/>
      </right>
      <top style="medium">
        <color indexed="8"/>
      </top>
      <bottom style="thin">
        <color indexed="9"/>
      </bottom>
      <diagonal/>
    </border>
    <border>
      <left style="thin">
        <color indexed="9"/>
      </left>
      <right style="thin">
        <color indexed="9"/>
      </right>
      <top style="thick">
        <color indexed="8"/>
      </top>
      <bottom style="thin">
        <color indexed="8"/>
      </bottom>
      <diagonal/>
    </border>
    <border>
      <left style="thin">
        <color indexed="9"/>
      </left>
      <right style="medium">
        <color indexed="8"/>
      </right>
      <top style="thin">
        <color indexed="9"/>
      </top>
      <bottom style="thin">
        <color indexed="9"/>
      </bottom>
      <diagonal/>
    </border>
    <border>
      <left style="thin">
        <color indexed="8"/>
      </left>
      <right style="thin">
        <color indexed="8"/>
      </right>
      <top style="thin">
        <color indexed="8"/>
      </top>
      <bottom style="thick">
        <color indexed="8"/>
      </bottom>
      <diagonal/>
    </border>
    <border>
      <left style="medium">
        <color indexed="8"/>
      </left>
      <right style="medium">
        <color indexed="8"/>
      </right>
      <top style="thick">
        <color indexed="8"/>
      </top>
      <bottom style="thick">
        <color indexed="8"/>
      </bottom>
      <diagonal/>
    </border>
    <border>
      <left style="medium">
        <color indexed="8"/>
      </left>
      <right style="medium">
        <color indexed="8"/>
      </right>
      <top style="thick">
        <color indexed="8"/>
      </top>
      <bottom style="thin">
        <color indexed="8"/>
      </bottom>
      <diagonal/>
    </border>
    <border>
      <left style="thin">
        <color indexed="9"/>
      </left>
      <right style="thin">
        <color indexed="9"/>
      </right>
      <top style="thin">
        <color indexed="8"/>
      </top>
      <bottom style="thick">
        <color indexed="8"/>
      </bottom>
      <diagonal/>
    </border>
    <border>
      <left style="thin">
        <color indexed="9"/>
      </left>
      <right style="thin">
        <color indexed="9"/>
      </right>
      <top style="thick">
        <color indexed="8"/>
      </top>
      <bottom style="thick">
        <color indexed="8"/>
      </bottom>
      <diagonal/>
    </border>
    <border>
      <left style="thin">
        <color indexed="9"/>
      </left>
      <right style="thin">
        <color indexed="9"/>
      </right>
      <top style="thick">
        <color indexed="8"/>
      </top>
      <bottom style="medium">
        <color indexed="8"/>
      </bottom>
      <diagonal/>
    </border>
    <border>
      <left style="medium">
        <color indexed="8"/>
      </left>
      <right style="medium">
        <color indexed="8"/>
      </right>
      <top style="thick">
        <color indexed="8"/>
      </top>
      <bottom style="medium">
        <color indexed="8"/>
      </bottom>
      <diagonal/>
    </border>
    <border>
      <left style="medium">
        <color indexed="8"/>
      </left>
      <right style="medium">
        <color indexed="8"/>
      </right>
      <top style="medium">
        <color indexed="8"/>
      </top>
      <bottom style="thick">
        <color indexed="8"/>
      </bottom>
      <diagonal/>
    </border>
    <border>
      <left style="thin">
        <color indexed="9"/>
      </left>
      <right style="thin">
        <color indexed="9"/>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thin">
        <color indexed="8"/>
      </right>
      <top style="thin">
        <color indexed="9"/>
      </top>
      <bottom style="thin">
        <color indexed="9"/>
      </bottom>
      <diagonal/>
    </border>
    <border>
      <left style="thin">
        <color indexed="8"/>
      </left>
      <right style="thin">
        <color indexed="8"/>
      </right>
      <top style="thick">
        <color indexed="8"/>
      </top>
      <bottom style="thick">
        <color indexed="8"/>
      </bottom>
      <diagonal/>
    </border>
    <border>
      <left style="thin">
        <color indexed="8"/>
      </left>
      <right style="medium">
        <color indexed="8"/>
      </right>
      <top style="thin">
        <color indexed="9"/>
      </top>
      <bottom style="thin">
        <color indexed="9"/>
      </bottom>
      <diagonal/>
    </border>
    <border>
      <left style="thin">
        <color indexed="9"/>
      </left>
      <right style="thin">
        <color indexed="9"/>
      </right>
      <top style="medium">
        <color indexed="8"/>
      </top>
      <bottom style="thick">
        <color indexed="8"/>
      </bottom>
      <diagonal/>
    </border>
    <border>
      <left style="thin">
        <color indexed="8"/>
      </left>
      <right style="thin">
        <color indexed="8"/>
      </right>
      <top style="thin">
        <color indexed="9"/>
      </top>
      <bottom style="thick">
        <color indexed="8"/>
      </bottom>
      <diagonal/>
    </border>
    <border>
      <left style="thin">
        <color indexed="9"/>
      </left>
      <right/>
      <top style="thin">
        <color indexed="9"/>
      </top>
      <bottom style="thin">
        <color indexed="9"/>
      </bottom>
      <diagonal/>
    </border>
    <border>
      <left/>
      <right/>
      <top style="thick">
        <color indexed="8"/>
      </top>
      <bottom/>
      <diagonal/>
    </border>
    <border>
      <left/>
      <right/>
      <top style="thick">
        <color indexed="8"/>
      </top>
      <bottom style="thin">
        <color indexed="9"/>
      </bottom>
      <diagonal/>
    </border>
    <border>
      <left/>
      <right/>
      <top style="thin">
        <color indexed="9"/>
      </top>
      <bottom style="thin">
        <color indexed="9"/>
      </bottom>
      <diagonal/>
    </border>
    <border>
      <left/>
      <right/>
      <top style="thin">
        <color indexed="8"/>
      </top>
      <bottom/>
      <diagonal/>
    </border>
    <border>
      <left/>
      <right style="thin">
        <color indexed="9"/>
      </right>
      <top style="thick">
        <color indexed="8"/>
      </top>
      <bottom/>
      <diagonal/>
    </border>
    <border>
      <left style="thin">
        <color indexed="8"/>
      </left>
      <right style="thin">
        <color indexed="8"/>
      </right>
      <top style="thin">
        <color indexed="8"/>
      </top>
      <bottom style="medium">
        <color indexed="8"/>
      </bottom>
      <diagonal/>
    </border>
    <border>
      <left style="thin">
        <color indexed="9"/>
      </left>
      <right style="thin">
        <color indexed="9"/>
      </right>
      <top/>
      <bottom style="thin">
        <color indexed="8"/>
      </bottom>
      <diagonal/>
    </border>
    <border>
      <left style="thin">
        <color indexed="8"/>
      </left>
      <right style="thin">
        <color indexed="9"/>
      </right>
      <top style="thin">
        <color indexed="8"/>
      </top>
      <bottom style="thin">
        <color indexed="9"/>
      </bottom>
      <diagonal/>
    </border>
    <border>
      <left style="thin">
        <color indexed="9"/>
      </left>
      <right style="thin">
        <color indexed="8"/>
      </right>
      <top style="thin">
        <color indexed="8"/>
      </top>
      <bottom style="thin">
        <color indexed="9"/>
      </bottom>
      <diagonal/>
    </border>
    <border>
      <left style="thin">
        <color indexed="8"/>
      </left>
      <right style="thin">
        <color indexed="9"/>
      </right>
      <top style="thin">
        <color indexed="9"/>
      </top>
      <bottom style="thin">
        <color indexed="8"/>
      </bottom>
      <diagonal/>
    </border>
    <border>
      <left/>
      <right/>
      <top/>
      <bottom style="thin">
        <color indexed="8"/>
      </bottom>
      <diagonal/>
    </border>
    <border>
      <left style="thin">
        <color indexed="9"/>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s>
  <cellStyleXfs count="1">
    <xf numFmtId="0" fontId="0" fillId="0" borderId="0" applyNumberFormat="0" applyFill="0" applyBorder="0" applyProtection="0"/>
  </cellStyleXfs>
  <cellXfs count="568">
    <xf numFmtId="0" fontId="0" fillId="0" borderId="0" xfId="0"/>
    <xf numFmtId="0" fontId="0" fillId="0" borderId="0" xfId="0" applyNumberForma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49" fontId="2" fillId="0" borderId="5" xfId="0" applyNumberFormat="1" applyFont="1" applyBorder="1" applyAlignment="1">
      <alignment horizontal="left"/>
    </xf>
    <xf numFmtId="49" fontId="1" fillId="3" borderId="5" xfId="0" applyNumberFormat="1" applyFont="1" applyFill="1" applyBorder="1" applyAlignment="1">
      <alignment horizontal="left"/>
    </xf>
    <xf numFmtId="0" fontId="1" fillId="3" borderId="5" xfId="0" applyFont="1" applyFill="1" applyBorder="1" applyAlignment="1">
      <alignment horizontal="left"/>
    </xf>
    <xf numFmtId="0" fontId="1" fillId="4" borderId="5" xfId="0" applyFont="1" applyFill="1" applyBorder="1" applyAlignment="1">
      <alignment horizontal="left"/>
    </xf>
    <xf numFmtId="49" fontId="1" fillId="4" borderId="5" xfId="0" applyNumberFormat="1" applyFont="1" applyFill="1" applyBorder="1" applyAlignment="1">
      <alignment horizontal="left"/>
    </xf>
    <xf numFmtId="49" fontId="3" fillId="4" borderId="5" xfId="0" applyNumberFormat="1" applyFont="1" applyFill="1" applyBorder="1" applyAlignment="1">
      <alignment horizontal="left"/>
    </xf>
    <xf numFmtId="0" fontId="0" fillId="0" borderId="7" xfId="0" applyBorder="1"/>
    <xf numFmtId="0" fontId="1" fillId="4" borderId="8" xfId="0" applyFont="1" applyFill="1" applyBorder="1" applyAlignment="1">
      <alignment horizontal="left"/>
    </xf>
    <xf numFmtId="49" fontId="1" fillId="4" borderId="8" xfId="0" applyNumberFormat="1" applyFont="1" applyFill="1" applyBorder="1" applyAlignment="1">
      <alignment horizontal="left"/>
    </xf>
    <xf numFmtId="49" fontId="3" fillId="4" borderId="8" xfId="0" applyNumberFormat="1" applyFont="1" applyFill="1" applyBorder="1" applyAlignment="1">
      <alignment horizontal="left"/>
    </xf>
    <xf numFmtId="0" fontId="0" fillId="0" borderId="9" xfId="0" applyBorder="1"/>
    <xf numFmtId="0" fontId="0" fillId="2" borderId="10" xfId="0" applyFill="1" applyBorder="1"/>
    <xf numFmtId="49" fontId="5" fillId="2" borderId="10" xfId="0" applyNumberFormat="1" applyFont="1" applyFill="1" applyBorder="1" applyAlignment="1">
      <alignment horizontal="center" vertical="top" wrapText="1"/>
    </xf>
    <xf numFmtId="49" fontId="6" fillId="2" borderId="10" xfId="0" applyNumberFormat="1" applyFont="1" applyFill="1" applyBorder="1" applyAlignment="1">
      <alignment vertical="top" wrapText="1"/>
    </xf>
    <xf numFmtId="0" fontId="7" fillId="2" borderId="10" xfId="0" applyFont="1" applyFill="1" applyBorder="1" applyAlignment="1">
      <alignment vertical="top" wrapText="1"/>
    </xf>
    <xf numFmtId="0" fontId="0" fillId="2" borderId="16" xfId="0" applyFill="1" applyBorder="1"/>
    <xf numFmtId="0" fontId="6" fillId="2" borderId="10" xfId="0" applyFont="1" applyFill="1" applyBorder="1" applyAlignment="1">
      <alignment vertical="center" wrapText="1"/>
    </xf>
    <xf numFmtId="0" fontId="0" fillId="2" borderId="21" xfId="0" applyFill="1" applyBorder="1"/>
    <xf numFmtId="0" fontId="0" fillId="2" borderId="22" xfId="0" applyFill="1" applyBorder="1"/>
    <xf numFmtId="49" fontId="11" fillId="5" borderId="4" xfId="0" applyNumberFormat="1" applyFont="1" applyFill="1" applyBorder="1"/>
    <xf numFmtId="165" fontId="11" fillId="5" borderId="5" xfId="0" applyNumberFormat="1" applyFont="1" applyFill="1" applyBorder="1"/>
    <xf numFmtId="0" fontId="11" fillId="5" borderId="5" xfId="0" applyFont="1" applyFill="1" applyBorder="1"/>
    <xf numFmtId="0" fontId="6" fillId="5" borderId="5" xfId="0" applyFont="1" applyFill="1" applyBorder="1"/>
    <xf numFmtId="0" fontId="0" fillId="5" borderId="5" xfId="0" applyFill="1" applyBorder="1"/>
    <xf numFmtId="0" fontId="0" fillId="2" borderId="23" xfId="0" applyFill="1" applyBorder="1"/>
    <xf numFmtId="0" fontId="12" fillId="2" borderId="24" xfId="0" applyFont="1" applyFill="1" applyBorder="1" applyAlignment="1">
      <alignment horizontal="center" vertical="center" wrapText="1"/>
    </xf>
    <xf numFmtId="49" fontId="10" fillId="2" borderId="24" xfId="0" applyNumberFormat="1"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4" xfId="0" applyFont="1" applyFill="1" applyBorder="1" applyAlignment="1">
      <alignment wrapText="1"/>
    </xf>
    <xf numFmtId="0" fontId="10" fillId="2" borderId="10" xfId="0" applyFont="1" applyFill="1" applyBorder="1" applyAlignment="1">
      <alignment horizontal="right"/>
    </xf>
    <xf numFmtId="49" fontId="13" fillId="2" borderId="10" xfId="0" applyNumberFormat="1" applyFont="1" applyFill="1" applyBorder="1" applyAlignment="1">
      <alignment horizontal="center" vertical="center" wrapText="1"/>
    </xf>
    <xf numFmtId="0" fontId="14" fillId="2" borderId="10" xfId="0" applyFont="1" applyFill="1" applyBorder="1" applyAlignment="1">
      <alignment vertical="center" wrapText="1"/>
    </xf>
    <xf numFmtId="165" fontId="13" fillId="2" borderId="10" xfId="0" applyNumberFormat="1" applyFont="1" applyFill="1" applyBorder="1" applyAlignment="1">
      <alignment horizontal="center" vertical="center" wrapText="1"/>
    </xf>
    <xf numFmtId="49" fontId="10" fillId="2" borderId="10" xfId="0" applyNumberFormat="1" applyFont="1" applyFill="1" applyBorder="1" applyAlignment="1">
      <alignment horizontal="left"/>
    </xf>
    <xf numFmtId="165" fontId="15" fillId="2" borderId="11" xfId="0" applyNumberFormat="1" applyFont="1" applyFill="1" applyBorder="1" applyAlignment="1">
      <alignment horizontal="right" vertical="center" wrapText="1"/>
    </xf>
    <xf numFmtId="0" fontId="16" fillId="2" borderId="10" xfId="0" applyFont="1" applyFill="1" applyBorder="1" applyAlignment="1">
      <alignment vertical="center" wrapText="1"/>
    </xf>
    <xf numFmtId="0" fontId="16" fillId="2" borderId="11" xfId="0" applyFont="1" applyFill="1" applyBorder="1" applyAlignment="1">
      <alignment vertical="center" wrapText="1"/>
    </xf>
    <xf numFmtId="0" fontId="16" fillId="2" borderId="10" xfId="0" applyFont="1" applyFill="1" applyBorder="1" applyAlignment="1">
      <alignment wrapText="1"/>
    </xf>
    <xf numFmtId="0" fontId="0" fillId="2" borderId="11" xfId="0" applyFill="1" applyBorder="1"/>
    <xf numFmtId="49" fontId="0" fillId="2" borderId="25" xfId="0" applyNumberFormat="1" applyFill="1" applyBorder="1"/>
    <xf numFmtId="166" fontId="10" fillId="2" borderId="26" xfId="0" applyNumberFormat="1" applyFont="1" applyFill="1" applyBorder="1" applyAlignment="1">
      <alignment wrapText="1"/>
    </xf>
    <xf numFmtId="165" fontId="10" fillId="2" borderId="18" xfId="0" applyNumberFormat="1" applyFont="1" applyFill="1" applyBorder="1" applyAlignment="1">
      <alignment wrapText="1"/>
    </xf>
    <xf numFmtId="165" fontId="10" fillId="2" borderId="26" xfId="0" applyNumberFormat="1" applyFont="1" applyFill="1" applyBorder="1" applyAlignment="1">
      <alignment wrapText="1"/>
    </xf>
    <xf numFmtId="165" fontId="10" fillId="6" borderId="26" xfId="0" applyNumberFormat="1" applyFont="1" applyFill="1" applyBorder="1" applyAlignment="1">
      <alignment wrapText="1"/>
    </xf>
    <xf numFmtId="165" fontId="17" fillId="2" borderId="18" xfId="0" applyNumberFormat="1" applyFont="1" applyFill="1" applyBorder="1" applyAlignment="1">
      <alignment wrapText="1"/>
    </xf>
    <xf numFmtId="49" fontId="17" fillId="2" borderId="26" xfId="0" applyNumberFormat="1" applyFont="1" applyFill="1" applyBorder="1" applyAlignment="1">
      <alignment horizontal="left" wrapText="1"/>
    </xf>
    <xf numFmtId="49" fontId="10" fillId="6" borderId="26" xfId="0" applyNumberFormat="1" applyFont="1" applyFill="1" applyBorder="1" applyAlignment="1">
      <alignment wrapText="1"/>
    </xf>
    <xf numFmtId="0" fontId="17" fillId="2" borderId="26" xfId="0" applyFont="1" applyFill="1" applyBorder="1" applyAlignment="1">
      <alignment horizontal="left" wrapText="1"/>
    </xf>
    <xf numFmtId="49" fontId="18" fillId="2" borderId="27" xfId="0" applyNumberFormat="1" applyFont="1" applyFill="1" applyBorder="1" applyAlignment="1">
      <alignment horizontal="right" wrapText="1"/>
    </xf>
    <xf numFmtId="165" fontId="10" fillId="6" borderId="28" xfId="0" applyNumberFormat="1" applyFont="1" applyFill="1" applyBorder="1" applyAlignment="1">
      <alignment wrapText="1"/>
    </xf>
    <xf numFmtId="165" fontId="10" fillId="2" borderId="29" xfId="0" applyNumberFormat="1" applyFont="1" applyFill="1" applyBorder="1" applyAlignment="1">
      <alignment wrapText="1"/>
    </xf>
    <xf numFmtId="165" fontId="10" fillId="6" borderId="30" xfId="0" applyNumberFormat="1" applyFont="1" applyFill="1" applyBorder="1" applyAlignment="1">
      <alignment wrapText="1"/>
    </xf>
    <xf numFmtId="165" fontId="17" fillId="2" borderId="29" xfId="0" applyNumberFormat="1" applyFont="1" applyFill="1" applyBorder="1" applyAlignment="1">
      <alignment wrapText="1"/>
    </xf>
    <xf numFmtId="0" fontId="0" fillId="2" borderId="31" xfId="0" applyFill="1" applyBorder="1"/>
    <xf numFmtId="0" fontId="14" fillId="2" borderId="10" xfId="0" applyFont="1" applyFill="1" applyBorder="1" applyAlignment="1">
      <alignment wrapText="1"/>
    </xf>
    <xf numFmtId="165" fontId="14" fillId="2" borderId="32" xfId="0" applyNumberFormat="1" applyFont="1" applyFill="1" applyBorder="1" applyAlignment="1">
      <alignment wrapText="1"/>
    </xf>
    <xf numFmtId="165" fontId="14" fillId="2" borderId="10" xfId="0" applyNumberFormat="1" applyFont="1" applyFill="1" applyBorder="1" applyAlignment="1">
      <alignment wrapText="1"/>
    </xf>
    <xf numFmtId="49" fontId="16" fillId="2" borderId="33" xfId="0" applyNumberFormat="1" applyFont="1" applyFill="1" applyBorder="1"/>
    <xf numFmtId="165" fontId="0" fillId="2" borderId="33" xfId="0" applyNumberFormat="1" applyFill="1" applyBorder="1"/>
    <xf numFmtId="49" fontId="10" fillId="2" borderId="11" xfId="0" applyNumberFormat="1" applyFont="1" applyFill="1" applyBorder="1" applyAlignment="1">
      <alignment horizontal="left" wrapText="1"/>
    </xf>
    <xf numFmtId="165" fontId="15" fillId="2" borderId="11" xfId="0" applyNumberFormat="1" applyFont="1" applyFill="1" applyBorder="1" applyAlignment="1">
      <alignment wrapText="1"/>
    </xf>
    <xf numFmtId="0" fontId="16" fillId="2" borderId="11" xfId="0" applyFont="1" applyFill="1" applyBorder="1" applyAlignment="1">
      <alignment wrapText="1"/>
    </xf>
    <xf numFmtId="0" fontId="10" fillId="2" borderId="10" xfId="0" applyFont="1" applyFill="1" applyBorder="1" applyAlignment="1">
      <alignment horizontal="right" wrapText="1"/>
    </xf>
    <xf numFmtId="165" fontId="10" fillId="2" borderId="34" xfId="0" applyNumberFormat="1" applyFont="1" applyFill="1" applyBorder="1" applyAlignment="1">
      <alignment wrapText="1"/>
    </xf>
    <xf numFmtId="165" fontId="17" fillId="2" borderId="10" xfId="0" applyNumberFormat="1" applyFont="1" applyFill="1" applyBorder="1" applyAlignment="1">
      <alignment wrapText="1"/>
    </xf>
    <xf numFmtId="49" fontId="17" fillId="2" borderId="34" xfId="0" applyNumberFormat="1" applyFont="1" applyFill="1" applyBorder="1"/>
    <xf numFmtId="165" fontId="17" fillId="2" borderId="34" xfId="0" applyNumberFormat="1" applyFont="1" applyFill="1" applyBorder="1"/>
    <xf numFmtId="49" fontId="18" fillId="2" borderId="35" xfId="0" applyNumberFormat="1" applyFont="1" applyFill="1" applyBorder="1" applyAlignment="1">
      <alignment horizontal="right" wrapText="1"/>
    </xf>
    <xf numFmtId="165" fontId="0" fillId="2" borderId="32" xfId="0" applyNumberFormat="1" applyFill="1" applyBorder="1"/>
    <xf numFmtId="165" fontId="0" fillId="2" borderId="10" xfId="0" applyNumberFormat="1" applyFill="1" applyBorder="1"/>
    <xf numFmtId="49" fontId="16" fillId="2" borderId="32" xfId="0" applyNumberFormat="1" applyFont="1" applyFill="1" applyBorder="1"/>
    <xf numFmtId="49" fontId="10" fillId="2" borderId="11" xfId="0" applyNumberFormat="1" applyFont="1" applyFill="1" applyBorder="1" applyAlignment="1">
      <alignment horizontal="left" vertical="top"/>
    </xf>
    <xf numFmtId="165" fontId="19" fillId="2" borderId="11" xfId="0" applyNumberFormat="1" applyFont="1" applyFill="1" applyBorder="1" applyAlignment="1">
      <alignment wrapText="1"/>
    </xf>
    <xf numFmtId="165" fontId="16" fillId="2" borderId="10" xfId="0" applyNumberFormat="1" applyFont="1" applyFill="1" applyBorder="1" applyAlignment="1">
      <alignment wrapText="1"/>
    </xf>
    <xf numFmtId="165" fontId="16" fillId="2" borderId="11" xfId="0" applyNumberFormat="1" applyFont="1" applyFill="1" applyBorder="1" applyAlignment="1">
      <alignment wrapText="1"/>
    </xf>
    <xf numFmtId="49" fontId="17" fillId="2" borderId="26" xfId="0" applyNumberFormat="1" applyFont="1" applyFill="1" applyBorder="1" applyAlignment="1">
      <alignment horizontal="left" vertical="top" wrapText="1"/>
    </xf>
    <xf numFmtId="165" fontId="17" fillId="2" borderId="18" xfId="0" applyNumberFormat="1" applyFont="1" applyFill="1" applyBorder="1"/>
    <xf numFmtId="167" fontId="10" fillId="2" borderId="26" xfId="0" applyNumberFormat="1" applyFont="1" applyFill="1" applyBorder="1" applyAlignment="1">
      <alignment wrapText="1"/>
    </xf>
    <xf numFmtId="49" fontId="17" fillId="2" borderId="26" xfId="0" applyNumberFormat="1" applyFont="1" applyFill="1" applyBorder="1" applyAlignment="1">
      <alignment horizontal="right" vertical="top" wrapText="1"/>
    </xf>
    <xf numFmtId="0" fontId="17" fillId="2" borderId="26" xfId="0" applyFont="1" applyFill="1" applyBorder="1" applyAlignment="1">
      <alignment horizontal="left" vertical="top" wrapText="1"/>
    </xf>
    <xf numFmtId="165" fontId="10" fillId="2" borderId="36" xfId="0" applyNumberFormat="1" applyFont="1" applyFill="1" applyBorder="1" applyAlignment="1">
      <alignment wrapText="1"/>
    </xf>
    <xf numFmtId="49" fontId="18" fillId="2" borderId="27" xfId="0" applyNumberFormat="1" applyFont="1" applyFill="1" applyBorder="1" applyAlignment="1">
      <alignment horizontal="right" vertical="top" wrapText="1"/>
    </xf>
    <xf numFmtId="165" fontId="10" fillId="6" borderId="37" xfId="0" applyNumberFormat="1" applyFont="1" applyFill="1" applyBorder="1" applyAlignment="1">
      <alignment wrapText="1"/>
    </xf>
    <xf numFmtId="165" fontId="17" fillId="2" borderId="29" xfId="0" applyNumberFormat="1" applyFont="1" applyFill="1" applyBorder="1"/>
    <xf numFmtId="49" fontId="0" fillId="2" borderId="32" xfId="0" applyNumberFormat="1" applyFill="1" applyBorder="1"/>
    <xf numFmtId="165" fontId="10" fillId="6" borderId="38" xfId="0" applyNumberFormat="1" applyFont="1" applyFill="1" applyBorder="1" applyAlignment="1">
      <alignment wrapText="1"/>
    </xf>
    <xf numFmtId="165" fontId="20" fillId="2" borderId="39" xfId="0" applyNumberFormat="1" applyFont="1" applyFill="1" applyBorder="1"/>
    <xf numFmtId="165" fontId="0" fillId="2" borderId="40" xfId="0" applyNumberFormat="1" applyFill="1" applyBorder="1"/>
    <xf numFmtId="49" fontId="16" fillId="2" borderId="40" xfId="0" applyNumberFormat="1" applyFont="1" applyFill="1" applyBorder="1"/>
    <xf numFmtId="49" fontId="18" fillId="2" borderId="35" xfId="0" applyNumberFormat="1" applyFont="1" applyFill="1" applyBorder="1" applyAlignment="1">
      <alignment horizontal="right"/>
    </xf>
    <xf numFmtId="165" fontId="14" fillId="2" borderId="40" xfId="0" applyNumberFormat="1" applyFont="1" applyFill="1" applyBorder="1"/>
    <xf numFmtId="165" fontId="14" fillId="2" borderId="10" xfId="0" applyNumberFormat="1" applyFont="1" applyFill="1" applyBorder="1"/>
    <xf numFmtId="49" fontId="16" fillId="2" borderId="41" xfId="0" applyNumberFormat="1" applyFont="1" applyFill="1" applyBorder="1"/>
    <xf numFmtId="165" fontId="14" fillId="2" borderId="10" xfId="0" applyNumberFormat="1" applyFont="1" applyFill="1" applyBorder="1" applyAlignment="1">
      <alignment vertical="top" wrapText="1"/>
    </xf>
    <xf numFmtId="49" fontId="18" fillId="2" borderId="35" xfId="0" applyNumberFormat="1" applyFont="1" applyFill="1" applyBorder="1" applyAlignment="1">
      <alignment horizontal="right" vertical="top"/>
    </xf>
    <xf numFmtId="168" fontId="10" fillId="6" borderId="42" xfId="0" applyNumberFormat="1" applyFont="1" applyFill="1" applyBorder="1" applyAlignment="1">
      <alignment horizontal="right"/>
    </xf>
    <xf numFmtId="165" fontId="10" fillId="2" borderId="29" xfId="0" applyNumberFormat="1" applyFont="1" applyFill="1" applyBorder="1" applyAlignment="1">
      <alignment horizontal="right" wrapText="1"/>
    </xf>
    <xf numFmtId="168" fontId="10" fillId="6" borderId="43" xfId="0" applyNumberFormat="1" applyFont="1" applyFill="1" applyBorder="1" applyAlignment="1">
      <alignment horizontal="right"/>
    </xf>
    <xf numFmtId="165" fontId="17" fillId="2" borderId="29" xfId="0" applyNumberFormat="1" applyFont="1" applyFill="1" applyBorder="1" applyAlignment="1">
      <alignment horizontal="right" vertical="top" wrapText="1"/>
    </xf>
    <xf numFmtId="0" fontId="17" fillId="2" borderId="31" xfId="0" applyFont="1" applyFill="1" applyBorder="1"/>
    <xf numFmtId="0" fontId="18" fillId="2" borderId="10" xfId="0" applyFont="1" applyFill="1" applyBorder="1" applyAlignment="1">
      <alignment horizontal="right" vertical="top"/>
    </xf>
    <xf numFmtId="168" fontId="10" fillId="2" borderId="44" xfId="0" applyNumberFormat="1" applyFont="1" applyFill="1" applyBorder="1" applyAlignment="1">
      <alignment horizontal="right"/>
    </xf>
    <xf numFmtId="165" fontId="10" fillId="2" borderId="10" xfId="0" applyNumberFormat="1" applyFont="1" applyFill="1" applyBorder="1" applyAlignment="1">
      <alignment horizontal="right" wrapText="1"/>
    </xf>
    <xf numFmtId="168" fontId="10" fillId="2" borderId="40" xfId="0" applyNumberFormat="1" applyFont="1" applyFill="1" applyBorder="1" applyAlignment="1">
      <alignment horizontal="right"/>
    </xf>
    <xf numFmtId="165" fontId="17" fillId="2" borderId="10" xfId="0" applyNumberFormat="1" applyFont="1" applyFill="1" applyBorder="1" applyAlignment="1">
      <alignment horizontal="right" vertical="top" wrapText="1"/>
    </xf>
    <xf numFmtId="0" fontId="17" fillId="2" borderId="10" xfId="0" applyFont="1" applyFill="1" applyBorder="1"/>
    <xf numFmtId="49" fontId="7" fillId="2" borderId="35" xfId="0" applyNumberFormat="1" applyFont="1" applyFill="1" applyBorder="1" applyAlignment="1">
      <alignment vertical="top"/>
    </xf>
    <xf numFmtId="168" fontId="10" fillId="6" borderId="45" xfId="0" applyNumberFormat="1" applyFont="1" applyFill="1" applyBorder="1" applyAlignment="1">
      <alignment horizontal="right"/>
    </xf>
    <xf numFmtId="165" fontId="10" fillId="2" borderId="46" xfId="0" applyNumberFormat="1" applyFont="1" applyFill="1" applyBorder="1" applyAlignment="1">
      <alignment horizontal="right" wrapText="1"/>
    </xf>
    <xf numFmtId="168" fontId="10" fillId="6" borderId="47" xfId="0" applyNumberFormat="1" applyFont="1" applyFill="1" applyBorder="1" applyAlignment="1">
      <alignment horizontal="right"/>
    </xf>
    <xf numFmtId="165" fontId="17" fillId="2" borderId="48" xfId="0" applyNumberFormat="1" applyFont="1" applyFill="1" applyBorder="1" applyAlignment="1">
      <alignment horizontal="right" vertical="top" wrapText="1"/>
    </xf>
    <xf numFmtId="0" fontId="10" fillId="2" borderId="10" xfId="0" applyFont="1" applyFill="1" applyBorder="1" applyAlignment="1">
      <alignment vertical="top"/>
    </xf>
    <xf numFmtId="168" fontId="10" fillId="2" borderId="49" xfId="0" applyNumberFormat="1" applyFont="1" applyFill="1" applyBorder="1" applyAlignment="1">
      <alignment horizontal="right"/>
    </xf>
    <xf numFmtId="49" fontId="18" fillId="2" borderId="35" xfId="0" applyNumberFormat="1" applyFont="1" applyFill="1" applyBorder="1" applyAlignment="1">
      <alignment horizontal="right" vertical="top" wrapText="1"/>
    </xf>
    <xf numFmtId="168" fontId="10" fillId="6" borderId="37" xfId="0" applyNumberFormat="1" applyFont="1" applyFill="1" applyBorder="1" applyAlignment="1">
      <alignment horizontal="right"/>
    </xf>
    <xf numFmtId="0" fontId="0" fillId="2" borderId="32" xfId="0" applyFill="1" applyBorder="1"/>
    <xf numFmtId="49" fontId="11" fillId="5" borderId="4" xfId="0" applyNumberFormat="1" applyFont="1" applyFill="1" applyBorder="1" applyAlignment="1">
      <alignment horizontal="left" vertical="center"/>
    </xf>
    <xf numFmtId="165" fontId="11" fillId="5" borderId="5" xfId="0" applyNumberFormat="1" applyFont="1" applyFill="1" applyBorder="1" applyAlignment="1">
      <alignment vertical="center"/>
    </xf>
    <xf numFmtId="0" fontId="11" fillId="5" borderId="5" xfId="0" applyFont="1" applyFill="1" applyBorder="1" applyAlignment="1">
      <alignment vertical="center"/>
    </xf>
    <xf numFmtId="0" fontId="6" fillId="5" borderId="5" xfId="0" applyFont="1" applyFill="1" applyBorder="1" applyAlignment="1">
      <alignment vertical="center"/>
    </xf>
    <xf numFmtId="0" fontId="0" fillId="5" borderId="5" xfId="0" applyFill="1" applyBorder="1" applyAlignment="1">
      <alignment vertical="center"/>
    </xf>
    <xf numFmtId="0" fontId="0" fillId="5" borderId="6" xfId="0" applyFill="1" applyBorder="1" applyAlignment="1">
      <alignment vertical="center"/>
    </xf>
    <xf numFmtId="49" fontId="12" fillId="2" borderId="24" xfId="0" applyNumberFormat="1" applyFont="1" applyFill="1" applyBorder="1" applyAlignment="1">
      <alignment horizontal="center" wrapText="1"/>
    </xf>
    <xf numFmtId="0" fontId="17" fillId="2" borderId="24" xfId="0" applyFont="1" applyFill="1" applyBorder="1" applyAlignment="1">
      <alignment vertical="top" wrapText="1"/>
    </xf>
    <xf numFmtId="49" fontId="20" fillId="2" borderId="24" xfId="0" applyNumberFormat="1" applyFont="1" applyFill="1" applyBorder="1" applyAlignment="1">
      <alignment horizontal="center" vertical="center" wrapText="1"/>
    </xf>
    <xf numFmtId="0" fontId="0" fillId="2" borderId="24" xfId="0" applyFill="1" applyBorder="1" applyAlignment="1">
      <alignment horizontal="center" vertical="center"/>
    </xf>
    <xf numFmtId="0" fontId="0" fillId="2" borderId="24" xfId="0" applyFill="1" applyBorder="1" applyAlignment="1">
      <alignment horizontal="center" vertical="center" wrapText="1"/>
    </xf>
    <xf numFmtId="0" fontId="14" fillId="2" borderId="10" xfId="0" applyFont="1" applyFill="1" applyBorder="1" applyAlignment="1">
      <alignment horizontal="center" vertical="top" wrapText="1"/>
    </xf>
    <xf numFmtId="49" fontId="13" fillId="2" borderId="11" xfId="0" applyNumberFormat="1" applyFont="1" applyFill="1" applyBorder="1" applyAlignment="1">
      <alignment horizontal="center" vertical="top" wrapText="1"/>
    </xf>
    <xf numFmtId="0" fontId="14" fillId="2" borderId="10" xfId="0" applyFont="1" applyFill="1" applyBorder="1" applyAlignment="1">
      <alignment vertical="top" wrapText="1"/>
    </xf>
    <xf numFmtId="169" fontId="14" fillId="2" borderId="18" xfId="0" applyNumberFormat="1" applyFont="1" applyFill="1" applyBorder="1" applyAlignment="1">
      <alignment vertical="center" wrapText="1"/>
    </xf>
    <xf numFmtId="168" fontId="10" fillId="2" borderId="26" xfId="0" applyNumberFormat="1" applyFont="1" applyFill="1" applyBorder="1" applyAlignment="1">
      <alignment horizontal="right" vertical="center"/>
    </xf>
    <xf numFmtId="168" fontId="17" fillId="2" borderId="18" xfId="0" applyNumberFormat="1" applyFont="1" applyFill="1" applyBorder="1" applyAlignment="1">
      <alignment horizontal="right" vertical="top"/>
    </xf>
    <xf numFmtId="168" fontId="10" fillId="6" borderId="26" xfId="0" applyNumberFormat="1" applyFont="1" applyFill="1" applyBorder="1" applyAlignment="1">
      <alignment horizontal="right" vertical="center"/>
    </xf>
    <xf numFmtId="168" fontId="10" fillId="2" borderId="36" xfId="0" applyNumberFormat="1" applyFont="1" applyFill="1" applyBorder="1" applyAlignment="1">
      <alignment horizontal="right" vertical="center"/>
    </xf>
    <xf numFmtId="168" fontId="17" fillId="2" borderId="50" xfId="0" applyNumberFormat="1" applyFont="1" applyFill="1" applyBorder="1" applyAlignment="1">
      <alignment horizontal="right" vertical="top"/>
    </xf>
    <xf numFmtId="169" fontId="14" fillId="2" borderId="35" xfId="0" applyNumberFormat="1" applyFont="1" applyFill="1" applyBorder="1" applyAlignment="1">
      <alignment vertical="center" wrapText="1"/>
    </xf>
    <xf numFmtId="168" fontId="10" fillId="6" borderId="37" xfId="0" applyNumberFormat="1" applyFont="1" applyFill="1" applyBorder="1" applyAlignment="1">
      <alignment horizontal="right" vertical="center"/>
    </xf>
    <xf numFmtId="0" fontId="17" fillId="2" borderId="29" xfId="0" applyFont="1" applyFill="1" applyBorder="1" applyAlignment="1">
      <alignment horizontal="right" vertical="top" wrapText="1"/>
    </xf>
    <xf numFmtId="0" fontId="21" fillId="2" borderId="51" xfId="0" applyFont="1" applyFill="1" applyBorder="1" applyAlignment="1">
      <alignment vertical="top" wrapText="1"/>
    </xf>
    <xf numFmtId="169" fontId="22" fillId="6" borderId="52" xfId="0" applyNumberFormat="1" applyFont="1" applyFill="1" applyBorder="1" applyAlignment="1">
      <alignment horizontal="right" wrapText="1"/>
    </xf>
    <xf numFmtId="0" fontId="17" fillId="2" borderId="53" xfId="0" applyFont="1" applyFill="1" applyBorder="1" applyAlignment="1">
      <alignment horizontal="right" vertical="top" wrapText="1"/>
    </xf>
    <xf numFmtId="0" fontId="17" fillId="2" borderId="54" xfId="0" applyFont="1" applyFill="1" applyBorder="1" applyAlignment="1">
      <alignment horizontal="right" vertical="top" wrapText="1"/>
    </xf>
    <xf numFmtId="169" fontId="22" fillId="6" borderId="55" xfId="0" applyNumberFormat="1" applyFont="1" applyFill="1" applyBorder="1" applyAlignment="1">
      <alignment horizontal="right" wrapText="1"/>
    </xf>
    <xf numFmtId="169" fontId="22" fillId="6" borderId="56" xfId="0" applyNumberFormat="1" applyFont="1" applyFill="1" applyBorder="1" applyAlignment="1">
      <alignment horizontal="right" wrapText="1"/>
    </xf>
    <xf numFmtId="0" fontId="14" fillId="2" borderId="10" xfId="0" applyFont="1" applyFill="1" applyBorder="1" applyAlignment="1">
      <alignment vertical="top"/>
    </xf>
    <xf numFmtId="0" fontId="0" fillId="2" borderId="24" xfId="0" applyFill="1" applyBorder="1"/>
    <xf numFmtId="0" fontId="14" fillId="2" borderId="24" xfId="0" applyFont="1" applyFill="1" applyBorder="1" applyAlignment="1">
      <alignment vertical="top" wrapText="1"/>
    </xf>
    <xf numFmtId="0" fontId="14" fillId="2" borderId="10" xfId="0" applyFont="1" applyFill="1" applyBorder="1" applyAlignment="1">
      <alignment horizontal="center" vertical="center"/>
    </xf>
    <xf numFmtId="0" fontId="13" fillId="2" borderId="10" xfId="0" applyFont="1" applyFill="1" applyBorder="1" applyAlignment="1">
      <alignment horizontal="center" vertical="center" wrapText="1"/>
    </xf>
    <xf numFmtId="0" fontId="25" fillId="2" borderId="10" xfId="0" applyFont="1" applyFill="1" applyBorder="1" applyAlignment="1">
      <alignment horizontal="center" vertical="top" wrapText="1"/>
    </xf>
    <xf numFmtId="0" fontId="24" fillId="2" borderId="10" xfId="0" applyFont="1" applyFill="1" applyBorder="1" applyAlignment="1">
      <alignment horizontal="center" vertical="top" wrapText="1"/>
    </xf>
    <xf numFmtId="0" fontId="25" fillId="2" borderId="10" xfId="0" applyFont="1" applyFill="1" applyBorder="1" applyAlignment="1">
      <alignment vertical="top" wrapText="1"/>
    </xf>
    <xf numFmtId="0" fontId="25" fillId="2" borderId="11" xfId="0" applyFont="1" applyFill="1" applyBorder="1" applyAlignment="1">
      <alignment vertical="top" wrapText="1"/>
    </xf>
    <xf numFmtId="165" fontId="17" fillId="2" borderId="26" xfId="0" applyNumberFormat="1" applyFont="1" applyFill="1" applyBorder="1" applyAlignment="1">
      <alignment horizontal="left" wrapText="1"/>
    </xf>
    <xf numFmtId="169" fontId="13" fillId="2" borderId="16" xfId="0" applyNumberFormat="1" applyFont="1" applyFill="1" applyBorder="1" applyAlignment="1">
      <alignment vertical="top" wrapText="1"/>
    </xf>
    <xf numFmtId="0" fontId="14" fillId="2" borderId="12" xfId="0" applyFont="1" applyFill="1" applyBorder="1" applyAlignment="1">
      <alignment vertical="top" wrapText="1"/>
    </xf>
    <xf numFmtId="0" fontId="17" fillId="2" borderId="18" xfId="0" applyFont="1" applyFill="1" applyBorder="1" applyAlignment="1">
      <alignment vertical="top" wrapText="1"/>
    </xf>
    <xf numFmtId="169" fontId="10" fillId="2" borderId="26" xfId="0" applyNumberFormat="1" applyFont="1" applyFill="1" applyBorder="1" applyAlignment="1">
      <alignment horizontal="right" vertical="top" wrapText="1"/>
    </xf>
    <xf numFmtId="0" fontId="17" fillId="2" borderId="18" xfId="0" applyFont="1" applyFill="1" applyBorder="1" applyAlignment="1">
      <alignment horizontal="right" vertical="top" wrapText="1"/>
    </xf>
    <xf numFmtId="169" fontId="13" fillId="2" borderId="10" xfId="0" applyNumberFormat="1" applyFont="1" applyFill="1" applyBorder="1" applyAlignment="1">
      <alignment vertical="top" wrapText="1"/>
    </xf>
    <xf numFmtId="169" fontId="10" fillId="2" borderId="57" xfId="0" applyNumberFormat="1" applyFont="1" applyFill="1" applyBorder="1" applyAlignment="1">
      <alignment horizontal="right" vertical="top" wrapText="1"/>
    </xf>
    <xf numFmtId="0" fontId="1" fillId="2" borderId="10" xfId="0" applyFont="1" applyFill="1" applyBorder="1" applyAlignment="1">
      <alignment vertical="top" wrapText="1"/>
    </xf>
    <xf numFmtId="165" fontId="14" fillId="2" borderId="19" xfId="0" applyNumberFormat="1" applyFont="1" applyFill="1" applyBorder="1" applyAlignment="1">
      <alignment horizontal="left" vertical="top" wrapText="1"/>
    </xf>
    <xf numFmtId="0" fontId="0" fillId="2" borderId="19" xfId="0" applyFill="1" applyBorder="1"/>
    <xf numFmtId="0" fontId="14" fillId="2" borderId="19" xfId="0" applyFont="1" applyFill="1" applyBorder="1" applyAlignment="1">
      <alignment vertical="top" wrapText="1"/>
    </xf>
    <xf numFmtId="49" fontId="20" fillId="2" borderId="19" xfId="0" applyNumberFormat="1" applyFont="1" applyFill="1" applyBorder="1" applyAlignment="1">
      <alignment horizontal="center" vertical="center" wrapText="1"/>
    </xf>
    <xf numFmtId="0" fontId="17" fillId="2" borderId="35" xfId="0" applyFont="1" applyFill="1" applyBorder="1" applyAlignment="1">
      <alignment vertical="top" wrapText="1"/>
    </xf>
    <xf numFmtId="169" fontId="10" fillId="2" borderId="45" xfId="0" applyNumberFormat="1" applyFont="1" applyFill="1" applyBorder="1" applyAlignment="1">
      <alignment horizontal="right" vertical="top" wrapText="1"/>
    </xf>
    <xf numFmtId="0" fontId="13" fillId="2" borderId="10" xfId="0" applyFont="1" applyFill="1" applyBorder="1" applyAlignment="1">
      <alignment horizontal="center" vertical="top" wrapText="1"/>
    </xf>
    <xf numFmtId="0" fontId="13" fillId="2" borderId="33" xfId="0" applyFont="1" applyFill="1" applyBorder="1" applyAlignment="1">
      <alignment horizontal="center" vertical="top" wrapText="1"/>
    </xf>
    <xf numFmtId="0" fontId="14" fillId="2" borderId="10" xfId="0" applyFont="1" applyFill="1" applyBorder="1" applyAlignment="1">
      <alignment horizontal="center" vertical="center" wrapText="1"/>
    </xf>
    <xf numFmtId="0" fontId="24" fillId="2" borderId="11" xfId="0" applyFont="1" applyFill="1" applyBorder="1" applyAlignment="1">
      <alignment horizontal="center" vertical="top" wrapText="1"/>
    </xf>
    <xf numFmtId="49" fontId="17" fillId="2" borderId="13" xfId="0" applyNumberFormat="1" applyFont="1" applyFill="1" applyBorder="1" applyAlignment="1">
      <alignment horizontal="center"/>
    </xf>
    <xf numFmtId="0" fontId="17" fillId="2" borderId="14" xfId="0" applyFont="1" applyFill="1" applyBorder="1" applyAlignment="1">
      <alignment horizontal="center"/>
    </xf>
    <xf numFmtId="170" fontId="17" fillId="2" borderId="26" xfId="0" applyNumberFormat="1" applyFont="1" applyFill="1" applyBorder="1" applyAlignment="1">
      <alignment horizontal="right" vertical="top" wrapText="1"/>
    </xf>
    <xf numFmtId="169" fontId="17" fillId="2" borderId="26" xfId="0" applyNumberFormat="1" applyFont="1" applyFill="1" applyBorder="1" applyAlignment="1">
      <alignment horizontal="right" vertical="top" wrapText="1"/>
    </xf>
    <xf numFmtId="49" fontId="17" fillId="2" borderId="15" xfId="0" applyNumberFormat="1" applyFont="1" applyFill="1" applyBorder="1" applyAlignment="1">
      <alignment horizontal="center"/>
    </xf>
    <xf numFmtId="170" fontId="17" fillId="2" borderId="57" xfId="0" applyNumberFormat="1" applyFont="1" applyFill="1" applyBorder="1" applyAlignment="1">
      <alignment horizontal="right" vertical="top" wrapText="1"/>
    </xf>
    <xf numFmtId="0" fontId="14" fillId="2" borderId="35" xfId="0" applyFont="1" applyFill="1" applyBorder="1" applyAlignment="1">
      <alignment vertical="top" wrapText="1"/>
    </xf>
    <xf numFmtId="0" fontId="13" fillId="2" borderId="33" xfId="0" applyFont="1" applyFill="1" applyBorder="1" applyAlignment="1">
      <alignment horizontal="center" wrapText="1"/>
    </xf>
    <xf numFmtId="0" fontId="14" fillId="2" borderId="18" xfId="0" applyFont="1" applyFill="1" applyBorder="1" applyAlignment="1">
      <alignment vertical="top" wrapText="1"/>
    </xf>
    <xf numFmtId="165" fontId="10" fillId="2" borderId="26" xfId="0" applyNumberFormat="1" applyFont="1" applyFill="1" applyBorder="1" applyAlignment="1">
      <alignment horizontal="right" vertical="top" wrapText="1"/>
    </xf>
    <xf numFmtId="165" fontId="17" fillId="2" borderId="18" xfId="0" applyNumberFormat="1" applyFont="1" applyFill="1" applyBorder="1" applyAlignment="1">
      <alignment horizontal="right" vertical="top" wrapText="1"/>
    </xf>
    <xf numFmtId="165" fontId="10" fillId="2" borderId="57" xfId="0" applyNumberFormat="1" applyFont="1" applyFill="1" applyBorder="1" applyAlignment="1">
      <alignment horizontal="right" vertical="top" wrapText="1"/>
    </xf>
    <xf numFmtId="165" fontId="10" fillId="2" borderId="45" xfId="0" applyNumberFormat="1" applyFont="1" applyFill="1" applyBorder="1" applyAlignment="1">
      <alignment horizontal="right" vertical="top" wrapText="1"/>
    </xf>
    <xf numFmtId="0" fontId="14" fillId="2" borderId="10" xfId="0" applyFont="1" applyFill="1" applyBorder="1" applyAlignment="1">
      <alignment horizontal="right" vertical="top" wrapText="1"/>
    </xf>
    <xf numFmtId="0" fontId="0" fillId="2" borderId="33" xfId="0" applyFill="1" applyBorder="1"/>
    <xf numFmtId="49" fontId="13" fillId="2" borderId="10" xfId="0" applyNumberFormat="1" applyFont="1" applyFill="1" applyBorder="1" applyAlignment="1">
      <alignment horizontal="center" vertical="top" wrapText="1"/>
    </xf>
    <xf numFmtId="3" fontId="10" fillId="2" borderId="26" xfId="0" applyNumberFormat="1" applyFont="1" applyFill="1" applyBorder="1" applyAlignment="1">
      <alignment horizontal="right" vertical="top" wrapText="1"/>
    </xf>
    <xf numFmtId="3" fontId="10" fillId="2" borderId="57" xfId="0" applyNumberFormat="1" applyFont="1" applyFill="1" applyBorder="1" applyAlignment="1">
      <alignment horizontal="right" vertical="top" wrapText="1"/>
    </xf>
    <xf numFmtId="49" fontId="20" fillId="2" borderId="10" xfId="0" applyNumberFormat="1" applyFont="1" applyFill="1" applyBorder="1" applyAlignment="1">
      <alignment vertical="top" wrapText="1"/>
    </xf>
    <xf numFmtId="0" fontId="10" fillId="2" borderId="11" xfId="0" applyFont="1" applyFill="1" applyBorder="1" applyAlignment="1">
      <alignment horizontal="center" vertical="center"/>
    </xf>
    <xf numFmtId="0" fontId="10" fillId="2" borderId="10" xfId="0" applyFont="1" applyFill="1" applyBorder="1" applyAlignment="1">
      <alignment vertical="center"/>
    </xf>
    <xf numFmtId="0" fontId="10" fillId="2" borderId="10" xfId="0" applyFont="1" applyFill="1" applyBorder="1"/>
    <xf numFmtId="49" fontId="10" fillId="2" borderId="11" xfId="0" applyNumberFormat="1" applyFont="1" applyFill="1" applyBorder="1" applyAlignment="1">
      <alignment horizontal="center" vertical="center" wrapText="1"/>
    </xf>
    <xf numFmtId="0" fontId="17" fillId="2" borderId="12" xfId="0" applyFont="1" applyFill="1" applyBorder="1" applyAlignment="1">
      <alignment horizontal="right" vertical="top" wrapText="1"/>
    </xf>
    <xf numFmtId="0" fontId="17" fillId="2" borderId="18" xfId="0" applyFont="1" applyFill="1" applyBorder="1" applyAlignment="1">
      <alignment vertical="center"/>
    </xf>
    <xf numFmtId="0" fontId="0" fillId="2" borderId="18" xfId="0" applyFill="1" applyBorder="1"/>
    <xf numFmtId="164" fontId="0" fillId="2" borderId="26" xfId="0" applyNumberFormat="1" applyFill="1" applyBorder="1"/>
    <xf numFmtId="164" fontId="20" fillId="2" borderId="26" xfId="0" applyNumberFormat="1" applyFont="1" applyFill="1" applyBorder="1" applyAlignment="1">
      <alignment horizontal="center"/>
    </xf>
    <xf numFmtId="0" fontId="17" fillId="2" borderId="19" xfId="0" applyFont="1" applyFill="1" applyBorder="1" applyAlignment="1">
      <alignment vertical="center"/>
    </xf>
    <xf numFmtId="0" fontId="17" fillId="2" borderId="10" xfId="0" applyFont="1" applyFill="1" applyBorder="1" applyAlignment="1">
      <alignment vertical="center"/>
    </xf>
    <xf numFmtId="0" fontId="0" fillId="2" borderId="21" xfId="0" applyFill="1" applyBorder="1" applyAlignment="1">
      <alignment horizontal="center"/>
    </xf>
    <xf numFmtId="49" fontId="11" fillId="5" borderId="4" xfId="0" applyNumberFormat="1" applyFont="1" applyFill="1" applyBorder="1" applyAlignment="1">
      <alignment vertical="center"/>
    </xf>
    <xf numFmtId="164" fontId="11" fillId="5" borderId="5" xfId="0" applyNumberFormat="1" applyFont="1" applyFill="1" applyBorder="1" applyAlignment="1">
      <alignment horizontal="left" vertical="center"/>
    </xf>
    <xf numFmtId="14" fontId="11" fillId="5" borderId="5" xfId="0" applyNumberFormat="1" applyFont="1" applyFill="1" applyBorder="1" applyAlignment="1">
      <alignment vertical="center"/>
    </xf>
    <xf numFmtId="171" fontId="10" fillId="2" borderId="26" xfId="0" applyNumberFormat="1" applyFont="1" applyFill="1" applyBorder="1" applyAlignment="1">
      <alignment wrapText="1"/>
    </xf>
    <xf numFmtId="0" fontId="17" fillId="2" borderId="18" xfId="0" applyFont="1" applyFill="1" applyBorder="1" applyAlignment="1">
      <alignment wrapText="1"/>
    </xf>
    <xf numFmtId="3" fontId="10" fillId="2" borderId="26" xfId="0" applyNumberFormat="1" applyFont="1" applyFill="1" applyBorder="1" applyAlignment="1">
      <alignment wrapText="1"/>
    </xf>
    <xf numFmtId="3" fontId="10" fillId="2" borderId="26" xfId="0" applyNumberFormat="1" applyFont="1" applyFill="1" applyBorder="1" applyAlignment="1">
      <alignment horizontal="right" wrapText="1"/>
    </xf>
    <xf numFmtId="165" fontId="10" fillId="2" borderId="26" xfId="0" applyNumberFormat="1" applyFont="1" applyFill="1" applyBorder="1" applyAlignment="1">
      <alignment horizontal="right" wrapText="1"/>
    </xf>
    <xf numFmtId="0" fontId="14" fillId="2" borderId="11" xfId="0" applyFont="1" applyFill="1" applyBorder="1" applyAlignment="1">
      <alignment vertical="top" wrapText="1"/>
    </xf>
    <xf numFmtId="0" fontId="14" fillId="2" borderId="14" xfId="0" applyFont="1" applyFill="1" applyBorder="1" applyAlignment="1">
      <alignment vertical="top" wrapText="1"/>
    </xf>
    <xf numFmtId="49" fontId="7" fillId="2" borderId="12" xfId="0" applyNumberFormat="1" applyFont="1" applyFill="1" applyBorder="1" applyAlignment="1">
      <alignment horizontal="left" vertical="top" wrapText="1"/>
    </xf>
    <xf numFmtId="0" fontId="14" fillId="2" borderId="12" xfId="0" applyFont="1" applyFill="1" applyBorder="1" applyAlignment="1">
      <alignment horizontal="right" vertical="top" wrapText="1"/>
    </xf>
    <xf numFmtId="3" fontId="10" fillId="2" borderId="26" xfId="0" applyNumberFormat="1" applyFont="1" applyFill="1" applyBorder="1" applyAlignment="1">
      <alignment vertical="top" wrapText="1"/>
    </xf>
    <xf numFmtId="169" fontId="10" fillId="2" borderId="18" xfId="0" applyNumberFormat="1" applyFont="1" applyFill="1" applyBorder="1" applyAlignment="1">
      <alignment vertical="top" wrapText="1"/>
    </xf>
    <xf numFmtId="165" fontId="0" fillId="2" borderId="19" xfId="0" applyNumberFormat="1" applyFill="1" applyBorder="1"/>
    <xf numFmtId="49" fontId="7" fillId="2" borderId="10" xfId="0" applyNumberFormat="1" applyFont="1" applyFill="1" applyBorder="1" applyAlignment="1">
      <alignment horizontal="left" vertical="top" wrapText="1"/>
    </xf>
    <xf numFmtId="0" fontId="7" fillId="2" borderId="10" xfId="0" applyFont="1" applyFill="1" applyBorder="1" applyAlignment="1">
      <alignment horizontal="left" vertical="top" wrapText="1"/>
    </xf>
    <xf numFmtId="49" fontId="20" fillId="2" borderId="10" xfId="0" applyNumberFormat="1" applyFont="1" applyFill="1" applyBorder="1" applyAlignment="1">
      <alignment horizontal="center" vertical="center" wrapText="1"/>
    </xf>
    <xf numFmtId="0" fontId="0" fillId="2" borderId="10" xfId="0" applyFill="1" applyBorder="1" applyAlignment="1">
      <alignment horizontal="center" vertical="center"/>
    </xf>
    <xf numFmtId="0" fontId="0" fillId="2" borderId="10" xfId="0" applyFill="1" applyBorder="1" applyAlignment="1">
      <alignment horizontal="center" vertical="center" wrapText="1"/>
    </xf>
    <xf numFmtId="0" fontId="7" fillId="2" borderId="11" xfId="0" applyFont="1" applyFill="1" applyBorder="1" applyAlignment="1">
      <alignment vertical="top" wrapText="1"/>
    </xf>
    <xf numFmtId="0" fontId="17" fillId="2" borderId="26" xfId="0" applyFont="1" applyFill="1" applyBorder="1" applyAlignment="1">
      <alignment vertical="top" wrapText="1"/>
    </xf>
    <xf numFmtId="165" fontId="10" fillId="2" borderId="26" xfId="0" applyNumberFormat="1" applyFont="1" applyFill="1" applyBorder="1" applyAlignment="1">
      <alignment vertical="top" wrapText="1"/>
    </xf>
    <xf numFmtId="165" fontId="10" fillId="2" borderId="18" xfId="0" applyNumberFormat="1" applyFont="1" applyFill="1" applyBorder="1" applyAlignment="1">
      <alignment vertical="top" wrapText="1"/>
    </xf>
    <xf numFmtId="165" fontId="10" fillId="2" borderId="26" xfId="0" applyNumberFormat="1" applyFont="1" applyFill="1" applyBorder="1"/>
    <xf numFmtId="0" fontId="10" fillId="2" borderId="26" xfId="0" applyFont="1" applyFill="1" applyBorder="1" applyAlignment="1">
      <alignment horizontal="left" vertical="top" wrapText="1"/>
    </xf>
    <xf numFmtId="0" fontId="10" fillId="2" borderId="18" xfId="0" applyFont="1" applyFill="1" applyBorder="1" applyAlignment="1">
      <alignment horizontal="left" vertical="top" wrapText="1"/>
    </xf>
    <xf numFmtId="165" fontId="10" fillId="2" borderId="18" xfId="0" applyNumberFormat="1" applyFont="1" applyFill="1" applyBorder="1" applyAlignment="1">
      <alignment horizontal="center" vertical="top" wrapText="1"/>
    </xf>
    <xf numFmtId="49" fontId="10" fillId="2" borderId="19" xfId="0" applyNumberFormat="1" applyFont="1" applyFill="1" applyBorder="1" applyAlignment="1">
      <alignment horizontal="center" vertical="top" wrapText="1"/>
    </xf>
    <xf numFmtId="0" fontId="10" fillId="2" borderId="35" xfId="0" applyFont="1" applyFill="1" applyBorder="1" applyAlignment="1">
      <alignment horizontal="center" vertical="top" wrapText="1"/>
    </xf>
    <xf numFmtId="165" fontId="10" fillId="6" borderId="30" xfId="0" applyNumberFormat="1" applyFont="1" applyFill="1" applyBorder="1" applyAlignment="1">
      <alignment vertical="top" wrapText="1"/>
    </xf>
    <xf numFmtId="165" fontId="10" fillId="2" borderId="29" xfId="0" applyNumberFormat="1" applyFont="1" applyFill="1" applyBorder="1" applyAlignment="1">
      <alignment vertical="top" wrapText="1"/>
    </xf>
    <xf numFmtId="165" fontId="10" fillId="2" borderId="29" xfId="0" applyNumberFormat="1" applyFont="1" applyFill="1" applyBorder="1" applyAlignment="1">
      <alignment horizontal="center" vertical="top" wrapText="1"/>
    </xf>
    <xf numFmtId="0" fontId="7" fillId="2" borderId="33" xfId="0" applyFont="1" applyFill="1" applyBorder="1" applyAlignment="1">
      <alignment horizontal="left" vertical="top" wrapText="1"/>
    </xf>
    <xf numFmtId="170" fontId="7" fillId="2" borderId="10" xfId="0" applyNumberFormat="1" applyFont="1" applyFill="1" applyBorder="1" applyAlignment="1">
      <alignment horizontal="left" vertical="top" wrapText="1"/>
    </xf>
    <xf numFmtId="0" fontId="20" fillId="2" borderId="10" xfId="0" applyFont="1" applyFill="1" applyBorder="1" applyAlignment="1">
      <alignment horizontal="center" vertical="center" wrapText="1"/>
    </xf>
    <xf numFmtId="165" fontId="10" fillId="2" borderId="16" xfId="0" applyNumberFormat="1" applyFont="1" applyFill="1" applyBorder="1" applyAlignment="1">
      <alignment vertical="top" wrapText="1"/>
    </xf>
    <xf numFmtId="165" fontId="10" fillId="2" borderId="10" xfId="0" applyNumberFormat="1" applyFont="1" applyFill="1" applyBorder="1" applyAlignment="1">
      <alignment vertical="top" wrapText="1"/>
    </xf>
    <xf numFmtId="165" fontId="10" fillId="2" borderId="12" xfId="0" applyNumberFormat="1" applyFont="1" applyFill="1" applyBorder="1" applyAlignment="1">
      <alignment vertical="top" wrapText="1"/>
    </xf>
    <xf numFmtId="165" fontId="10" fillId="2" borderId="31" xfId="0" applyNumberFormat="1" applyFont="1" applyFill="1" applyBorder="1" applyAlignment="1">
      <alignment vertical="top" wrapText="1"/>
    </xf>
    <xf numFmtId="165" fontId="10" fillId="2" borderId="35" xfId="0" applyNumberFormat="1" applyFont="1" applyFill="1" applyBorder="1" applyAlignment="1">
      <alignment vertical="top" wrapText="1"/>
    </xf>
    <xf numFmtId="0" fontId="10" fillId="2" borderId="10" xfId="0" applyFont="1" applyFill="1" applyBorder="1" applyAlignment="1">
      <alignment horizontal="center" vertical="top" wrapText="1"/>
    </xf>
    <xf numFmtId="165" fontId="17" fillId="2" borderId="33" xfId="0" applyNumberFormat="1" applyFont="1" applyFill="1" applyBorder="1" applyAlignment="1">
      <alignment vertical="top" wrapText="1"/>
    </xf>
    <xf numFmtId="165" fontId="17" fillId="2" borderId="10" xfId="0" applyNumberFormat="1" applyFont="1" applyFill="1" applyBorder="1" applyAlignment="1">
      <alignment vertical="top" wrapText="1"/>
    </xf>
    <xf numFmtId="171" fontId="10" fillId="2" borderId="10" xfId="0" applyNumberFormat="1" applyFont="1" applyFill="1" applyBorder="1" applyAlignment="1">
      <alignment horizontal="center" vertical="top" wrapText="1"/>
    </xf>
    <xf numFmtId="165" fontId="10" fillId="2" borderId="18" xfId="0" applyNumberFormat="1" applyFont="1" applyFill="1" applyBorder="1" applyAlignment="1">
      <alignment horizontal="right" vertical="top" wrapText="1"/>
    </xf>
    <xf numFmtId="165" fontId="10" fillId="2" borderId="26" xfId="0" applyNumberFormat="1" applyFont="1" applyFill="1" applyBorder="1" applyAlignment="1">
      <alignment horizontal="right"/>
    </xf>
    <xf numFmtId="165" fontId="10" fillId="6" borderId="30" xfId="0" applyNumberFormat="1" applyFont="1" applyFill="1" applyBorder="1" applyAlignment="1">
      <alignment horizontal="right" vertical="top" wrapText="1"/>
    </xf>
    <xf numFmtId="165" fontId="10" fillId="2" borderId="29" xfId="0" applyNumberFormat="1" applyFont="1" applyFill="1" applyBorder="1" applyAlignment="1">
      <alignment horizontal="right" vertical="top" wrapText="1"/>
    </xf>
    <xf numFmtId="165" fontId="17" fillId="2" borderId="33" xfId="0" applyNumberFormat="1" applyFont="1" applyFill="1" applyBorder="1" applyAlignment="1">
      <alignment horizontal="right" vertical="top" wrapText="1"/>
    </xf>
    <xf numFmtId="171" fontId="10" fillId="2" borderId="10" xfId="0" applyNumberFormat="1" applyFont="1" applyFill="1" applyBorder="1" applyAlignment="1">
      <alignment horizontal="right" vertical="top" wrapText="1"/>
    </xf>
    <xf numFmtId="49" fontId="14" fillId="2" borderId="10" xfId="0" applyNumberFormat="1" applyFont="1" applyFill="1" applyBorder="1" applyAlignment="1">
      <alignment vertical="top" wrapText="1"/>
    </xf>
    <xf numFmtId="3" fontId="13" fillId="2" borderId="10" xfId="0" applyNumberFormat="1" applyFont="1" applyFill="1" applyBorder="1" applyAlignment="1">
      <alignment vertical="top" wrapText="1"/>
    </xf>
    <xf numFmtId="49" fontId="0" fillId="2" borderId="10" xfId="0" applyNumberFormat="1" applyFill="1" applyBorder="1"/>
    <xf numFmtId="0" fontId="14" fillId="2" borderId="10" xfId="0" applyFont="1" applyFill="1" applyBorder="1" applyAlignment="1">
      <alignment horizontal="center"/>
    </xf>
    <xf numFmtId="17" fontId="14" fillId="2" borderId="10" xfId="0" applyNumberFormat="1" applyFont="1" applyFill="1" applyBorder="1" applyAlignment="1">
      <alignment horizontal="center"/>
    </xf>
    <xf numFmtId="14" fontId="0" fillId="2" borderId="10" xfId="0" applyNumberFormat="1" applyFill="1" applyBorder="1"/>
    <xf numFmtId="172" fontId="0" fillId="2" borderId="11" xfId="0" applyNumberFormat="1" applyFill="1" applyBorder="1"/>
    <xf numFmtId="173" fontId="0" fillId="2" borderId="11" xfId="0" applyNumberFormat="1" applyFill="1" applyBorder="1"/>
    <xf numFmtId="174" fontId="0" fillId="2" borderId="11" xfId="0" applyNumberFormat="1" applyFill="1" applyBorder="1"/>
    <xf numFmtId="0" fontId="14" fillId="2" borderId="11" xfId="0" applyFont="1" applyFill="1" applyBorder="1" applyAlignment="1">
      <alignment horizontal="center"/>
    </xf>
    <xf numFmtId="14" fontId="0" fillId="2" borderId="25" xfId="0" applyNumberFormat="1" applyFill="1" applyBorder="1"/>
    <xf numFmtId="49" fontId="14" fillId="2" borderId="26" xfId="0" applyNumberFormat="1" applyFont="1" applyFill="1" applyBorder="1" applyAlignment="1">
      <alignment horizontal="center"/>
    </xf>
    <xf numFmtId="49" fontId="14" fillId="2" borderId="18" xfId="0" applyNumberFormat="1" applyFont="1" applyFill="1" applyBorder="1" applyAlignment="1">
      <alignment horizontal="center"/>
    </xf>
    <xf numFmtId="49" fontId="0" fillId="2" borderId="26" xfId="0" applyNumberFormat="1" applyFill="1" applyBorder="1"/>
    <xf numFmtId="49" fontId="14" fillId="2" borderId="26" xfId="0" applyNumberFormat="1" applyFont="1" applyFill="1" applyBorder="1" applyAlignment="1">
      <alignment horizontal="left"/>
    </xf>
    <xf numFmtId="0" fontId="14" fillId="2" borderId="26" xfId="0" applyFont="1" applyFill="1" applyBorder="1" applyAlignment="1">
      <alignment horizontal="center"/>
    </xf>
    <xf numFmtId="49" fontId="14" fillId="2" borderId="26" xfId="0" applyNumberFormat="1" applyFont="1" applyFill="1" applyBorder="1" applyAlignment="1">
      <alignment horizontal="center" wrapText="1"/>
    </xf>
    <xf numFmtId="0" fontId="14" fillId="2" borderId="26" xfId="0" applyFont="1" applyFill="1" applyBorder="1" applyAlignment="1">
      <alignment horizontal="center" wrapText="1"/>
    </xf>
    <xf numFmtId="0" fontId="0" fillId="2" borderId="26" xfId="0" applyFill="1" applyBorder="1"/>
    <xf numFmtId="175" fontId="0" fillId="2" borderId="26" xfId="0" applyNumberFormat="1" applyFill="1" applyBorder="1" applyAlignment="1">
      <alignment vertical="center"/>
    </xf>
    <xf numFmtId="0" fontId="0" fillId="2" borderId="14" xfId="0" applyFill="1" applyBorder="1"/>
    <xf numFmtId="0" fontId="14" fillId="2" borderId="26" xfId="0" applyFont="1" applyFill="1" applyBorder="1" applyAlignment="1">
      <alignment horizontal="left"/>
    </xf>
    <xf numFmtId="174" fontId="14" fillId="2" borderId="26" xfId="0" applyNumberFormat="1" applyFont="1" applyFill="1" applyBorder="1" applyAlignment="1">
      <alignment horizontal="center"/>
    </xf>
    <xf numFmtId="167" fontId="14" fillId="2" borderId="26" xfId="0" applyNumberFormat="1" applyFont="1" applyFill="1" applyBorder="1" applyAlignment="1">
      <alignment horizontal="right"/>
    </xf>
    <xf numFmtId="167" fontId="14" fillId="2" borderId="26" xfId="0" applyNumberFormat="1" applyFont="1" applyFill="1" applyBorder="1" applyAlignment="1">
      <alignment horizontal="center"/>
    </xf>
    <xf numFmtId="176" fontId="14" fillId="2" borderId="26" xfId="0" applyNumberFormat="1" applyFont="1" applyFill="1" applyBorder="1" applyAlignment="1">
      <alignment horizontal="center"/>
    </xf>
    <xf numFmtId="176" fontId="14" fillId="2" borderId="26" xfId="0" applyNumberFormat="1" applyFont="1" applyFill="1" applyBorder="1" applyAlignment="1">
      <alignment horizontal="right"/>
    </xf>
    <xf numFmtId="174" fontId="0" fillId="2" borderId="18" xfId="0" applyNumberFormat="1" applyFill="1" applyBorder="1"/>
    <xf numFmtId="174" fontId="0" fillId="2" borderId="16" xfId="0" applyNumberFormat="1" applyFill="1" applyBorder="1"/>
    <xf numFmtId="175" fontId="0" fillId="2" borderId="13" xfId="0" applyNumberFormat="1" applyFill="1" applyBorder="1" applyAlignment="1">
      <alignment vertical="center"/>
    </xf>
    <xf numFmtId="174" fontId="14" fillId="2" borderId="14" xfId="0" applyNumberFormat="1" applyFont="1" applyFill="1" applyBorder="1" applyAlignment="1">
      <alignment horizontal="center"/>
    </xf>
    <xf numFmtId="173" fontId="14" fillId="2" borderId="14" xfId="0" applyNumberFormat="1" applyFont="1" applyFill="1" applyBorder="1" applyAlignment="1">
      <alignment horizontal="left"/>
    </xf>
    <xf numFmtId="0" fontId="14" fillId="2" borderId="14" xfId="0" applyFont="1" applyFill="1" applyBorder="1" applyAlignment="1">
      <alignment horizontal="left"/>
    </xf>
    <xf numFmtId="167" fontId="14" fillId="2" borderId="14" xfId="0" applyNumberFormat="1" applyFont="1" applyFill="1" applyBorder="1" applyAlignment="1">
      <alignment horizontal="right"/>
    </xf>
    <xf numFmtId="167" fontId="14" fillId="2" borderId="14" xfId="0" applyNumberFormat="1" applyFont="1" applyFill="1" applyBorder="1" applyAlignment="1">
      <alignment horizontal="center"/>
    </xf>
    <xf numFmtId="167" fontId="14" fillId="2" borderId="19" xfId="0" applyNumberFormat="1" applyFont="1" applyFill="1" applyBorder="1" applyAlignment="1">
      <alignment horizontal="center"/>
    </xf>
    <xf numFmtId="167" fontId="14" fillId="2" borderId="15" xfId="0" applyNumberFormat="1" applyFont="1" applyFill="1" applyBorder="1" applyAlignment="1">
      <alignment horizontal="right"/>
    </xf>
    <xf numFmtId="4" fontId="0" fillId="2" borderId="18" xfId="0" applyNumberFormat="1" applyFill="1" applyBorder="1"/>
    <xf numFmtId="4" fontId="0" fillId="2" borderId="16" xfId="0" applyNumberFormat="1" applyFill="1" applyBorder="1"/>
    <xf numFmtId="174" fontId="14" fillId="2" borderId="26" xfId="0" applyNumberFormat="1" applyFont="1" applyFill="1" applyBorder="1" applyAlignment="1">
      <alignment horizontal="right"/>
    </xf>
    <xf numFmtId="173" fontId="0" fillId="2" borderId="26" xfId="0" applyNumberFormat="1" applyFill="1" applyBorder="1"/>
    <xf numFmtId="174" fontId="0" fillId="2" borderId="26" xfId="0" applyNumberFormat="1" applyFill="1" applyBorder="1"/>
    <xf numFmtId="167" fontId="14" fillId="2" borderId="17" xfId="0" applyNumberFormat="1" applyFont="1" applyFill="1" applyBorder="1" applyAlignment="1">
      <alignment horizontal="right"/>
    </xf>
    <xf numFmtId="166" fontId="14" fillId="2" borderId="26" xfId="0" applyNumberFormat="1" applyFont="1" applyFill="1" applyBorder="1" applyAlignment="1">
      <alignment horizontal="right"/>
    </xf>
    <xf numFmtId="174" fontId="14" fillId="2" borderId="17" xfId="0" applyNumberFormat="1" applyFont="1" applyFill="1" applyBorder="1" applyAlignment="1">
      <alignment horizontal="center"/>
    </xf>
    <xf numFmtId="174" fontId="14" fillId="2" borderId="18" xfId="0" applyNumberFormat="1" applyFont="1" applyFill="1" applyBorder="1" applyAlignment="1">
      <alignment horizontal="center"/>
    </xf>
    <xf numFmtId="167" fontId="14" fillId="2" borderId="18" xfId="0" applyNumberFormat="1" applyFont="1" applyFill="1" applyBorder="1" applyAlignment="1">
      <alignment horizontal="right"/>
    </xf>
    <xf numFmtId="174" fontId="14" fillId="2" borderId="26" xfId="0" applyNumberFormat="1" applyFont="1" applyFill="1" applyBorder="1" applyAlignment="1">
      <alignment horizontal="right" vertical="center"/>
    </xf>
    <xf numFmtId="166" fontId="14" fillId="2" borderId="26" xfId="0" applyNumberFormat="1" applyFont="1" applyFill="1" applyBorder="1" applyAlignment="1">
      <alignment horizontal="right" vertical="center"/>
    </xf>
    <xf numFmtId="167" fontId="14" fillId="2" borderId="26" xfId="0" applyNumberFormat="1" applyFont="1" applyFill="1" applyBorder="1" applyAlignment="1">
      <alignment horizontal="right" vertical="center"/>
    </xf>
    <xf numFmtId="172" fontId="0" fillId="2" borderId="26" xfId="0" applyNumberFormat="1" applyFill="1" applyBorder="1"/>
    <xf numFmtId="177" fontId="0" fillId="2" borderId="26" xfId="0" applyNumberFormat="1" applyFill="1" applyBorder="1" applyAlignment="1">
      <alignment vertical="center"/>
    </xf>
    <xf numFmtId="0" fontId="14" fillId="2" borderId="26" xfId="0" applyFont="1" applyFill="1" applyBorder="1" applyAlignment="1">
      <alignment horizontal="left" vertical="top"/>
    </xf>
    <xf numFmtId="0" fontId="14" fillId="2" borderId="26" xfId="0" applyFont="1" applyFill="1" applyBorder="1" applyAlignment="1">
      <alignment horizontal="right"/>
    </xf>
    <xf numFmtId="173" fontId="0" fillId="2" borderId="26" xfId="0" applyNumberFormat="1" applyFill="1" applyBorder="1" applyAlignment="1">
      <alignment vertical="center"/>
    </xf>
    <xf numFmtId="174" fontId="0" fillId="2" borderId="26" xfId="0" applyNumberFormat="1" applyFill="1" applyBorder="1" applyAlignment="1">
      <alignment vertical="center"/>
    </xf>
    <xf numFmtId="174" fontId="14" fillId="2" borderId="26" xfId="0" applyNumberFormat="1" applyFont="1" applyFill="1" applyBorder="1" applyAlignment="1">
      <alignment horizontal="center" vertical="center"/>
    </xf>
    <xf numFmtId="49" fontId="0" fillId="2" borderId="26" xfId="0" applyNumberFormat="1" applyFill="1" applyBorder="1" applyAlignment="1">
      <alignment vertical="center"/>
    </xf>
    <xf numFmtId="174" fontId="30" fillId="2" borderId="26" xfId="0" applyNumberFormat="1" applyFont="1" applyFill="1" applyBorder="1" applyAlignment="1">
      <alignment horizontal="right" vertical="center"/>
    </xf>
    <xf numFmtId="173" fontId="14" fillId="2" borderId="26" xfId="0" applyNumberFormat="1" applyFont="1" applyFill="1" applyBorder="1" applyAlignment="1">
      <alignment horizontal="right"/>
    </xf>
    <xf numFmtId="166" fontId="0" fillId="2" borderId="26" xfId="0" applyNumberFormat="1" applyFill="1" applyBorder="1" applyAlignment="1">
      <alignment vertical="center"/>
    </xf>
    <xf numFmtId="49" fontId="0" fillId="2" borderId="13" xfId="0" applyNumberFormat="1" applyFill="1" applyBorder="1"/>
    <xf numFmtId="172" fontId="0" fillId="2" borderId="15" xfId="0" applyNumberFormat="1" applyFill="1" applyBorder="1"/>
    <xf numFmtId="167" fontId="0" fillId="2" borderId="26" xfId="0" applyNumberFormat="1" applyFill="1" applyBorder="1"/>
    <xf numFmtId="167" fontId="0" fillId="2" borderId="18" xfId="0" applyNumberFormat="1" applyFill="1" applyBorder="1"/>
    <xf numFmtId="167" fontId="0" fillId="2" borderId="16" xfId="0" applyNumberFormat="1" applyFill="1" applyBorder="1"/>
    <xf numFmtId="0" fontId="14" fillId="2" borderId="26" xfId="0" applyFont="1" applyFill="1" applyBorder="1" applyAlignment="1">
      <alignment horizontal="left" vertical="center"/>
    </xf>
    <xf numFmtId="174" fontId="14" fillId="2" borderId="26" xfId="0" applyNumberFormat="1" applyFont="1" applyFill="1" applyBorder="1" applyAlignment="1">
      <alignment horizontal="right" wrapText="1"/>
    </xf>
    <xf numFmtId="14" fontId="14" fillId="2" borderId="26" xfId="0" applyNumberFormat="1" applyFont="1" applyFill="1" applyBorder="1" applyAlignment="1">
      <alignment horizontal="right"/>
    </xf>
    <xf numFmtId="174" fontId="31" fillId="2" borderId="26" xfId="0" applyNumberFormat="1" applyFont="1" applyFill="1" applyBorder="1" applyAlignment="1">
      <alignment horizontal="right"/>
    </xf>
    <xf numFmtId="178" fontId="0" fillId="2" borderId="26" xfId="0" applyNumberFormat="1" applyFill="1" applyBorder="1"/>
    <xf numFmtId="0" fontId="0" fillId="2" borderId="26" xfId="0" applyFill="1" applyBorder="1" applyAlignment="1">
      <alignment vertical="center"/>
    </xf>
    <xf numFmtId="14" fontId="0" fillId="2" borderId="11" xfId="0" applyNumberFormat="1" applyFill="1" applyBorder="1"/>
    <xf numFmtId="49" fontId="0" fillId="2" borderId="19" xfId="0" applyNumberFormat="1" applyFill="1" applyBorder="1"/>
    <xf numFmtId="172" fontId="0" fillId="2" borderId="19" xfId="0" applyNumberFormat="1" applyFill="1" applyBorder="1"/>
    <xf numFmtId="173" fontId="0" fillId="2" borderId="60" xfId="0" applyNumberFormat="1" applyFill="1" applyBorder="1"/>
    <xf numFmtId="49" fontId="0" fillId="2" borderId="61" xfId="0" applyNumberFormat="1" applyFill="1" applyBorder="1"/>
    <xf numFmtId="172" fontId="0" fillId="2" borderId="10" xfId="0" applyNumberFormat="1" applyFill="1" applyBorder="1"/>
    <xf numFmtId="173" fontId="0" fillId="2" borderId="12" xfId="0" applyNumberFormat="1" applyFill="1" applyBorder="1"/>
    <xf numFmtId="177" fontId="0" fillId="2" borderId="60" xfId="0" applyNumberFormat="1" applyFill="1" applyBorder="1"/>
    <xf numFmtId="0" fontId="0" fillId="2" borderId="61" xfId="0" applyNumberFormat="1" applyFill="1" applyBorder="1"/>
    <xf numFmtId="173" fontId="0" fillId="2" borderId="25" xfId="0" applyNumberFormat="1" applyFill="1" applyBorder="1"/>
    <xf numFmtId="179" fontId="0" fillId="2" borderId="26" xfId="0" applyNumberFormat="1" applyFill="1" applyBorder="1"/>
    <xf numFmtId="173" fontId="0" fillId="2" borderId="17" xfId="0" applyNumberFormat="1" applyFill="1" applyBorder="1"/>
    <xf numFmtId="0" fontId="0" fillId="2" borderId="12" xfId="0" applyFill="1" applyBorder="1"/>
    <xf numFmtId="173" fontId="0" fillId="2" borderId="18" xfId="0" applyNumberFormat="1" applyFill="1" applyBorder="1"/>
    <xf numFmtId="49" fontId="0" fillId="2" borderId="60" xfId="0" applyNumberFormat="1" applyFill="1" applyBorder="1"/>
    <xf numFmtId="177" fontId="0" fillId="2" borderId="10" xfId="0" applyNumberFormat="1" applyFill="1" applyBorder="1"/>
    <xf numFmtId="49" fontId="0" fillId="2" borderId="12" xfId="0" applyNumberFormat="1" applyFill="1" applyBorder="1"/>
    <xf numFmtId="173" fontId="0" fillId="2" borderId="20" xfId="0" applyNumberFormat="1" applyFill="1" applyBorder="1"/>
    <xf numFmtId="172" fontId="0" fillId="2" borderId="60" xfId="0" applyNumberFormat="1" applyFill="1" applyBorder="1"/>
    <xf numFmtId="14" fontId="0" fillId="2" borderId="26" xfId="0" applyNumberFormat="1" applyFill="1" applyBorder="1"/>
    <xf numFmtId="177" fontId="0" fillId="2" borderId="11" xfId="0" applyNumberFormat="1" applyFill="1" applyBorder="1"/>
    <xf numFmtId="49" fontId="0" fillId="2" borderId="11" xfId="0" applyNumberFormat="1" applyFill="1" applyBorder="1"/>
    <xf numFmtId="172" fontId="0" fillId="2" borderId="25" xfId="0" applyNumberFormat="1" applyFill="1" applyBorder="1"/>
    <xf numFmtId="49" fontId="0" fillId="2" borderId="17" xfId="0" applyNumberFormat="1" applyFill="1" applyBorder="1"/>
    <xf numFmtId="49" fontId="0" fillId="2" borderId="20" xfId="0" applyNumberFormat="1" applyFill="1" applyBorder="1"/>
    <xf numFmtId="0" fontId="0" fillId="2" borderId="20" xfId="0" applyFill="1" applyBorder="1"/>
    <xf numFmtId="14" fontId="0" fillId="2" borderId="26" xfId="0" applyNumberFormat="1" applyFill="1" applyBorder="1" applyAlignment="1">
      <alignment vertical="center"/>
    </xf>
    <xf numFmtId="167" fontId="13" fillId="2" borderId="18" xfId="0" applyNumberFormat="1" applyFont="1" applyFill="1" applyBorder="1" applyAlignment="1">
      <alignment horizontal="right"/>
    </xf>
    <xf numFmtId="49" fontId="14" fillId="2" borderId="26" xfId="0" applyNumberFormat="1" applyFont="1" applyFill="1" applyBorder="1" applyAlignment="1">
      <alignment horizontal="right"/>
    </xf>
    <xf numFmtId="49" fontId="14" fillId="7" borderId="59" xfId="0" applyNumberFormat="1" applyFont="1" applyFill="1" applyBorder="1" applyAlignment="1">
      <alignment horizontal="center"/>
    </xf>
    <xf numFmtId="49" fontId="14" fillId="7" borderId="10" xfId="0" applyNumberFormat="1" applyFont="1" applyFill="1" applyBorder="1" applyAlignment="1">
      <alignment horizontal="center"/>
    </xf>
    <xf numFmtId="49" fontId="14" fillId="7" borderId="11" xfId="0" applyNumberFormat="1" applyFont="1" applyFill="1" applyBorder="1" applyAlignment="1">
      <alignment horizontal="center"/>
    </xf>
    <xf numFmtId="49" fontId="14" fillId="2" borderId="19" xfId="0" applyNumberFormat="1" applyFont="1" applyFill="1" applyBorder="1" applyAlignment="1">
      <alignment horizontal="right"/>
    </xf>
    <xf numFmtId="174" fontId="14" fillId="2" borderId="19" xfId="0" applyNumberFormat="1" applyFont="1" applyFill="1" applyBorder="1" applyAlignment="1">
      <alignment horizontal="right"/>
    </xf>
    <xf numFmtId="173" fontId="14" fillId="2" borderId="19" xfId="0" applyNumberFormat="1" applyFont="1" applyFill="1" applyBorder="1" applyAlignment="1">
      <alignment horizontal="right"/>
    </xf>
    <xf numFmtId="174" fontId="0" fillId="2" borderId="60" xfId="0" applyNumberFormat="1" applyFill="1" applyBorder="1"/>
    <xf numFmtId="167" fontId="14" fillId="2" borderId="16" xfId="0" applyNumberFormat="1" applyFont="1" applyFill="1" applyBorder="1" applyAlignment="1">
      <alignment horizontal="right"/>
    </xf>
    <xf numFmtId="174" fontId="0" fillId="2" borderId="19" xfId="0" applyNumberFormat="1" applyFill="1" applyBorder="1"/>
    <xf numFmtId="174" fontId="0" fillId="2" borderId="10" xfId="0" applyNumberFormat="1" applyFill="1" applyBorder="1"/>
    <xf numFmtId="174" fontId="0" fillId="2" borderId="12" xfId="0" applyNumberFormat="1" applyFill="1" applyBorder="1"/>
    <xf numFmtId="174" fontId="0" fillId="7" borderId="20" xfId="0" applyNumberFormat="1" applyFill="1" applyBorder="1"/>
    <xf numFmtId="174" fontId="14" fillId="7" borderId="20" xfId="0" applyNumberFormat="1" applyFont="1" applyFill="1" applyBorder="1" applyAlignment="1">
      <alignment horizontal="center"/>
    </xf>
    <xf numFmtId="174" fontId="0" fillId="7" borderId="26" xfId="0" applyNumberFormat="1" applyFill="1" applyBorder="1"/>
    <xf numFmtId="174" fontId="14" fillId="2" borderId="11" xfId="0" applyNumberFormat="1" applyFont="1" applyFill="1" applyBorder="1" applyAlignment="1">
      <alignment horizontal="right"/>
    </xf>
    <xf numFmtId="173" fontId="14" fillId="2" borderId="11" xfId="0" applyNumberFormat="1" applyFont="1" applyFill="1" applyBorder="1" applyAlignment="1">
      <alignment horizontal="right"/>
    </xf>
    <xf numFmtId="174" fontId="14" fillId="2" borderId="14" xfId="0" applyNumberFormat="1" applyFont="1" applyFill="1" applyBorder="1" applyAlignment="1">
      <alignment horizontal="right"/>
    </xf>
    <xf numFmtId="167" fontId="14" fillId="2" borderId="25" xfId="0" applyNumberFormat="1" applyFont="1" applyFill="1" applyBorder="1" applyAlignment="1">
      <alignment horizontal="right"/>
    </xf>
    <xf numFmtId="174" fontId="14" fillId="2" borderId="16" xfId="0" applyNumberFormat="1" applyFont="1" applyFill="1" applyBorder="1" applyAlignment="1">
      <alignment horizontal="right"/>
    </xf>
    <xf numFmtId="14" fontId="0" fillId="2" borderId="14" xfId="0" applyNumberFormat="1" applyFill="1" applyBorder="1"/>
    <xf numFmtId="172" fontId="0" fillId="2" borderId="14" xfId="0" applyNumberFormat="1" applyFill="1" applyBorder="1"/>
    <xf numFmtId="173" fontId="0" fillId="2" borderId="19" xfId="0" applyNumberFormat="1" applyFill="1" applyBorder="1"/>
    <xf numFmtId="49" fontId="0" fillId="7" borderId="26" xfId="0" applyNumberFormat="1" applyFill="1" applyBorder="1"/>
    <xf numFmtId="174" fontId="13" fillId="7" borderId="26" xfId="0" applyNumberFormat="1" applyFont="1" applyFill="1" applyBorder="1"/>
    <xf numFmtId="173" fontId="0" fillId="2" borderId="16" xfId="0" applyNumberFormat="1" applyFill="1" applyBorder="1"/>
    <xf numFmtId="174" fontId="14" fillId="2" borderId="10" xfId="0" applyNumberFormat="1" applyFont="1" applyFill="1" applyBorder="1" applyAlignment="1">
      <alignment horizontal="right"/>
    </xf>
    <xf numFmtId="49" fontId="0" fillId="2" borderId="16" xfId="0" applyNumberFormat="1" applyFill="1" applyBorder="1"/>
    <xf numFmtId="0" fontId="0" fillId="2" borderId="10" xfId="0" applyFill="1" applyBorder="1" applyAlignment="1">
      <alignment vertical="center"/>
    </xf>
    <xf numFmtId="174" fontId="14" fillId="2" borderId="21" xfId="0" applyNumberFormat="1" applyFont="1" applyFill="1" applyBorder="1" applyAlignment="1">
      <alignment horizontal="right"/>
    </xf>
    <xf numFmtId="174" fontId="0" fillId="2" borderId="21" xfId="0" applyNumberFormat="1" applyFill="1" applyBorder="1"/>
    <xf numFmtId="174" fontId="0" fillId="2" borderId="25" xfId="0" applyNumberFormat="1" applyFill="1" applyBorder="1"/>
    <xf numFmtId="174" fontId="14" fillId="8" borderId="62" xfId="0" applyNumberFormat="1" applyFont="1" applyFill="1" applyBorder="1" applyAlignment="1">
      <alignment horizontal="right"/>
    </xf>
    <xf numFmtId="0" fontId="0" fillId="2" borderId="51" xfId="0" applyFill="1" applyBorder="1"/>
    <xf numFmtId="174" fontId="0" fillId="9" borderId="62" xfId="0" applyNumberFormat="1" applyFill="1" applyBorder="1"/>
    <xf numFmtId="14" fontId="0" fillId="2" borderId="61" xfId="0" applyNumberFormat="1" applyFill="1" applyBorder="1"/>
    <xf numFmtId="49" fontId="14" fillId="2" borderId="25" xfId="0" applyNumberFormat="1" applyFont="1" applyFill="1" applyBorder="1" applyAlignment="1">
      <alignment horizontal="right"/>
    </xf>
    <xf numFmtId="15" fontId="0" fillId="2" borderId="12" xfId="0" applyNumberFormat="1" applyFill="1" applyBorder="1"/>
    <xf numFmtId="14" fontId="0" fillId="2" borderId="21" xfId="0" applyNumberFormat="1" applyFill="1" applyBorder="1"/>
    <xf numFmtId="49" fontId="0" fillId="2" borderId="21" xfId="0" applyNumberFormat="1" applyFill="1" applyBorder="1"/>
    <xf numFmtId="172" fontId="0" fillId="2" borderId="63" xfId="0" applyNumberFormat="1" applyFill="1" applyBorder="1"/>
    <xf numFmtId="174" fontId="33" fillId="2" borderId="26" xfId="0" applyNumberFormat="1" applyFont="1" applyFill="1" applyBorder="1" applyAlignment="1">
      <alignment horizontal="right"/>
    </xf>
    <xf numFmtId="0" fontId="34" fillId="0" borderId="0" xfId="0" applyFont="1"/>
    <xf numFmtId="0" fontId="0" fillId="2" borderId="64" xfId="0" applyNumberFormat="1" applyFill="1" applyBorder="1"/>
    <xf numFmtId="173" fontId="0" fillId="2" borderId="65" xfId="0" applyNumberFormat="1" applyFill="1" applyBorder="1"/>
    <xf numFmtId="177" fontId="0" fillId="2" borderId="62" xfId="0" applyNumberFormat="1" applyFill="1" applyBorder="1"/>
    <xf numFmtId="49" fontId="0" fillId="2" borderId="62" xfId="0" applyNumberFormat="1" applyFill="1" applyBorder="1"/>
    <xf numFmtId="172" fontId="0" fillId="2" borderId="65" xfId="0" applyNumberFormat="1" applyFill="1" applyBorder="1"/>
    <xf numFmtId="49" fontId="6" fillId="2" borderId="21" xfId="0" applyNumberFormat="1" applyFont="1" applyFill="1" applyBorder="1" applyAlignment="1">
      <alignment horizontal="left"/>
    </xf>
    <xf numFmtId="165" fontId="6" fillId="2" borderId="21" xfId="0" applyNumberFormat="1" applyFont="1" applyFill="1" applyBorder="1" applyAlignment="1">
      <alignment horizontal="left"/>
    </xf>
    <xf numFmtId="0" fontId="17" fillId="2" borderId="46" xfId="0" applyFont="1" applyFill="1" applyBorder="1" applyAlignment="1">
      <alignment horizontal="right" vertical="top" wrapText="1"/>
    </xf>
    <xf numFmtId="0" fontId="17" fillId="2" borderId="54" xfId="0" applyFont="1" applyFill="1" applyBorder="1" applyAlignment="1">
      <alignment horizontal="right" vertical="top" wrapText="1"/>
    </xf>
    <xf numFmtId="0" fontId="14" fillId="2" borderId="10" xfId="0" applyFont="1" applyFill="1" applyBorder="1" applyAlignment="1">
      <alignment vertical="top" wrapText="1"/>
    </xf>
    <xf numFmtId="0" fontId="17" fillId="2" borderId="48" xfId="0" applyFont="1" applyFill="1" applyBorder="1" applyAlignment="1">
      <alignment horizontal="right" vertical="top" wrapText="1"/>
    </xf>
    <xf numFmtId="49" fontId="12" fillId="2" borderId="24" xfId="0" applyNumberFormat="1" applyFont="1" applyFill="1" applyBorder="1" applyAlignment="1">
      <alignment horizontal="center" wrapText="1"/>
    </xf>
    <xf numFmtId="165" fontId="12" fillId="2" borderId="24" xfId="0" applyNumberFormat="1" applyFont="1" applyFill="1" applyBorder="1" applyAlignment="1">
      <alignment horizontal="center" wrapText="1"/>
    </xf>
    <xf numFmtId="165" fontId="13" fillId="2" borderId="11" xfId="0" applyNumberFormat="1" applyFont="1" applyFill="1" applyBorder="1" applyAlignment="1">
      <alignment horizontal="right" vertical="top" wrapText="1"/>
    </xf>
    <xf numFmtId="49" fontId="17" fillId="2" borderId="26" xfId="0" applyNumberFormat="1" applyFont="1" applyFill="1" applyBorder="1" applyAlignment="1">
      <alignment horizontal="left" vertical="top" wrapText="1"/>
    </xf>
    <xf numFmtId="165" fontId="17" fillId="2" borderId="26" xfId="0" applyNumberFormat="1" applyFont="1" applyFill="1" applyBorder="1" applyAlignment="1">
      <alignment horizontal="left" vertical="top" wrapText="1"/>
    </xf>
    <xf numFmtId="49" fontId="13" fillId="2" borderId="10" xfId="0" applyNumberFormat="1" applyFont="1" applyFill="1" applyBorder="1" applyAlignment="1">
      <alignment horizontal="center" vertical="center" wrapText="1"/>
    </xf>
    <xf numFmtId="0" fontId="13" fillId="2" borderId="10" xfId="0" applyFont="1" applyFill="1" applyBorder="1" applyAlignment="1">
      <alignment horizontal="center" vertical="center" wrapText="1"/>
    </xf>
    <xf numFmtId="49" fontId="10" fillId="2" borderId="11" xfId="0" applyNumberFormat="1" applyFont="1" applyFill="1" applyBorder="1" applyAlignment="1">
      <alignment horizontal="center" vertical="center"/>
    </xf>
    <xf numFmtId="0" fontId="10" fillId="2" borderId="11" xfId="0" applyFont="1" applyFill="1" applyBorder="1" applyAlignment="1">
      <alignment horizontal="center" vertical="center"/>
    </xf>
    <xf numFmtId="49" fontId="23" fillId="2" borderId="10" xfId="0" applyNumberFormat="1" applyFont="1" applyFill="1" applyBorder="1" applyAlignment="1">
      <alignment horizontal="center" wrapText="1"/>
    </xf>
    <xf numFmtId="0" fontId="23" fillId="2" borderId="10" xfId="0" applyFont="1" applyFill="1" applyBorder="1" applyAlignment="1">
      <alignment horizontal="center" wrapText="1"/>
    </xf>
    <xf numFmtId="165" fontId="24" fillId="2" borderId="11" xfId="0" applyNumberFormat="1" applyFont="1" applyFill="1" applyBorder="1" applyAlignment="1">
      <alignment horizontal="right" vertical="top" wrapText="1"/>
    </xf>
    <xf numFmtId="165" fontId="17" fillId="2" borderId="26" xfId="0" applyNumberFormat="1" applyFont="1" applyFill="1" applyBorder="1" applyAlignment="1">
      <alignment horizontal="left" wrapText="1"/>
    </xf>
    <xf numFmtId="49" fontId="17" fillId="2" borderId="26" xfId="0" applyNumberFormat="1" applyFont="1" applyFill="1" applyBorder="1" applyAlignment="1">
      <alignment horizontal="left" wrapText="1"/>
    </xf>
    <xf numFmtId="0" fontId="17" fillId="2" borderId="13" xfId="0" applyFont="1" applyFill="1" applyBorder="1" applyAlignment="1">
      <alignment horizontal="center" wrapText="1"/>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4" fillId="2" borderId="10" xfId="0" applyFont="1" applyFill="1" applyBorder="1" applyAlignment="1">
      <alignment horizontal="center" vertical="top" wrapText="1"/>
    </xf>
    <xf numFmtId="0" fontId="14" fillId="2" borderId="10" xfId="0" applyFont="1" applyFill="1" applyBorder="1" applyAlignment="1">
      <alignment wrapText="1"/>
    </xf>
    <xf numFmtId="165" fontId="0" fillId="2" borderId="10" xfId="0" applyNumberFormat="1" applyFill="1" applyBorder="1"/>
    <xf numFmtId="49" fontId="17" fillId="2" borderId="13" xfId="0" applyNumberFormat="1" applyFont="1" applyFill="1" applyBorder="1" applyAlignment="1">
      <alignment horizontal="center"/>
    </xf>
    <xf numFmtId="0" fontId="17" fillId="2" borderId="14" xfId="0" applyFont="1" applyFill="1" applyBorder="1" applyAlignment="1">
      <alignment horizontal="center"/>
    </xf>
    <xf numFmtId="0" fontId="17" fillId="2" borderId="15" xfId="0" applyFont="1" applyFill="1" applyBorder="1" applyAlignment="1">
      <alignment horizontal="center"/>
    </xf>
    <xf numFmtId="49" fontId="7" fillId="2" borderId="12" xfId="0" applyNumberFormat="1" applyFont="1" applyFill="1" applyBorder="1" applyAlignment="1">
      <alignment vertical="top" wrapText="1"/>
    </xf>
    <xf numFmtId="0" fontId="1" fillId="2" borderId="12" xfId="0" applyFont="1" applyFill="1" applyBorder="1" applyAlignment="1">
      <alignment vertical="top" wrapText="1"/>
    </xf>
    <xf numFmtId="49" fontId="10" fillId="2" borderId="19" xfId="0" applyNumberFormat="1" applyFont="1" applyFill="1" applyBorder="1" applyAlignment="1">
      <alignment horizontal="left" vertical="center" wrapText="1"/>
    </xf>
    <xf numFmtId="165" fontId="10" fillId="2" borderId="19" xfId="0" applyNumberFormat="1" applyFont="1" applyFill="1" applyBorder="1" applyAlignment="1">
      <alignment horizontal="left" vertical="center" wrapText="1"/>
    </xf>
    <xf numFmtId="49" fontId="0" fillId="2" borderId="10" xfId="0" applyNumberFormat="1" applyFill="1" applyBorder="1" applyAlignment="1">
      <alignment horizontal="left" wrapText="1"/>
    </xf>
    <xf numFmtId="0" fontId="0" fillId="2" borderId="10" xfId="0" applyFill="1" applyBorder="1" applyAlignment="1">
      <alignment horizontal="left" wrapText="1"/>
    </xf>
    <xf numFmtId="14" fontId="11" fillId="5" borderId="5" xfId="0" applyNumberFormat="1" applyFont="1" applyFill="1" applyBorder="1" applyAlignment="1">
      <alignment horizontal="left" vertical="center"/>
    </xf>
    <xf numFmtId="165" fontId="17" fillId="2" borderId="13" xfId="0" applyNumberFormat="1" applyFont="1" applyFill="1" applyBorder="1" applyAlignment="1">
      <alignment horizontal="left" vertical="top" wrapText="1"/>
    </xf>
    <xf numFmtId="165" fontId="17" fillId="2" borderId="14" xfId="0" applyNumberFormat="1" applyFont="1" applyFill="1" applyBorder="1" applyAlignment="1">
      <alignment horizontal="left" vertical="top" wrapText="1"/>
    </xf>
    <xf numFmtId="165" fontId="17" fillId="2" borderId="15" xfId="0" applyNumberFormat="1" applyFont="1" applyFill="1" applyBorder="1" applyAlignment="1">
      <alignment horizontal="left" vertical="top" wrapText="1"/>
    </xf>
    <xf numFmtId="0" fontId="17" fillId="2" borderId="13" xfId="0" applyFont="1" applyFill="1" applyBorder="1" applyAlignment="1">
      <alignment horizontal="center" vertical="top" wrapText="1"/>
    </xf>
    <xf numFmtId="0" fontId="17" fillId="2" borderId="14" xfId="0" applyFont="1" applyFill="1" applyBorder="1" applyAlignment="1">
      <alignment horizontal="center" vertical="top" wrapText="1"/>
    </xf>
    <xf numFmtId="0" fontId="17" fillId="2" borderId="15" xfId="0" applyFont="1" applyFill="1" applyBorder="1" applyAlignment="1">
      <alignment horizontal="center" vertical="top" wrapText="1"/>
    </xf>
    <xf numFmtId="0" fontId="17" fillId="2" borderId="13" xfId="0" applyFont="1" applyFill="1" applyBorder="1" applyAlignment="1">
      <alignment horizontal="center"/>
    </xf>
    <xf numFmtId="0" fontId="27" fillId="2" borderId="13" xfId="0" applyFont="1" applyFill="1" applyBorder="1" applyAlignment="1">
      <alignment horizontal="center" vertical="top" wrapText="1"/>
    </xf>
    <xf numFmtId="0" fontId="27" fillId="2" borderId="14" xfId="0" applyFont="1" applyFill="1" applyBorder="1" applyAlignment="1">
      <alignment horizontal="center" vertical="top" wrapText="1"/>
    </xf>
    <xf numFmtId="0" fontId="27" fillId="2" borderId="15" xfId="0" applyFont="1" applyFill="1" applyBorder="1" applyAlignment="1">
      <alignment horizontal="center" vertical="top" wrapText="1"/>
    </xf>
    <xf numFmtId="0" fontId="17" fillId="2" borderId="13" xfId="0" applyFont="1" applyFill="1" applyBorder="1" applyAlignment="1">
      <alignment horizontal="center" vertical="top"/>
    </xf>
    <xf numFmtId="0" fontId="17" fillId="2" borderId="14" xfId="0" applyFont="1" applyFill="1" applyBorder="1" applyAlignment="1">
      <alignment horizontal="center" vertical="top"/>
    </xf>
    <xf numFmtId="0" fontId="17" fillId="2" borderId="15" xfId="0" applyFont="1" applyFill="1" applyBorder="1" applyAlignment="1">
      <alignment horizontal="center" vertical="top"/>
    </xf>
    <xf numFmtId="49" fontId="1" fillId="2" borderId="5" xfId="0" applyNumberFormat="1" applyFont="1" applyFill="1" applyBorder="1" applyAlignment="1">
      <alignment horizontal="left" wrapText="1"/>
    </xf>
    <xf numFmtId="0" fontId="0" fillId="0" borderId="5" xfId="0" applyBorder="1"/>
    <xf numFmtId="0" fontId="4" fillId="2" borderId="10" xfId="0" applyFont="1" applyFill="1" applyBorder="1" applyAlignment="1">
      <alignment horizontal="center" vertical="center"/>
    </xf>
    <xf numFmtId="0" fontId="4" fillId="2" borderId="12" xfId="0" applyFont="1" applyFill="1" applyBorder="1" applyAlignment="1">
      <alignment horizontal="center" vertical="center"/>
    </xf>
    <xf numFmtId="49" fontId="8" fillId="2" borderId="13" xfId="0" applyNumberFormat="1" applyFont="1" applyFill="1" applyBorder="1" applyAlignment="1">
      <alignment horizontal="center" vertical="top"/>
    </xf>
    <xf numFmtId="0" fontId="9" fillId="2" borderId="14" xfId="0" applyFont="1" applyFill="1" applyBorder="1" applyAlignment="1">
      <alignment horizontal="center" vertical="top"/>
    </xf>
    <xf numFmtId="0" fontId="9" fillId="2" borderId="15" xfId="0" applyFont="1" applyFill="1" applyBorder="1" applyAlignment="1">
      <alignment horizontal="center" vertical="top"/>
    </xf>
    <xf numFmtId="4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xf>
    <xf numFmtId="49" fontId="6" fillId="2" borderId="11" xfId="0" applyNumberFormat="1" applyFont="1" applyFill="1" applyBorder="1" applyAlignment="1">
      <alignment horizontal="left" vertical="top" wrapText="1"/>
    </xf>
    <xf numFmtId="0" fontId="6" fillId="2" borderId="11" xfId="0" applyFont="1" applyFill="1" applyBorder="1" applyAlignment="1">
      <alignment horizontal="left" vertical="top" wrapText="1"/>
    </xf>
    <xf numFmtId="49" fontId="10" fillId="2" borderId="17" xfId="0" applyNumberFormat="1"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16" xfId="0" applyFont="1" applyFill="1" applyBorder="1" applyAlignment="1">
      <alignment horizontal="center" vertical="center" wrapText="1"/>
    </xf>
    <xf numFmtId="49" fontId="5" fillId="2" borderId="13" xfId="0" applyNumberFormat="1" applyFont="1" applyFill="1" applyBorder="1" applyAlignment="1">
      <alignment horizontal="center" vertical="top" wrapText="1"/>
    </xf>
    <xf numFmtId="0" fontId="5" fillId="2" borderId="14" xfId="0" applyFont="1" applyFill="1" applyBorder="1" applyAlignment="1">
      <alignment horizontal="center" vertical="top" wrapText="1"/>
    </xf>
    <xf numFmtId="0" fontId="5" fillId="2" borderId="15" xfId="0" applyFont="1" applyFill="1" applyBorder="1" applyAlignment="1">
      <alignment horizontal="center" vertical="top" wrapText="1"/>
    </xf>
    <xf numFmtId="0" fontId="10" fillId="2" borderId="10" xfId="0" applyFont="1" applyFill="1" applyBorder="1" applyAlignment="1">
      <alignment horizontal="center" vertical="center" wrapText="1"/>
    </xf>
    <xf numFmtId="164" fontId="10" fillId="2" borderId="11" xfId="0" applyNumberFormat="1" applyFont="1" applyFill="1" applyBorder="1" applyAlignment="1">
      <alignment horizontal="center" vertical="center"/>
    </xf>
    <xf numFmtId="164" fontId="10" fillId="2" borderId="10" xfId="0" applyNumberFormat="1" applyFont="1" applyFill="1" applyBorder="1" applyAlignment="1">
      <alignment horizontal="center" vertical="center" wrapText="1"/>
    </xf>
    <xf numFmtId="0" fontId="5" fillId="2" borderId="19" xfId="0" applyFont="1" applyFill="1" applyBorder="1" applyAlignment="1">
      <alignment horizontal="center" vertical="top" wrapText="1"/>
    </xf>
    <xf numFmtId="0" fontId="5" fillId="2" borderId="19" xfId="0" applyFont="1" applyFill="1" applyBorder="1" applyAlignment="1">
      <alignment horizontal="left" vertical="top" wrapText="1"/>
    </xf>
    <xf numFmtId="49" fontId="23" fillId="2" borderId="11" xfId="0" applyNumberFormat="1" applyFont="1" applyFill="1" applyBorder="1" applyAlignment="1">
      <alignment horizontal="center" wrapText="1"/>
    </xf>
    <xf numFmtId="0" fontId="23" fillId="2" borderId="11" xfId="0" applyFont="1" applyFill="1" applyBorder="1" applyAlignment="1">
      <alignment horizontal="center" wrapText="1"/>
    </xf>
    <xf numFmtId="0" fontId="14" fillId="2" borderId="19" xfId="0" applyFont="1" applyFill="1" applyBorder="1" applyAlignment="1">
      <alignment horizontal="center" vertical="top" wrapText="1"/>
    </xf>
    <xf numFmtId="0" fontId="0" fillId="2" borderId="10" xfId="0" applyFill="1" applyBorder="1" applyAlignment="1">
      <alignment horizontal="center"/>
    </xf>
    <xf numFmtId="0" fontId="0" fillId="2" borderId="11" xfId="0" applyFill="1" applyBorder="1" applyAlignment="1">
      <alignment horizontal="center"/>
    </xf>
    <xf numFmtId="165" fontId="17" fillId="2" borderId="13" xfId="0" applyNumberFormat="1" applyFont="1" applyFill="1" applyBorder="1" applyAlignment="1">
      <alignment horizontal="left" wrapText="1"/>
    </xf>
    <xf numFmtId="165" fontId="17" fillId="2" borderId="14" xfId="0" applyNumberFormat="1" applyFont="1" applyFill="1" applyBorder="1" applyAlignment="1">
      <alignment horizontal="left" wrapText="1"/>
    </xf>
    <xf numFmtId="165" fontId="17" fillId="2" borderId="15" xfId="0" applyNumberFormat="1" applyFont="1" applyFill="1" applyBorder="1" applyAlignment="1">
      <alignment horizontal="left" wrapText="1"/>
    </xf>
    <xf numFmtId="49" fontId="7" fillId="2" borderId="12" xfId="0" applyNumberFormat="1" applyFont="1" applyFill="1" applyBorder="1" applyAlignment="1">
      <alignment horizontal="left" vertical="top"/>
    </xf>
    <xf numFmtId="0" fontId="7" fillId="2" borderId="12" xfId="0" applyFont="1" applyFill="1" applyBorder="1" applyAlignment="1">
      <alignment horizontal="left" vertical="top"/>
    </xf>
    <xf numFmtId="0" fontId="17" fillId="2" borderId="59" xfId="0" applyFont="1" applyFill="1" applyBorder="1" applyAlignment="1">
      <alignment horizontal="center"/>
    </xf>
    <xf numFmtId="0" fontId="17" fillId="2" borderId="19" xfId="0" applyFont="1" applyFill="1" applyBorder="1" applyAlignment="1">
      <alignment horizontal="center"/>
    </xf>
    <xf numFmtId="0" fontId="17" fillId="2" borderId="60" xfId="0" applyFont="1" applyFill="1" applyBorder="1" applyAlignment="1">
      <alignment horizontal="center"/>
    </xf>
    <xf numFmtId="0" fontId="17" fillId="2" borderId="16" xfId="0" applyFont="1" applyFill="1" applyBorder="1" applyAlignment="1">
      <alignment horizontal="center"/>
    </xf>
    <xf numFmtId="0" fontId="17" fillId="2" borderId="10" xfId="0" applyFont="1" applyFill="1" applyBorder="1" applyAlignment="1">
      <alignment horizontal="center"/>
    </xf>
    <xf numFmtId="0" fontId="17" fillId="2" borderId="12" xfId="0" applyFont="1" applyFill="1" applyBorder="1" applyAlignment="1">
      <alignment horizontal="center"/>
    </xf>
    <xf numFmtId="0" fontId="17" fillId="2" borderId="61" xfId="0" applyFont="1" applyFill="1" applyBorder="1" applyAlignment="1">
      <alignment horizontal="center"/>
    </xf>
    <xf numFmtId="0" fontId="17" fillId="2" borderId="11" xfId="0" applyFont="1" applyFill="1" applyBorder="1" applyAlignment="1">
      <alignment horizontal="center"/>
    </xf>
    <xf numFmtId="0" fontId="17" fillId="2" borderId="25" xfId="0" applyFont="1" applyFill="1" applyBorder="1" applyAlignment="1">
      <alignment horizontal="center"/>
    </xf>
    <xf numFmtId="0" fontId="0" fillId="2" borderId="14" xfId="0" applyFill="1" applyBorder="1" applyAlignment="1">
      <alignment horizontal="center"/>
    </xf>
    <xf numFmtId="49" fontId="17" fillId="2" borderId="13" xfId="0" applyNumberFormat="1" applyFont="1" applyFill="1" applyBorder="1" applyAlignment="1">
      <alignment horizontal="left" wrapText="1"/>
    </xf>
    <xf numFmtId="0" fontId="17" fillId="2" borderId="13" xfId="0" applyFont="1" applyFill="1" applyBorder="1" applyAlignment="1">
      <alignment horizontal="left" wrapText="1"/>
    </xf>
    <xf numFmtId="0" fontId="17" fillId="2" borderId="14" xfId="0" applyFont="1" applyFill="1" applyBorder="1" applyAlignment="1">
      <alignment horizontal="left" wrapText="1"/>
    </xf>
    <xf numFmtId="0" fontId="17" fillId="2" borderId="15" xfId="0" applyFont="1" applyFill="1" applyBorder="1" applyAlignment="1">
      <alignment horizontal="left" wrapText="1"/>
    </xf>
    <xf numFmtId="49" fontId="10" fillId="2" borderId="19" xfId="0" applyNumberFormat="1" applyFont="1" applyFill="1" applyBorder="1" applyAlignment="1">
      <alignment horizontal="right" vertical="top" wrapText="1"/>
    </xf>
    <xf numFmtId="0" fontId="10" fillId="2" borderId="19" xfId="0" applyFont="1" applyFill="1" applyBorder="1" applyAlignment="1">
      <alignment horizontal="right" vertical="top" wrapText="1"/>
    </xf>
    <xf numFmtId="0" fontId="10" fillId="2" borderId="10" xfId="0" applyFont="1" applyFill="1" applyBorder="1" applyAlignment="1">
      <alignment horizontal="right" vertical="top" wrapText="1"/>
    </xf>
    <xf numFmtId="0" fontId="10" fillId="2" borderId="60" xfId="0" applyFont="1" applyFill="1" applyBorder="1" applyAlignment="1">
      <alignment horizontal="right" vertical="top" wrapText="1"/>
    </xf>
    <xf numFmtId="49" fontId="17" fillId="2" borderId="59" xfId="0" applyNumberFormat="1" applyFont="1" applyFill="1" applyBorder="1" applyAlignment="1">
      <alignment horizontal="left" vertical="top" wrapText="1"/>
    </xf>
    <xf numFmtId="165" fontId="17" fillId="2" borderId="19" xfId="0" applyNumberFormat="1" applyFont="1" applyFill="1" applyBorder="1" applyAlignment="1">
      <alignment horizontal="left" vertical="top" wrapText="1"/>
    </xf>
    <xf numFmtId="165" fontId="17" fillId="2" borderId="60" xfId="0" applyNumberFormat="1" applyFont="1" applyFill="1" applyBorder="1" applyAlignment="1">
      <alignment horizontal="left" vertical="top" wrapText="1"/>
    </xf>
    <xf numFmtId="165" fontId="17" fillId="2" borderId="61" xfId="0" applyNumberFormat="1" applyFont="1" applyFill="1" applyBorder="1" applyAlignment="1">
      <alignment horizontal="left" vertical="top" wrapText="1"/>
    </xf>
    <xf numFmtId="165" fontId="17" fillId="2" borderId="11" xfId="0" applyNumberFormat="1" applyFont="1" applyFill="1" applyBorder="1" applyAlignment="1">
      <alignment horizontal="left" vertical="top" wrapText="1"/>
    </xf>
    <xf numFmtId="165" fontId="17" fillId="2" borderId="25" xfId="0" applyNumberFormat="1" applyFont="1" applyFill="1" applyBorder="1" applyAlignment="1">
      <alignment horizontal="left" vertical="top" wrapText="1"/>
    </xf>
    <xf numFmtId="171" fontId="10" fillId="2" borderId="20" xfId="0" applyNumberFormat="1" applyFont="1" applyFill="1" applyBorder="1" applyAlignment="1">
      <alignment horizontal="center" vertical="center" wrapText="1"/>
    </xf>
    <xf numFmtId="0" fontId="14" fillId="2" borderId="14" xfId="0" applyFont="1" applyFill="1" applyBorder="1" applyAlignment="1">
      <alignment horizontal="center" vertical="top" wrapText="1"/>
    </xf>
    <xf numFmtId="11" fontId="10" fillId="2" borderId="20" xfId="0" applyNumberFormat="1" applyFont="1" applyFill="1" applyBorder="1" applyAlignment="1">
      <alignment horizontal="center" vertical="center" wrapText="1"/>
    </xf>
    <xf numFmtId="49" fontId="23" fillId="2" borderId="11" xfId="0" applyNumberFormat="1" applyFont="1" applyFill="1" applyBorder="1" applyAlignment="1">
      <alignment horizontal="center" vertical="center" wrapText="1"/>
    </xf>
    <xf numFmtId="0" fontId="23" fillId="2" borderId="11" xfId="0" applyFont="1" applyFill="1" applyBorder="1" applyAlignment="1">
      <alignment horizontal="center" vertical="center" wrapText="1"/>
    </xf>
    <xf numFmtId="49" fontId="6" fillId="2" borderId="10" xfId="0" applyNumberFormat="1" applyFont="1" applyFill="1" applyBorder="1" applyAlignment="1">
      <alignment horizontal="left"/>
    </xf>
    <xf numFmtId="0" fontId="6" fillId="2" borderId="10" xfId="0" applyFont="1" applyFill="1" applyBorder="1" applyAlignment="1">
      <alignment horizontal="left"/>
    </xf>
    <xf numFmtId="164" fontId="11" fillId="5" borderId="5" xfId="0" applyNumberFormat="1" applyFont="1" applyFill="1" applyBorder="1" applyAlignment="1">
      <alignment horizontal="left" vertical="center"/>
    </xf>
    <xf numFmtId="165" fontId="6" fillId="2" borderId="10" xfId="0" applyNumberFormat="1" applyFont="1" applyFill="1" applyBorder="1" applyAlignment="1">
      <alignment horizontal="left"/>
    </xf>
    <xf numFmtId="0" fontId="0" fillId="2" borderId="24" xfId="0" applyFill="1" applyBorder="1" applyAlignment="1">
      <alignment horizontal="center"/>
    </xf>
    <xf numFmtId="0" fontId="0" fillId="2" borderId="58" xfId="0" applyFill="1" applyBorder="1" applyAlignment="1">
      <alignment horizontal="center"/>
    </xf>
    <xf numFmtId="0" fontId="0" fillId="2" borderId="21" xfId="0" applyFill="1" applyBorder="1" applyAlignment="1">
      <alignment horizontal="center"/>
    </xf>
    <xf numFmtId="0" fontId="17" fillId="2" borderId="59" xfId="0" applyFont="1" applyFill="1" applyBorder="1" applyAlignment="1">
      <alignment horizontal="left" vertical="center" wrapText="1"/>
    </xf>
    <xf numFmtId="0" fontId="17" fillId="2" borderId="19" xfId="0" applyFont="1" applyFill="1" applyBorder="1" applyAlignment="1">
      <alignment horizontal="left" vertical="center" wrapText="1"/>
    </xf>
    <xf numFmtId="0" fontId="17" fillId="2" borderId="60" xfId="0" applyFont="1" applyFill="1" applyBorder="1" applyAlignment="1">
      <alignment horizontal="left" vertical="center" wrapText="1"/>
    </xf>
    <xf numFmtId="0" fontId="17" fillId="2" borderId="16" xfId="0" applyFont="1" applyFill="1" applyBorder="1" applyAlignment="1">
      <alignment horizontal="left" vertical="center" wrapText="1"/>
    </xf>
    <xf numFmtId="0" fontId="17" fillId="2" borderId="10" xfId="0" applyFont="1" applyFill="1" applyBorder="1" applyAlignment="1">
      <alignment horizontal="left" vertical="center" wrapText="1"/>
    </xf>
    <xf numFmtId="0" fontId="17" fillId="2" borderId="12" xfId="0" applyFont="1" applyFill="1" applyBorder="1" applyAlignment="1">
      <alignment horizontal="left" vertical="center" wrapText="1"/>
    </xf>
    <xf numFmtId="0" fontId="17" fillId="2" borderId="61" xfId="0" applyFont="1" applyFill="1" applyBorder="1" applyAlignment="1">
      <alignment horizontal="left" vertical="center" wrapText="1"/>
    </xf>
    <xf numFmtId="0" fontId="17" fillId="2" borderId="11" xfId="0" applyFont="1" applyFill="1" applyBorder="1" applyAlignment="1">
      <alignment horizontal="left" vertical="center" wrapText="1"/>
    </xf>
    <xf numFmtId="0" fontId="17" fillId="2" borderId="25" xfId="0" applyFont="1" applyFill="1" applyBorder="1" applyAlignment="1">
      <alignment horizontal="left" vertical="center" wrapText="1"/>
    </xf>
    <xf numFmtId="49" fontId="7" fillId="2" borderId="10" xfId="0" applyNumberFormat="1" applyFont="1" applyFill="1" applyBorder="1" applyAlignment="1">
      <alignment horizontal="left"/>
    </xf>
    <xf numFmtId="0" fontId="7" fillId="2" borderId="10" xfId="0" applyFont="1" applyFill="1" applyBorder="1" applyAlignment="1">
      <alignment horizontal="left"/>
    </xf>
    <xf numFmtId="165" fontId="10" fillId="2" borderId="18" xfId="0" applyNumberFormat="1" applyFont="1" applyFill="1" applyBorder="1" applyAlignment="1">
      <alignment horizontal="right" vertical="top" wrapText="1"/>
    </xf>
    <xf numFmtId="165" fontId="10" fillId="2" borderId="29" xfId="0" applyNumberFormat="1" applyFont="1" applyFill="1" applyBorder="1" applyAlignment="1">
      <alignment horizontal="right" vertical="top" wrapText="1"/>
    </xf>
    <xf numFmtId="165" fontId="10" fillId="2" borderId="18" xfId="0" applyNumberFormat="1" applyFont="1" applyFill="1" applyBorder="1" applyAlignment="1">
      <alignment horizontal="center" vertical="top" wrapText="1"/>
    </xf>
    <xf numFmtId="165" fontId="10" fillId="2" borderId="29" xfId="0" applyNumberFormat="1" applyFont="1" applyFill="1" applyBorder="1" applyAlignment="1">
      <alignment horizontal="center" vertical="top" wrapText="1"/>
    </xf>
    <xf numFmtId="49" fontId="7" fillId="2" borderId="10" xfId="0" applyNumberFormat="1" applyFont="1" applyFill="1" applyBorder="1" applyAlignment="1">
      <alignment horizontal="left" vertical="top" wrapText="1"/>
    </xf>
    <xf numFmtId="0" fontId="7" fillId="2" borderId="10" xfId="0" applyFont="1" applyFill="1" applyBorder="1" applyAlignment="1">
      <alignment horizontal="left" vertical="top" wrapText="1"/>
    </xf>
    <xf numFmtId="49" fontId="14" fillId="2" borderId="10" xfId="0" applyNumberFormat="1" applyFont="1" applyFill="1" applyBorder="1" applyAlignment="1">
      <alignment horizontal="right"/>
    </xf>
    <xf numFmtId="0" fontId="0" fillId="2" borderId="12" xfId="0" applyFill="1" applyBorder="1"/>
    <xf numFmtId="49" fontId="29" fillId="2" borderId="10" xfId="0" applyNumberFormat="1" applyFont="1" applyFill="1" applyBorder="1" applyAlignment="1">
      <alignment horizontal="center" vertical="center"/>
    </xf>
    <xf numFmtId="0" fontId="14" fillId="2" borderId="10" xfId="0" applyFont="1" applyFill="1" applyBorder="1" applyAlignment="1">
      <alignment horizontal="center" vertical="center"/>
    </xf>
    <xf numFmtId="0" fontId="0" fillId="2" borderId="10" xfId="0" applyFill="1" applyBorder="1"/>
    <xf numFmtId="49" fontId="14" fillId="2" borderId="13" xfId="0" applyNumberFormat="1" applyFont="1" applyFill="1" applyBorder="1" applyAlignment="1">
      <alignment horizontal="center"/>
    </xf>
    <xf numFmtId="0" fontId="14" fillId="2" borderId="14" xfId="0" applyFont="1" applyFill="1" applyBorder="1" applyAlignment="1">
      <alignment horizontal="center"/>
    </xf>
    <xf numFmtId="0" fontId="14" fillId="2" borderId="15" xfId="0" applyFont="1" applyFill="1" applyBorder="1" applyAlignment="1">
      <alignment horizontal="center"/>
    </xf>
    <xf numFmtId="0" fontId="0" fillId="2" borderId="15" xfId="0" applyFill="1" applyBorder="1"/>
    <xf numFmtId="49" fontId="14" fillId="2" borderId="59" xfId="0" applyNumberFormat="1" applyFont="1" applyFill="1" applyBorder="1" applyAlignment="1">
      <alignment horizontal="center"/>
    </xf>
    <xf numFmtId="0" fontId="14" fillId="2" borderId="19" xfId="0" applyFont="1" applyFill="1" applyBorder="1" applyAlignment="1">
      <alignment horizontal="center"/>
    </xf>
    <xf numFmtId="0" fontId="14" fillId="2" borderId="60" xfId="0" applyFont="1" applyFill="1" applyBorder="1" applyAlignment="1">
      <alignment horizontal="center"/>
    </xf>
    <xf numFmtId="49" fontId="0" fillId="2" borderId="16" xfId="0" applyNumberFormat="1" applyFill="1" applyBorder="1"/>
    <xf numFmtId="49" fontId="0" fillId="2" borderId="10" xfId="0" applyNumberFormat="1" applyFill="1" applyBorder="1"/>
    <xf numFmtId="49" fontId="14" fillId="2" borderId="10" xfId="0" applyNumberFormat="1" applyFont="1" applyFill="1" applyBorder="1" applyAlignment="1">
      <alignment horizontal="left"/>
    </xf>
    <xf numFmtId="175" fontId="14" fillId="2" borderId="51" xfId="0" applyNumberFormat="1" applyFont="1" applyFill="1" applyBorder="1" applyAlignment="1">
      <alignment horizontal="left"/>
    </xf>
    <xf numFmtId="49" fontId="14" fillId="2" borderId="11" xfId="0" applyNumberFormat="1" applyFont="1" applyFill="1" applyBorder="1" applyAlignment="1">
      <alignment horizontal="right"/>
    </xf>
    <xf numFmtId="0" fontId="0" fillId="2" borderId="11" xfId="0" applyFill="1" applyBorder="1"/>
    <xf numFmtId="49" fontId="14" fillId="2" borderId="13" xfId="0" applyNumberFormat="1" applyFont="1" applyFill="1" applyBorder="1" applyAlignment="1">
      <alignment horizontal="left"/>
    </xf>
    <xf numFmtId="0" fontId="0" fillId="2" borderId="14" xfId="0" applyFill="1" applyBorder="1"/>
    <xf numFmtId="0" fontId="14" fillId="2" borderId="15" xfId="0" applyFont="1" applyFill="1" applyBorder="1" applyAlignment="1">
      <alignment horizontal="left"/>
    </xf>
  </cellXfs>
  <cellStyles count="1">
    <cellStyle name="Normal" xfId="0" builtinId="0"/>
  </cellStyles>
  <dxfs count="2">
    <dxf>
      <font>
        <color rgb="FFFF0000"/>
      </font>
    </dxf>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AAAAAA"/>
      <rgbColor rgb="FFFFFFFF"/>
      <rgbColor rgb="FF5E88B1"/>
      <rgbColor rgb="FFEEF3F4"/>
      <rgbColor rgb="FF0000FF"/>
      <rgbColor rgb="FFC0C0C0"/>
      <rgbColor rgb="FF969696"/>
      <rgbColor rgb="FFFF0000"/>
      <rgbColor rgb="FFCCFFFF"/>
      <rgbColor rgb="FF808080"/>
      <rgbColor rgb="FF00FF00"/>
      <rgbColor rgb="FF3366FF"/>
      <rgbColor rgb="FF7C9547"/>
      <rgbColor rgb="FFC0504D"/>
      <rgbColor rgb="FFFBFFC5"/>
      <rgbColor rgb="FFFFFF00"/>
      <rgbColor rgb="FF9BBB5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76256</xdr:colOff>
      <xdr:row>3</xdr:row>
      <xdr:rowOff>139794</xdr:rowOff>
    </xdr:from>
    <xdr:to>
      <xdr:col>3</xdr:col>
      <xdr:colOff>626115</xdr:colOff>
      <xdr:row>5</xdr:row>
      <xdr:rowOff>2818</xdr:rowOff>
    </xdr:to>
    <xdr:grpSp>
      <xdr:nvGrpSpPr>
        <xdr:cNvPr id="4" name="Text Box 17">
          <a:extLst>
            <a:ext uri="{FF2B5EF4-FFF2-40B4-BE49-F238E27FC236}">
              <a16:creationId xmlns:a16="http://schemas.microsoft.com/office/drawing/2014/main" id="{00000000-0008-0000-0100-000004000000}"/>
            </a:ext>
          </a:extLst>
        </xdr:cNvPr>
        <xdr:cNvGrpSpPr/>
      </xdr:nvGrpSpPr>
      <xdr:grpSpPr>
        <a:xfrm>
          <a:off x="3589076" y="1061814"/>
          <a:ext cx="671779" cy="244024"/>
          <a:chOff x="-19049" y="-10165"/>
          <a:chExt cx="636331" cy="220476"/>
        </a:xfrm>
      </xdr:grpSpPr>
      <xdr:sp macro="" textlink="">
        <xdr:nvSpPr>
          <xdr:cNvPr id="2" name="Shape 2">
            <a:extLst>
              <a:ext uri="{FF2B5EF4-FFF2-40B4-BE49-F238E27FC236}">
                <a16:creationId xmlns:a16="http://schemas.microsoft.com/office/drawing/2014/main" id="{00000000-0008-0000-0100-000002000000}"/>
              </a:ext>
            </a:extLst>
          </xdr:cNvPr>
          <xdr:cNvSpPr/>
        </xdr:nvSpPr>
        <xdr:spPr>
          <a:xfrm>
            <a:off x="0" y="-1"/>
            <a:ext cx="598232" cy="210313"/>
          </a:xfrm>
          <a:prstGeom prst="rect">
            <a:avLst/>
          </a:prstGeom>
          <a:solidFill>
            <a:srgbClr val="FFFFFF"/>
          </a:solidFill>
          <a:ln w="9525" cap="flat">
            <a:solidFill>
              <a:srgbClr val="000000"/>
            </a:solidFill>
            <a:prstDash val="solid"/>
            <a:miter lim="800000"/>
          </a:ln>
          <a:effectLst/>
        </xdr:spPr>
        <xdr:txBody>
          <a:bodyPr/>
          <a:lstStyle/>
          <a:p>
            <a:endParaRPr/>
          </a:p>
        </xdr:txBody>
      </xdr:sp>
      <xdr:sp macro="" textlink="">
        <xdr:nvSpPr>
          <xdr:cNvPr id="3" name="Shape 3">
            <a:extLst>
              <a:ext uri="{FF2B5EF4-FFF2-40B4-BE49-F238E27FC236}">
                <a16:creationId xmlns:a16="http://schemas.microsoft.com/office/drawing/2014/main" id="{00000000-0008-0000-0100-000003000000}"/>
              </a:ext>
            </a:extLst>
          </xdr:cNvPr>
          <xdr:cNvSpPr txBox="1"/>
        </xdr:nvSpPr>
        <xdr:spPr>
          <a:xfrm>
            <a:off x="-19050" y="-10166"/>
            <a:ext cx="636332" cy="155878"/>
          </a:xfrm>
          <a:prstGeom prst="rect">
            <a:avLst/>
          </a:prstGeom>
          <a:noFill/>
          <a:ln w="12700" cap="flat">
            <a:noFill/>
            <a:miter lim="400000"/>
          </a:ln>
          <a:effectLst/>
          <a:extLst>
            <a:ext uri="{C572A759-6A51-4108-AA02-DFA0A04FC94B}">
              <ma14:wrappingTextBoxFlag xmlns:ma14="http://schemas.microsoft.com/office/mac/drawingml/2011/main" xmlns:a14="http://schemas.microsoft.com/office/drawing/2010/main" xmlns:m="http://schemas.openxmlformats.org/officeDocument/2006/math" xmlns:r="http://schemas.openxmlformats.org/officeDocument/2006/relationships" xmlns="" val="1"/>
            </a:ext>
          </a:extLst>
        </xdr:spPr>
        <xdr:txBody>
          <a:bodyPr wrap="square" lIns="0" tIns="0" rIns="0" bIns="0" numCol="1" anchor="t">
            <a:spAutoFit/>
          </a:bodyPr>
          <a:lstStyle/>
          <a:p>
            <a:pPr marL="0" marR="0" indent="0" algn="ctr" defTabSz="914400" latinLnBrk="0">
              <a:lnSpc>
                <a:spcPct val="100000"/>
              </a:lnSpc>
              <a:spcBef>
                <a:spcPts val="0"/>
              </a:spcBef>
              <a:spcAft>
                <a:spcPts val="0"/>
              </a:spcAft>
              <a:buClrTx/>
              <a:buSzTx/>
              <a:buFontTx/>
              <a:buNone/>
              <a:tabLst/>
              <a:defRPr sz="1000" b="0" i="0" u="none" strike="noStrike" cap="none" spc="0" baseline="0">
                <a:solidFill>
                  <a:srgbClr val="C0C0C0"/>
                </a:solidFill>
                <a:uFillTx/>
                <a:latin typeface="+mn-lt"/>
                <a:ea typeface="+mn-ea"/>
                <a:cs typeface="+mn-cs"/>
                <a:sym typeface="Arial"/>
              </a:defRPr>
            </a:pPr>
            <a:r>
              <a:rPr sz="1000" b="0" i="0" u="none" strike="noStrike" cap="none" spc="0" baseline="0">
                <a:solidFill>
                  <a:srgbClr val="C0C0C0"/>
                </a:solidFill>
                <a:uFillTx/>
                <a:latin typeface="+mn-lt"/>
                <a:ea typeface="+mn-ea"/>
                <a:cs typeface="+mn-cs"/>
                <a:sym typeface="Arial"/>
              </a:rPr>
              <a:t>Day</a:t>
            </a:r>
          </a:p>
        </xdr:txBody>
      </xdr:sp>
    </xdr:grpSp>
    <xdr:clientData/>
  </xdr:twoCellAnchor>
  <xdr:twoCellAnchor>
    <xdr:from>
      <xdr:col>3</xdr:col>
      <xdr:colOff>570753</xdr:colOff>
      <xdr:row>3</xdr:row>
      <xdr:rowOff>148643</xdr:rowOff>
    </xdr:from>
    <xdr:to>
      <xdr:col>5</xdr:col>
      <xdr:colOff>261697</xdr:colOff>
      <xdr:row>5</xdr:row>
      <xdr:rowOff>1590</xdr:rowOff>
    </xdr:to>
    <xdr:grpSp>
      <xdr:nvGrpSpPr>
        <xdr:cNvPr id="7" name="Text Box 18">
          <a:extLst>
            <a:ext uri="{FF2B5EF4-FFF2-40B4-BE49-F238E27FC236}">
              <a16:creationId xmlns:a16="http://schemas.microsoft.com/office/drawing/2014/main" id="{00000000-0008-0000-0100-000007000000}"/>
            </a:ext>
          </a:extLst>
        </xdr:cNvPr>
        <xdr:cNvGrpSpPr/>
      </xdr:nvGrpSpPr>
      <xdr:grpSpPr>
        <a:xfrm>
          <a:off x="4205493" y="1070663"/>
          <a:ext cx="894904" cy="233947"/>
          <a:chOff x="-19050" y="-10165"/>
          <a:chExt cx="1010251" cy="211714"/>
        </a:xfrm>
      </xdr:grpSpPr>
      <xdr:sp macro="" textlink="">
        <xdr:nvSpPr>
          <xdr:cNvPr id="5" name="Shape 5">
            <a:extLst>
              <a:ext uri="{FF2B5EF4-FFF2-40B4-BE49-F238E27FC236}">
                <a16:creationId xmlns:a16="http://schemas.microsoft.com/office/drawing/2014/main" id="{00000000-0008-0000-0100-000005000000}"/>
              </a:ext>
            </a:extLst>
          </xdr:cNvPr>
          <xdr:cNvSpPr/>
        </xdr:nvSpPr>
        <xdr:spPr>
          <a:xfrm>
            <a:off x="-1" y="0"/>
            <a:ext cx="972153" cy="201549"/>
          </a:xfrm>
          <a:prstGeom prst="rect">
            <a:avLst/>
          </a:prstGeom>
          <a:solidFill>
            <a:srgbClr val="FFFFFF"/>
          </a:solidFill>
          <a:ln w="9525" cap="flat">
            <a:solidFill>
              <a:srgbClr val="000000"/>
            </a:solidFill>
            <a:prstDash val="solid"/>
            <a:miter lim="800000"/>
          </a:ln>
          <a:effectLst/>
        </xdr:spPr>
        <xdr:txBody>
          <a:bodyPr/>
          <a:lstStyle/>
          <a:p>
            <a:endParaRPr/>
          </a:p>
        </xdr:txBody>
      </xdr:sp>
      <xdr:sp macro="" textlink="">
        <xdr:nvSpPr>
          <xdr:cNvPr id="6" name="Shape 6">
            <a:extLst>
              <a:ext uri="{FF2B5EF4-FFF2-40B4-BE49-F238E27FC236}">
                <a16:creationId xmlns:a16="http://schemas.microsoft.com/office/drawing/2014/main" id="{00000000-0008-0000-0100-000006000000}"/>
              </a:ext>
            </a:extLst>
          </xdr:cNvPr>
          <xdr:cNvSpPr txBox="1"/>
        </xdr:nvSpPr>
        <xdr:spPr>
          <a:xfrm>
            <a:off x="-19051" y="-10166"/>
            <a:ext cx="1010253" cy="155878"/>
          </a:xfrm>
          <a:prstGeom prst="rect">
            <a:avLst/>
          </a:prstGeom>
          <a:noFill/>
          <a:ln w="12700" cap="flat">
            <a:noFill/>
            <a:miter lim="400000"/>
          </a:ln>
          <a:effectLst/>
          <a:extLst>
            <a:ext uri="{C572A759-6A51-4108-AA02-DFA0A04FC94B}">
              <ma14:wrappingTextBoxFlag xmlns:ma14="http://schemas.microsoft.com/office/mac/drawingml/2011/main" xmlns:a14="http://schemas.microsoft.com/office/drawing/2010/main" xmlns:m="http://schemas.openxmlformats.org/officeDocument/2006/math" xmlns:r="http://schemas.openxmlformats.org/officeDocument/2006/relationships" xmlns="" val="1"/>
            </a:ext>
          </a:extLst>
        </xdr:spPr>
        <xdr:txBody>
          <a:bodyPr wrap="square" lIns="0" tIns="0" rIns="0" bIns="0" numCol="1" anchor="t">
            <a:spAutoFit/>
          </a:bodyPr>
          <a:lstStyle/>
          <a:p>
            <a:pPr marL="0" marR="0" indent="0" algn="ctr" defTabSz="914400" latinLnBrk="0">
              <a:lnSpc>
                <a:spcPct val="100000"/>
              </a:lnSpc>
              <a:spcBef>
                <a:spcPts val="0"/>
              </a:spcBef>
              <a:spcAft>
                <a:spcPts val="0"/>
              </a:spcAft>
              <a:buClrTx/>
              <a:buSzTx/>
              <a:buFontTx/>
              <a:buNone/>
              <a:tabLst/>
              <a:defRPr sz="1000" b="0" i="0" u="none" strike="noStrike" cap="none" spc="0" baseline="0">
                <a:solidFill>
                  <a:srgbClr val="C0C0C0"/>
                </a:solidFill>
                <a:uFillTx/>
                <a:latin typeface="+mn-lt"/>
                <a:ea typeface="+mn-ea"/>
                <a:cs typeface="+mn-cs"/>
                <a:sym typeface="Arial"/>
              </a:defRPr>
            </a:pPr>
            <a:r>
              <a:rPr sz="1000" b="0" i="0" u="none" strike="noStrike" cap="none" spc="0" baseline="0">
                <a:solidFill>
                  <a:srgbClr val="C0C0C0"/>
                </a:solidFill>
                <a:uFillTx/>
                <a:latin typeface="+mn-lt"/>
                <a:ea typeface="+mn-ea"/>
                <a:cs typeface="+mn-cs"/>
                <a:sym typeface="Arial"/>
              </a:rPr>
              <a:t>Month</a:t>
            </a:r>
          </a:p>
        </xdr:txBody>
      </xdr:sp>
    </xdr:grpSp>
    <xdr:clientData/>
  </xdr:twoCellAnchor>
  <xdr:twoCellAnchor>
    <xdr:from>
      <xdr:col>6</xdr:col>
      <xdr:colOff>235035</xdr:colOff>
      <xdr:row>3</xdr:row>
      <xdr:rowOff>157806</xdr:rowOff>
    </xdr:from>
    <xdr:to>
      <xdr:col>7</xdr:col>
      <xdr:colOff>660251</xdr:colOff>
      <xdr:row>5</xdr:row>
      <xdr:rowOff>13715</xdr:rowOff>
    </xdr:to>
    <xdr:grpSp>
      <xdr:nvGrpSpPr>
        <xdr:cNvPr id="10" name="Text Box 20">
          <a:extLst>
            <a:ext uri="{FF2B5EF4-FFF2-40B4-BE49-F238E27FC236}">
              <a16:creationId xmlns:a16="http://schemas.microsoft.com/office/drawing/2014/main" id="{00000000-0008-0000-0100-00000A000000}"/>
            </a:ext>
          </a:extLst>
        </xdr:cNvPr>
        <xdr:cNvGrpSpPr/>
      </xdr:nvGrpSpPr>
      <xdr:grpSpPr>
        <a:xfrm>
          <a:off x="6018615" y="1079826"/>
          <a:ext cx="661436" cy="236909"/>
          <a:chOff x="-19049" y="-10165"/>
          <a:chExt cx="651448" cy="214289"/>
        </a:xfrm>
      </xdr:grpSpPr>
      <xdr:sp macro="" textlink="">
        <xdr:nvSpPr>
          <xdr:cNvPr id="8" name="Shape 8">
            <a:extLst>
              <a:ext uri="{FF2B5EF4-FFF2-40B4-BE49-F238E27FC236}">
                <a16:creationId xmlns:a16="http://schemas.microsoft.com/office/drawing/2014/main" id="{00000000-0008-0000-0100-000008000000}"/>
              </a:ext>
            </a:extLst>
          </xdr:cNvPr>
          <xdr:cNvSpPr/>
        </xdr:nvSpPr>
        <xdr:spPr>
          <a:xfrm>
            <a:off x="0" y="0"/>
            <a:ext cx="613349" cy="204124"/>
          </a:xfrm>
          <a:prstGeom prst="rect">
            <a:avLst/>
          </a:prstGeom>
          <a:solidFill>
            <a:srgbClr val="FFFFFF"/>
          </a:solidFill>
          <a:ln w="9525" cap="flat">
            <a:solidFill>
              <a:srgbClr val="000000"/>
            </a:solidFill>
            <a:prstDash val="solid"/>
            <a:miter lim="800000"/>
          </a:ln>
          <a:effectLst/>
        </xdr:spPr>
        <xdr:txBody>
          <a:bodyPr/>
          <a:lstStyle/>
          <a:p>
            <a:endParaRPr/>
          </a:p>
        </xdr:txBody>
      </xdr:sp>
      <xdr:sp macro="" textlink="">
        <xdr:nvSpPr>
          <xdr:cNvPr id="9" name="Shape 9">
            <a:extLst>
              <a:ext uri="{FF2B5EF4-FFF2-40B4-BE49-F238E27FC236}">
                <a16:creationId xmlns:a16="http://schemas.microsoft.com/office/drawing/2014/main" id="{00000000-0008-0000-0100-000009000000}"/>
              </a:ext>
            </a:extLst>
          </xdr:cNvPr>
          <xdr:cNvSpPr txBox="1"/>
        </xdr:nvSpPr>
        <xdr:spPr>
          <a:xfrm>
            <a:off x="-19050" y="-10166"/>
            <a:ext cx="651449" cy="155878"/>
          </a:xfrm>
          <a:prstGeom prst="rect">
            <a:avLst/>
          </a:prstGeom>
          <a:noFill/>
          <a:ln w="12700" cap="flat">
            <a:noFill/>
            <a:miter lim="400000"/>
          </a:ln>
          <a:effectLst/>
          <a:extLst>
            <a:ext uri="{C572A759-6A51-4108-AA02-DFA0A04FC94B}">
              <ma14:wrappingTextBoxFlag xmlns:ma14="http://schemas.microsoft.com/office/mac/drawingml/2011/main" xmlns:a14="http://schemas.microsoft.com/office/drawing/2010/main" xmlns:m="http://schemas.openxmlformats.org/officeDocument/2006/math" xmlns:r="http://schemas.openxmlformats.org/officeDocument/2006/relationships" xmlns="" val="1"/>
            </a:ext>
          </a:extLst>
        </xdr:spPr>
        <xdr:txBody>
          <a:bodyPr wrap="square" lIns="0" tIns="0" rIns="0" bIns="0" numCol="1" anchor="t">
            <a:spAutoFit/>
          </a:bodyPr>
          <a:lstStyle/>
          <a:p>
            <a:pPr marL="0" marR="0" indent="0" algn="ctr" defTabSz="914400" latinLnBrk="0">
              <a:lnSpc>
                <a:spcPct val="100000"/>
              </a:lnSpc>
              <a:spcBef>
                <a:spcPts val="0"/>
              </a:spcBef>
              <a:spcAft>
                <a:spcPts val="0"/>
              </a:spcAft>
              <a:buClrTx/>
              <a:buSzTx/>
              <a:buFontTx/>
              <a:buNone/>
              <a:tabLst/>
              <a:defRPr sz="1000" b="0" i="0" u="none" strike="noStrike" cap="none" spc="0" baseline="0">
                <a:solidFill>
                  <a:srgbClr val="C0C0C0"/>
                </a:solidFill>
                <a:uFillTx/>
                <a:latin typeface="+mn-lt"/>
                <a:ea typeface="+mn-ea"/>
                <a:cs typeface="+mn-cs"/>
                <a:sym typeface="Arial"/>
              </a:defRPr>
            </a:pPr>
            <a:r>
              <a:rPr sz="1000" b="0" i="0" u="none" strike="noStrike" cap="none" spc="0" baseline="0">
                <a:solidFill>
                  <a:srgbClr val="C0C0C0"/>
                </a:solidFill>
                <a:uFillTx/>
                <a:latin typeface="+mn-lt"/>
                <a:ea typeface="+mn-ea"/>
                <a:cs typeface="+mn-cs"/>
                <a:sym typeface="Arial"/>
              </a:rPr>
              <a:t>Day</a:t>
            </a:r>
          </a:p>
        </xdr:txBody>
      </xdr:sp>
    </xdr:grpSp>
    <xdr:clientData/>
  </xdr:twoCellAnchor>
  <xdr:twoCellAnchor>
    <xdr:from>
      <xdr:col>7</xdr:col>
      <xdr:colOff>593629</xdr:colOff>
      <xdr:row>3</xdr:row>
      <xdr:rowOff>148643</xdr:rowOff>
    </xdr:from>
    <xdr:to>
      <xdr:col>9</xdr:col>
      <xdr:colOff>370314</xdr:colOff>
      <xdr:row>5</xdr:row>
      <xdr:rowOff>1590</xdr:rowOff>
    </xdr:to>
    <xdr:grpSp>
      <xdr:nvGrpSpPr>
        <xdr:cNvPr id="13" name="Text Box 21">
          <a:extLst>
            <a:ext uri="{FF2B5EF4-FFF2-40B4-BE49-F238E27FC236}">
              <a16:creationId xmlns:a16="http://schemas.microsoft.com/office/drawing/2014/main" id="{00000000-0008-0000-0100-00000D000000}"/>
            </a:ext>
          </a:extLst>
        </xdr:cNvPr>
        <xdr:cNvGrpSpPr/>
      </xdr:nvGrpSpPr>
      <xdr:grpSpPr>
        <a:xfrm>
          <a:off x="6613429" y="1070663"/>
          <a:ext cx="934925" cy="233947"/>
          <a:chOff x="-19050" y="-10165"/>
          <a:chExt cx="1032526" cy="211714"/>
        </a:xfrm>
      </xdr:grpSpPr>
      <xdr:sp macro="" textlink="">
        <xdr:nvSpPr>
          <xdr:cNvPr id="11" name="Shape 11">
            <a:extLst>
              <a:ext uri="{FF2B5EF4-FFF2-40B4-BE49-F238E27FC236}">
                <a16:creationId xmlns:a16="http://schemas.microsoft.com/office/drawing/2014/main" id="{00000000-0008-0000-0100-00000B000000}"/>
              </a:ext>
            </a:extLst>
          </xdr:cNvPr>
          <xdr:cNvSpPr/>
        </xdr:nvSpPr>
        <xdr:spPr>
          <a:xfrm>
            <a:off x="-1" y="0"/>
            <a:ext cx="994428" cy="201549"/>
          </a:xfrm>
          <a:prstGeom prst="rect">
            <a:avLst/>
          </a:prstGeom>
          <a:solidFill>
            <a:srgbClr val="FFFFFF"/>
          </a:solidFill>
          <a:ln w="9525" cap="flat">
            <a:solidFill>
              <a:srgbClr val="000000"/>
            </a:solidFill>
            <a:prstDash val="solid"/>
            <a:miter lim="800000"/>
          </a:ln>
          <a:effectLst/>
        </xdr:spPr>
        <xdr:txBody>
          <a:bodyPr/>
          <a:lstStyle/>
          <a:p>
            <a:endParaRPr/>
          </a:p>
        </xdr:txBody>
      </xdr:sp>
      <xdr:sp macro="" textlink="">
        <xdr:nvSpPr>
          <xdr:cNvPr id="12" name="Shape 12">
            <a:extLst>
              <a:ext uri="{FF2B5EF4-FFF2-40B4-BE49-F238E27FC236}">
                <a16:creationId xmlns:a16="http://schemas.microsoft.com/office/drawing/2014/main" id="{00000000-0008-0000-0100-00000C000000}"/>
              </a:ext>
            </a:extLst>
          </xdr:cNvPr>
          <xdr:cNvSpPr txBox="1"/>
        </xdr:nvSpPr>
        <xdr:spPr>
          <a:xfrm>
            <a:off x="-19051" y="-10166"/>
            <a:ext cx="1032528" cy="155878"/>
          </a:xfrm>
          <a:prstGeom prst="rect">
            <a:avLst/>
          </a:prstGeom>
          <a:noFill/>
          <a:ln w="12700" cap="flat">
            <a:noFill/>
            <a:miter lim="400000"/>
          </a:ln>
          <a:effectLst/>
          <a:extLst>
            <a:ext uri="{C572A759-6A51-4108-AA02-DFA0A04FC94B}">
              <ma14:wrappingTextBoxFlag xmlns:ma14="http://schemas.microsoft.com/office/mac/drawingml/2011/main" xmlns:a14="http://schemas.microsoft.com/office/drawing/2010/main" xmlns:m="http://schemas.openxmlformats.org/officeDocument/2006/math" xmlns:r="http://schemas.openxmlformats.org/officeDocument/2006/relationships" xmlns="" val="1"/>
            </a:ext>
          </a:extLst>
        </xdr:spPr>
        <xdr:txBody>
          <a:bodyPr wrap="square" lIns="0" tIns="0" rIns="0" bIns="0" numCol="1" anchor="t">
            <a:spAutoFit/>
          </a:bodyPr>
          <a:lstStyle/>
          <a:p>
            <a:pPr marL="0" marR="0" indent="0" algn="ctr" defTabSz="914400" latinLnBrk="0">
              <a:lnSpc>
                <a:spcPct val="100000"/>
              </a:lnSpc>
              <a:spcBef>
                <a:spcPts val="0"/>
              </a:spcBef>
              <a:spcAft>
                <a:spcPts val="0"/>
              </a:spcAft>
              <a:buClrTx/>
              <a:buSzTx/>
              <a:buFontTx/>
              <a:buNone/>
              <a:tabLst/>
              <a:defRPr sz="1000" b="0" i="0" u="none" strike="noStrike" cap="none" spc="0" baseline="0">
                <a:solidFill>
                  <a:srgbClr val="C0C0C0"/>
                </a:solidFill>
                <a:uFillTx/>
                <a:latin typeface="+mn-lt"/>
                <a:ea typeface="+mn-ea"/>
                <a:cs typeface="+mn-cs"/>
                <a:sym typeface="Arial"/>
              </a:defRPr>
            </a:pPr>
            <a:r>
              <a:rPr sz="1000" b="0" i="0" u="none" strike="noStrike" cap="none" spc="0" baseline="0">
                <a:solidFill>
                  <a:srgbClr val="C0C0C0"/>
                </a:solidFill>
                <a:uFillTx/>
                <a:latin typeface="+mn-lt"/>
                <a:ea typeface="+mn-ea"/>
                <a:cs typeface="+mn-cs"/>
                <a:sym typeface="Arial"/>
              </a:rPr>
              <a:t>Month</a:t>
            </a:r>
          </a:p>
        </xdr:txBody>
      </xdr:sp>
    </xdr:grpSp>
    <xdr:clientData/>
  </xdr:twoCellAnchor>
  <xdr:twoCellAnchor>
    <xdr:from>
      <xdr:col>9</xdr:col>
      <xdr:colOff>305725</xdr:colOff>
      <xdr:row>3</xdr:row>
      <xdr:rowOff>148643</xdr:rowOff>
    </xdr:from>
    <xdr:to>
      <xdr:col>9</xdr:col>
      <xdr:colOff>1124901</xdr:colOff>
      <xdr:row>5</xdr:row>
      <xdr:rowOff>1590</xdr:rowOff>
    </xdr:to>
    <xdr:grpSp>
      <xdr:nvGrpSpPr>
        <xdr:cNvPr id="16" name="Text Box 22">
          <a:extLst>
            <a:ext uri="{FF2B5EF4-FFF2-40B4-BE49-F238E27FC236}">
              <a16:creationId xmlns:a16="http://schemas.microsoft.com/office/drawing/2014/main" id="{00000000-0008-0000-0100-000010000000}"/>
            </a:ext>
          </a:extLst>
        </xdr:cNvPr>
        <xdr:cNvGrpSpPr/>
      </xdr:nvGrpSpPr>
      <xdr:grpSpPr>
        <a:xfrm>
          <a:off x="7483765" y="1070663"/>
          <a:ext cx="788696" cy="233947"/>
          <a:chOff x="-19050" y="-10165"/>
          <a:chExt cx="779117" cy="211714"/>
        </a:xfrm>
      </xdr:grpSpPr>
      <xdr:sp macro="" textlink="">
        <xdr:nvSpPr>
          <xdr:cNvPr id="14" name="Shape 14">
            <a:extLst>
              <a:ext uri="{FF2B5EF4-FFF2-40B4-BE49-F238E27FC236}">
                <a16:creationId xmlns:a16="http://schemas.microsoft.com/office/drawing/2014/main" id="{00000000-0008-0000-0100-00000E000000}"/>
              </a:ext>
            </a:extLst>
          </xdr:cNvPr>
          <xdr:cNvSpPr/>
        </xdr:nvSpPr>
        <xdr:spPr>
          <a:xfrm>
            <a:off x="-1" y="0"/>
            <a:ext cx="741019" cy="201549"/>
          </a:xfrm>
          <a:prstGeom prst="rect">
            <a:avLst/>
          </a:prstGeom>
          <a:solidFill>
            <a:srgbClr val="FFFFFF"/>
          </a:solidFill>
          <a:ln w="9525" cap="flat">
            <a:solidFill>
              <a:srgbClr val="000000"/>
            </a:solidFill>
            <a:prstDash val="solid"/>
            <a:miter lim="800000"/>
          </a:ln>
          <a:effectLst/>
        </xdr:spPr>
        <xdr:txBody>
          <a:bodyPr/>
          <a:lstStyle/>
          <a:p>
            <a:endParaRPr/>
          </a:p>
        </xdr:txBody>
      </xdr:sp>
      <xdr:sp macro="" textlink="">
        <xdr:nvSpPr>
          <xdr:cNvPr id="15" name="Shape 15">
            <a:extLst>
              <a:ext uri="{FF2B5EF4-FFF2-40B4-BE49-F238E27FC236}">
                <a16:creationId xmlns:a16="http://schemas.microsoft.com/office/drawing/2014/main" id="{00000000-0008-0000-0100-00000F000000}"/>
              </a:ext>
            </a:extLst>
          </xdr:cNvPr>
          <xdr:cNvSpPr txBox="1"/>
        </xdr:nvSpPr>
        <xdr:spPr>
          <a:xfrm>
            <a:off x="-19051" y="-10166"/>
            <a:ext cx="779119" cy="155878"/>
          </a:xfrm>
          <a:prstGeom prst="rect">
            <a:avLst/>
          </a:prstGeom>
          <a:noFill/>
          <a:ln w="12700" cap="flat">
            <a:noFill/>
            <a:miter lim="400000"/>
          </a:ln>
          <a:effectLst/>
          <a:extLst>
            <a:ext uri="{C572A759-6A51-4108-AA02-DFA0A04FC94B}">
              <ma14:wrappingTextBoxFlag xmlns:ma14="http://schemas.microsoft.com/office/mac/drawingml/2011/main" xmlns:a14="http://schemas.microsoft.com/office/drawing/2010/main" xmlns:m="http://schemas.openxmlformats.org/officeDocument/2006/math" xmlns:r="http://schemas.openxmlformats.org/officeDocument/2006/relationships" xmlns="" val="1"/>
            </a:ext>
          </a:extLst>
        </xdr:spPr>
        <xdr:txBody>
          <a:bodyPr wrap="square" lIns="0" tIns="0" rIns="0" bIns="0" numCol="1" anchor="t">
            <a:spAutoFit/>
          </a:bodyPr>
          <a:lstStyle/>
          <a:p>
            <a:pPr marL="0" marR="0" indent="0" algn="ctr" defTabSz="914400" latinLnBrk="0">
              <a:lnSpc>
                <a:spcPct val="100000"/>
              </a:lnSpc>
              <a:spcBef>
                <a:spcPts val="0"/>
              </a:spcBef>
              <a:spcAft>
                <a:spcPts val="0"/>
              </a:spcAft>
              <a:buClrTx/>
              <a:buSzTx/>
              <a:buFontTx/>
              <a:buNone/>
              <a:tabLst/>
              <a:defRPr sz="1000" b="0" i="0" u="none" strike="noStrike" cap="none" spc="0" baseline="0">
                <a:solidFill>
                  <a:srgbClr val="C0C0C0"/>
                </a:solidFill>
                <a:uFillTx/>
                <a:latin typeface="+mn-lt"/>
                <a:ea typeface="+mn-ea"/>
                <a:cs typeface="+mn-cs"/>
                <a:sym typeface="Arial"/>
              </a:defRPr>
            </a:pPr>
            <a:r>
              <a:rPr sz="1000" b="0" i="0" u="none" strike="noStrike" cap="none" spc="0" baseline="0">
                <a:solidFill>
                  <a:srgbClr val="C0C0C0"/>
                </a:solidFill>
                <a:uFillTx/>
                <a:latin typeface="+mn-lt"/>
                <a:ea typeface="+mn-ea"/>
                <a:cs typeface="+mn-cs"/>
                <a:sym typeface="Arial"/>
              </a:rPr>
              <a:t>Year</a:t>
            </a:r>
          </a:p>
        </xdr:txBody>
      </xdr:sp>
    </xdr:grpSp>
    <xdr:clientData/>
  </xdr:twoCellAnchor>
  <xdr:twoCellAnchor>
    <xdr:from>
      <xdr:col>0</xdr:col>
      <xdr:colOff>0</xdr:colOff>
      <xdr:row>0</xdr:row>
      <xdr:rowOff>0</xdr:rowOff>
    </xdr:from>
    <xdr:to>
      <xdr:col>1</xdr:col>
      <xdr:colOff>76199</xdr:colOff>
      <xdr:row>2</xdr:row>
      <xdr:rowOff>116529</xdr:rowOff>
    </xdr:to>
    <xdr:grpSp>
      <xdr:nvGrpSpPr>
        <xdr:cNvPr id="19" name="Group 26">
          <a:extLst>
            <a:ext uri="{FF2B5EF4-FFF2-40B4-BE49-F238E27FC236}">
              <a16:creationId xmlns:a16="http://schemas.microsoft.com/office/drawing/2014/main" id="{00000000-0008-0000-0100-000013000000}"/>
            </a:ext>
          </a:extLst>
        </xdr:cNvPr>
        <xdr:cNvGrpSpPr/>
      </xdr:nvGrpSpPr>
      <xdr:grpSpPr>
        <a:xfrm>
          <a:off x="0" y="0"/>
          <a:ext cx="2484119" cy="733749"/>
          <a:chOff x="0" y="0"/>
          <a:chExt cx="2730500" cy="639699"/>
        </a:xfrm>
      </xdr:grpSpPr>
      <xdr:sp macro="" textlink="">
        <xdr:nvSpPr>
          <xdr:cNvPr id="17" name="Shape 24">
            <a:extLst>
              <a:ext uri="{FF2B5EF4-FFF2-40B4-BE49-F238E27FC236}">
                <a16:creationId xmlns:a16="http://schemas.microsoft.com/office/drawing/2014/main" id="{00000000-0008-0000-0100-000011000000}"/>
              </a:ext>
            </a:extLst>
          </xdr:cNvPr>
          <xdr:cNvSpPr/>
        </xdr:nvSpPr>
        <xdr:spPr>
          <a:xfrm>
            <a:off x="0" y="0"/>
            <a:ext cx="2730500" cy="639699"/>
          </a:xfrm>
          <a:prstGeom prst="rect">
            <a:avLst/>
          </a:prstGeom>
          <a:solidFill>
            <a:srgbClr val="FFFFFF"/>
          </a:solidFill>
          <a:ln w="12700" cap="flat">
            <a:noFill/>
            <a:miter lim="400000"/>
          </a:ln>
          <a:effectLst/>
        </xdr:spPr>
        <xdr:txBody>
          <a:bodyPr/>
          <a:lstStyle/>
          <a:p>
            <a:endParaRPr/>
          </a:p>
        </xdr:txBody>
      </xdr:sp>
      <xdr:pic>
        <xdr:nvPicPr>
          <xdr:cNvPr id="18" name="image1.png" descr="image1.png">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1"/>
          <a:stretch>
            <a:fillRect/>
          </a:stretch>
        </xdr:blipFill>
        <xdr:spPr>
          <a:xfrm>
            <a:off x="0" y="-1"/>
            <a:ext cx="2730500" cy="639701"/>
          </a:xfrm>
          <a:prstGeom prst="rect">
            <a:avLst/>
          </a:prstGeom>
          <a:ln w="9525" cap="flat">
            <a:solidFill>
              <a:srgbClr val="000000"/>
            </a:solidFill>
            <a:prstDash val="solid"/>
            <a:round/>
          </a:ln>
          <a:effectLst/>
        </xdr:spPr>
      </xdr:pic>
    </xdr:grpSp>
    <xdr:clientData/>
  </xdr:twoCellAnchor>
  <xdr:twoCellAnchor>
    <xdr:from>
      <xdr:col>5</xdr:col>
      <xdr:colOff>180123</xdr:colOff>
      <xdr:row>3</xdr:row>
      <xdr:rowOff>144643</xdr:rowOff>
    </xdr:from>
    <xdr:to>
      <xdr:col>6</xdr:col>
      <xdr:colOff>56068</xdr:colOff>
      <xdr:row>4</xdr:row>
      <xdr:rowOff>207140</xdr:rowOff>
    </xdr:to>
    <xdr:grpSp>
      <xdr:nvGrpSpPr>
        <xdr:cNvPr id="22" name="TextBox 28">
          <a:extLst>
            <a:ext uri="{FF2B5EF4-FFF2-40B4-BE49-F238E27FC236}">
              <a16:creationId xmlns:a16="http://schemas.microsoft.com/office/drawing/2014/main" id="{00000000-0008-0000-0100-000016000000}"/>
            </a:ext>
          </a:extLst>
        </xdr:cNvPr>
        <xdr:cNvGrpSpPr/>
      </xdr:nvGrpSpPr>
      <xdr:grpSpPr>
        <a:xfrm>
          <a:off x="5018823" y="1066663"/>
          <a:ext cx="820825" cy="237757"/>
          <a:chOff x="-19049" y="-10165"/>
          <a:chExt cx="890241" cy="211714"/>
        </a:xfrm>
      </xdr:grpSpPr>
      <xdr:sp macro="" textlink="">
        <xdr:nvSpPr>
          <xdr:cNvPr id="20" name="Shape 20">
            <a:extLst>
              <a:ext uri="{FF2B5EF4-FFF2-40B4-BE49-F238E27FC236}">
                <a16:creationId xmlns:a16="http://schemas.microsoft.com/office/drawing/2014/main" id="{00000000-0008-0000-0100-000014000000}"/>
              </a:ext>
            </a:extLst>
          </xdr:cNvPr>
          <xdr:cNvSpPr/>
        </xdr:nvSpPr>
        <xdr:spPr>
          <a:xfrm>
            <a:off x="0" y="0"/>
            <a:ext cx="852142" cy="201549"/>
          </a:xfrm>
          <a:prstGeom prst="rect">
            <a:avLst/>
          </a:prstGeom>
          <a:solidFill>
            <a:srgbClr val="FFFFFF"/>
          </a:solidFill>
          <a:ln w="9525" cap="flat">
            <a:solidFill>
              <a:srgbClr val="000000"/>
            </a:solidFill>
            <a:prstDash val="solid"/>
            <a:miter lim="800000"/>
          </a:ln>
          <a:effectLst/>
        </xdr:spPr>
        <xdr:txBody>
          <a:bodyPr/>
          <a:lstStyle/>
          <a:p>
            <a:endParaRPr/>
          </a:p>
        </xdr:txBody>
      </xdr:sp>
      <xdr:sp macro="" textlink="">
        <xdr:nvSpPr>
          <xdr:cNvPr id="21" name="Shape 21">
            <a:extLst>
              <a:ext uri="{FF2B5EF4-FFF2-40B4-BE49-F238E27FC236}">
                <a16:creationId xmlns:a16="http://schemas.microsoft.com/office/drawing/2014/main" id="{00000000-0008-0000-0100-000015000000}"/>
              </a:ext>
            </a:extLst>
          </xdr:cNvPr>
          <xdr:cNvSpPr txBox="1"/>
        </xdr:nvSpPr>
        <xdr:spPr>
          <a:xfrm>
            <a:off x="-19050" y="-10166"/>
            <a:ext cx="890242" cy="155878"/>
          </a:xfrm>
          <a:prstGeom prst="rect">
            <a:avLst/>
          </a:prstGeom>
          <a:noFill/>
          <a:ln w="12700" cap="flat">
            <a:noFill/>
            <a:miter lim="400000"/>
          </a:ln>
          <a:effectLst/>
          <a:extLst>
            <a:ext uri="{C572A759-6A51-4108-AA02-DFA0A04FC94B}">
              <ma14:wrappingTextBoxFlag xmlns:ma14="http://schemas.microsoft.com/office/mac/drawingml/2011/main" xmlns:a14="http://schemas.microsoft.com/office/drawing/2010/main" xmlns:m="http://schemas.openxmlformats.org/officeDocument/2006/math" xmlns:r="http://schemas.openxmlformats.org/officeDocument/2006/relationships" xmlns="" val="1"/>
            </a:ext>
          </a:extLst>
        </xdr:spPr>
        <xdr:txBody>
          <a:bodyPr wrap="square" lIns="0" tIns="0" rIns="0" bIns="0" numCol="1" anchor="t">
            <a:spAutoFit/>
          </a:bodyPr>
          <a:lstStyle/>
          <a:p>
            <a:pPr marL="0" marR="0" indent="0" algn="ctr" defTabSz="914400" latinLnBrk="0">
              <a:lnSpc>
                <a:spcPct val="100000"/>
              </a:lnSpc>
              <a:spcBef>
                <a:spcPts val="0"/>
              </a:spcBef>
              <a:spcAft>
                <a:spcPts val="0"/>
              </a:spcAft>
              <a:buClrTx/>
              <a:buSzTx/>
              <a:buFontTx/>
              <a:buNone/>
              <a:tabLst/>
              <a:defRPr sz="1000" b="0" i="0" u="none" strike="noStrike" cap="none" spc="0" baseline="0">
                <a:solidFill>
                  <a:srgbClr val="C0C0C0"/>
                </a:solidFill>
                <a:uFillTx/>
                <a:latin typeface="+mn-lt"/>
                <a:ea typeface="+mn-ea"/>
                <a:cs typeface="+mn-cs"/>
                <a:sym typeface="Arial"/>
              </a:defRPr>
            </a:pPr>
            <a:r>
              <a:rPr sz="1000" b="0" i="0" u="none" strike="noStrike" cap="none" spc="0" baseline="0">
                <a:solidFill>
                  <a:srgbClr val="C0C0C0"/>
                </a:solidFill>
                <a:uFillTx/>
                <a:latin typeface="+mn-lt"/>
                <a:ea typeface="+mn-ea"/>
                <a:cs typeface="+mn-cs"/>
                <a:sym typeface="Arial"/>
              </a:rPr>
              <a:t>Year</a:t>
            </a:r>
          </a:p>
        </xdr:txBody>
      </xdr:sp>
    </xdr:grpSp>
    <xdr:clientData/>
  </xdr:twoCellAnchor>
</xdr:wsDr>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Arial"/>
        <a:ea typeface="Arial"/>
        <a:cs typeface="Arial"/>
      </a:majorFont>
      <a:minorFont>
        <a:latin typeface="Arial"/>
        <a:ea typeface="Arial"/>
        <a:cs typeface="Arial"/>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Arial"/>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Arial"/>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18"/>
  <sheetViews>
    <sheetView showGridLines="0" topLeftCell="D1" workbookViewId="0"/>
  </sheetViews>
  <sheetFormatPr defaultColWidth="10" defaultRowHeight="13.05" customHeight="1" x14ac:dyDescent="0.25"/>
  <cols>
    <col min="1" max="1" width="2" style="1" customWidth="1"/>
    <col min="2" max="4" width="33.44140625" style="1" customWidth="1"/>
    <col min="5" max="256" width="10" style="1" customWidth="1"/>
  </cols>
  <sheetData>
    <row r="1" spans="1:5" ht="13.8" customHeight="1" x14ac:dyDescent="0.25">
      <c r="A1" s="2"/>
      <c r="B1" s="3"/>
      <c r="C1" s="3"/>
      <c r="D1" s="3"/>
      <c r="E1" s="4"/>
    </row>
    <row r="2" spans="1:5" ht="13.8" customHeight="1" x14ac:dyDescent="0.25">
      <c r="A2" s="5"/>
      <c r="B2" s="6"/>
      <c r="C2" s="6"/>
      <c r="D2" s="6"/>
      <c r="E2" s="7"/>
    </row>
    <row r="3" spans="1:5" ht="7.95" hidden="1" customHeight="1" x14ac:dyDescent="0.25">
      <c r="A3" s="5"/>
      <c r="B3" s="460" t="s">
        <v>0</v>
      </c>
      <c r="C3" s="461"/>
      <c r="D3" s="461"/>
      <c r="E3" s="7"/>
    </row>
    <row r="4" spans="1:5" ht="13.8" customHeight="1" x14ac:dyDescent="0.25">
      <c r="A4" s="5"/>
      <c r="B4" s="6"/>
      <c r="C4" s="6"/>
      <c r="D4" s="6"/>
      <c r="E4" s="7"/>
    </row>
    <row r="5" spans="1:5" ht="13.8" customHeight="1" x14ac:dyDescent="0.25">
      <c r="A5" s="5"/>
      <c r="B5" s="6"/>
      <c r="C5" s="6"/>
      <c r="D5" s="6"/>
      <c r="E5" s="7"/>
    </row>
    <row r="6" spans="1:5" ht="13.8" customHeight="1" x14ac:dyDescent="0.25">
      <c r="A6" s="5"/>
      <c r="B6" s="6"/>
      <c r="C6" s="6"/>
      <c r="D6" s="6"/>
      <c r="E6" s="7"/>
    </row>
    <row r="7" spans="1:5" ht="18.45" customHeight="1" x14ac:dyDescent="0.3">
      <c r="A7" s="5"/>
      <c r="B7" s="8" t="s">
        <v>1</v>
      </c>
      <c r="C7" s="8" t="s">
        <v>2</v>
      </c>
      <c r="D7" s="8" t="s">
        <v>3</v>
      </c>
      <c r="E7" s="7"/>
    </row>
    <row r="8" spans="1:5" ht="13.8" customHeight="1" x14ac:dyDescent="0.25">
      <c r="A8" s="5"/>
      <c r="B8" s="6"/>
      <c r="C8" s="6"/>
      <c r="D8" s="6"/>
      <c r="E8" s="7"/>
    </row>
    <row r="9" spans="1:5" ht="16.8" customHeight="1" x14ac:dyDescent="0.25">
      <c r="A9" s="5"/>
      <c r="B9" s="9" t="s">
        <v>4</v>
      </c>
      <c r="C9" s="10"/>
      <c r="D9" s="10"/>
      <c r="E9" s="7"/>
    </row>
    <row r="10" spans="1:5" ht="16.8" customHeight="1" x14ac:dyDescent="0.25">
      <c r="A10" s="5"/>
      <c r="B10" s="11"/>
      <c r="C10" s="12" t="s">
        <v>5</v>
      </c>
      <c r="D10" s="13" t="s">
        <v>6</v>
      </c>
      <c r="E10" s="7"/>
    </row>
    <row r="11" spans="1:5" ht="16.8" customHeight="1" x14ac:dyDescent="0.25">
      <c r="A11" s="5"/>
      <c r="B11" s="9" t="s">
        <v>7</v>
      </c>
      <c r="C11" s="10"/>
      <c r="D11" s="10"/>
      <c r="E11" s="7"/>
    </row>
    <row r="12" spans="1:5" ht="16.8" customHeight="1" x14ac:dyDescent="0.25">
      <c r="A12" s="5"/>
      <c r="B12" s="11"/>
      <c r="C12" s="12" t="s">
        <v>5</v>
      </c>
      <c r="D12" s="13" t="s">
        <v>8</v>
      </c>
      <c r="E12" s="7"/>
    </row>
    <row r="13" spans="1:5" ht="16.8" customHeight="1" x14ac:dyDescent="0.25">
      <c r="A13" s="5"/>
      <c r="B13" s="9" t="s">
        <v>9</v>
      </c>
      <c r="C13" s="10"/>
      <c r="D13" s="10"/>
      <c r="E13" s="7"/>
    </row>
    <row r="14" spans="1:5" ht="16.8" customHeight="1" x14ac:dyDescent="0.25">
      <c r="A14" s="5"/>
      <c r="B14" s="11"/>
      <c r="C14" s="12" t="s">
        <v>5</v>
      </c>
      <c r="D14" s="13" t="s">
        <v>10</v>
      </c>
      <c r="E14" s="7"/>
    </row>
    <row r="15" spans="1:5" ht="16.8" customHeight="1" x14ac:dyDescent="0.25">
      <c r="A15" s="5"/>
      <c r="B15" s="9" t="s">
        <v>11</v>
      </c>
      <c r="C15" s="10"/>
      <c r="D15" s="10"/>
      <c r="E15" s="7"/>
    </row>
    <row r="16" spans="1:5" ht="16.8" customHeight="1" x14ac:dyDescent="0.25">
      <c r="A16" s="5"/>
      <c r="B16" s="11"/>
      <c r="C16" s="12" t="s">
        <v>5</v>
      </c>
      <c r="D16" s="13" t="s">
        <v>12</v>
      </c>
      <c r="E16" s="7"/>
    </row>
    <row r="17" spans="1:5" ht="16.8" customHeight="1" x14ac:dyDescent="0.25">
      <c r="A17" s="5"/>
      <c r="B17" s="9" t="s">
        <v>13</v>
      </c>
      <c r="C17" s="10"/>
      <c r="D17" s="10"/>
      <c r="E17" s="7"/>
    </row>
    <row r="18" spans="1:5" ht="16.8" customHeight="1" x14ac:dyDescent="0.25">
      <c r="A18" s="14"/>
      <c r="B18" s="15"/>
      <c r="C18" s="16" t="s">
        <v>5</v>
      </c>
      <c r="D18" s="17" t="s">
        <v>14</v>
      </c>
      <c r="E18" s="18"/>
    </row>
  </sheetData>
  <mergeCells count="1">
    <mergeCell ref="B3:D3"/>
  </mergeCells>
  <hyperlinks>
    <hyperlink ref="D10" location="'R&amp;P Accounts'!R1C1" display="R&amp;P Accounts" xr:uid="{00000000-0004-0000-0000-000000000000}"/>
    <hyperlink ref="D12" location="'Statement of balances'!R1C1" display="Statement of balances" xr:uid="{00000000-0004-0000-0000-000001000000}"/>
    <hyperlink ref="D14" location="'Notes'!R1C1" display="Notes" xr:uid="{00000000-0004-0000-0000-000002000000}"/>
    <hyperlink ref="D16" location="'Additional notes (1)  '!R1C1" display="Additional notes (1)  " xr:uid="{00000000-0004-0000-0000-000003000000}"/>
    <hyperlink ref="D18" location="'Ledger'!R1C1" display="Ledger" xr:uid="{00000000-0004-0000-0000-000004000000}"/>
  </hyperlinks>
  <pageMargins left="0" right="0" top="0" bottom="0" header="0" footer="0"/>
  <pageSetup orientation="portrait"/>
  <headerFooter>
    <oddFooter>&amp;C&amp;"Arial,Regular"&amp;12&amp;K000000&amp;P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V57"/>
  <sheetViews>
    <sheetView showGridLines="0" workbookViewId="0">
      <selection activeCell="H7" sqref="H7"/>
    </sheetView>
  </sheetViews>
  <sheetFormatPr defaultColWidth="8.77734375" defaultRowHeight="13.2" customHeight="1" x14ac:dyDescent="0.25"/>
  <cols>
    <col min="1" max="1" width="35.109375" style="1" customWidth="1"/>
    <col min="2" max="2" width="16.109375" style="1" customWidth="1"/>
    <col min="3" max="3" width="1.77734375" style="1" customWidth="1"/>
    <col min="4" max="4" width="16.109375" style="1" customWidth="1"/>
    <col min="5" max="5" width="1.44140625" style="1" customWidth="1"/>
    <col min="6" max="6" width="13.77734375" style="1" customWidth="1"/>
    <col min="7" max="7" width="3.44140625" style="1" customWidth="1"/>
    <col min="8" max="8" width="15.44140625" style="1" customWidth="1"/>
    <col min="9" max="9" width="1.44140625" style="1" customWidth="1"/>
    <col min="10" max="10" width="16" style="1" customWidth="1"/>
    <col min="11" max="11" width="1.44140625" style="1" customWidth="1"/>
    <col min="12" max="12" width="16.77734375" style="1" customWidth="1"/>
    <col min="13" max="256" width="8.77734375" style="1" customWidth="1"/>
  </cols>
  <sheetData>
    <row r="1" spans="1:13" ht="18" customHeight="1" x14ac:dyDescent="0.25">
      <c r="A1" s="462"/>
      <c r="B1" s="467" t="s">
        <v>15</v>
      </c>
      <c r="C1" s="468"/>
      <c r="D1" s="468"/>
      <c r="E1" s="468"/>
      <c r="F1" s="468"/>
      <c r="G1" s="468"/>
      <c r="H1" s="468"/>
      <c r="I1" s="468"/>
      <c r="J1" s="468"/>
      <c r="K1" s="19"/>
      <c r="L1" s="20" t="s">
        <v>16</v>
      </c>
      <c r="M1" s="19"/>
    </row>
    <row r="2" spans="1:13" ht="30.75" customHeight="1" x14ac:dyDescent="0.25">
      <c r="A2" s="462"/>
      <c r="B2" s="469" t="s">
        <v>17</v>
      </c>
      <c r="C2" s="470"/>
      <c r="D2" s="470"/>
      <c r="E2" s="470"/>
      <c r="F2" s="470"/>
      <c r="G2" s="470"/>
      <c r="H2" s="470"/>
      <c r="I2" s="470"/>
      <c r="J2" s="470"/>
      <c r="K2" s="19"/>
      <c r="L2" s="21" t="s">
        <v>18</v>
      </c>
      <c r="M2" s="22"/>
    </row>
    <row r="3" spans="1:13" ht="24" customHeight="1" x14ac:dyDescent="0.25">
      <c r="A3" s="463"/>
      <c r="B3" s="464" t="s">
        <v>19</v>
      </c>
      <c r="C3" s="465"/>
      <c r="D3" s="465"/>
      <c r="E3" s="465"/>
      <c r="F3" s="465"/>
      <c r="G3" s="465"/>
      <c r="H3" s="465"/>
      <c r="I3" s="465"/>
      <c r="J3" s="466"/>
      <c r="K3" s="23"/>
      <c r="L3" s="24"/>
      <c r="M3" s="19"/>
    </row>
    <row r="4" spans="1:13" ht="14.25" customHeight="1" x14ac:dyDescent="0.25">
      <c r="A4" s="463"/>
      <c r="B4" s="471" t="s">
        <v>20</v>
      </c>
      <c r="C4" s="474"/>
      <c r="D4" s="476" t="s">
        <v>21</v>
      </c>
      <c r="E4" s="477"/>
      <c r="F4" s="478"/>
      <c r="G4" s="471" t="s">
        <v>22</v>
      </c>
      <c r="H4" s="476" t="s">
        <v>23</v>
      </c>
      <c r="I4" s="477"/>
      <c r="J4" s="478"/>
      <c r="K4" s="23"/>
      <c r="L4" s="24"/>
      <c r="M4" s="19"/>
    </row>
    <row r="5" spans="1:13" ht="16.5" customHeight="1" x14ac:dyDescent="0.25">
      <c r="A5" s="463"/>
      <c r="B5" s="472"/>
      <c r="C5" s="475"/>
      <c r="D5" s="482"/>
      <c r="E5" s="482"/>
      <c r="F5" s="482"/>
      <c r="G5" s="479"/>
      <c r="H5" s="483"/>
      <c r="I5" s="483"/>
      <c r="J5" s="483"/>
      <c r="K5" s="19"/>
      <c r="L5" s="24"/>
      <c r="M5" s="19"/>
    </row>
    <row r="6" spans="1:13" ht="21" customHeight="1" x14ac:dyDescent="0.25">
      <c r="A6" s="463"/>
      <c r="B6" s="473"/>
      <c r="C6" s="475"/>
      <c r="D6" s="480">
        <v>45597</v>
      </c>
      <c r="E6" s="480"/>
      <c r="F6" s="480"/>
      <c r="G6" s="479"/>
      <c r="H6" s="481">
        <v>45961</v>
      </c>
      <c r="I6" s="481"/>
      <c r="J6" s="481"/>
      <c r="K6" s="19"/>
      <c r="L6" s="24"/>
      <c r="M6" s="19"/>
    </row>
    <row r="7" spans="1:13" ht="13.2" customHeight="1" x14ac:dyDescent="0.25">
      <c r="A7" s="25"/>
      <c r="B7" s="26"/>
      <c r="C7" s="25"/>
      <c r="D7" s="26"/>
      <c r="E7" s="26"/>
      <c r="F7" s="26"/>
      <c r="G7" s="25"/>
      <c r="H7" s="25"/>
      <c r="I7" s="25"/>
      <c r="J7" s="25"/>
      <c r="K7" s="25"/>
      <c r="L7" s="25"/>
      <c r="M7" s="19"/>
    </row>
    <row r="8" spans="1:13" ht="21" customHeight="1" x14ac:dyDescent="0.4">
      <c r="A8" s="27" t="s">
        <v>24</v>
      </c>
      <c r="B8" s="28"/>
      <c r="C8" s="29"/>
      <c r="D8" s="29"/>
      <c r="E8" s="29"/>
      <c r="F8" s="29"/>
      <c r="G8" s="29"/>
      <c r="H8" s="29"/>
      <c r="I8" s="29"/>
      <c r="J8" s="29"/>
      <c r="K8" s="30"/>
      <c r="L8" s="31"/>
      <c r="M8" s="32"/>
    </row>
    <row r="9" spans="1:13" ht="41.55" customHeight="1" x14ac:dyDescent="0.25">
      <c r="A9" s="33"/>
      <c r="B9" s="34" t="s">
        <v>25</v>
      </c>
      <c r="C9" s="35"/>
      <c r="D9" s="34" t="s">
        <v>26</v>
      </c>
      <c r="E9" s="35"/>
      <c r="F9" s="34" t="s">
        <v>27</v>
      </c>
      <c r="G9" s="35"/>
      <c r="H9" s="34" t="s">
        <v>28</v>
      </c>
      <c r="I9" s="35"/>
      <c r="J9" s="34" t="s">
        <v>29</v>
      </c>
      <c r="K9" s="36"/>
      <c r="L9" s="34" t="s">
        <v>30</v>
      </c>
      <c r="M9" s="19"/>
    </row>
    <row r="10" spans="1:13" ht="24" customHeight="1" x14ac:dyDescent="0.25">
      <c r="A10" s="37"/>
      <c r="B10" s="38" t="s">
        <v>31</v>
      </c>
      <c r="C10" s="39"/>
      <c r="D10" s="38" t="s">
        <v>31</v>
      </c>
      <c r="E10" s="40"/>
      <c r="F10" s="38" t="s">
        <v>31</v>
      </c>
      <c r="G10" s="40"/>
      <c r="H10" s="38" t="s">
        <v>31</v>
      </c>
      <c r="I10" s="40"/>
      <c r="J10" s="38" t="s">
        <v>31</v>
      </c>
      <c r="K10" s="40"/>
      <c r="L10" s="38" t="s">
        <v>31</v>
      </c>
      <c r="M10" s="19"/>
    </row>
    <row r="11" spans="1:13" ht="19.95" customHeight="1" x14ac:dyDescent="0.25">
      <c r="A11" s="41" t="s">
        <v>32</v>
      </c>
      <c r="B11" s="42"/>
      <c r="C11" s="43"/>
      <c r="D11" s="44"/>
      <c r="E11" s="43"/>
      <c r="F11" s="44"/>
      <c r="G11" s="43"/>
      <c r="H11" s="44"/>
      <c r="I11" s="43"/>
      <c r="J11" s="44"/>
      <c r="K11" s="45"/>
      <c r="L11" s="46"/>
      <c r="M11" s="19"/>
    </row>
    <row r="12" spans="1:13" ht="19.95" customHeight="1" x14ac:dyDescent="0.25">
      <c r="A12" s="47" t="s">
        <v>33</v>
      </c>
      <c r="B12" s="48">
        <f>Ledger!C153</f>
        <v>3646.33</v>
      </c>
      <c r="C12" s="49"/>
      <c r="D12" s="50"/>
      <c r="E12" s="49"/>
      <c r="F12" s="50"/>
      <c r="G12" s="49"/>
      <c r="H12" s="50"/>
      <c r="I12" s="49"/>
      <c r="J12" s="51">
        <f t="shared" ref="J12:J21" si="0">H12+D12+B12+F12</f>
        <v>3646.33</v>
      </c>
      <c r="K12" s="52"/>
      <c r="L12" s="51">
        <v>3517</v>
      </c>
      <c r="M12" s="23"/>
    </row>
    <row r="13" spans="1:13" ht="19.95" customHeight="1" x14ac:dyDescent="0.25">
      <c r="A13" s="53" t="s">
        <v>34</v>
      </c>
      <c r="B13" s="48">
        <f>Ledger!D153</f>
        <v>9154.7999999999993</v>
      </c>
      <c r="C13" s="49"/>
      <c r="D13" s="50"/>
      <c r="E13" s="49"/>
      <c r="F13" s="50"/>
      <c r="G13" s="49"/>
      <c r="H13" s="50"/>
      <c r="I13" s="49"/>
      <c r="J13" s="51">
        <f t="shared" si="0"/>
        <v>9154.7999999999993</v>
      </c>
      <c r="K13" s="52"/>
      <c r="L13" s="51">
        <v>3897</v>
      </c>
      <c r="M13" s="23"/>
    </row>
    <row r="14" spans="1:13" ht="19.95" customHeight="1" x14ac:dyDescent="0.25">
      <c r="A14" s="53" t="s">
        <v>35</v>
      </c>
      <c r="B14" s="48">
        <f>Ledger!K85</f>
        <v>0</v>
      </c>
      <c r="C14" s="49"/>
      <c r="D14" s="50"/>
      <c r="E14" s="49"/>
      <c r="F14" s="50"/>
      <c r="G14" s="49"/>
      <c r="H14" s="50"/>
      <c r="I14" s="49"/>
      <c r="J14" s="51">
        <f t="shared" si="0"/>
        <v>0</v>
      </c>
      <c r="K14" s="52"/>
      <c r="L14" s="54" t="s">
        <v>36</v>
      </c>
      <c r="M14" s="23"/>
    </row>
    <row r="15" spans="1:13" ht="19.95" customHeight="1" x14ac:dyDescent="0.25">
      <c r="A15" s="53" t="s">
        <v>37</v>
      </c>
      <c r="B15" s="48">
        <v>0</v>
      </c>
      <c r="C15" s="49"/>
      <c r="D15" s="50"/>
      <c r="E15" s="49"/>
      <c r="F15" s="50"/>
      <c r="G15" s="49"/>
      <c r="H15" s="50"/>
      <c r="I15" s="49"/>
      <c r="J15" s="51">
        <f t="shared" si="0"/>
        <v>0</v>
      </c>
      <c r="K15" s="52"/>
      <c r="L15" s="51">
        <f>J15+F15+D15+H15</f>
        <v>0</v>
      </c>
      <c r="M15" s="23"/>
    </row>
    <row r="16" spans="1:13" ht="19.95" customHeight="1" x14ac:dyDescent="0.25">
      <c r="A16" s="53" t="s">
        <v>38</v>
      </c>
      <c r="B16" s="50">
        <v>0</v>
      </c>
      <c r="C16" s="49"/>
      <c r="D16" s="50"/>
      <c r="E16" s="49"/>
      <c r="F16" s="50"/>
      <c r="G16" s="49"/>
      <c r="H16" s="50"/>
      <c r="I16" s="49"/>
      <c r="J16" s="51">
        <f t="shared" si="0"/>
        <v>0</v>
      </c>
      <c r="K16" s="52"/>
      <c r="L16" s="51">
        <f>J16+F16+D16+H16</f>
        <v>0</v>
      </c>
      <c r="M16" s="23"/>
    </row>
    <row r="17" spans="1:13" ht="27.45" customHeight="1" x14ac:dyDescent="0.25">
      <c r="A17" s="53" t="s">
        <v>39</v>
      </c>
      <c r="B17" s="50">
        <v>0</v>
      </c>
      <c r="C17" s="49"/>
      <c r="D17" s="50"/>
      <c r="E17" s="49"/>
      <c r="F17" s="50"/>
      <c r="G17" s="49"/>
      <c r="H17" s="50"/>
      <c r="I17" s="49"/>
      <c r="J17" s="51">
        <f t="shared" si="0"/>
        <v>0</v>
      </c>
      <c r="K17" s="52"/>
      <c r="L17" s="51">
        <f>J17+F17+D17+H17</f>
        <v>0</v>
      </c>
      <c r="M17" s="23"/>
    </row>
    <row r="18" spans="1:13" ht="19.95" customHeight="1" x14ac:dyDescent="0.25">
      <c r="A18" s="53" t="s">
        <v>40</v>
      </c>
      <c r="B18" s="50">
        <v>0</v>
      </c>
      <c r="C18" s="49"/>
      <c r="D18" s="50"/>
      <c r="E18" s="49"/>
      <c r="F18" s="50"/>
      <c r="G18" s="49"/>
      <c r="H18" s="50"/>
      <c r="I18" s="49"/>
      <c r="J18" s="51">
        <f t="shared" si="0"/>
        <v>0</v>
      </c>
      <c r="K18" s="52"/>
      <c r="L18" s="51">
        <f>J18+F18+D18+H18</f>
        <v>0</v>
      </c>
      <c r="M18" s="23"/>
    </row>
    <row r="19" spans="1:13" ht="27.45" customHeight="1" x14ac:dyDescent="0.25">
      <c r="A19" s="53" t="s">
        <v>41</v>
      </c>
      <c r="B19" s="50">
        <f>Ledger!E153</f>
        <v>3009.14</v>
      </c>
      <c r="C19" s="49"/>
      <c r="D19" s="50"/>
      <c r="E19" s="49"/>
      <c r="F19" s="50"/>
      <c r="G19" s="49"/>
      <c r="H19" s="50"/>
      <c r="I19" s="49"/>
      <c r="J19" s="51">
        <f t="shared" si="0"/>
        <v>3009.14</v>
      </c>
      <c r="K19" s="52"/>
      <c r="L19" s="51">
        <v>0</v>
      </c>
      <c r="M19" s="23"/>
    </row>
    <row r="20" spans="1:13" ht="19.95" customHeight="1" x14ac:dyDescent="0.25">
      <c r="A20" s="55"/>
      <c r="B20" s="50"/>
      <c r="C20" s="49"/>
      <c r="D20" s="50"/>
      <c r="E20" s="49"/>
      <c r="F20" s="50"/>
      <c r="G20" s="49"/>
      <c r="H20" s="50"/>
      <c r="I20" s="49"/>
      <c r="J20" s="51">
        <f t="shared" si="0"/>
        <v>0</v>
      </c>
      <c r="K20" s="52"/>
      <c r="L20" s="51">
        <f>J20+F20+D20+H20</f>
        <v>0</v>
      </c>
      <c r="M20" s="23"/>
    </row>
    <row r="21" spans="1:13" ht="17.25" customHeight="1" x14ac:dyDescent="0.3">
      <c r="A21" s="56" t="s">
        <v>42</v>
      </c>
      <c r="B21" s="57">
        <f>SUM(B12:B20)</f>
        <v>15810.269999999999</v>
      </c>
      <c r="C21" s="58"/>
      <c r="D21" s="57">
        <f>SUM(D12:D20)</f>
        <v>0</v>
      </c>
      <c r="E21" s="58"/>
      <c r="F21" s="57">
        <f>SUM(F12:F20)</f>
        <v>0</v>
      </c>
      <c r="G21" s="58"/>
      <c r="H21" s="57">
        <f>SUM(H12:H20)</f>
        <v>0</v>
      </c>
      <c r="I21" s="58"/>
      <c r="J21" s="59">
        <f t="shared" si="0"/>
        <v>15810.269999999999</v>
      </c>
      <c r="K21" s="60"/>
      <c r="L21" s="59">
        <f>SUM(L12:L20)</f>
        <v>7414</v>
      </c>
      <c r="M21" s="61"/>
    </row>
    <row r="22" spans="1:13" ht="16.5" customHeight="1" x14ac:dyDescent="0.25">
      <c r="A22" s="62"/>
      <c r="B22" s="63"/>
      <c r="C22" s="64"/>
      <c r="D22" s="63"/>
      <c r="E22" s="64"/>
      <c r="F22" s="63"/>
      <c r="G22" s="64"/>
      <c r="H22" s="63"/>
      <c r="I22" s="64"/>
      <c r="J22" s="65" t="str">
        <f>IF(B21+D21+F21+H21-J21=0," ","error")</f>
        <v xml:space="preserve"> </v>
      </c>
      <c r="K22" s="64"/>
      <c r="L22" s="66"/>
      <c r="M22" s="19"/>
    </row>
    <row r="23" spans="1:13" ht="27.45" customHeight="1" x14ac:dyDescent="0.25">
      <c r="A23" s="67" t="s">
        <v>43</v>
      </c>
      <c r="B23" s="68"/>
      <c r="C23" s="45"/>
      <c r="D23" s="69"/>
      <c r="E23" s="45"/>
      <c r="F23" s="69"/>
      <c r="G23" s="45"/>
      <c r="H23" s="69"/>
      <c r="I23" s="45"/>
      <c r="J23" s="69"/>
      <c r="K23" s="45"/>
      <c r="L23" s="46"/>
      <c r="M23" s="19"/>
    </row>
    <row r="24" spans="1:13" ht="19.95" customHeight="1" x14ac:dyDescent="0.25">
      <c r="A24" s="53" t="s">
        <v>44</v>
      </c>
      <c r="B24" s="50">
        <v>0</v>
      </c>
      <c r="C24" s="49"/>
      <c r="D24" s="50"/>
      <c r="E24" s="49"/>
      <c r="F24" s="50"/>
      <c r="G24" s="49"/>
      <c r="H24" s="50"/>
      <c r="I24" s="49"/>
      <c r="J24" s="51">
        <f>H24+D24+B24+F24</f>
        <v>0</v>
      </c>
      <c r="K24" s="52"/>
      <c r="L24" s="50"/>
      <c r="M24" s="23"/>
    </row>
    <row r="25" spans="1:13" ht="19.95" customHeight="1" x14ac:dyDescent="0.25">
      <c r="A25" s="53" t="s">
        <v>45</v>
      </c>
      <c r="B25" s="50"/>
      <c r="C25" s="49"/>
      <c r="D25" s="50"/>
      <c r="E25" s="49"/>
      <c r="F25" s="50"/>
      <c r="G25" s="49"/>
      <c r="H25" s="50"/>
      <c r="I25" s="49"/>
      <c r="J25" s="51">
        <f>H25+D25+B25+F25</f>
        <v>0</v>
      </c>
      <c r="K25" s="52"/>
      <c r="L25" s="50"/>
      <c r="M25" s="23"/>
    </row>
    <row r="26" spans="1:13" ht="17.25" customHeight="1" x14ac:dyDescent="0.3">
      <c r="A26" s="56" t="s">
        <v>46</v>
      </c>
      <c r="B26" s="57">
        <f>SUM(B24:B25)</f>
        <v>0</v>
      </c>
      <c r="C26" s="58"/>
      <c r="D26" s="57">
        <f>SUM(D24:D25)</f>
        <v>0</v>
      </c>
      <c r="E26" s="58"/>
      <c r="F26" s="57">
        <f>SUM(F24:F25)</f>
        <v>0</v>
      </c>
      <c r="G26" s="58"/>
      <c r="H26" s="57">
        <f>SUM(H24:H25)</f>
        <v>0</v>
      </c>
      <c r="I26" s="58"/>
      <c r="J26" s="57">
        <f>SUM(J24:J25)</f>
        <v>0</v>
      </c>
      <c r="K26" s="60"/>
      <c r="L26" s="57">
        <f>SUM(L24:L25)</f>
        <v>0</v>
      </c>
      <c r="M26" s="61"/>
    </row>
    <row r="27" spans="1:13" ht="8.25" customHeight="1" x14ac:dyDescent="0.25">
      <c r="A27" s="70"/>
      <c r="B27" s="71"/>
      <c r="C27" s="72"/>
      <c r="D27" s="71"/>
      <c r="E27" s="72"/>
      <c r="F27" s="71"/>
      <c r="G27" s="72"/>
      <c r="H27" s="71"/>
      <c r="I27" s="72"/>
      <c r="J27" s="73" t="str">
        <f>IF(B26+D26+F26+H26-J26=0," ","error")</f>
        <v xml:space="preserve"> </v>
      </c>
      <c r="K27" s="72"/>
      <c r="L27" s="74"/>
      <c r="M27" s="19"/>
    </row>
    <row r="28" spans="1:13" ht="19.95" customHeight="1" x14ac:dyDescent="0.3">
      <c r="A28" s="75" t="s">
        <v>47</v>
      </c>
      <c r="B28" s="57">
        <f>B26+B21</f>
        <v>15810.269999999999</v>
      </c>
      <c r="C28" s="60"/>
      <c r="D28" s="57">
        <f>D26+D21</f>
        <v>0</v>
      </c>
      <c r="E28" s="60"/>
      <c r="F28" s="57">
        <f>F26+F21</f>
        <v>0</v>
      </c>
      <c r="G28" s="60"/>
      <c r="H28" s="57">
        <f>H26+H21</f>
        <v>0</v>
      </c>
      <c r="I28" s="60"/>
      <c r="J28" s="57">
        <f>J26+J21</f>
        <v>15810.269999999999</v>
      </c>
      <c r="K28" s="60"/>
      <c r="L28" s="57">
        <f>L26+L21</f>
        <v>7414</v>
      </c>
      <c r="M28" s="61"/>
    </row>
    <row r="29" spans="1:13" ht="16.5" customHeight="1" x14ac:dyDescent="0.25">
      <c r="A29" s="19"/>
      <c r="B29" s="76"/>
      <c r="C29" s="77"/>
      <c r="D29" s="76"/>
      <c r="E29" s="77"/>
      <c r="F29" s="76"/>
      <c r="G29" s="77"/>
      <c r="H29" s="76"/>
      <c r="I29" s="77"/>
      <c r="J29" s="78" t="str">
        <f>IF(B28+D28+H28-J28=0," ","error")</f>
        <v xml:space="preserve"> </v>
      </c>
      <c r="K29" s="77"/>
      <c r="L29" s="76"/>
      <c r="M29" s="19"/>
    </row>
    <row r="30" spans="1:13" ht="18" customHeight="1" x14ac:dyDescent="0.25">
      <c r="A30" s="79" t="s">
        <v>48</v>
      </c>
      <c r="B30" s="80"/>
      <c r="C30" s="81"/>
      <c r="D30" s="82"/>
      <c r="E30" s="81"/>
      <c r="F30" s="82"/>
      <c r="G30" s="81"/>
      <c r="H30" s="82"/>
      <c r="I30" s="81"/>
      <c r="J30" s="82"/>
      <c r="K30" s="81"/>
      <c r="L30" s="82"/>
      <c r="M30" s="19"/>
    </row>
    <row r="31" spans="1:13" ht="19.95" customHeight="1" x14ac:dyDescent="0.25">
      <c r="A31" s="83" t="s">
        <v>49</v>
      </c>
      <c r="B31" s="50">
        <v>0</v>
      </c>
      <c r="C31" s="49"/>
      <c r="D31" s="50"/>
      <c r="E31" s="49"/>
      <c r="F31" s="50"/>
      <c r="G31" s="49"/>
      <c r="H31" s="50"/>
      <c r="I31" s="49"/>
      <c r="J31" s="51">
        <f t="shared" ref="J31:J41" si="1">H31+D31+B31+F31</f>
        <v>0</v>
      </c>
      <c r="K31" s="84"/>
      <c r="L31" s="50">
        <v>0</v>
      </c>
      <c r="M31" s="23"/>
    </row>
    <row r="32" spans="1:13" ht="19.95" customHeight="1" x14ac:dyDescent="0.25">
      <c r="A32" s="83" t="s">
        <v>50</v>
      </c>
      <c r="B32" s="50">
        <v>0</v>
      </c>
      <c r="C32" s="49"/>
      <c r="D32" s="50"/>
      <c r="E32" s="49"/>
      <c r="F32" s="50"/>
      <c r="G32" s="49"/>
      <c r="H32" s="50"/>
      <c r="I32" s="49"/>
      <c r="J32" s="51">
        <f t="shared" si="1"/>
        <v>0</v>
      </c>
      <c r="K32" s="84"/>
      <c r="L32" s="50">
        <v>0</v>
      </c>
      <c r="M32" s="23"/>
    </row>
    <row r="33" spans="1:13" ht="19.95" customHeight="1" x14ac:dyDescent="0.25">
      <c r="A33" s="83" t="s">
        <v>51</v>
      </c>
      <c r="B33" s="50">
        <v>0</v>
      </c>
      <c r="C33" s="49"/>
      <c r="D33" s="50"/>
      <c r="E33" s="49"/>
      <c r="F33" s="50"/>
      <c r="G33" s="49"/>
      <c r="H33" s="50"/>
      <c r="I33" s="49"/>
      <c r="J33" s="51">
        <f t="shared" si="1"/>
        <v>0</v>
      </c>
      <c r="K33" s="84"/>
      <c r="L33" s="50">
        <v>0</v>
      </c>
      <c r="M33" s="23"/>
    </row>
    <row r="34" spans="1:13" ht="27.45" customHeight="1" x14ac:dyDescent="0.25">
      <c r="A34" s="83" t="s">
        <v>52</v>
      </c>
      <c r="B34" s="85">
        <f>Ledger!G153+Ledger!I153</f>
        <v>8318.119999999999</v>
      </c>
      <c r="C34" s="49"/>
      <c r="D34" s="50"/>
      <c r="E34" s="49"/>
      <c r="F34" s="50"/>
      <c r="G34" s="49"/>
      <c r="H34" s="50"/>
      <c r="I34" s="49"/>
      <c r="J34" s="51">
        <f t="shared" si="1"/>
        <v>8318.119999999999</v>
      </c>
      <c r="K34" s="84"/>
      <c r="L34" s="50">
        <v>6618</v>
      </c>
      <c r="M34" s="23"/>
    </row>
    <row r="35" spans="1:13" ht="19.95" customHeight="1" x14ac:dyDescent="0.25">
      <c r="A35" s="83" t="s">
        <v>53</v>
      </c>
      <c r="B35" s="50">
        <v>0</v>
      </c>
      <c r="C35" s="49"/>
      <c r="D35" s="50"/>
      <c r="E35" s="49"/>
      <c r="F35" s="50"/>
      <c r="G35" s="49"/>
      <c r="H35" s="50"/>
      <c r="I35" s="49"/>
      <c r="J35" s="51">
        <f t="shared" si="1"/>
        <v>0</v>
      </c>
      <c r="K35" s="84"/>
      <c r="L35" s="50">
        <v>0</v>
      </c>
      <c r="M35" s="23"/>
    </row>
    <row r="36" spans="1:13" ht="19.95" customHeight="1" x14ac:dyDescent="0.25">
      <c r="A36" s="83" t="s">
        <v>54</v>
      </c>
      <c r="B36" s="50">
        <v>0</v>
      </c>
      <c r="C36" s="49"/>
      <c r="D36" s="50"/>
      <c r="E36" s="49"/>
      <c r="F36" s="50"/>
      <c r="G36" s="49"/>
      <c r="H36" s="50"/>
      <c r="I36" s="49"/>
      <c r="J36" s="51">
        <f t="shared" si="1"/>
        <v>0</v>
      </c>
      <c r="K36" s="84"/>
      <c r="L36" s="50">
        <v>0</v>
      </c>
      <c r="M36" s="23"/>
    </row>
    <row r="37" spans="1:13" ht="19.95" customHeight="1" x14ac:dyDescent="0.25">
      <c r="A37" s="86" t="s">
        <v>55</v>
      </c>
      <c r="B37" s="50">
        <v>0</v>
      </c>
      <c r="C37" s="49"/>
      <c r="D37" s="50"/>
      <c r="E37" s="49"/>
      <c r="F37" s="50"/>
      <c r="G37" s="49"/>
      <c r="H37" s="50"/>
      <c r="I37" s="49"/>
      <c r="J37" s="51">
        <f t="shared" si="1"/>
        <v>0</v>
      </c>
      <c r="K37" s="84"/>
      <c r="L37" s="50">
        <v>0</v>
      </c>
      <c r="M37" s="23"/>
    </row>
    <row r="38" spans="1:13" ht="19.95" customHeight="1" x14ac:dyDescent="0.25">
      <c r="A38" s="86" t="s">
        <v>56</v>
      </c>
      <c r="B38" s="50">
        <v>0</v>
      </c>
      <c r="C38" s="49"/>
      <c r="D38" s="50"/>
      <c r="E38" s="49"/>
      <c r="F38" s="50"/>
      <c r="G38" s="49"/>
      <c r="H38" s="50"/>
      <c r="I38" s="49"/>
      <c r="J38" s="51">
        <f t="shared" si="1"/>
        <v>0</v>
      </c>
      <c r="K38" s="84"/>
      <c r="L38" s="50">
        <v>0</v>
      </c>
      <c r="M38" s="23"/>
    </row>
    <row r="39" spans="1:13" ht="19.95" customHeight="1" x14ac:dyDescent="0.25">
      <c r="A39" s="86" t="s">
        <v>57</v>
      </c>
      <c r="B39" s="50">
        <v>0</v>
      </c>
      <c r="C39" s="49"/>
      <c r="D39" s="50"/>
      <c r="E39" s="49"/>
      <c r="F39" s="50"/>
      <c r="G39" s="49"/>
      <c r="H39" s="50"/>
      <c r="I39" s="49"/>
      <c r="J39" s="51">
        <f t="shared" si="1"/>
        <v>0</v>
      </c>
      <c r="K39" s="84"/>
      <c r="L39" s="50">
        <v>0</v>
      </c>
      <c r="M39" s="23"/>
    </row>
    <row r="40" spans="1:13" ht="19.95" customHeight="1" x14ac:dyDescent="0.25">
      <c r="A40" s="86" t="s">
        <v>58</v>
      </c>
      <c r="B40" s="50">
        <v>0</v>
      </c>
      <c r="C40" s="49"/>
      <c r="D40" s="50"/>
      <c r="E40" s="49"/>
      <c r="F40" s="50"/>
      <c r="G40" s="49"/>
      <c r="H40" s="50"/>
      <c r="I40" s="49"/>
      <c r="J40" s="51">
        <f t="shared" si="1"/>
        <v>0</v>
      </c>
      <c r="K40" s="84"/>
      <c r="L40" s="50">
        <v>0</v>
      </c>
      <c r="M40" s="23"/>
    </row>
    <row r="41" spans="1:13" ht="19.95" customHeight="1" x14ac:dyDescent="0.25">
      <c r="A41" s="87"/>
      <c r="B41" s="88"/>
      <c r="C41" s="49"/>
      <c r="D41" s="88"/>
      <c r="E41" s="49"/>
      <c r="F41" s="88"/>
      <c r="G41" s="49"/>
      <c r="H41" s="88"/>
      <c r="I41" s="49"/>
      <c r="J41" s="51">
        <f t="shared" si="1"/>
        <v>0</v>
      </c>
      <c r="K41" s="84"/>
      <c r="L41" s="88"/>
      <c r="M41" s="23"/>
    </row>
    <row r="42" spans="1:13" ht="19.95" customHeight="1" x14ac:dyDescent="0.25">
      <c r="A42" s="89" t="s">
        <v>59</v>
      </c>
      <c r="B42" s="90">
        <f>SUM(B31:B41)</f>
        <v>8318.119999999999</v>
      </c>
      <c r="C42" s="58"/>
      <c r="D42" s="90">
        <f>SUM(D31:D41)</f>
        <v>0</v>
      </c>
      <c r="E42" s="58"/>
      <c r="F42" s="90">
        <f>SUM(F31:F41)</f>
        <v>0</v>
      </c>
      <c r="G42" s="58"/>
      <c r="H42" s="90">
        <f>SUM(H31:H41)</f>
        <v>0</v>
      </c>
      <c r="I42" s="58"/>
      <c r="J42" s="57">
        <f>SUM(J31:J41)</f>
        <v>8318.119999999999</v>
      </c>
      <c r="K42" s="91"/>
      <c r="L42" s="90">
        <f>SUM(L31:L41)</f>
        <v>6618</v>
      </c>
      <c r="M42" s="61"/>
    </row>
    <row r="43" spans="1:13" ht="17.25" customHeight="1" x14ac:dyDescent="0.25">
      <c r="A43" s="19"/>
      <c r="B43" s="76"/>
      <c r="C43" s="77"/>
      <c r="D43" s="76"/>
      <c r="E43" s="77"/>
      <c r="F43" s="76"/>
      <c r="G43" s="77"/>
      <c r="H43" s="76"/>
      <c r="I43" s="77"/>
      <c r="J43" s="92" t="str">
        <f>IF(B42+D42+F42+H42-J42=0," ","error")</f>
        <v xml:space="preserve"> </v>
      </c>
      <c r="K43" s="77"/>
      <c r="L43" s="76"/>
      <c r="M43" s="19"/>
    </row>
    <row r="44" spans="1:13" ht="27.45" customHeight="1" x14ac:dyDescent="0.25">
      <c r="A44" s="67" t="s">
        <v>60</v>
      </c>
      <c r="B44" s="68"/>
      <c r="C44" s="45"/>
      <c r="D44" s="69"/>
      <c r="E44" s="45"/>
      <c r="F44" s="69"/>
      <c r="G44" s="45"/>
      <c r="H44" s="69"/>
      <c r="I44" s="45"/>
      <c r="J44" s="69"/>
      <c r="K44" s="45"/>
      <c r="L44" s="46"/>
      <c r="M44" s="19"/>
    </row>
    <row r="45" spans="1:13" ht="19.95" customHeight="1" x14ac:dyDescent="0.25">
      <c r="A45" s="83" t="s">
        <v>61</v>
      </c>
      <c r="B45" s="85">
        <f>Ledger!I85</f>
        <v>0</v>
      </c>
      <c r="C45" s="49"/>
      <c r="D45" s="50"/>
      <c r="E45" s="49"/>
      <c r="F45" s="50"/>
      <c r="G45" s="49"/>
      <c r="H45" s="50"/>
      <c r="I45" s="49"/>
      <c r="J45" s="51">
        <f>H45+D45+F45+B45</f>
        <v>0</v>
      </c>
      <c r="K45" s="84"/>
      <c r="L45" s="50"/>
      <c r="M45" s="23"/>
    </row>
    <row r="46" spans="1:13" ht="19.95" customHeight="1" x14ac:dyDescent="0.25">
      <c r="A46" s="83" t="s">
        <v>62</v>
      </c>
      <c r="B46" s="88">
        <v>0</v>
      </c>
      <c r="C46" s="49"/>
      <c r="D46" s="88"/>
      <c r="E46" s="49"/>
      <c r="F46" s="88"/>
      <c r="G46" s="49"/>
      <c r="H46" s="88"/>
      <c r="I46" s="49"/>
      <c r="J46" s="51">
        <f>H46+D46+F46+B46</f>
        <v>0</v>
      </c>
      <c r="K46" s="84"/>
      <c r="L46" s="88"/>
      <c r="M46" s="23"/>
    </row>
    <row r="47" spans="1:13" ht="19.95" customHeight="1" x14ac:dyDescent="0.25">
      <c r="A47" s="89" t="s">
        <v>63</v>
      </c>
      <c r="B47" s="93">
        <f>SUM(B45:B46)</f>
        <v>0</v>
      </c>
      <c r="C47" s="58"/>
      <c r="D47" s="93">
        <f>SUM(D45:D46)</f>
        <v>0</v>
      </c>
      <c r="E47" s="58"/>
      <c r="F47" s="90">
        <f>SUM(F45:F46)</f>
        <v>0</v>
      </c>
      <c r="G47" s="58"/>
      <c r="H47" s="93">
        <f>SUM(H45:H46)</f>
        <v>0</v>
      </c>
      <c r="I47" s="58"/>
      <c r="J47" s="57">
        <f>SUM(J45:J46)</f>
        <v>0</v>
      </c>
      <c r="K47" s="91"/>
      <c r="L47" s="90"/>
      <c r="M47" s="61"/>
    </row>
    <row r="48" spans="1:13" ht="13.5" customHeight="1" x14ac:dyDescent="0.25">
      <c r="A48" s="19"/>
      <c r="B48" s="94"/>
      <c r="C48" s="77"/>
      <c r="D48" s="94"/>
      <c r="E48" s="77"/>
      <c r="F48" s="95"/>
      <c r="G48" s="77"/>
      <c r="H48" s="94"/>
      <c r="I48" s="77"/>
      <c r="J48" s="96" t="str">
        <f>IF(B47+D47+F47+H47-J47=0," ","error")</f>
        <v xml:space="preserve"> </v>
      </c>
      <c r="K48" s="77"/>
      <c r="L48" s="95"/>
      <c r="M48" s="19"/>
    </row>
    <row r="49" spans="1:13" ht="19.95" customHeight="1" x14ac:dyDescent="0.3">
      <c r="A49" s="97" t="s">
        <v>64</v>
      </c>
      <c r="B49" s="90">
        <f>B47+B42</f>
        <v>8318.119999999999</v>
      </c>
      <c r="C49" s="60"/>
      <c r="D49" s="90">
        <f>D47+D42</f>
        <v>0</v>
      </c>
      <c r="E49" s="60"/>
      <c r="F49" s="90">
        <f>F47+F42</f>
        <v>0</v>
      </c>
      <c r="G49" s="60"/>
      <c r="H49" s="90">
        <f>H47+H42</f>
        <v>0</v>
      </c>
      <c r="I49" s="60"/>
      <c r="J49" s="90">
        <f>J47+J42</f>
        <v>8318.119999999999</v>
      </c>
      <c r="K49" s="60"/>
      <c r="L49" s="90">
        <v>6618</v>
      </c>
      <c r="M49" s="61"/>
    </row>
    <row r="50" spans="1:13" ht="14.55" customHeight="1" x14ac:dyDescent="0.25">
      <c r="A50" s="19"/>
      <c r="B50" s="98"/>
      <c r="C50" s="99"/>
      <c r="D50" s="98"/>
      <c r="E50" s="99"/>
      <c r="F50" s="98"/>
      <c r="G50" s="99"/>
      <c r="H50" s="98"/>
      <c r="I50" s="99"/>
      <c r="J50" s="100" t="str">
        <f>IF(B49+D49+F49+H49-J49=0," ","error")</f>
        <v xml:space="preserve"> </v>
      </c>
      <c r="K50" s="101"/>
      <c r="L50" s="95"/>
      <c r="M50" s="19"/>
    </row>
    <row r="51" spans="1:13" ht="19.95" customHeight="1" x14ac:dyDescent="0.25">
      <c r="A51" s="102" t="s">
        <v>65</v>
      </c>
      <c r="B51" s="103">
        <f>B28-B49</f>
        <v>7492.15</v>
      </c>
      <c r="C51" s="104"/>
      <c r="D51" s="103">
        <f>D28-D49</f>
        <v>0</v>
      </c>
      <c r="E51" s="104"/>
      <c r="F51" s="103">
        <f>F28-F49</f>
        <v>0</v>
      </c>
      <c r="G51" s="104"/>
      <c r="H51" s="103">
        <f>H28-H49</f>
        <v>0</v>
      </c>
      <c r="I51" s="104"/>
      <c r="J51" s="105">
        <f>IF((B51+D51+F51+H51)=(J28-J49),H51+F51+D51+B51,"Cross Add Error")</f>
        <v>7492.15</v>
      </c>
      <c r="K51" s="106"/>
      <c r="L51" s="103">
        <v>796</v>
      </c>
      <c r="M51" s="107"/>
    </row>
    <row r="52" spans="1:13" ht="14.25" customHeight="1" x14ac:dyDescent="0.25">
      <c r="A52" s="108"/>
      <c r="B52" s="109"/>
      <c r="C52" s="110"/>
      <c r="D52" s="109"/>
      <c r="E52" s="110"/>
      <c r="F52" s="109"/>
      <c r="G52" s="110"/>
      <c r="H52" s="109"/>
      <c r="I52" s="110"/>
      <c r="J52" s="111"/>
      <c r="K52" s="112"/>
      <c r="L52" s="109"/>
      <c r="M52" s="113"/>
    </row>
    <row r="53" spans="1:13" ht="19.5" customHeight="1" x14ac:dyDescent="0.25">
      <c r="A53" s="114" t="s">
        <v>66</v>
      </c>
      <c r="B53" s="115"/>
      <c r="C53" s="104"/>
      <c r="D53" s="115"/>
      <c r="E53" s="104"/>
      <c r="F53" s="115"/>
      <c r="G53" s="104"/>
      <c r="H53" s="115"/>
      <c r="I53" s="116"/>
      <c r="J53" s="117">
        <f>IF(H53+F53+D53+B53=0,0,"Transfer error")</f>
        <v>0</v>
      </c>
      <c r="K53" s="118"/>
      <c r="L53" s="115"/>
      <c r="M53" s="61"/>
    </row>
    <row r="54" spans="1:13" ht="14.25" customHeight="1" x14ac:dyDescent="0.25">
      <c r="A54" s="119"/>
      <c r="B54" s="120"/>
      <c r="C54" s="110"/>
      <c r="D54" s="120"/>
      <c r="E54" s="110"/>
      <c r="F54" s="120"/>
      <c r="G54" s="110"/>
      <c r="H54" s="120"/>
      <c r="I54" s="110"/>
      <c r="J54" s="111"/>
      <c r="K54" s="112"/>
      <c r="L54" s="120"/>
      <c r="M54" s="19"/>
    </row>
    <row r="55" spans="1:13" ht="29.25" customHeight="1" x14ac:dyDescent="0.25">
      <c r="A55" s="121" t="s">
        <v>67</v>
      </c>
      <c r="B55" s="122">
        <f>B51+B53</f>
        <v>7492.15</v>
      </c>
      <c r="C55" s="104"/>
      <c r="D55" s="122">
        <f>D51+D53</f>
        <v>0</v>
      </c>
      <c r="E55" s="104"/>
      <c r="F55" s="122">
        <f>F51+F53</f>
        <v>0</v>
      </c>
      <c r="G55" s="104"/>
      <c r="H55" s="122">
        <f>H51+H53</f>
        <v>0</v>
      </c>
      <c r="I55" s="104"/>
      <c r="J55" s="122">
        <f>J51+J53</f>
        <v>7492.15</v>
      </c>
      <c r="K55" s="106"/>
      <c r="L55" s="122">
        <f>L51+L53</f>
        <v>796</v>
      </c>
      <c r="M55" s="61"/>
    </row>
    <row r="56" spans="1:13" ht="13.95" customHeight="1" x14ac:dyDescent="0.25">
      <c r="A56" s="19"/>
      <c r="B56" s="123"/>
      <c r="C56" s="19"/>
      <c r="D56" s="123"/>
      <c r="E56" s="19"/>
      <c r="F56" s="123"/>
      <c r="G56" s="19"/>
      <c r="H56" s="123"/>
      <c r="I56" s="19"/>
      <c r="J56" s="78" t="str">
        <f>IF(B55+D55+H55-J55=0," ","error")</f>
        <v xml:space="preserve"> </v>
      </c>
      <c r="K56" s="19"/>
      <c r="L56" s="123"/>
      <c r="M56" s="19"/>
    </row>
    <row r="57" spans="1:13" ht="13.2" customHeight="1" x14ac:dyDescent="0.25">
      <c r="A57" s="19"/>
      <c r="B57" s="19"/>
      <c r="C57" s="19"/>
      <c r="D57" s="19"/>
      <c r="E57" s="19"/>
      <c r="F57" s="19"/>
      <c r="G57" s="19"/>
      <c r="H57" s="19"/>
      <c r="I57" s="19"/>
      <c r="J57" s="19"/>
      <c r="K57" s="19"/>
      <c r="L57" s="19"/>
      <c r="M57" s="19"/>
    </row>
  </sheetData>
  <mergeCells count="13">
    <mergeCell ref="A1:A6"/>
    <mergeCell ref="B3:J3"/>
    <mergeCell ref="B1:J1"/>
    <mergeCell ref="B2:J2"/>
    <mergeCell ref="B4:B6"/>
    <mergeCell ref="C4:C6"/>
    <mergeCell ref="D4:F4"/>
    <mergeCell ref="H4:J4"/>
    <mergeCell ref="G4:G6"/>
    <mergeCell ref="D6:F6"/>
    <mergeCell ref="H6:J6"/>
    <mergeCell ref="D5:F5"/>
    <mergeCell ref="H5:J5"/>
  </mergeCells>
  <conditionalFormatting sqref="B12:B15 B34 B45">
    <cfRule type="cellIs" dxfId="1" priority="1" stopIfTrue="1" operator="lessThan">
      <formula>0</formula>
    </cfRule>
  </conditionalFormatting>
  <pageMargins left="0.55000000000000004" right="0.51" top="0.47" bottom="0.39" header="0.47" footer="0.43"/>
  <pageSetup orientation="portrait"/>
  <headerFooter>
    <oddHeader>&amp;L&amp;"Arial,Regular"&amp;10&amp;K000000APPENDIX 2</oddHeader>
    <oddFooter>&amp;C&amp;"Arial,Regular"&amp;12&amp;K000000&amp;P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54"/>
  <sheetViews>
    <sheetView showGridLines="0" workbookViewId="0">
      <selection activeCell="P33" sqref="P33"/>
    </sheetView>
  </sheetViews>
  <sheetFormatPr defaultColWidth="8.77734375" defaultRowHeight="13.2" customHeight="1" x14ac:dyDescent="0.25"/>
  <cols>
    <col min="1" max="1" width="28.77734375" style="1" customWidth="1"/>
    <col min="2" max="2" width="19" style="1" customWidth="1"/>
    <col min="3" max="3" width="3.77734375" style="1" customWidth="1"/>
    <col min="4" max="4" width="15.44140625" style="1" customWidth="1"/>
    <col min="5" max="5" width="1.44140625" style="1" customWidth="1"/>
    <col min="6" max="6" width="15.44140625" style="1" customWidth="1"/>
    <col min="7" max="7" width="1.44140625" style="1" customWidth="1"/>
    <col min="8" max="8" width="15.44140625" style="1" customWidth="1"/>
    <col min="9" max="9" width="1.44140625" style="1" customWidth="1"/>
    <col min="10" max="10" width="15.44140625" style="1" customWidth="1"/>
    <col min="11" max="11" width="1.44140625" style="1" customWidth="1"/>
    <col min="12" max="12" width="14.77734375" style="1" customWidth="1"/>
    <col min="13" max="13" width="1.44140625" style="1" customWidth="1"/>
    <col min="14" max="14" width="14.77734375" style="1" customWidth="1"/>
    <col min="15" max="15" width="1.44140625" style="1" customWidth="1"/>
    <col min="16" max="16" width="14.77734375" style="1" customWidth="1"/>
    <col min="17" max="256" width="8.77734375" style="1" customWidth="1"/>
  </cols>
  <sheetData>
    <row r="1" spans="1:16" ht="27" customHeight="1" x14ac:dyDescent="0.4">
      <c r="A1" s="25"/>
      <c r="B1" s="411" t="str">
        <f>'R&amp;P Accounts'!B2</f>
        <v>Fife Sailability</v>
      </c>
      <c r="C1" s="412"/>
      <c r="D1" s="412"/>
      <c r="E1" s="412"/>
      <c r="F1" s="412"/>
      <c r="G1" s="412"/>
      <c r="H1" s="412"/>
      <c r="I1" s="412"/>
      <c r="J1" s="412"/>
      <c r="K1" s="412"/>
      <c r="L1" s="412"/>
      <c r="M1" s="25"/>
      <c r="N1" s="411" t="str">
        <f>'R&amp;P Accounts'!L2</f>
        <v>SC045577</v>
      </c>
      <c r="O1" s="412"/>
      <c r="P1" s="412"/>
    </row>
    <row r="2" spans="1:16" ht="26.25" customHeight="1" x14ac:dyDescent="0.25">
      <c r="A2" s="124" t="s">
        <v>68</v>
      </c>
      <c r="B2" s="125"/>
      <c r="C2" s="126"/>
      <c r="D2" s="126"/>
      <c r="E2" s="126"/>
      <c r="F2" s="446"/>
      <c r="G2" s="446"/>
      <c r="H2" s="446"/>
      <c r="I2" s="127"/>
      <c r="J2" s="127"/>
      <c r="K2" s="127"/>
      <c r="L2" s="128"/>
      <c r="M2" s="127"/>
      <c r="N2" s="128"/>
      <c r="O2" s="127"/>
      <c r="P2" s="129"/>
    </row>
    <row r="3" spans="1:16" ht="40.5" customHeight="1" x14ac:dyDescent="0.25">
      <c r="A3" s="130" t="s">
        <v>69</v>
      </c>
      <c r="B3" s="417" t="s">
        <v>70</v>
      </c>
      <c r="C3" s="418"/>
      <c r="D3" s="418"/>
      <c r="E3" s="131"/>
      <c r="F3" s="132" t="s">
        <v>71</v>
      </c>
      <c r="G3" s="133"/>
      <c r="H3" s="132" t="s">
        <v>72</v>
      </c>
      <c r="I3" s="134"/>
      <c r="J3" s="132" t="s">
        <v>27</v>
      </c>
      <c r="K3" s="134"/>
      <c r="L3" s="132" t="s">
        <v>73</v>
      </c>
      <c r="M3" s="134"/>
      <c r="N3" s="132" t="s">
        <v>74</v>
      </c>
      <c r="O3" s="134"/>
      <c r="P3" s="132" t="s">
        <v>75</v>
      </c>
    </row>
    <row r="4" spans="1:16" ht="13.8" customHeight="1" x14ac:dyDescent="0.25">
      <c r="A4" s="19"/>
      <c r="B4" s="419"/>
      <c r="C4" s="419"/>
      <c r="D4" s="419"/>
      <c r="E4" s="135"/>
      <c r="F4" s="136" t="s">
        <v>31</v>
      </c>
      <c r="G4" s="19"/>
      <c r="H4" s="136" t="s">
        <v>31</v>
      </c>
      <c r="I4" s="137"/>
      <c r="J4" s="136" t="s">
        <v>31</v>
      </c>
      <c r="K4" s="137"/>
      <c r="L4" s="136" t="s">
        <v>31</v>
      </c>
      <c r="M4" s="137"/>
      <c r="N4" s="136" t="s">
        <v>31</v>
      </c>
      <c r="O4" s="137"/>
      <c r="P4" s="136" t="s">
        <v>31</v>
      </c>
    </row>
    <row r="5" spans="1:16" ht="30" customHeight="1" x14ac:dyDescent="0.25">
      <c r="A5" s="440" t="s">
        <v>76</v>
      </c>
      <c r="B5" s="420" t="s">
        <v>77</v>
      </c>
      <c r="C5" s="421"/>
      <c r="D5" s="421"/>
      <c r="E5" s="138"/>
      <c r="F5" s="139">
        <f>Ledger!H5</f>
        <v>6024.6500000000005</v>
      </c>
      <c r="G5" s="140"/>
      <c r="H5" s="139">
        <f>Ledger!K5</f>
        <v>0</v>
      </c>
      <c r="I5" s="140"/>
      <c r="J5" s="139">
        <v>0</v>
      </c>
      <c r="K5" s="140"/>
      <c r="L5" s="139">
        <v>0</v>
      </c>
      <c r="M5" s="140"/>
      <c r="N5" s="141">
        <f>F5+H5+J5+L5</f>
        <v>6024.6500000000005</v>
      </c>
      <c r="O5" s="140"/>
      <c r="P5" s="139">
        <v>5218</v>
      </c>
    </row>
    <row r="6" spans="1:16" ht="30" customHeight="1" x14ac:dyDescent="0.25">
      <c r="A6" s="441"/>
      <c r="B6" s="420" t="s">
        <v>78</v>
      </c>
      <c r="C6" s="421"/>
      <c r="D6" s="421"/>
      <c r="E6" s="138"/>
      <c r="F6" s="139">
        <f>'R&amp;P Accounts'!B55</f>
        <v>7492.15</v>
      </c>
      <c r="G6" s="140"/>
      <c r="H6" s="139">
        <f>'R&amp;P Accounts'!D55</f>
        <v>0</v>
      </c>
      <c r="I6" s="140"/>
      <c r="J6" s="139"/>
      <c r="K6" s="140"/>
      <c r="L6" s="139"/>
      <c r="M6" s="140"/>
      <c r="N6" s="141">
        <f>F6+H6+J6+L6</f>
        <v>7492.15</v>
      </c>
      <c r="O6" s="140"/>
      <c r="P6" s="139">
        <v>796</v>
      </c>
    </row>
    <row r="7" spans="1:16" ht="26.25" customHeight="1" x14ac:dyDescent="0.25">
      <c r="A7" s="441"/>
      <c r="B7" s="447"/>
      <c r="C7" s="448"/>
      <c r="D7" s="449"/>
      <c r="E7" s="138"/>
      <c r="F7" s="139"/>
      <c r="G7" s="140"/>
      <c r="H7" s="139"/>
      <c r="I7" s="140"/>
      <c r="J7" s="139"/>
      <c r="K7" s="140"/>
      <c r="L7" s="139"/>
      <c r="M7" s="140"/>
      <c r="N7" s="141">
        <f>F7+H7+J7+L7</f>
        <v>0</v>
      </c>
      <c r="O7" s="140"/>
      <c r="P7" s="139"/>
    </row>
    <row r="8" spans="1:16" ht="26.25" customHeight="1" x14ac:dyDescent="0.25">
      <c r="A8" s="441"/>
      <c r="B8" s="421"/>
      <c r="C8" s="421"/>
      <c r="D8" s="421"/>
      <c r="E8" s="138"/>
      <c r="F8" s="142"/>
      <c r="G8" s="143"/>
      <c r="H8" s="142"/>
      <c r="I8" s="143"/>
      <c r="J8" s="142"/>
      <c r="K8" s="140"/>
      <c r="L8" s="142"/>
      <c r="M8" s="140"/>
      <c r="N8" s="141">
        <f>F8+H8+J8+L8</f>
        <v>0</v>
      </c>
      <c r="O8" s="140"/>
      <c r="P8" s="142"/>
    </row>
    <row r="9" spans="1:16" ht="30" customHeight="1" x14ac:dyDescent="0.25">
      <c r="A9" s="19"/>
      <c r="B9" s="442" t="s">
        <v>79</v>
      </c>
      <c r="C9" s="443"/>
      <c r="D9" s="443"/>
      <c r="E9" s="144"/>
      <c r="F9" s="145">
        <f>SUM(F5:F8)</f>
        <v>13516.8</v>
      </c>
      <c r="G9" s="145">
        <f>SUM(G5:G8)</f>
        <v>0</v>
      </c>
      <c r="H9" s="145">
        <v>0</v>
      </c>
      <c r="I9" s="145">
        <f>SUM(I5:I8)</f>
        <v>0</v>
      </c>
      <c r="J9" s="145">
        <f>SUM(J5:J8)</f>
        <v>0</v>
      </c>
      <c r="K9" s="146"/>
      <c r="L9" s="145">
        <f>SUM(L5:L8)</f>
        <v>0</v>
      </c>
      <c r="M9" s="413"/>
      <c r="N9" s="141">
        <f>F9+H9+J9+L9</f>
        <v>13516.8</v>
      </c>
      <c r="O9" s="416"/>
      <c r="P9" s="145">
        <f>SUM(P5:P8)</f>
        <v>6014</v>
      </c>
    </row>
    <row r="10" spans="1:16" ht="26.25" customHeight="1" x14ac:dyDescent="0.25">
      <c r="A10" s="19"/>
      <c r="B10" s="444" t="s">
        <v>80</v>
      </c>
      <c r="C10" s="445"/>
      <c r="D10" s="445"/>
      <c r="E10" s="147"/>
      <c r="F10" s="148">
        <f>F6-'R&amp;P Accounts'!B55</f>
        <v>0</v>
      </c>
      <c r="G10" s="149"/>
      <c r="H10" s="148"/>
      <c r="I10" s="149"/>
      <c r="J10" s="148">
        <f>J6-'R&amp;P Accounts'!F55</f>
        <v>0</v>
      </c>
      <c r="K10" s="150"/>
      <c r="L10" s="148">
        <f>L6-'R&amp;P Accounts'!H55</f>
        <v>0</v>
      </c>
      <c r="M10" s="414"/>
      <c r="N10" s="151"/>
      <c r="O10" s="414"/>
      <c r="P10" s="152"/>
    </row>
    <row r="11" spans="1:16" ht="13.2" customHeight="1" x14ac:dyDescent="0.25">
      <c r="A11" s="19"/>
      <c r="B11" s="436"/>
      <c r="C11" s="436"/>
      <c r="D11" s="436"/>
      <c r="E11" s="153"/>
      <c r="F11" s="154"/>
      <c r="G11" s="415"/>
      <c r="H11" s="154"/>
      <c r="I11" s="415"/>
      <c r="J11" s="155"/>
      <c r="K11" s="137"/>
      <c r="L11" s="154"/>
      <c r="M11" s="415"/>
      <c r="N11" s="154"/>
      <c r="O11" s="415"/>
      <c r="P11" s="154"/>
    </row>
    <row r="12" spans="1:16" ht="30.75" customHeight="1" x14ac:dyDescent="0.25">
      <c r="A12" s="19"/>
      <c r="B12" s="426" t="s">
        <v>81</v>
      </c>
      <c r="C12" s="427"/>
      <c r="D12" s="427"/>
      <c r="E12" s="156"/>
      <c r="F12" s="19"/>
      <c r="G12" s="415"/>
      <c r="H12" s="157"/>
      <c r="I12" s="415"/>
      <c r="J12" s="422" t="s">
        <v>82</v>
      </c>
      <c r="K12" s="423"/>
      <c r="L12" s="423"/>
      <c r="M12" s="415"/>
      <c r="N12" s="38" t="s">
        <v>83</v>
      </c>
      <c r="O12" s="415"/>
      <c r="P12" s="38" t="s">
        <v>84</v>
      </c>
    </row>
    <row r="13" spans="1:16" ht="13.8" customHeight="1" x14ac:dyDescent="0.25">
      <c r="A13" s="19"/>
      <c r="B13" s="428"/>
      <c r="C13" s="428"/>
      <c r="D13" s="428"/>
      <c r="E13" s="158"/>
      <c r="F13" s="159"/>
      <c r="G13" s="19"/>
      <c r="H13" s="159"/>
      <c r="I13" s="160"/>
      <c r="J13" s="161"/>
      <c r="K13" s="161"/>
      <c r="L13" s="46"/>
      <c r="M13" s="160"/>
      <c r="N13" s="136" t="s">
        <v>31</v>
      </c>
      <c r="O13" s="137"/>
      <c r="P13" s="136" t="s">
        <v>31</v>
      </c>
    </row>
    <row r="14" spans="1:16" ht="19.95" customHeight="1" x14ac:dyDescent="0.25">
      <c r="A14" s="440" t="s">
        <v>85</v>
      </c>
      <c r="B14" s="430" t="s">
        <v>86</v>
      </c>
      <c r="C14" s="429"/>
      <c r="D14" s="429"/>
      <c r="E14" s="163"/>
      <c r="F14" s="19"/>
      <c r="G14" s="415"/>
      <c r="H14" s="19"/>
      <c r="I14" s="164"/>
      <c r="J14" s="450"/>
      <c r="K14" s="451"/>
      <c r="L14" s="452"/>
      <c r="M14" s="165"/>
      <c r="N14" s="166"/>
      <c r="O14" s="167"/>
      <c r="P14" s="166"/>
    </row>
    <row r="15" spans="1:16" ht="19.95" customHeight="1" x14ac:dyDescent="0.25">
      <c r="A15" s="441"/>
      <c r="B15" s="429"/>
      <c r="C15" s="429"/>
      <c r="D15" s="429"/>
      <c r="E15" s="163"/>
      <c r="F15" s="19"/>
      <c r="G15" s="415"/>
      <c r="H15" s="157"/>
      <c r="I15" s="164"/>
      <c r="J15" s="450"/>
      <c r="K15" s="451"/>
      <c r="L15" s="452"/>
      <c r="M15" s="165"/>
      <c r="N15" s="166"/>
      <c r="O15" s="167"/>
      <c r="P15" s="166"/>
    </row>
    <row r="16" spans="1:16" ht="19.95" customHeight="1" x14ac:dyDescent="0.25">
      <c r="A16" s="441"/>
      <c r="B16" s="429"/>
      <c r="C16" s="429"/>
      <c r="D16" s="429"/>
      <c r="E16" s="163"/>
      <c r="F16" s="137"/>
      <c r="G16" s="137"/>
      <c r="H16" s="168"/>
      <c r="I16" s="164"/>
      <c r="J16" s="450"/>
      <c r="K16" s="451"/>
      <c r="L16" s="452"/>
      <c r="M16" s="165"/>
      <c r="N16" s="166"/>
      <c r="O16" s="167"/>
      <c r="P16" s="166"/>
    </row>
    <row r="17" spans="1:16" ht="19.95" customHeight="1" x14ac:dyDescent="0.25">
      <c r="A17" s="441"/>
      <c r="B17" s="429"/>
      <c r="C17" s="429"/>
      <c r="D17" s="429"/>
      <c r="E17" s="163"/>
      <c r="F17" s="137"/>
      <c r="G17" s="137"/>
      <c r="H17" s="168"/>
      <c r="I17" s="164"/>
      <c r="J17" s="450"/>
      <c r="K17" s="451"/>
      <c r="L17" s="452"/>
      <c r="M17" s="165"/>
      <c r="N17" s="166"/>
      <c r="O17" s="167"/>
      <c r="P17" s="166"/>
    </row>
    <row r="18" spans="1:16" ht="19.95" customHeight="1" x14ac:dyDescent="0.25">
      <c r="A18" s="441"/>
      <c r="B18" s="429"/>
      <c r="C18" s="429"/>
      <c r="D18" s="429"/>
      <c r="E18" s="163"/>
      <c r="F18" s="137"/>
      <c r="G18" s="137"/>
      <c r="H18" s="168"/>
      <c r="I18" s="164"/>
      <c r="J18" s="450"/>
      <c r="K18" s="451"/>
      <c r="L18" s="452"/>
      <c r="M18" s="165"/>
      <c r="N18" s="169"/>
      <c r="O18" s="167"/>
      <c r="P18" s="169"/>
    </row>
    <row r="19" spans="1:16" ht="19.95" customHeight="1" x14ac:dyDescent="0.25">
      <c r="A19" s="170"/>
      <c r="B19" s="171"/>
      <c r="C19" s="171"/>
      <c r="D19" s="171"/>
      <c r="E19" s="168"/>
      <c r="F19" s="137"/>
      <c r="G19" s="137"/>
      <c r="H19" s="168"/>
      <c r="I19" s="137"/>
      <c r="J19" s="172"/>
      <c r="K19" s="173"/>
      <c r="L19" s="174" t="s">
        <v>87</v>
      </c>
      <c r="M19" s="175"/>
      <c r="N19" s="176">
        <f>SUM(N14:N18)</f>
        <v>0</v>
      </c>
      <c r="O19" s="146"/>
      <c r="P19" s="176">
        <f>SUM(P14:P18)</f>
        <v>0</v>
      </c>
    </row>
    <row r="20" spans="1:16" ht="13.2" customHeight="1" x14ac:dyDescent="0.25">
      <c r="A20" s="19"/>
      <c r="B20" s="436"/>
      <c r="C20" s="436"/>
      <c r="D20" s="436"/>
      <c r="E20" s="137"/>
      <c r="F20" s="19"/>
      <c r="G20" s="137"/>
      <c r="H20" s="19"/>
      <c r="I20" s="137"/>
      <c r="J20" s="137"/>
      <c r="K20" s="137"/>
      <c r="L20" s="177"/>
      <c r="M20" s="137"/>
      <c r="N20" s="178"/>
      <c r="O20" s="137"/>
      <c r="P20" s="178"/>
    </row>
    <row r="21" spans="1:16" ht="27" customHeight="1" x14ac:dyDescent="0.25">
      <c r="A21" s="19"/>
      <c r="B21" s="426" t="s">
        <v>81</v>
      </c>
      <c r="C21" s="427"/>
      <c r="D21" s="427"/>
      <c r="E21" s="179"/>
      <c r="F21" s="19"/>
      <c r="G21" s="137"/>
      <c r="H21" s="422" t="s">
        <v>82</v>
      </c>
      <c r="I21" s="423"/>
      <c r="J21" s="423"/>
      <c r="K21" s="137"/>
      <c r="L21" s="38" t="s">
        <v>88</v>
      </c>
      <c r="M21" s="137"/>
      <c r="N21" s="38" t="s">
        <v>89</v>
      </c>
      <c r="O21" s="137"/>
      <c r="P21" s="38" t="s">
        <v>84</v>
      </c>
    </row>
    <row r="22" spans="1:16" ht="13.8" customHeight="1" x14ac:dyDescent="0.25">
      <c r="A22" s="19"/>
      <c r="B22" s="428"/>
      <c r="C22" s="428"/>
      <c r="D22" s="428"/>
      <c r="E22" s="158"/>
      <c r="F22" s="19"/>
      <c r="G22" s="19"/>
      <c r="H22" s="46"/>
      <c r="I22" s="161"/>
      <c r="J22" s="180"/>
      <c r="K22" s="160"/>
      <c r="L22" s="136" t="s">
        <v>31</v>
      </c>
      <c r="M22" s="137"/>
      <c r="N22" s="136" t="s">
        <v>31</v>
      </c>
      <c r="O22" s="137"/>
      <c r="P22" s="136" t="s">
        <v>31</v>
      </c>
    </row>
    <row r="23" spans="1:16" ht="19.95" customHeight="1" x14ac:dyDescent="0.25">
      <c r="A23" s="440" t="s">
        <v>90</v>
      </c>
      <c r="B23" s="430" t="s">
        <v>91</v>
      </c>
      <c r="C23" s="429"/>
      <c r="D23" s="429"/>
      <c r="E23" s="163"/>
      <c r="F23" s="19"/>
      <c r="G23" s="164"/>
      <c r="H23" s="437" t="s">
        <v>92</v>
      </c>
      <c r="I23" s="438"/>
      <c r="J23" s="439"/>
      <c r="K23" s="165"/>
      <c r="L23" s="86" t="s">
        <v>92</v>
      </c>
      <c r="M23" s="167"/>
      <c r="N23" s="183">
        <f t="shared" ref="N23:N31" si="0">P23-(P23*10%)</f>
        <v>4969.3500000000004</v>
      </c>
      <c r="O23" s="167"/>
      <c r="P23" s="184">
        <v>5521.5</v>
      </c>
    </row>
    <row r="24" spans="1:16" ht="19.95" customHeight="1" x14ac:dyDescent="0.25">
      <c r="A24" s="441"/>
      <c r="B24" s="430" t="s">
        <v>93</v>
      </c>
      <c r="C24" s="429"/>
      <c r="D24" s="429"/>
      <c r="E24" s="163"/>
      <c r="F24" s="19"/>
      <c r="G24" s="164"/>
      <c r="H24" s="437" t="s">
        <v>92</v>
      </c>
      <c r="I24" s="438"/>
      <c r="J24" s="439"/>
      <c r="K24" s="165"/>
      <c r="L24" s="166">
        <v>8260</v>
      </c>
      <c r="M24" s="167"/>
      <c r="N24" s="183">
        <f t="shared" si="0"/>
        <v>2895.75</v>
      </c>
      <c r="O24" s="167"/>
      <c r="P24" s="166">
        <v>3217.5</v>
      </c>
    </row>
    <row r="25" spans="1:16" ht="19.95" customHeight="1" x14ac:dyDescent="0.25">
      <c r="A25" s="441"/>
      <c r="B25" s="430" t="s">
        <v>94</v>
      </c>
      <c r="C25" s="429"/>
      <c r="D25" s="429"/>
      <c r="E25" s="163"/>
      <c r="F25" s="19"/>
      <c r="G25" s="164"/>
      <c r="H25" s="437" t="s">
        <v>92</v>
      </c>
      <c r="I25" s="438"/>
      <c r="J25" s="439"/>
      <c r="K25" s="165"/>
      <c r="L25" s="166">
        <v>2637</v>
      </c>
      <c r="M25" s="167"/>
      <c r="N25" s="183">
        <f t="shared" si="0"/>
        <v>817.29</v>
      </c>
      <c r="O25" s="167"/>
      <c r="P25" s="166">
        <v>908.1</v>
      </c>
    </row>
    <row r="26" spans="1:16" ht="19.95" customHeight="1" x14ac:dyDescent="0.25">
      <c r="A26" s="441"/>
      <c r="B26" s="430" t="s">
        <v>95</v>
      </c>
      <c r="C26" s="429"/>
      <c r="D26" s="429"/>
      <c r="E26" s="163"/>
      <c r="F26" s="19"/>
      <c r="G26" s="164"/>
      <c r="H26" s="437" t="s">
        <v>92</v>
      </c>
      <c r="I26" s="438"/>
      <c r="J26" s="439"/>
      <c r="K26" s="165"/>
      <c r="L26" s="166">
        <v>6000</v>
      </c>
      <c r="M26" s="167"/>
      <c r="N26" s="183">
        <f t="shared" si="0"/>
        <v>2036.34</v>
      </c>
      <c r="O26" s="167"/>
      <c r="P26" s="166">
        <v>2262.6</v>
      </c>
    </row>
    <row r="27" spans="1:16" ht="19.95" customHeight="1" x14ac:dyDescent="0.25">
      <c r="A27" s="441"/>
      <c r="B27" s="430" t="s">
        <v>96</v>
      </c>
      <c r="C27" s="429"/>
      <c r="D27" s="429"/>
      <c r="E27" s="163"/>
      <c r="F27" s="19"/>
      <c r="G27" s="164"/>
      <c r="H27" s="437" t="s">
        <v>92</v>
      </c>
      <c r="I27" s="438"/>
      <c r="J27" s="439"/>
      <c r="K27" s="165"/>
      <c r="L27" s="166">
        <v>3500</v>
      </c>
      <c r="M27" s="167"/>
      <c r="N27" s="183">
        <f t="shared" si="0"/>
        <v>2152.17</v>
      </c>
      <c r="O27" s="167"/>
      <c r="P27" s="166">
        <v>2391.3000000000002</v>
      </c>
    </row>
    <row r="28" spans="1:16" ht="19.95" customHeight="1" x14ac:dyDescent="0.25">
      <c r="A28" s="441"/>
      <c r="B28" s="430" t="s">
        <v>97</v>
      </c>
      <c r="C28" s="429"/>
      <c r="D28" s="429"/>
      <c r="E28" s="163"/>
      <c r="F28" s="19"/>
      <c r="G28" s="164"/>
      <c r="H28" s="437" t="s">
        <v>92</v>
      </c>
      <c r="I28" s="438"/>
      <c r="J28" s="439"/>
      <c r="K28" s="165"/>
      <c r="L28" s="166">
        <v>485</v>
      </c>
      <c r="M28" s="167"/>
      <c r="N28" s="183">
        <f t="shared" si="0"/>
        <v>221.13</v>
      </c>
      <c r="O28" s="167"/>
      <c r="P28" s="166">
        <v>245.7</v>
      </c>
    </row>
    <row r="29" spans="1:16" ht="19.95" customHeight="1" x14ac:dyDescent="0.25">
      <c r="A29" s="441"/>
      <c r="B29" s="430" t="s">
        <v>98</v>
      </c>
      <c r="C29" s="429"/>
      <c r="D29" s="429"/>
      <c r="E29" s="163"/>
      <c r="F29" s="19"/>
      <c r="G29" s="164"/>
      <c r="H29" s="437" t="s">
        <v>92</v>
      </c>
      <c r="I29" s="438"/>
      <c r="J29" s="439"/>
      <c r="K29" s="165"/>
      <c r="L29" s="166">
        <v>296</v>
      </c>
      <c r="M29" s="167"/>
      <c r="N29" s="183">
        <f t="shared" si="0"/>
        <v>127.17000000000002</v>
      </c>
      <c r="O29" s="167"/>
      <c r="P29" s="166">
        <v>141.30000000000001</v>
      </c>
    </row>
    <row r="30" spans="1:16" ht="19.95" customHeight="1" x14ac:dyDescent="0.25">
      <c r="A30" s="441"/>
      <c r="B30" s="430" t="s">
        <v>99</v>
      </c>
      <c r="C30" s="429"/>
      <c r="D30" s="429"/>
      <c r="E30" s="163"/>
      <c r="F30" s="19"/>
      <c r="G30" s="164"/>
      <c r="H30" s="437" t="s">
        <v>92</v>
      </c>
      <c r="I30" s="438"/>
      <c r="J30" s="439"/>
      <c r="K30" s="165"/>
      <c r="L30" s="166">
        <v>31335</v>
      </c>
      <c r="M30" s="167"/>
      <c r="N30" s="183">
        <f t="shared" si="0"/>
        <v>14987.43</v>
      </c>
      <c r="O30" s="167"/>
      <c r="P30" s="166">
        <v>16652.7</v>
      </c>
    </row>
    <row r="31" spans="1:16" ht="19.95" customHeight="1" x14ac:dyDescent="0.25">
      <c r="A31" s="441"/>
      <c r="B31" s="53" t="s">
        <v>100</v>
      </c>
      <c r="C31" s="162"/>
      <c r="D31" s="162"/>
      <c r="E31" s="163"/>
      <c r="F31" s="19"/>
      <c r="G31" s="164"/>
      <c r="H31" s="181"/>
      <c r="I31" s="182"/>
      <c r="J31" s="185" t="s">
        <v>92</v>
      </c>
      <c r="K31" s="165"/>
      <c r="L31" s="166">
        <v>1062</v>
      </c>
      <c r="M31" s="167"/>
      <c r="N31" s="183">
        <f t="shared" si="0"/>
        <v>955.8</v>
      </c>
      <c r="O31" s="167"/>
      <c r="P31" s="166">
        <v>1062</v>
      </c>
    </row>
    <row r="32" spans="1:16" ht="19.95" customHeight="1" x14ac:dyDescent="0.25">
      <c r="A32" s="441"/>
      <c r="B32" s="430" t="s">
        <v>101</v>
      </c>
      <c r="C32" s="429"/>
      <c r="D32" s="429"/>
      <c r="E32" s="163"/>
      <c r="F32" s="19"/>
      <c r="G32" s="164"/>
      <c r="H32" s="437" t="s">
        <v>92</v>
      </c>
      <c r="I32" s="438"/>
      <c r="J32" s="439"/>
      <c r="K32" s="165"/>
      <c r="L32" s="169">
        <v>465</v>
      </c>
      <c r="M32" s="167"/>
      <c r="N32" s="186">
        <f>P32-(P32*10%)</f>
        <v>305.37</v>
      </c>
      <c r="O32" s="167"/>
      <c r="P32" s="169">
        <v>339.3</v>
      </c>
    </row>
    <row r="33" spans="1:16" ht="19.95" customHeight="1" x14ac:dyDescent="0.25">
      <c r="A33" s="170"/>
      <c r="B33" s="171"/>
      <c r="C33" s="171"/>
      <c r="D33" s="171"/>
      <c r="E33" s="168"/>
      <c r="F33" s="19"/>
      <c r="G33" s="137"/>
      <c r="H33" s="172"/>
      <c r="I33" s="173"/>
      <c r="J33" s="174" t="s">
        <v>102</v>
      </c>
      <c r="K33" s="187"/>
      <c r="L33" s="176">
        <f>SUM(L23:L32)</f>
        <v>54040</v>
      </c>
      <c r="M33" s="146"/>
      <c r="N33" s="176">
        <f>SUM(N23:N32)</f>
        <v>29467.799999999996</v>
      </c>
      <c r="O33" s="146"/>
      <c r="P33" s="176">
        <f>SUM(P23:P32)</f>
        <v>32742</v>
      </c>
    </row>
    <row r="34" spans="1:16" ht="10.5" customHeight="1" x14ac:dyDescent="0.25">
      <c r="A34" s="19"/>
      <c r="B34" s="436"/>
      <c r="C34" s="436"/>
      <c r="D34" s="436"/>
      <c r="E34" s="434"/>
      <c r="F34" s="19"/>
      <c r="G34" s="434"/>
      <c r="H34" s="177"/>
      <c r="I34" s="415"/>
      <c r="J34" s="137"/>
      <c r="K34" s="137"/>
      <c r="L34" s="188"/>
      <c r="M34" s="415"/>
      <c r="N34" s="188"/>
      <c r="O34" s="435"/>
      <c r="P34" s="188"/>
    </row>
    <row r="35" spans="1:16" ht="19.5" customHeight="1" x14ac:dyDescent="0.25">
      <c r="A35" s="19"/>
      <c r="B35" s="426" t="s">
        <v>81</v>
      </c>
      <c r="C35" s="427"/>
      <c r="D35" s="427"/>
      <c r="E35" s="434"/>
      <c r="F35" s="19"/>
      <c r="G35" s="434"/>
      <c r="H35" s="177"/>
      <c r="I35" s="415"/>
      <c r="J35" s="422" t="s">
        <v>103</v>
      </c>
      <c r="K35" s="423"/>
      <c r="L35" s="423"/>
      <c r="M35" s="415"/>
      <c r="N35" s="38" t="s">
        <v>104</v>
      </c>
      <c r="O35" s="435"/>
      <c r="P35" s="38" t="s">
        <v>84</v>
      </c>
    </row>
    <row r="36" spans="1:16" ht="13.8" customHeight="1" x14ac:dyDescent="0.25">
      <c r="A36" s="19"/>
      <c r="B36" s="428"/>
      <c r="C36" s="428"/>
      <c r="D36" s="428"/>
      <c r="E36" s="158"/>
      <c r="F36" s="19"/>
      <c r="G36" s="19"/>
      <c r="H36" s="159"/>
      <c r="I36" s="160"/>
      <c r="J36" s="161"/>
      <c r="K36" s="161"/>
      <c r="L36" s="46"/>
      <c r="M36" s="160"/>
      <c r="N36" s="136" t="s">
        <v>31</v>
      </c>
      <c r="O36" s="137"/>
      <c r="P36" s="136" t="s">
        <v>31</v>
      </c>
    </row>
    <row r="37" spans="1:16" ht="19.95" customHeight="1" x14ac:dyDescent="0.25">
      <c r="A37" s="440" t="s">
        <v>105</v>
      </c>
      <c r="B37" s="430" t="s">
        <v>92</v>
      </c>
      <c r="C37" s="429"/>
      <c r="D37" s="429"/>
      <c r="E37" s="163"/>
      <c r="F37" s="19"/>
      <c r="G37" s="137"/>
      <c r="H37" s="177"/>
      <c r="I37" s="164"/>
      <c r="J37" s="431"/>
      <c r="K37" s="432"/>
      <c r="L37" s="433"/>
      <c r="M37" s="189"/>
      <c r="N37" s="190"/>
      <c r="O37" s="191"/>
      <c r="P37" s="190"/>
    </row>
    <row r="38" spans="1:16" ht="19.95" customHeight="1" x14ac:dyDescent="0.25">
      <c r="A38" s="441"/>
      <c r="B38" s="429"/>
      <c r="C38" s="429"/>
      <c r="D38" s="429"/>
      <c r="E38" s="163"/>
      <c r="F38" s="19"/>
      <c r="G38" s="137"/>
      <c r="H38" s="177"/>
      <c r="I38" s="164"/>
      <c r="J38" s="431"/>
      <c r="K38" s="432"/>
      <c r="L38" s="433"/>
      <c r="M38" s="189"/>
      <c r="N38" s="190"/>
      <c r="O38" s="191"/>
      <c r="P38" s="190"/>
    </row>
    <row r="39" spans="1:16" ht="19.95" customHeight="1" x14ac:dyDescent="0.25">
      <c r="A39" s="441"/>
      <c r="B39" s="429"/>
      <c r="C39" s="429"/>
      <c r="D39" s="429"/>
      <c r="E39" s="163"/>
      <c r="F39" s="19"/>
      <c r="G39" s="137"/>
      <c r="H39" s="177"/>
      <c r="I39" s="164"/>
      <c r="J39" s="431"/>
      <c r="K39" s="432"/>
      <c r="L39" s="433"/>
      <c r="M39" s="189"/>
      <c r="N39" s="190"/>
      <c r="O39" s="191"/>
      <c r="P39" s="190"/>
    </row>
    <row r="40" spans="1:16" ht="19.95" customHeight="1" x14ac:dyDescent="0.25">
      <c r="A40" s="441"/>
      <c r="B40" s="429"/>
      <c r="C40" s="429"/>
      <c r="D40" s="429"/>
      <c r="E40" s="163"/>
      <c r="F40" s="19"/>
      <c r="G40" s="137"/>
      <c r="H40" s="177"/>
      <c r="I40" s="164"/>
      <c r="J40" s="431"/>
      <c r="K40" s="432"/>
      <c r="L40" s="433"/>
      <c r="M40" s="189"/>
      <c r="N40" s="190"/>
      <c r="O40" s="191"/>
      <c r="P40" s="190"/>
    </row>
    <row r="41" spans="1:16" ht="19.95" customHeight="1" x14ac:dyDescent="0.25">
      <c r="A41" s="441"/>
      <c r="B41" s="429"/>
      <c r="C41" s="429"/>
      <c r="D41" s="429"/>
      <c r="E41" s="163"/>
      <c r="F41" s="19"/>
      <c r="G41" s="137"/>
      <c r="H41" s="177"/>
      <c r="I41" s="164"/>
      <c r="J41" s="431"/>
      <c r="K41" s="432"/>
      <c r="L41" s="433"/>
      <c r="M41" s="189"/>
      <c r="N41" s="192"/>
      <c r="O41" s="191"/>
      <c r="P41" s="192"/>
    </row>
    <row r="42" spans="1:16" ht="19.95" customHeight="1" x14ac:dyDescent="0.25">
      <c r="A42" s="170"/>
      <c r="B42" s="171"/>
      <c r="C42" s="171"/>
      <c r="D42" s="171"/>
      <c r="E42" s="168"/>
      <c r="F42" s="19"/>
      <c r="G42" s="137"/>
      <c r="H42" s="177"/>
      <c r="I42" s="137"/>
      <c r="J42" s="172"/>
      <c r="K42" s="173"/>
      <c r="L42" s="174" t="s">
        <v>102</v>
      </c>
      <c r="M42" s="187"/>
      <c r="N42" s="193">
        <f>SUM(N37:N41)</f>
        <v>0</v>
      </c>
      <c r="O42" s="106"/>
      <c r="P42" s="193">
        <f>SUM(P37:P41)</f>
        <v>0</v>
      </c>
    </row>
    <row r="43" spans="1:16" ht="13.2" customHeight="1" x14ac:dyDescent="0.25">
      <c r="A43" s="194"/>
      <c r="B43" s="101"/>
      <c r="C43" s="137"/>
      <c r="D43" s="137"/>
      <c r="E43" s="137"/>
      <c r="F43" s="137"/>
      <c r="G43" s="137"/>
      <c r="H43" s="137"/>
      <c r="I43" s="137"/>
      <c r="J43" s="137"/>
      <c r="K43" s="137"/>
      <c r="L43" s="19"/>
      <c r="M43" s="137"/>
      <c r="N43" s="195"/>
      <c r="O43" s="137"/>
      <c r="P43" s="195"/>
    </row>
    <row r="44" spans="1:16" ht="24" customHeight="1" x14ac:dyDescent="0.25">
      <c r="A44" s="19"/>
      <c r="B44" s="426" t="s">
        <v>81</v>
      </c>
      <c r="C44" s="427"/>
      <c r="D44" s="427"/>
      <c r="E44" s="137"/>
      <c r="F44" s="19"/>
      <c r="G44" s="137"/>
      <c r="H44" s="137"/>
      <c r="I44" s="137"/>
      <c r="J44" s="422" t="s">
        <v>103</v>
      </c>
      <c r="K44" s="423"/>
      <c r="L44" s="423"/>
      <c r="M44" s="137"/>
      <c r="N44" s="196" t="s">
        <v>106</v>
      </c>
      <c r="O44" s="137"/>
      <c r="P44" s="38" t="s">
        <v>84</v>
      </c>
    </row>
    <row r="45" spans="1:16" ht="13.8" customHeight="1" x14ac:dyDescent="0.25">
      <c r="A45" s="19"/>
      <c r="B45" s="428"/>
      <c r="C45" s="428"/>
      <c r="D45" s="428"/>
      <c r="E45" s="158"/>
      <c r="F45" s="159"/>
      <c r="G45" s="19"/>
      <c r="H45" s="159"/>
      <c r="I45" s="160"/>
      <c r="J45" s="161"/>
      <c r="K45" s="161"/>
      <c r="L45" s="180"/>
      <c r="M45" s="160"/>
      <c r="N45" s="136" t="s">
        <v>31</v>
      </c>
      <c r="O45" s="137"/>
      <c r="P45" s="136" t="s">
        <v>31</v>
      </c>
    </row>
    <row r="46" spans="1:16" ht="19.95" customHeight="1" x14ac:dyDescent="0.25">
      <c r="A46" s="440" t="s">
        <v>107</v>
      </c>
      <c r="B46" s="430" t="s">
        <v>92</v>
      </c>
      <c r="C46" s="429"/>
      <c r="D46" s="429"/>
      <c r="E46" s="163"/>
      <c r="F46" s="19"/>
      <c r="G46" s="137"/>
      <c r="H46" s="137"/>
      <c r="I46" s="164"/>
      <c r="J46" s="431"/>
      <c r="K46" s="432"/>
      <c r="L46" s="433"/>
      <c r="M46" s="189"/>
      <c r="N46" s="197"/>
      <c r="O46" s="167"/>
      <c r="P46" s="197"/>
    </row>
    <row r="47" spans="1:16" ht="19.95" customHeight="1" x14ac:dyDescent="0.25">
      <c r="A47" s="441"/>
      <c r="B47" s="429"/>
      <c r="C47" s="429"/>
      <c r="D47" s="429"/>
      <c r="E47" s="163"/>
      <c r="F47" s="19"/>
      <c r="G47" s="137"/>
      <c r="H47" s="137"/>
      <c r="I47" s="164"/>
      <c r="J47" s="431"/>
      <c r="K47" s="432"/>
      <c r="L47" s="433"/>
      <c r="M47" s="189"/>
      <c r="N47" s="197"/>
      <c r="O47" s="167"/>
      <c r="P47" s="197"/>
    </row>
    <row r="48" spans="1:16" ht="19.95" customHeight="1" x14ac:dyDescent="0.25">
      <c r="A48" s="441"/>
      <c r="B48" s="429"/>
      <c r="C48" s="429"/>
      <c r="D48" s="429"/>
      <c r="E48" s="163"/>
      <c r="F48" s="19"/>
      <c r="G48" s="137"/>
      <c r="H48" s="137"/>
      <c r="I48" s="164"/>
      <c r="J48" s="431"/>
      <c r="K48" s="432"/>
      <c r="L48" s="433"/>
      <c r="M48" s="189"/>
      <c r="N48" s="198"/>
      <c r="O48" s="167"/>
      <c r="P48" s="198"/>
    </row>
    <row r="49" spans="1:16" ht="19.95" customHeight="1" x14ac:dyDescent="0.25">
      <c r="A49" s="170"/>
      <c r="B49" s="171"/>
      <c r="C49" s="171"/>
      <c r="D49" s="171"/>
      <c r="E49" s="168"/>
      <c r="F49" s="19"/>
      <c r="G49" s="137"/>
      <c r="H49" s="137"/>
      <c r="I49" s="137"/>
      <c r="J49" s="172"/>
      <c r="K49" s="173"/>
      <c r="L49" s="174" t="s">
        <v>102</v>
      </c>
      <c r="M49" s="187"/>
      <c r="N49" s="176">
        <f>SUM(N46:N48)</f>
        <v>0</v>
      </c>
      <c r="O49" s="146"/>
      <c r="P49" s="176">
        <f>SUM(P46:P48)</f>
        <v>0</v>
      </c>
    </row>
    <row r="50" spans="1:16" ht="13.2" customHeight="1" x14ac:dyDescent="0.25">
      <c r="A50" s="194"/>
      <c r="B50" s="101"/>
      <c r="C50" s="137"/>
      <c r="D50" s="137"/>
      <c r="E50" s="137"/>
      <c r="F50" s="137"/>
      <c r="G50" s="137"/>
      <c r="H50" s="137"/>
      <c r="I50" s="137"/>
      <c r="J50" s="137"/>
      <c r="K50" s="137"/>
      <c r="L50" s="19"/>
      <c r="M50" s="137"/>
      <c r="N50" s="195"/>
      <c r="O50" s="137"/>
      <c r="P50" s="195"/>
    </row>
    <row r="51" spans="1:16" ht="40.5" customHeight="1" x14ac:dyDescent="0.25">
      <c r="A51" s="199" t="s">
        <v>108</v>
      </c>
      <c r="B51" s="424" t="s">
        <v>109</v>
      </c>
      <c r="C51" s="425"/>
      <c r="D51" s="425"/>
      <c r="E51" s="425"/>
      <c r="F51" s="425"/>
      <c r="G51" s="201"/>
      <c r="H51" s="424" t="s">
        <v>110</v>
      </c>
      <c r="I51" s="425"/>
      <c r="J51" s="425"/>
      <c r="K51" s="425"/>
      <c r="L51" s="425"/>
      <c r="M51" s="200"/>
      <c r="N51" s="200"/>
      <c r="O51" s="202"/>
      <c r="P51" s="203" t="s">
        <v>111</v>
      </c>
    </row>
    <row r="52" spans="1:16" ht="33.75" customHeight="1" x14ac:dyDescent="0.25">
      <c r="A52" s="204"/>
      <c r="B52" s="453"/>
      <c r="C52" s="438"/>
      <c r="D52" s="438"/>
      <c r="E52" s="438"/>
      <c r="F52" s="439"/>
      <c r="G52" s="205"/>
      <c r="H52" s="453"/>
      <c r="I52" s="438"/>
      <c r="J52" s="438"/>
      <c r="K52" s="438"/>
      <c r="L52" s="438"/>
      <c r="M52" s="438"/>
      <c r="N52" s="439"/>
      <c r="O52" s="206"/>
      <c r="P52" s="207"/>
    </row>
    <row r="53" spans="1:16" ht="33.75" customHeight="1" x14ac:dyDescent="0.25">
      <c r="A53" s="204"/>
      <c r="B53" s="454"/>
      <c r="C53" s="455"/>
      <c r="D53" s="455"/>
      <c r="E53" s="455"/>
      <c r="F53" s="456"/>
      <c r="G53" s="205"/>
      <c r="H53" s="457"/>
      <c r="I53" s="458"/>
      <c r="J53" s="458"/>
      <c r="K53" s="458"/>
      <c r="L53" s="458"/>
      <c r="M53" s="458"/>
      <c r="N53" s="459"/>
      <c r="O53" s="206"/>
      <c r="P53" s="208"/>
    </row>
    <row r="54" spans="1:16" ht="13.95" customHeight="1" x14ac:dyDescent="0.25">
      <c r="A54" s="19"/>
      <c r="B54" s="172"/>
      <c r="C54" s="172"/>
      <c r="D54" s="172"/>
      <c r="E54" s="172"/>
      <c r="F54" s="209"/>
      <c r="G54" s="210"/>
      <c r="H54" s="172"/>
      <c r="I54" s="172"/>
      <c r="J54" s="172"/>
      <c r="K54" s="172"/>
      <c r="L54" s="172"/>
      <c r="M54" s="172"/>
      <c r="N54" s="172"/>
      <c r="O54" s="19"/>
      <c r="P54" s="172"/>
    </row>
  </sheetData>
  <mergeCells count="93">
    <mergeCell ref="J14:L14"/>
    <mergeCell ref="J15:L15"/>
    <mergeCell ref="B52:F52"/>
    <mergeCell ref="B53:F53"/>
    <mergeCell ref="H52:N52"/>
    <mergeCell ref="H53:N53"/>
    <mergeCell ref="J16:L16"/>
    <mergeCell ref="J17:L17"/>
    <mergeCell ref="J18:L18"/>
    <mergeCell ref="H21:J21"/>
    <mergeCell ref="H27:J27"/>
    <mergeCell ref="J35:L35"/>
    <mergeCell ref="J37:L37"/>
    <mergeCell ref="J38:L38"/>
    <mergeCell ref="J39:L39"/>
    <mergeCell ref="J47:L47"/>
    <mergeCell ref="B21:D21"/>
    <mergeCell ref="F2:H2"/>
    <mergeCell ref="B7:D7"/>
    <mergeCell ref="B23:D23"/>
    <mergeCell ref="B24:D24"/>
    <mergeCell ref="G11:G12"/>
    <mergeCell ref="A5:A8"/>
    <mergeCell ref="B17:D17"/>
    <mergeCell ref="B18:D18"/>
    <mergeCell ref="B20:D20"/>
    <mergeCell ref="A14:A18"/>
    <mergeCell ref="B9:D9"/>
    <mergeCell ref="B10:D10"/>
    <mergeCell ref="B5:D5"/>
    <mergeCell ref="B11:D11"/>
    <mergeCell ref="B12:D12"/>
    <mergeCell ref="B14:D14"/>
    <mergeCell ref="B15:D15"/>
    <mergeCell ref="B16:D16"/>
    <mergeCell ref="A23:A32"/>
    <mergeCell ref="H26:J26"/>
    <mergeCell ref="A46:A48"/>
    <mergeCell ref="B46:D46"/>
    <mergeCell ref="B47:D47"/>
    <mergeCell ref="B48:D48"/>
    <mergeCell ref="B39:D39"/>
    <mergeCell ref="A37:A41"/>
    <mergeCell ref="B25:D25"/>
    <mergeCell ref="B26:D26"/>
    <mergeCell ref="H32:J32"/>
    <mergeCell ref="H29:J29"/>
    <mergeCell ref="H30:J30"/>
    <mergeCell ref="H28:J28"/>
    <mergeCell ref="J48:L48"/>
    <mergeCell ref="J40:L40"/>
    <mergeCell ref="O34:O35"/>
    <mergeCell ref="B13:D13"/>
    <mergeCell ref="B22:D22"/>
    <mergeCell ref="B30:D30"/>
    <mergeCell ref="B32:D32"/>
    <mergeCell ref="B34:D34"/>
    <mergeCell ref="B35:D35"/>
    <mergeCell ref="B27:D27"/>
    <mergeCell ref="B28:D28"/>
    <mergeCell ref="B29:D29"/>
    <mergeCell ref="G34:G35"/>
    <mergeCell ref="I34:I35"/>
    <mergeCell ref="G14:G15"/>
    <mergeCell ref="H23:J23"/>
    <mergeCell ref="H24:J24"/>
    <mergeCell ref="H25:J25"/>
    <mergeCell ref="M34:M35"/>
    <mergeCell ref="B51:F51"/>
    <mergeCell ref="H51:L51"/>
    <mergeCell ref="B44:D44"/>
    <mergeCell ref="B36:D36"/>
    <mergeCell ref="B41:D41"/>
    <mergeCell ref="B37:D37"/>
    <mergeCell ref="B38:D38"/>
    <mergeCell ref="B45:D45"/>
    <mergeCell ref="B40:D40"/>
    <mergeCell ref="J41:L41"/>
    <mergeCell ref="J44:L44"/>
    <mergeCell ref="J46:L46"/>
    <mergeCell ref="E34:E35"/>
    <mergeCell ref="B1:L1"/>
    <mergeCell ref="N1:P1"/>
    <mergeCell ref="M9:M10"/>
    <mergeCell ref="M11:M12"/>
    <mergeCell ref="O9:O10"/>
    <mergeCell ref="O11:O12"/>
    <mergeCell ref="B3:D3"/>
    <mergeCell ref="B4:D4"/>
    <mergeCell ref="B6:D6"/>
    <mergeCell ref="B8:D8"/>
    <mergeCell ref="I11:I12"/>
    <mergeCell ref="J12:L12"/>
  </mergeCells>
  <pageMargins left="0.35433100000000001" right="0.31496099999999999" top="0.472441" bottom="0.4" header="0.472441" footer="0.2"/>
  <pageSetup orientation="landscape"/>
  <headerFooter>
    <oddHeader>&amp;L&amp;"Arial,Regular"&amp;10&amp;K000000APPENDIX 2</oddHeader>
    <oddFooter>&amp;L&amp;"Arial,Regular"&amp;10&amp;K000000Ledger 2021 v3.xlsx / Statement of balances&amp;C&amp;"Arial,Regular"&amp;12&amp;K000000&amp;P&amp;R&amp;"Arial,Regular"&amp;10&amp;K000000December 2007</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V56"/>
  <sheetViews>
    <sheetView showGridLines="0" workbookViewId="0"/>
  </sheetViews>
  <sheetFormatPr defaultColWidth="8.77734375" defaultRowHeight="13.2" customHeight="1" x14ac:dyDescent="0.25"/>
  <cols>
    <col min="1" max="1" width="31.77734375" style="1" customWidth="1"/>
    <col min="2" max="2" width="15.44140625" style="1" customWidth="1"/>
    <col min="3" max="3" width="1.77734375" style="1" customWidth="1"/>
    <col min="4" max="4" width="15.44140625" style="1" customWidth="1"/>
    <col min="5" max="5" width="1.44140625" style="1" customWidth="1"/>
    <col min="6" max="6" width="15.44140625" style="1" customWidth="1"/>
    <col min="7" max="7" width="1.44140625" style="1" customWidth="1"/>
    <col min="8" max="8" width="15.44140625" style="1" customWidth="1"/>
    <col min="9" max="9" width="1.44140625" style="1" customWidth="1"/>
    <col min="10" max="11" width="14.77734375" style="1" customWidth="1"/>
    <col min="12" max="256" width="8.77734375" style="1" customWidth="1"/>
  </cols>
  <sheetData>
    <row r="1" spans="1:12" ht="27.75" customHeight="1" x14ac:dyDescent="0.4">
      <c r="A1" s="19"/>
      <c r="B1" s="523" t="str">
        <f>'R&amp;P Accounts'!B2</f>
        <v>Fife Sailability</v>
      </c>
      <c r="C1" s="526"/>
      <c r="D1" s="526"/>
      <c r="E1" s="526"/>
      <c r="F1" s="526"/>
      <c r="G1" s="526"/>
      <c r="H1" s="526"/>
      <c r="I1" s="526"/>
      <c r="J1" s="526"/>
      <c r="K1" s="523" t="str">
        <f>'R&amp;P Accounts'!L2</f>
        <v>SC045577</v>
      </c>
      <c r="L1" s="524"/>
    </row>
    <row r="2" spans="1:12" ht="10.5" customHeight="1" x14ac:dyDescent="0.25">
      <c r="A2" s="529"/>
      <c r="B2" s="529"/>
      <c r="C2" s="529"/>
      <c r="D2" s="529"/>
      <c r="E2" s="529"/>
      <c r="F2" s="529"/>
      <c r="G2" s="529"/>
      <c r="H2" s="529"/>
      <c r="I2" s="529"/>
      <c r="J2" s="529"/>
      <c r="K2" s="529"/>
      <c r="L2" s="19"/>
    </row>
    <row r="3" spans="1:12" ht="26.25" customHeight="1" x14ac:dyDescent="0.25">
      <c r="A3" s="212" t="s">
        <v>112</v>
      </c>
      <c r="B3" s="125"/>
      <c r="C3" s="126"/>
      <c r="D3" s="126"/>
      <c r="E3" s="126"/>
      <c r="F3" s="126"/>
      <c r="G3" s="525"/>
      <c r="H3" s="525"/>
      <c r="I3" s="525"/>
      <c r="J3" s="525"/>
      <c r="K3" s="214"/>
      <c r="L3" s="32"/>
    </row>
    <row r="4" spans="1:12" ht="15" customHeight="1" x14ac:dyDescent="0.25">
      <c r="A4" s="527"/>
      <c r="B4" s="528"/>
      <c r="C4" s="528"/>
      <c r="D4" s="528"/>
      <c r="E4" s="528"/>
      <c r="F4" s="528"/>
      <c r="G4" s="528"/>
      <c r="H4" s="528"/>
      <c r="I4" s="528"/>
      <c r="J4" s="528"/>
      <c r="K4" s="528"/>
      <c r="L4" s="19"/>
    </row>
    <row r="5" spans="1:12" ht="19.95" customHeight="1" x14ac:dyDescent="0.25">
      <c r="A5" s="440" t="s">
        <v>113</v>
      </c>
      <c r="B5" s="530"/>
      <c r="C5" s="531"/>
      <c r="D5" s="531"/>
      <c r="E5" s="531"/>
      <c r="F5" s="531"/>
      <c r="G5" s="531"/>
      <c r="H5" s="531"/>
      <c r="I5" s="531"/>
      <c r="J5" s="531"/>
      <c r="K5" s="532"/>
      <c r="L5" s="23"/>
    </row>
    <row r="6" spans="1:12" ht="19.95" customHeight="1" x14ac:dyDescent="0.25">
      <c r="A6" s="441"/>
      <c r="B6" s="533"/>
      <c r="C6" s="534"/>
      <c r="D6" s="534"/>
      <c r="E6" s="534"/>
      <c r="F6" s="534"/>
      <c r="G6" s="534"/>
      <c r="H6" s="534"/>
      <c r="I6" s="534"/>
      <c r="J6" s="534"/>
      <c r="K6" s="535"/>
      <c r="L6" s="23"/>
    </row>
    <row r="7" spans="1:12" ht="29.25" customHeight="1" x14ac:dyDescent="0.25">
      <c r="A7" s="441"/>
      <c r="B7" s="533"/>
      <c r="C7" s="534"/>
      <c r="D7" s="534"/>
      <c r="E7" s="534"/>
      <c r="F7" s="534"/>
      <c r="G7" s="534"/>
      <c r="H7" s="534"/>
      <c r="I7" s="534"/>
      <c r="J7" s="534"/>
      <c r="K7" s="535"/>
      <c r="L7" s="23"/>
    </row>
    <row r="8" spans="1:12" ht="41.25" customHeight="1" x14ac:dyDescent="0.25">
      <c r="A8" s="441"/>
      <c r="B8" s="533"/>
      <c r="C8" s="534"/>
      <c r="D8" s="534"/>
      <c r="E8" s="534"/>
      <c r="F8" s="534"/>
      <c r="G8" s="534"/>
      <c r="H8" s="534"/>
      <c r="I8" s="534"/>
      <c r="J8" s="534"/>
      <c r="K8" s="535"/>
      <c r="L8" s="23"/>
    </row>
    <row r="9" spans="1:12" ht="64.5" customHeight="1" x14ac:dyDescent="0.25">
      <c r="A9" s="441"/>
      <c r="B9" s="536"/>
      <c r="C9" s="537"/>
      <c r="D9" s="537"/>
      <c r="E9" s="537"/>
      <c r="F9" s="537"/>
      <c r="G9" s="537"/>
      <c r="H9" s="537"/>
      <c r="I9" s="537"/>
      <c r="J9" s="537"/>
      <c r="K9" s="538"/>
      <c r="L9" s="23"/>
    </row>
    <row r="10" spans="1:12" ht="13.2" customHeight="1" x14ac:dyDescent="0.25">
      <c r="A10" s="434"/>
      <c r="B10" s="486"/>
      <c r="C10" s="486"/>
      <c r="D10" s="486"/>
      <c r="E10" s="486"/>
      <c r="F10" s="486"/>
      <c r="G10" s="486"/>
      <c r="H10" s="486"/>
      <c r="I10" s="486"/>
      <c r="J10" s="486"/>
      <c r="K10" s="486"/>
      <c r="L10" s="19"/>
    </row>
    <row r="11" spans="1:12" ht="27" customHeight="1" x14ac:dyDescent="0.25">
      <c r="A11" s="19"/>
      <c r="B11" s="521" t="s">
        <v>114</v>
      </c>
      <c r="C11" s="522"/>
      <c r="D11" s="522"/>
      <c r="E11" s="522"/>
      <c r="F11" s="522"/>
      <c r="G11" s="137"/>
      <c r="H11" s="136" t="s">
        <v>115</v>
      </c>
      <c r="I11" s="137"/>
      <c r="J11" s="136" t="s">
        <v>116</v>
      </c>
      <c r="K11" s="136" t="s">
        <v>117</v>
      </c>
      <c r="L11" s="19"/>
    </row>
    <row r="12" spans="1:12" ht="19.95" customHeight="1" x14ac:dyDescent="0.25">
      <c r="A12" s="440" t="s">
        <v>118</v>
      </c>
      <c r="B12" s="504" t="s">
        <v>92</v>
      </c>
      <c r="C12" s="490"/>
      <c r="D12" s="490"/>
      <c r="E12" s="490"/>
      <c r="F12" s="491"/>
      <c r="G12" s="165"/>
      <c r="H12" s="215"/>
      <c r="I12" s="216"/>
      <c r="J12" s="217"/>
      <c r="K12" s="218"/>
      <c r="L12" s="23"/>
    </row>
    <row r="13" spans="1:12" ht="19.95" customHeight="1" x14ac:dyDescent="0.25">
      <c r="A13" s="441"/>
      <c r="B13" s="489"/>
      <c r="C13" s="490"/>
      <c r="D13" s="490"/>
      <c r="E13" s="490"/>
      <c r="F13" s="491"/>
      <c r="G13" s="165"/>
      <c r="H13" s="215"/>
      <c r="I13" s="216"/>
      <c r="J13" s="217"/>
      <c r="K13" s="218"/>
      <c r="L13" s="23"/>
    </row>
    <row r="14" spans="1:12" ht="19.95" customHeight="1" x14ac:dyDescent="0.25">
      <c r="A14" s="441"/>
      <c r="B14" s="489"/>
      <c r="C14" s="490"/>
      <c r="D14" s="490"/>
      <c r="E14" s="490"/>
      <c r="F14" s="491"/>
      <c r="G14" s="165"/>
      <c r="H14" s="215"/>
      <c r="I14" s="216"/>
      <c r="J14" s="217"/>
      <c r="K14" s="218"/>
      <c r="L14" s="23"/>
    </row>
    <row r="15" spans="1:12" ht="19.95" customHeight="1" x14ac:dyDescent="0.25">
      <c r="A15" s="441"/>
      <c r="B15" s="489"/>
      <c r="C15" s="490"/>
      <c r="D15" s="490"/>
      <c r="E15" s="490"/>
      <c r="F15" s="491"/>
      <c r="G15" s="165"/>
      <c r="H15" s="215"/>
      <c r="I15" s="216"/>
      <c r="J15" s="217"/>
      <c r="K15" s="218"/>
      <c r="L15" s="23"/>
    </row>
    <row r="16" spans="1:12" ht="19.95" customHeight="1" x14ac:dyDescent="0.25">
      <c r="A16" s="441"/>
      <c r="B16" s="489"/>
      <c r="C16" s="490"/>
      <c r="D16" s="490"/>
      <c r="E16" s="490"/>
      <c r="F16" s="491"/>
      <c r="G16" s="165"/>
      <c r="H16" s="215"/>
      <c r="I16" s="216"/>
      <c r="J16" s="217"/>
      <c r="K16" s="218"/>
      <c r="L16" s="23"/>
    </row>
    <row r="17" spans="1:12" ht="20.25" customHeight="1" x14ac:dyDescent="0.25">
      <c r="A17" s="137"/>
      <c r="B17" s="508" t="s">
        <v>87</v>
      </c>
      <c r="C17" s="509"/>
      <c r="D17" s="509"/>
      <c r="E17" s="509"/>
      <c r="F17" s="509"/>
      <c r="G17" s="510"/>
      <c r="H17" s="509"/>
      <c r="I17" s="510"/>
      <c r="J17" s="511"/>
      <c r="K17" s="219">
        <f>SUM(K12:K16)</f>
        <v>0</v>
      </c>
      <c r="L17" s="23"/>
    </row>
    <row r="18" spans="1:12" ht="15.75" customHeight="1" x14ac:dyDescent="0.25">
      <c r="A18" s="137"/>
      <c r="B18" s="220"/>
      <c r="C18" s="220"/>
      <c r="D18" s="220"/>
      <c r="E18" s="220"/>
      <c r="F18" s="220"/>
      <c r="G18" s="220"/>
      <c r="H18" s="220"/>
      <c r="I18" s="220"/>
      <c r="J18" s="220"/>
      <c r="K18" s="221"/>
      <c r="L18" s="19"/>
    </row>
    <row r="19" spans="1:12" ht="19.95" customHeight="1" x14ac:dyDescent="0.25">
      <c r="A19" s="222" t="s">
        <v>119</v>
      </c>
      <c r="B19" s="512" t="s">
        <v>120</v>
      </c>
      <c r="C19" s="513"/>
      <c r="D19" s="513"/>
      <c r="E19" s="513"/>
      <c r="F19" s="513"/>
      <c r="G19" s="513"/>
      <c r="H19" s="513"/>
      <c r="I19" s="513"/>
      <c r="J19" s="514"/>
      <c r="K19" s="471" t="s">
        <v>121</v>
      </c>
      <c r="L19" s="23"/>
    </row>
    <row r="20" spans="1:12" ht="17.25" customHeight="1" x14ac:dyDescent="0.25">
      <c r="A20" s="223"/>
      <c r="B20" s="515"/>
      <c r="C20" s="516"/>
      <c r="D20" s="516"/>
      <c r="E20" s="516"/>
      <c r="F20" s="516"/>
      <c r="G20" s="516"/>
      <c r="H20" s="516"/>
      <c r="I20" s="516"/>
      <c r="J20" s="517"/>
      <c r="K20" s="520"/>
      <c r="L20" s="23"/>
    </row>
    <row r="21" spans="1:12" ht="12.75" customHeight="1" x14ac:dyDescent="0.25">
      <c r="A21" s="434"/>
      <c r="B21" s="486"/>
      <c r="C21" s="486"/>
      <c r="D21" s="486"/>
      <c r="E21" s="486"/>
      <c r="F21" s="486"/>
      <c r="G21" s="486"/>
      <c r="H21" s="486"/>
      <c r="I21" s="486"/>
      <c r="J21" s="486"/>
      <c r="K21" s="486"/>
      <c r="L21" s="19"/>
    </row>
    <row r="22" spans="1:12" ht="27" customHeight="1" x14ac:dyDescent="0.25">
      <c r="A22" s="19"/>
      <c r="B22" s="521" t="s">
        <v>122</v>
      </c>
      <c r="C22" s="522"/>
      <c r="D22" s="522"/>
      <c r="E22" s="522"/>
      <c r="F22" s="522"/>
      <c r="G22" s="522"/>
      <c r="H22" s="522"/>
      <c r="I22" s="522"/>
      <c r="J22" s="522"/>
      <c r="K22" s="136" t="s">
        <v>117</v>
      </c>
      <c r="L22" s="19"/>
    </row>
    <row r="23" spans="1:12" ht="19.5" customHeight="1" x14ac:dyDescent="0.25">
      <c r="A23" s="440" t="s">
        <v>123</v>
      </c>
      <c r="B23" s="489"/>
      <c r="C23" s="490"/>
      <c r="D23" s="490"/>
      <c r="E23" s="490"/>
      <c r="F23" s="490"/>
      <c r="G23" s="490"/>
      <c r="H23" s="490"/>
      <c r="I23" s="490"/>
      <c r="J23" s="491"/>
      <c r="K23" s="224"/>
      <c r="L23" s="23"/>
    </row>
    <row r="24" spans="1:12" ht="19.95" customHeight="1" x14ac:dyDescent="0.25">
      <c r="A24" s="441"/>
      <c r="B24" s="489"/>
      <c r="C24" s="490"/>
      <c r="D24" s="490"/>
      <c r="E24" s="490"/>
      <c r="F24" s="490"/>
      <c r="G24" s="490"/>
      <c r="H24" s="490"/>
      <c r="I24" s="490"/>
      <c r="J24" s="491"/>
      <c r="K24" s="224"/>
      <c r="L24" s="23"/>
    </row>
    <row r="25" spans="1:12" ht="19.95" customHeight="1" x14ac:dyDescent="0.25">
      <c r="A25" s="441"/>
      <c r="B25" s="489"/>
      <c r="C25" s="490"/>
      <c r="D25" s="490"/>
      <c r="E25" s="490"/>
      <c r="F25" s="490"/>
      <c r="G25" s="490"/>
      <c r="H25" s="490"/>
      <c r="I25" s="490"/>
      <c r="J25" s="491"/>
      <c r="K25" s="224"/>
      <c r="L25" s="23"/>
    </row>
    <row r="26" spans="1:12" ht="19.95" customHeight="1" x14ac:dyDescent="0.25">
      <c r="A26" s="441"/>
      <c r="B26" s="489"/>
      <c r="C26" s="490"/>
      <c r="D26" s="490"/>
      <c r="E26" s="490"/>
      <c r="F26" s="490"/>
      <c r="G26" s="490"/>
      <c r="H26" s="490"/>
      <c r="I26" s="490"/>
      <c r="J26" s="491"/>
      <c r="K26" s="224"/>
      <c r="L26" s="23"/>
    </row>
    <row r="27" spans="1:12" ht="19.95" customHeight="1" x14ac:dyDescent="0.25">
      <c r="A27" s="441"/>
      <c r="B27" s="489"/>
      <c r="C27" s="490"/>
      <c r="D27" s="490"/>
      <c r="E27" s="490"/>
      <c r="F27" s="490"/>
      <c r="G27" s="490"/>
      <c r="H27" s="490"/>
      <c r="I27" s="490"/>
      <c r="J27" s="491"/>
      <c r="K27" s="224"/>
      <c r="L27" s="23"/>
    </row>
    <row r="28" spans="1:12" ht="13.2" customHeight="1" x14ac:dyDescent="0.25">
      <c r="A28" s="434"/>
      <c r="B28" s="519"/>
      <c r="C28" s="519"/>
      <c r="D28" s="519"/>
      <c r="E28" s="519"/>
      <c r="F28" s="519"/>
      <c r="G28" s="519"/>
      <c r="H28" s="519"/>
      <c r="I28" s="519"/>
      <c r="J28" s="519"/>
      <c r="K28" s="519"/>
      <c r="L28" s="19"/>
    </row>
    <row r="29" spans="1:12" ht="19.95" customHeight="1" x14ac:dyDescent="0.25">
      <c r="A29" s="222" t="s">
        <v>124</v>
      </c>
      <c r="B29" s="512" t="s">
        <v>125</v>
      </c>
      <c r="C29" s="513"/>
      <c r="D29" s="513"/>
      <c r="E29" s="513"/>
      <c r="F29" s="513"/>
      <c r="G29" s="513"/>
      <c r="H29" s="513"/>
      <c r="I29" s="513"/>
      <c r="J29" s="514"/>
      <c r="K29" s="471" t="s">
        <v>121</v>
      </c>
      <c r="L29" s="23"/>
    </row>
    <row r="30" spans="1:12" ht="17.25" customHeight="1" x14ac:dyDescent="0.25">
      <c r="A30" s="223"/>
      <c r="B30" s="515"/>
      <c r="C30" s="516"/>
      <c r="D30" s="516"/>
      <c r="E30" s="516"/>
      <c r="F30" s="516"/>
      <c r="G30" s="516"/>
      <c r="H30" s="516"/>
      <c r="I30" s="516"/>
      <c r="J30" s="517"/>
      <c r="K30" s="518"/>
      <c r="L30" s="23"/>
    </row>
    <row r="31" spans="1:12" ht="12.75" customHeight="1" x14ac:dyDescent="0.25">
      <c r="A31" s="434"/>
      <c r="B31" s="486"/>
      <c r="C31" s="486"/>
      <c r="D31" s="486"/>
      <c r="E31" s="486"/>
      <c r="F31" s="486"/>
      <c r="G31" s="486"/>
      <c r="H31" s="486"/>
      <c r="I31" s="486"/>
      <c r="J31" s="486"/>
      <c r="K31" s="486"/>
      <c r="L31" s="19"/>
    </row>
    <row r="32" spans="1:12" ht="27" customHeight="1" x14ac:dyDescent="0.25">
      <c r="A32" s="487"/>
      <c r="B32" s="488"/>
      <c r="C32" s="488"/>
      <c r="D32" s="488"/>
      <c r="E32" s="488"/>
      <c r="F32" s="488"/>
      <c r="G32" s="488"/>
      <c r="H32" s="488"/>
      <c r="I32" s="137"/>
      <c r="J32" s="136" t="s">
        <v>126</v>
      </c>
      <c r="K32" s="136" t="s">
        <v>117</v>
      </c>
      <c r="L32" s="19"/>
    </row>
    <row r="33" spans="1:12" ht="19.95" customHeight="1" x14ac:dyDescent="0.25">
      <c r="A33" s="440" t="s">
        <v>127</v>
      </c>
      <c r="B33" s="489"/>
      <c r="C33" s="490"/>
      <c r="D33" s="490"/>
      <c r="E33" s="490"/>
      <c r="F33" s="490"/>
      <c r="G33" s="490"/>
      <c r="H33" s="491"/>
      <c r="I33" s="165"/>
      <c r="J33" s="224"/>
      <c r="K33" s="224"/>
      <c r="L33" s="23"/>
    </row>
    <row r="34" spans="1:12" ht="19.95" customHeight="1" x14ac:dyDescent="0.25">
      <c r="A34" s="441"/>
      <c r="B34" s="489"/>
      <c r="C34" s="490"/>
      <c r="D34" s="490"/>
      <c r="E34" s="490"/>
      <c r="F34" s="490"/>
      <c r="G34" s="490"/>
      <c r="H34" s="491"/>
      <c r="I34" s="165"/>
      <c r="J34" s="224"/>
      <c r="K34" s="224"/>
      <c r="L34" s="23"/>
    </row>
    <row r="35" spans="1:12" ht="19.95" customHeight="1" x14ac:dyDescent="0.25">
      <c r="A35" s="441"/>
      <c r="B35" s="489"/>
      <c r="C35" s="490"/>
      <c r="D35" s="490"/>
      <c r="E35" s="490"/>
      <c r="F35" s="490"/>
      <c r="G35" s="490"/>
      <c r="H35" s="491"/>
      <c r="I35" s="165"/>
      <c r="J35" s="224"/>
      <c r="K35" s="224"/>
      <c r="L35" s="23"/>
    </row>
    <row r="36" spans="1:12" ht="19.95" customHeight="1" x14ac:dyDescent="0.25">
      <c r="A36" s="441"/>
      <c r="B36" s="489"/>
      <c r="C36" s="490"/>
      <c r="D36" s="490"/>
      <c r="E36" s="490"/>
      <c r="F36" s="490"/>
      <c r="G36" s="490"/>
      <c r="H36" s="491"/>
      <c r="I36" s="165"/>
      <c r="J36" s="224"/>
      <c r="K36" s="224"/>
      <c r="L36" s="23"/>
    </row>
    <row r="37" spans="1:12" ht="19.95" customHeight="1" x14ac:dyDescent="0.25">
      <c r="A37" s="441"/>
      <c r="B37" s="489"/>
      <c r="C37" s="490"/>
      <c r="D37" s="490"/>
      <c r="E37" s="490"/>
      <c r="F37" s="490"/>
      <c r="G37" s="490"/>
      <c r="H37" s="491"/>
      <c r="I37" s="165"/>
      <c r="J37" s="224"/>
      <c r="K37" s="224"/>
      <c r="L37" s="23"/>
    </row>
    <row r="38" spans="1:12" ht="13.2" customHeight="1" x14ac:dyDescent="0.25">
      <c r="A38" s="434"/>
      <c r="B38" s="486"/>
      <c r="C38" s="486"/>
      <c r="D38" s="486"/>
      <c r="E38" s="486"/>
      <c r="F38" s="486"/>
      <c r="G38" s="486"/>
      <c r="H38" s="486"/>
      <c r="I38" s="434"/>
      <c r="J38" s="486"/>
      <c r="K38" s="486"/>
      <c r="L38" s="19"/>
    </row>
    <row r="39" spans="1:12" ht="36" customHeight="1" x14ac:dyDescent="0.25">
      <c r="A39" s="19"/>
      <c r="B39" s="484" t="s">
        <v>128</v>
      </c>
      <c r="C39" s="485"/>
      <c r="D39" s="485"/>
      <c r="E39" s="137"/>
      <c r="F39" s="484" t="s">
        <v>129</v>
      </c>
      <c r="G39" s="485"/>
      <c r="H39" s="485"/>
      <c r="I39" s="137"/>
      <c r="J39" s="136" t="s">
        <v>130</v>
      </c>
      <c r="K39" s="136" t="s">
        <v>131</v>
      </c>
      <c r="L39" s="19"/>
    </row>
    <row r="40" spans="1:12" ht="19.95" customHeight="1" x14ac:dyDescent="0.25">
      <c r="A40" s="440" t="s">
        <v>132</v>
      </c>
      <c r="B40" s="504" t="s">
        <v>133</v>
      </c>
      <c r="C40" s="490"/>
      <c r="D40" s="491"/>
      <c r="E40" s="225"/>
      <c r="F40" s="505"/>
      <c r="G40" s="506"/>
      <c r="H40" s="507"/>
      <c r="I40" s="165"/>
      <c r="J40" s="224"/>
      <c r="K40" s="224"/>
      <c r="L40" s="23"/>
    </row>
    <row r="41" spans="1:12" ht="19.95" customHeight="1" x14ac:dyDescent="0.25">
      <c r="A41" s="441"/>
      <c r="B41" s="489"/>
      <c r="C41" s="490"/>
      <c r="D41" s="491"/>
      <c r="E41" s="225"/>
      <c r="F41" s="505"/>
      <c r="G41" s="506"/>
      <c r="H41" s="507"/>
      <c r="I41" s="165"/>
      <c r="J41" s="224"/>
      <c r="K41" s="224"/>
      <c r="L41" s="23"/>
    </row>
    <row r="42" spans="1:12" ht="19.95" customHeight="1" x14ac:dyDescent="0.25">
      <c r="A42" s="441"/>
      <c r="B42" s="489"/>
      <c r="C42" s="490"/>
      <c r="D42" s="491"/>
      <c r="E42" s="225"/>
      <c r="F42" s="505"/>
      <c r="G42" s="506"/>
      <c r="H42" s="507"/>
      <c r="I42" s="165"/>
      <c r="J42" s="224"/>
      <c r="K42" s="224"/>
      <c r="L42" s="23"/>
    </row>
    <row r="43" spans="1:12" ht="19.95" customHeight="1" x14ac:dyDescent="0.25">
      <c r="A43" s="441"/>
      <c r="B43" s="489"/>
      <c r="C43" s="490"/>
      <c r="D43" s="491"/>
      <c r="E43" s="225"/>
      <c r="F43" s="505"/>
      <c r="G43" s="506"/>
      <c r="H43" s="507"/>
      <c r="I43" s="165"/>
      <c r="J43" s="224"/>
      <c r="K43" s="224"/>
      <c r="L43" s="23"/>
    </row>
    <row r="44" spans="1:12" ht="19.95" customHeight="1" x14ac:dyDescent="0.25">
      <c r="A44" s="441"/>
      <c r="B44" s="489"/>
      <c r="C44" s="490"/>
      <c r="D44" s="491"/>
      <c r="E44" s="225"/>
      <c r="F44" s="505"/>
      <c r="G44" s="506"/>
      <c r="H44" s="507"/>
      <c r="I44" s="165"/>
      <c r="J44" s="224"/>
      <c r="K44" s="224"/>
      <c r="L44" s="23"/>
    </row>
    <row r="45" spans="1:12" ht="13.2" customHeight="1" x14ac:dyDescent="0.25">
      <c r="A45" s="487"/>
      <c r="B45" s="503"/>
      <c r="C45" s="503"/>
      <c r="D45" s="503"/>
      <c r="E45" s="488"/>
      <c r="F45" s="503"/>
      <c r="G45" s="503"/>
      <c r="H45" s="503"/>
      <c r="I45" s="488"/>
      <c r="J45" s="503"/>
      <c r="K45" s="503"/>
      <c r="L45" s="19"/>
    </row>
    <row r="46" spans="1:12" ht="19.5" customHeight="1" x14ac:dyDescent="0.25">
      <c r="A46" s="492" t="s">
        <v>134</v>
      </c>
      <c r="B46" s="494"/>
      <c r="C46" s="495"/>
      <c r="D46" s="495"/>
      <c r="E46" s="495"/>
      <c r="F46" s="495"/>
      <c r="G46" s="495"/>
      <c r="H46" s="495"/>
      <c r="I46" s="495"/>
      <c r="J46" s="495"/>
      <c r="K46" s="496"/>
      <c r="L46" s="23"/>
    </row>
    <row r="47" spans="1:12" ht="19.5" customHeight="1" x14ac:dyDescent="0.25">
      <c r="A47" s="493"/>
      <c r="B47" s="497"/>
      <c r="C47" s="498"/>
      <c r="D47" s="498"/>
      <c r="E47" s="498"/>
      <c r="F47" s="498"/>
      <c r="G47" s="498"/>
      <c r="H47" s="498"/>
      <c r="I47" s="498"/>
      <c r="J47" s="498"/>
      <c r="K47" s="499"/>
      <c r="L47" s="23"/>
    </row>
    <row r="48" spans="1:12" ht="19.5" customHeight="1" x14ac:dyDescent="0.25">
      <c r="A48" s="493"/>
      <c r="B48" s="497"/>
      <c r="C48" s="498"/>
      <c r="D48" s="498"/>
      <c r="E48" s="498"/>
      <c r="F48" s="498"/>
      <c r="G48" s="498"/>
      <c r="H48" s="498"/>
      <c r="I48" s="498"/>
      <c r="J48" s="498"/>
      <c r="K48" s="499"/>
      <c r="L48" s="23"/>
    </row>
    <row r="49" spans="1:12" ht="19.5" customHeight="1" x14ac:dyDescent="0.25">
      <c r="A49" s="493"/>
      <c r="B49" s="497"/>
      <c r="C49" s="498"/>
      <c r="D49" s="498"/>
      <c r="E49" s="498"/>
      <c r="F49" s="498"/>
      <c r="G49" s="498"/>
      <c r="H49" s="498"/>
      <c r="I49" s="498"/>
      <c r="J49" s="498"/>
      <c r="K49" s="499"/>
      <c r="L49" s="23"/>
    </row>
    <row r="50" spans="1:12" ht="10.5" customHeight="1" x14ac:dyDescent="0.25">
      <c r="A50" s="493"/>
      <c r="B50" s="497"/>
      <c r="C50" s="498"/>
      <c r="D50" s="498"/>
      <c r="E50" s="498"/>
      <c r="F50" s="498"/>
      <c r="G50" s="498"/>
      <c r="H50" s="498"/>
      <c r="I50" s="498"/>
      <c r="J50" s="498"/>
      <c r="K50" s="499"/>
      <c r="L50" s="23"/>
    </row>
    <row r="51" spans="1:12" ht="11.25" customHeight="1" x14ac:dyDescent="0.25">
      <c r="A51" s="493"/>
      <c r="B51" s="497"/>
      <c r="C51" s="498"/>
      <c r="D51" s="498"/>
      <c r="E51" s="498"/>
      <c r="F51" s="498"/>
      <c r="G51" s="498"/>
      <c r="H51" s="498"/>
      <c r="I51" s="498"/>
      <c r="J51" s="498"/>
      <c r="K51" s="499"/>
      <c r="L51" s="23"/>
    </row>
    <row r="52" spans="1:12" ht="12.75" customHeight="1" x14ac:dyDescent="0.25">
      <c r="A52" s="493"/>
      <c r="B52" s="497"/>
      <c r="C52" s="498"/>
      <c r="D52" s="498"/>
      <c r="E52" s="498"/>
      <c r="F52" s="498"/>
      <c r="G52" s="498"/>
      <c r="H52" s="498"/>
      <c r="I52" s="498"/>
      <c r="J52" s="498"/>
      <c r="K52" s="499"/>
      <c r="L52" s="23"/>
    </row>
    <row r="53" spans="1:12" ht="7.95" customHeight="1" x14ac:dyDescent="0.25">
      <c r="A53" s="493"/>
      <c r="B53" s="497"/>
      <c r="C53" s="498"/>
      <c r="D53" s="498"/>
      <c r="E53" s="498"/>
      <c r="F53" s="498"/>
      <c r="G53" s="498"/>
      <c r="H53" s="498"/>
      <c r="I53" s="498"/>
      <c r="J53" s="498"/>
      <c r="K53" s="499"/>
      <c r="L53" s="23"/>
    </row>
    <row r="54" spans="1:12" ht="7.95" customHeight="1" x14ac:dyDescent="0.25">
      <c r="A54" s="493"/>
      <c r="B54" s="497"/>
      <c r="C54" s="498"/>
      <c r="D54" s="498"/>
      <c r="E54" s="498"/>
      <c r="F54" s="498"/>
      <c r="G54" s="498"/>
      <c r="H54" s="498"/>
      <c r="I54" s="498"/>
      <c r="J54" s="498"/>
      <c r="K54" s="499"/>
      <c r="L54" s="23"/>
    </row>
    <row r="55" spans="1:12" ht="7.95" customHeight="1" x14ac:dyDescent="0.25">
      <c r="A55" s="493"/>
      <c r="B55" s="500"/>
      <c r="C55" s="501"/>
      <c r="D55" s="501"/>
      <c r="E55" s="501"/>
      <c r="F55" s="501"/>
      <c r="G55" s="501"/>
      <c r="H55" s="501"/>
      <c r="I55" s="501"/>
      <c r="J55" s="501"/>
      <c r="K55" s="502"/>
      <c r="L55" s="23"/>
    </row>
    <row r="56" spans="1:12" ht="13.2" customHeight="1" x14ac:dyDescent="0.25">
      <c r="A56" s="19"/>
      <c r="B56" s="226"/>
      <c r="C56" s="172"/>
      <c r="D56" s="172"/>
      <c r="E56" s="172"/>
      <c r="F56" s="172"/>
      <c r="G56" s="172"/>
      <c r="H56" s="172"/>
      <c r="I56" s="172"/>
      <c r="J56" s="172"/>
      <c r="K56" s="172"/>
      <c r="L56" s="19"/>
    </row>
  </sheetData>
  <mergeCells count="54">
    <mergeCell ref="B14:F14"/>
    <mergeCell ref="K1:L1"/>
    <mergeCell ref="G3:J3"/>
    <mergeCell ref="A10:K10"/>
    <mergeCell ref="B1:J1"/>
    <mergeCell ref="A4:K4"/>
    <mergeCell ref="A5:A9"/>
    <mergeCell ref="A2:K2"/>
    <mergeCell ref="B5:K9"/>
    <mergeCell ref="B11:F11"/>
    <mergeCell ref="A12:A16"/>
    <mergeCell ref="B12:F12"/>
    <mergeCell ref="B13:F13"/>
    <mergeCell ref="B15:F15"/>
    <mergeCell ref="B16:F16"/>
    <mergeCell ref="B17:J17"/>
    <mergeCell ref="B19:J20"/>
    <mergeCell ref="K29:K30"/>
    <mergeCell ref="A28:K28"/>
    <mergeCell ref="B23:J23"/>
    <mergeCell ref="B24:J24"/>
    <mergeCell ref="B25:J25"/>
    <mergeCell ref="B26:J26"/>
    <mergeCell ref="B27:J27"/>
    <mergeCell ref="B29:J30"/>
    <mergeCell ref="A23:A27"/>
    <mergeCell ref="K19:K20"/>
    <mergeCell ref="A21:K21"/>
    <mergeCell ref="B22:J22"/>
    <mergeCell ref="A46:A55"/>
    <mergeCell ref="B46:K55"/>
    <mergeCell ref="A45:K45"/>
    <mergeCell ref="A40:A44"/>
    <mergeCell ref="B40:D40"/>
    <mergeCell ref="B41:D41"/>
    <mergeCell ref="B42:D42"/>
    <mergeCell ref="B43:D43"/>
    <mergeCell ref="B44:D44"/>
    <mergeCell ref="F41:H41"/>
    <mergeCell ref="F42:H42"/>
    <mergeCell ref="F43:H43"/>
    <mergeCell ref="F40:H40"/>
    <mergeCell ref="F44:H44"/>
    <mergeCell ref="B39:D39"/>
    <mergeCell ref="F39:H39"/>
    <mergeCell ref="A38:K38"/>
    <mergeCell ref="A32:H32"/>
    <mergeCell ref="A31:K31"/>
    <mergeCell ref="A33:A37"/>
    <mergeCell ref="B34:H34"/>
    <mergeCell ref="B33:H33"/>
    <mergeCell ref="B35:H35"/>
    <mergeCell ref="B36:H36"/>
    <mergeCell ref="B37:H37"/>
  </mergeCells>
  <pageMargins left="0.35433100000000001" right="0.31496099999999999" top="0.472441" bottom="0.4" header="0.472441" footer="0.2"/>
  <pageSetup orientation="portrait"/>
  <headerFooter>
    <oddHeader>&amp;L&amp;"Arial,Regular"&amp;10&amp;K000000APPENDIX 2</oddHeader>
    <oddFooter>&amp;L&amp;"Arial,Regular"&amp;10&amp;K000000Ledger 2021 v3.xlsx / Notes&amp;C&amp;"Arial,Regular"&amp;12&amp;K000000&amp;P&amp;R&amp;"Arial,Regular"&amp;10&amp;K000000December 2007</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V62"/>
  <sheetViews>
    <sheetView showGridLines="0" workbookViewId="0"/>
  </sheetViews>
  <sheetFormatPr defaultColWidth="8.77734375" defaultRowHeight="13.2" customHeight="1" x14ac:dyDescent="0.25"/>
  <cols>
    <col min="1" max="1" width="49" style="1" customWidth="1"/>
    <col min="2" max="2" width="1.44140625" style="1" customWidth="1"/>
    <col min="3" max="3" width="15.44140625" style="1" customWidth="1"/>
    <col min="4" max="4" width="1.77734375" style="1" customWidth="1"/>
    <col min="5" max="5" width="15.44140625" style="1" customWidth="1"/>
    <col min="6" max="6" width="1.44140625" style="1" customWidth="1"/>
    <col min="7" max="7" width="15.44140625" style="1" customWidth="1"/>
    <col min="8" max="8" width="1.44140625" style="1" customWidth="1"/>
    <col min="9" max="9" width="15.44140625" style="1" customWidth="1"/>
    <col min="10" max="10" width="1.44140625" style="1" customWidth="1"/>
    <col min="11" max="11" width="14.77734375" style="1" customWidth="1"/>
    <col min="12" max="12" width="1.77734375" style="1" customWidth="1"/>
    <col min="13" max="13" width="14.77734375" style="1" customWidth="1"/>
    <col min="14" max="256" width="8.77734375" style="1" customWidth="1"/>
  </cols>
  <sheetData>
    <row r="1" spans="1:14" ht="27.75" customHeight="1" x14ac:dyDescent="0.4">
      <c r="A1" s="19"/>
      <c r="B1" s="19"/>
      <c r="C1" s="523" t="str">
        <f>'R&amp;P Accounts'!B2</f>
        <v>Fife Sailability</v>
      </c>
      <c r="D1" s="526"/>
      <c r="E1" s="526"/>
      <c r="F1" s="526"/>
      <c r="G1" s="526"/>
      <c r="H1" s="526"/>
      <c r="I1" s="526"/>
      <c r="J1" s="526"/>
      <c r="K1" s="526"/>
      <c r="L1" s="19"/>
      <c r="M1" s="523" t="str">
        <f>'R&amp;P Accounts'!L2</f>
        <v>SC045577</v>
      </c>
      <c r="N1" s="524"/>
    </row>
    <row r="2" spans="1:14" ht="10.5" customHeight="1" x14ac:dyDescent="0.25">
      <c r="A2" s="211"/>
      <c r="B2" s="211"/>
      <c r="C2" s="211"/>
      <c r="D2" s="211"/>
      <c r="E2" s="211"/>
      <c r="F2" s="211"/>
      <c r="G2" s="211"/>
      <c r="H2" s="211"/>
      <c r="I2" s="211"/>
      <c r="J2" s="211"/>
      <c r="K2" s="211"/>
      <c r="L2" s="211"/>
      <c r="M2" s="25"/>
      <c r="N2" s="19"/>
    </row>
    <row r="3" spans="1:14" ht="26.25" customHeight="1" x14ac:dyDescent="0.25">
      <c r="A3" s="212" t="s">
        <v>135</v>
      </c>
      <c r="B3" s="126"/>
      <c r="C3" s="125"/>
      <c r="D3" s="126"/>
      <c r="E3" s="126"/>
      <c r="F3" s="126"/>
      <c r="G3" s="126"/>
      <c r="H3" s="213"/>
      <c r="I3" s="213"/>
      <c r="J3" s="213"/>
      <c r="K3" s="213"/>
      <c r="L3" s="214"/>
      <c r="M3" s="128"/>
      <c r="N3" s="32"/>
    </row>
    <row r="4" spans="1:14" ht="15" customHeight="1" x14ac:dyDescent="0.25">
      <c r="A4" s="527"/>
      <c r="B4" s="527"/>
      <c r="C4" s="527"/>
      <c r="D4" s="527"/>
      <c r="E4" s="527"/>
      <c r="F4" s="527"/>
      <c r="G4" s="527"/>
      <c r="H4" s="527"/>
      <c r="I4" s="527"/>
      <c r="J4" s="527"/>
      <c r="K4" s="527"/>
      <c r="L4" s="527"/>
      <c r="M4" s="154"/>
      <c r="N4" s="19"/>
    </row>
    <row r="5" spans="1:14" ht="19.95" customHeight="1" x14ac:dyDescent="0.25">
      <c r="A5" s="545" t="s">
        <v>136</v>
      </c>
      <c r="B5" s="546"/>
      <c r="C5" s="546"/>
      <c r="D5" s="546"/>
      <c r="E5" s="546"/>
      <c r="F5" s="546"/>
      <c r="G5" s="546"/>
      <c r="H5" s="546"/>
      <c r="I5" s="546"/>
      <c r="J5" s="546"/>
      <c r="K5" s="546"/>
      <c r="L5" s="546"/>
      <c r="M5" s="19"/>
      <c r="N5" s="19"/>
    </row>
    <row r="6" spans="1:14" ht="19.95" customHeight="1" x14ac:dyDescent="0.25">
      <c r="A6" s="228"/>
      <c r="B6" s="228"/>
      <c r="C6" s="228"/>
      <c r="D6" s="228"/>
      <c r="E6" s="228"/>
      <c r="F6" s="228"/>
      <c r="G6" s="228"/>
      <c r="H6" s="228"/>
      <c r="I6" s="228"/>
      <c r="J6" s="228"/>
      <c r="K6" s="228"/>
      <c r="L6" s="228"/>
      <c r="M6" s="19"/>
      <c r="N6" s="19"/>
    </row>
    <row r="7" spans="1:14" ht="19.95" customHeight="1" x14ac:dyDescent="0.25">
      <c r="A7" s="227" t="s">
        <v>137</v>
      </c>
      <c r="B7" s="228"/>
      <c r="C7" s="228"/>
      <c r="D7" s="228"/>
      <c r="E7" s="228"/>
      <c r="F7" s="228"/>
      <c r="G7" s="228"/>
      <c r="H7" s="228"/>
      <c r="I7" s="228"/>
      <c r="J7" s="228"/>
      <c r="K7" s="228"/>
      <c r="L7" s="228"/>
      <c r="M7" s="228"/>
      <c r="N7" s="19"/>
    </row>
    <row r="8" spans="1:14" ht="40.5" customHeight="1" x14ac:dyDescent="0.25">
      <c r="A8" s="19"/>
      <c r="B8" s="19"/>
      <c r="C8" s="229" t="s">
        <v>71</v>
      </c>
      <c r="D8" s="230"/>
      <c r="E8" s="229" t="s">
        <v>72</v>
      </c>
      <c r="F8" s="231"/>
      <c r="G8" s="229" t="s">
        <v>27</v>
      </c>
      <c r="H8" s="231"/>
      <c r="I8" s="229" t="s">
        <v>73</v>
      </c>
      <c r="J8" s="231"/>
      <c r="K8" s="229" t="s">
        <v>74</v>
      </c>
      <c r="L8" s="231"/>
      <c r="M8" s="229" t="s">
        <v>75</v>
      </c>
      <c r="N8" s="19"/>
    </row>
    <row r="9" spans="1:14" ht="19.95" customHeight="1" x14ac:dyDescent="0.25">
      <c r="A9" s="232"/>
      <c r="B9" s="22"/>
      <c r="C9" s="136" t="s">
        <v>31</v>
      </c>
      <c r="D9" s="19"/>
      <c r="E9" s="136" t="s">
        <v>31</v>
      </c>
      <c r="F9" s="137"/>
      <c r="G9" s="136" t="s">
        <v>31</v>
      </c>
      <c r="H9" s="137"/>
      <c r="I9" s="136" t="s">
        <v>31</v>
      </c>
      <c r="J9" s="137"/>
      <c r="K9" s="136" t="s">
        <v>31</v>
      </c>
      <c r="L9" s="137"/>
      <c r="M9" s="136" t="s">
        <v>31</v>
      </c>
      <c r="N9" s="19"/>
    </row>
    <row r="10" spans="1:14" ht="16.5" customHeight="1" x14ac:dyDescent="0.25">
      <c r="A10" s="233"/>
      <c r="B10" s="165"/>
      <c r="C10" s="234"/>
      <c r="D10" s="235"/>
      <c r="E10" s="234"/>
      <c r="F10" s="235"/>
      <c r="G10" s="234"/>
      <c r="H10" s="235"/>
      <c r="I10" s="234"/>
      <c r="J10" s="235"/>
      <c r="K10" s="234">
        <f>SUM(C10:I10)</f>
        <v>0</v>
      </c>
      <c r="L10" s="235"/>
      <c r="M10" s="236"/>
      <c r="N10" s="23"/>
    </row>
    <row r="11" spans="1:14" ht="16.5" customHeight="1" x14ac:dyDescent="0.25">
      <c r="A11" s="233"/>
      <c r="B11" s="165"/>
      <c r="C11" s="234"/>
      <c r="D11" s="235"/>
      <c r="E11" s="234"/>
      <c r="F11" s="235"/>
      <c r="G11" s="234"/>
      <c r="H11" s="235"/>
      <c r="I11" s="234"/>
      <c r="J11" s="235"/>
      <c r="K11" s="234">
        <f>SUM(C11:I11)</f>
        <v>0</v>
      </c>
      <c r="L11" s="235"/>
      <c r="M11" s="236"/>
      <c r="N11" s="23"/>
    </row>
    <row r="12" spans="1:14" ht="16.5" customHeight="1" x14ac:dyDescent="0.25">
      <c r="A12" s="233"/>
      <c r="B12" s="165"/>
      <c r="C12" s="234"/>
      <c r="D12" s="235"/>
      <c r="E12" s="234"/>
      <c r="F12" s="235"/>
      <c r="G12" s="234"/>
      <c r="H12" s="235"/>
      <c r="I12" s="234"/>
      <c r="J12" s="235"/>
      <c r="K12" s="234">
        <f>SUM(C12:I12)</f>
        <v>0</v>
      </c>
      <c r="L12" s="235"/>
      <c r="M12" s="236"/>
      <c r="N12" s="23"/>
    </row>
    <row r="13" spans="1:14" ht="16.5" customHeight="1" x14ac:dyDescent="0.25">
      <c r="A13" s="237"/>
      <c r="B13" s="238"/>
      <c r="C13" s="234"/>
      <c r="D13" s="235"/>
      <c r="E13" s="234"/>
      <c r="F13" s="235"/>
      <c r="G13" s="234"/>
      <c r="H13" s="235"/>
      <c r="I13" s="234"/>
      <c r="J13" s="235"/>
      <c r="K13" s="234">
        <f>SUM(C13:I13)</f>
        <v>0</v>
      </c>
      <c r="L13" s="239"/>
      <c r="M13" s="236"/>
      <c r="N13" s="23"/>
    </row>
    <row r="14" spans="1:14" ht="20.25" customHeight="1" x14ac:dyDescent="0.25">
      <c r="A14" s="240" t="s">
        <v>87</v>
      </c>
      <c r="B14" s="241"/>
      <c r="C14" s="242">
        <f>SUM(C10:C13)</f>
        <v>0</v>
      </c>
      <c r="D14" s="243"/>
      <c r="E14" s="242">
        <f>SUM(E10:E13)</f>
        <v>0</v>
      </c>
      <c r="F14" s="243"/>
      <c r="G14" s="242">
        <f>SUM(G10:G13)</f>
        <v>0</v>
      </c>
      <c r="H14" s="243"/>
      <c r="I14" s="242">
        <f>SUM(I10:I13)</f>
        <v>0</v>
      </c>
      <c r="J14" s="243"/>
      <c r="K14" s="242">
        <f>SUM(K10:K13)</f>
        <v>0</v>
      </c>
      <c r="L14" s="244"/>
      <c r="M14" s="242">
        <f>SUM(M10:M13)</f>
        <v>0</v>
      </c>
      <c r="N14" s="61"/>
    </row>
    <row r="15" spans="1:14" ht="13.5" customHeight="1" x14ac:dyDescent="0.25">
      <c r="A15" s="228"/>
      <c r="B15" s="228"/>
      <c r="C15" s="245"/>
      <c r="D15" s="228"/>
      <c r="E15" s="245"/>
      <c r="F15" s="228"/>
      <c r="G15" s="245"/>
      <c r="H15" s="228"/>
      <c r="I15" s="245"/>
      <c r="J15" s="228"/>
      <c r="K15" s="245"/>
      <c r="L15" s="228"/>
      <c r="M15" s="195"/>
      <c r="N15" s="19"/>
    </row>
    <row r="16" spans="1:14" ht="15" customHeight="1" x14ac:dyDescent="0.25">
      <c r="A16" s="228"/>
      <c r="B16" s="228"/>
      <c r="C16" s="227" t="str">
        <f>IF('R&amp;P Accounts'!B12-C14=0,0,"reference error")</f>
        <v>reference error</v>
      </c>
      <c r="D16" s="246"/>
      <c r="E16" s="246">
        <f>IF('R&amp;P Accounts'!D12-E14=0,0,"reference error")</f>
        <v>0</v>
      </c>
      <c r="F16" s="246">
        <f>IF('R&amp;P Accounts'!E12-F14=0,0,"reference error")</f>
        <v>0</v>
      </c>
      <c r="G16" s="246">
        <f>IF('R&amp;P Accounts'!F12-G14=0,0,"reference error")</f>
        <v>0</v>
      </c>
      <c r="H16" s="246">
        <f>IF('R&amp;P Accounts'!G12-H14=0,0,"reference error")</f>
        <v>0</v>
      </c>
      <c r="I16" s="246">
        <f>IF('R&amp;P Accounts'!H12-I14=0,0,"reference error")</f>
        <v>0</v>
      </c>
      <c r="J16" s="246">
        <f>IF('R&amp;P Accounts'!I12-J14=0,0,"reference error")</f>
        <v>0</v>
      </c>
      <c r="K16" s="227" t="str">
        <f>IF('R&amp;P Accounts'!J12-K14=0,0,"reference error")</f>
        <v>reference error</v>
      </c>
      <c r="L16" s="246">
        <f>IF('R&amp;P Accounts'!K12-L14=0,0,"reference error")</f>
        <v>0</v>
      </c>
      <c r="M16" s="227" t="str">
        <f>IF('R&amp;P Accounts'!L12-M14=0,0,"reference error")</f>
        <v>reference error</v>
      </c>
      <c r="N16" s="19"/>
    </row>
    <row r="17" spans="1:14" ht="13.5" customHeight="1" x14ac:dyDescent="0.25">
      <c r="A17" s="228"/>
      <c r="B17" s="228"/>
      <c r="C17" s="228"/>
      <c r="D17" s="228"/>
      <c r="E17" s="228"/>
      <c r="F17" s="228"/>
      <c r="G17" s="228"/>
      <c r="H17" s="228"/>
      <c r="I17" s="228"/>
      <c r="J17" s="228"/>
      <c r="K17" s="228"/>
      <c r="L17" s="228"/>
      <c r="M17" s="19"/>
      <c r="N17" s="19"/>
    </row>
    <row r="18" spans="1:14" ht="19.95" customHeight="1" x14ac:dyDescent="0.25">
      <c r="A18" s="545" t="s">
        <v>138</v>
      </c>
      <c r="B18" s="546"/>
      <c r="C18" s="546"/>
      <c r="D18" s="546"/>
      <c r="E18" s="546"/>
      <c r="F18" s="546"/>
      <c r="G18" s="546"/>
      <c r="H18" s="546"/>
      <c r="I18" s="546"/>
      <c r="J18" s="546"/>
      <c r="K18" s="546"/>
      <c r="L18" s="546"/>
      <c r="M18" s="546"/>
      <c r="N18" s="19"/>
    </row>
    <row r="19" spans="1:14" ht="19.95" customHeight="1" x14ac:dyDescent="0.25">
      <c r="A19" s="19"/>
      <c r="B19" s="19"/>
      <c r="C19" s="229" t="s">
        <v>71</v>
      </c>
      <c r="D19" s="230"/>
      <c r="E19" s="229" t="s">
        <v>72</v>
      </c>
      <c r="F19" s="231"/>
      <c r="G19" s="247"/>
      <c r="H19" s="231"/>
      <c r="I19" s="247"/>
      <c r="J19" s="231"/>
      <c r="K19" s="229" t="s">
        <v>74</v>
      </c>
      <c r="L19" s="231"/>
      <c r="M19" s="229" t="s">
        <v>75</v>
      </c>
      <c r="N19" s="19"/>
    </row>
    <row r="20" spans="1:14" ht="19.95" customHeight="1" x14ac:dyDescent="0.25">
      <c r="A20" s="232"/>
      <c r="B20" s="22"/>
      <c r="C20" s="136" t="s">
        <v>31</v>
      </c>
      <c r="D20" s="19"/>
      <c r="E20" s="136" t="s">
        <v>31</v>
      </c>
      <c r="F20" s="137"/>
      <c r="G20" s="177"/>
      <c r="H20" s="137"/>
      <c r="I20" s="177"/>
      <c r="J20" s="137"/>
      <c r="K20" s="136" t="s">
        <v>31</v>
      </c>
      <c r="L20" s="137"/>
      <c r="M20" s="136" t="s">
        <v>31</v>
      </c>
      <c r="N20" s="19"/>
    </row>
    <row r="21" spans="1:14" ht="19.95" customHeight="1" x14ac:dyDescent="0.25">
      <c r="A21" s="233"/>
      <c r="B21" s="165"/>
      <c r="C21" s="234"/>
      <c r="D21" s="235"/>
      <c r="E21" s="234"/>
      <c r="F21" s="248"/>
      <c r="G21" s="249"/>
      <c r="H21" s="249"/>
      <c r="I21" s="249"/>
      <c r="J21" s="250"/>
      <c r="K21" s="234">
        <f>SUM(C21:I21)</f>
        <v>0</v>
      </c>
      <c r="L21" s="235"/>
      <c r="M21" s="236"/>
      <c r="N21" s="23"/>
    </row>
    <row r="22" spans="1:14" ht="19.95" customHeight="1" x14ac:dyDescent="0.25">
      <c r="A22" s="233"/>
      <c r="B22" s="165"/>
      <c r="C22" s="234"/>
      <c r="D22" s="235"/>
      <c r="E22" s="234"/>
      <c r="F22" s="248"/>
      <c r="G22" s="249"/>
      <c r="H22" s="249"/>
      <c r="I22" s="249"/>
      <c r="J22" s="250"/>
      <c r="K22" s="234">
        <f>SUM(C22:I22)</f>
        <v>0</v>
      </c>
      <c r="L22" s="235"/>
      <c r="M22" s="236"/>
      <c r="N22" s="23"/>
    </row>
    <row r="23" spans="1:14" ht="19.95" customHeight="1" x14ac:dyDescent="0.25">
      <c r="A23" s="233"/>
      <c r="B23" s="165"/>
      <c r="C23" s="234"/>
      <c r="D23" s="235"/>
      <c r="E23" s="234"/>
      <c r="F23" s="248"/>
      <c r="G23" s="249"/>
      <c r="H23" s="249"/>
      <c r="I23" s="249"/>
      <c r="J23" s="250"/>
      <c r="K23" s="234">
        <f>SUM(C23:I23)</f>
        <v>0</v>
      </c>
      <c r="L23" s="235"/>
      <c r="M23" s="236"/>
      <c r="N23" s="23"/>
    </row>
    <row r="24" spans="1:14" ht="19.95" customHeight="1" x14ac:dyDescent="0.25">
      <c r="A24" s="237"/>
      <c r="B24" s="238"/>
      <c r="C24" s="234"/>
      <c r="D24" s="235"/>
      <c r="E24" s="234"/>
      <c r="F24" s="248"/>
      <c r="G24" s="249"/>
      <c r="H24" s="249"/>
      <c r="I24" s="249"/>
      <c r="J24" s="250"/>
      <c r="K24" s="234">
        <f>SUM(C24:I24)</f>
        <v>0</v>
      </c>
      <c r="L24" s="543"/>
      <c r="M24" s="236"/>
      <c r="N24" s="23"/>
    </row>
    <row r="25" spans="1:14" ht="19.95" customHeight="1" x14ac:dyDescent="0.25">
      <c r="A25" s="240" t="s">
        <v>87</v>
      </c>
      <c r="B25" s="241"/>
      <c r="C25" s="242">
        <f>SUM(C21:C24)</f>
        <v>0</v>
      </c>
      <c r="D25" s="243"/>
      <c r="E25" s="242">
        <f>SUM(E21:E24)</f>
        <v>0</v>
      </c>
      <c r="F25" s="251"/>
      <c r="G25" s="249"/>
      <c r="H25" s="249"/>
      <c r="I25" s="249"/>
      <c r="J25" s="252"/>
      <c r="K25" s="242">
        <f>SUM(K21:K24)</f>
        <v>0</v>
      </c>
      <c r="L25" s="544"/>
      <c r="M25" s="242">
        <f>SUM(M21:M24)</f>
        <v>0</v>
      </c>
      <c r="N25" s="61"/>
    </row>
    <row r="26" spans="1:14" ht="12" customHeight="1" x14ac:dyDescent="0.25">
      <c r="A26" s="228"/>
      <c r="B26" s="228"/>
      <c r="C26" s="245"/>
      <c r="D26" s="228"/>
      <c r="E26" s="245"/>
      <c r="F26" s="228"/>
      <c r="G26" s="228"/>
      <c r="H26" s="228"/>
      <c r="I26" s="228"/>
      <c r="J26" s="228"/>
      <c r="K26" s="245"/>
      <c r="L26" s="228"/>
      <c r="M26" s="195"/>
      <c r="N26" s="19"/>
    </row>
    <row r="27" spans="1:14" ht="13.5" customHeight="1" x14ac:dyDescent="0.25">
      <c r="A27" s="228"/>
      <c r="B27" s="228"/>
      <c r="C27" s="246">
        <f>IF('R&amp;P Accounts'!B14-C25=0,0,"reference error")</f>
        <v>0</v>
      </c>
      <c r="D27" s="246"/>
      <c r="E27" s="246">
        <f>IF('R&amp;P Accounts'!D14-E25=0,0,"reference error")</f>
        <v>0</v>
      </c>
      <c r="F27" s="246">
        <f>IF('R&amp;P Accounts'!E14-F25=0,0,"reference error")</f>
        <v>0</v>
      </c>
      <c r="G27" s="246"/>
      <c r="H27" s="246"/>
      <c r="I27" s="246"/>
      <c r="J27" s="246">
        <f>IF('R&amp;P Accounts'!I14-J25=0,0,"reference error")</f>
        <v>0</v>
      </c>
      <c r="K27" s="246">
        <f>IF('R&amp;P Accounts'!J14-K25=0,0,"reference error")</f>
        <v>0</v>
      </c>
      <c r="L27" s="246">
        <f>IF('R&amp;P Accounts'!K14-L25=0,0,"reference error")</f>
        <v>0</v>
      </c>
      <c r="M27" s="246" t="e">
        <f>IF('R&amp;P Accounts'!L14-M25=0,0,"reference error")</f>
        <v>#VALUE!</v>
      </c>
      <c r="N27" s="19"/>
    </row>
    <row r="28" spans="1:14" ht="11.25" customHeight="1" x14ac:dyDescent="0.25">
      <c r="A28" s="228"/>
      <c r="B28" s="228"/>
      <c r="C28" s="228"/>
      <c r="D28" s="228"/>
      <c r="E28" s="228"/>
      <c r="F28" s="228"/>
      <c r="G28" s="228"/>
      <c r="H28" s="228"/>
      <c r="I28" s="228"/>
      <c r="J28" s="228"/>
      <c r="K28" s="228"/>
      <c r="L28" s="228"/>
      <c r="M28" s="19"/>
      <c r="N28" s="19"/>
    </row>
    <row r="29" spans="1:14" ht="19.95" customHeight="1" x14ac:dyDescent="0.25">
      <c r="A29" s="545" t="s">
        <v>139</v>
      </c>
      <c r="B29" s="546"/>
      <c r="C29" s="546"/>
      <c r="D29" s="546"/>
      <c r="E29" s="546"/>
      <c r="F29" s="546"/>
      <c r="G29" s="546"/>
      <c r="H29" s="546"/>
      <c r="I29" s="546"/>
      <c r="J29" s="546"/>
      <c r="K29" s="546"/>
      <c r="L29" s="546"/>
      <c r="M29" s="19"/>
      <c r="N29" s="19"/>
    </row>
    <row r="30" spans="1:14" ht="40.5" customHeight="1" x14ac:dyDescent="0.25">
      <c r="A30" s="19"/>
      <c r="B30" s="19"/>
      <c r="C30" s="229" t="s">
        <v>71</v>
      </c>
      <c r="D30" s="230"/>
      <c r="E30" s="229" t="s">
        <v>72</v>
      </c>
      <c r="F30" s="231"/>
      <c r="G30" s="229" t="s">
        <v>27</v>
      </c>
      <c r="H30" s="231"/>
      <c r="I30" s="229" t="s">
        <v>73</v>
      </c>
      <c r="J30" s="231"/>
      <c r="K30" s="229" t="s">
        <v>74</v>
      </c>
      <c r="L30" s="231"/>
      <c r="M30" s="229" t="s">
        <v>75</v>
      </c>
      <c r="N30" s="19"/>
    </row>
    <row r="31" spans="1:14" ht="19.95" customHeight="1" x14ac:dyDescent="0.25">
      <c r="A31" s="232"/>
      <c r="B31" s="22"/>
      <c r="C31" s="136" t="s">
        <v>31</v>
      </c>
      <c r="D31" s="19"/>
      <c r="E31" s="136" t="s">
        <v>31</v>
      </c>
      <c r="F31" s="137"/>
      <c r="G31" s="136" t="s">
        <v>31</v>
      </c>
      <c r="H31" s="137"/>
      <c r="I31" s="136" t="s">
        <v>31</v>
      </c>
      <c r="J31" s="137"/>
      <c r="K31" s="136" t="s">
        <v>31</v>
      </c>
      <c r="L31" s="137"/>
      <c r="M31" s="136" t="s">
        <v>31</v>
      </c>
      <c r="N31" s="19"/>
    </row>
    <row r="32" spans="1:14" ht="16.5" customHeight="1" x14ac:dyDescent="0.25">
      <c r="A32" s="233"/>
      <c r="B32" s="165"/>
      <c r="C32" s="234"/>
      <c r="D32" s="235"/>
      <c r="E32" s="234"/>
      <c r="F32" s="235"/>
      <c r="G32" s="234"/>
      <c r="H32" s="235"/>
      <c r="I32" s="234"/>
      <c r="J32" s="235"/>
      <c r="K32" s="234">
        <f t="shared" ref="K32:K39" si="0">SUM(C32:I32)</f>
        <v>0</v>
      </c>
      <c r="L32" s="235"/>
      <c r="M32" s="236"/>
      <c r="N32" s="23"/>
    </row>
    <row r="33" spans="1:14" ht="16.5" customHeight="1" x14ac:dyDescent="0.25">
      <c r="A33" s="233"/>
      <c r="B33" s="165"/>
      <c r="C33" s="234"/>
      <c r="D33" s="235"/>
      <c r="E33" s="234"/>
      <c r="F33" s="235"/>
      <c r="G33" s="234"/>
      <c r="H33" s="235"/>
      <c r="I33" s="234"/>
      <c r="J33" s="235"/>
      <c r="K33" s="234">
        <f t="shared" si="0"/>
        <v>0</v>
      </c>
      <c r="L33" s="235"/>
      <c r="M33" s="236"/>
      <c r="N33" s="23"/>
    </row>
    <row r="34" spans="1:14" ht="16.5" customHeight="1" x14ac:dyDescent="0.25">
      <c r="A34" s="233"/>
      <c r="B34" s="165"/>
      <c r="C34" s="234"/>
      <c r="D34" s="235"/>
      <c r="E34" s="234"/>
      <c r="F34" s="235"/>
      <c r="G34" s="234"/>
      <c r="H34" s="235"/>
      <c r="I34" s="234"/>
      <c r="J34" s="235"/>
      <c r="K34" s="234">
        <f t="shared" si="0"/>
        <v>0</v>
      </c>
      <c r="L34" s="235"/>
      <c r="M34" s="236"/>
      <c r="N34" s="23"/>
    </row>
    <row r="35" spans="1:14" ht="16.5" customHeight="1" x14ac:dyDescent="0.25">
      <c r="A35" s="233"/>
      <c r="B35" s="165"/>
      <c r="C35" s="234"/>
      <c r="D35" s="235"/>
      <c r="E35" s="234"/>
      <c r="F35" s="235"/>
      <c r="G35" s="234"/>
      <c r="H35" s="235"/>
      <c r="I35" s="234"/>
      <c r="J35" s="235"/>
      <c r="K35" s="234">
        <f t="shared" si="0"/>
        <v>0</v>
      </c>
      <c r="L35" s="235"/>
      <c r="M35" s="236"/>
      <c r="N35" s="23"/>
    </row>
    <row r="36" spans="1:14" ht="16.5" customHeight="1" x14ac:dyDescent="0.25">
      <c r="A36" s="233"/>
      <c r="B36" s="165"/>
      <c r="C36" s="234"/>
      <c r="D36" s="235"/>
      <c r="E36" s="234"/>
      <c r="F36" s="235"/>
      <c r="G36" s="234"/>
      <c r="H36" s="235"/>
      <c r="I36" s="234"/>
      <c r="J36" s="235"/>
      <c r="K36" s="234">
        <f t="shared" si="0"/>
        <v>0</v>
      </c>
      <c r="L36" s="235"/>
      <c r="M36" s="236"/>
      <c r="N36" s="23"/>
    </row>
    <row r="37" spans="1:14" ht="16.5" customHeight="1" x14ac:dyDescent="0.25">
      <c r="A37" s="233"/>
      <c r="B37" s="165"/>
      <c r="C37" s="234"/>
      <c r="D37" s="235"/>
      <c r="E37" s="234"/>
      <c r="F37" s="235"/>
      <c r="G37" s="234"/>
      <c r="H37" s="235"/>
      <c r="I37" s="234"/>
      <c r="J37" s="235"/>
      <c r="K37" s="234">
        <f t="shared" si="0"/>
        <v>0</v>
      </c>
      <c r="L37" s="235"/>
      <c r="M37" s="236"/>
      <c r="N37" s="23"/>
    </row>
    <row r="38" spans="1:14" ht="16.5" customHeight="1" x14ac:dyDescent="0.25">
      <c r="A38" s="233"/>
      <c r="B38" s="165"/>
      <c r="C38" s="234"/>
      <c r="D38" s="235"/>
      <c r="E38" s="234"/>
      <c r="F38" s="235"/>
      <c r="G38" s="234"/>
      <c r="H38" s="235"/>
      <c r="I38" s="234"/>
      <c r="J38" s="235"/>
      <c r="K38" s="234">
        <f t="shared" si="0"/>
        <v>0</v>
      </c>
      <c r="L38" s="235"/>
      <c r="M38" s="236"/>
      <c r="N38" s="23"/>
    </row>
    <row r="39" spans="1:14" ht="16.5" customHeight="1" x14ac:dyDescent="0.25">
      <c r="A39" s="237"/>
      <c r="B39" s="238"/>
      <c r="C39" s="234"/>
      <c r="D39" s="235"/>
      <c r="E39" s="234"/>
      <c r="F39" s="235"/>
      <c r="G39" s="234"/>
      <c r="H39" s="235"/>
      <c r="I39" s="234"/>
      <c r="J39" s="235"/>
      <c r="K39" s="234">
        <f t="shared" si="0"/>
        <v>0</v>
      </c>
      <c r="L39" s="543"/>
      <c r="M39" s="236"/>
      <c r="N39" s="23"/>
    </row>
    <row r="40" spans="1:14" ht="20.25" customHeight="1" x14ac:dyDescent="0.25">
      <c r="A40" s="240" t="s">
        <v>87</v>
      </c>
      <c r="B40" s="241"/>
      <c r="C40" s="242">
        <f>SUM(C32:C39)</f>
        <v>0</v>
      </c>
      <c r="D40" s="243"/>
      <c r="E40" s="242">
        <f>SUM(E32:E39)</f>
        <v>0</v>
      </c>
      <c r="F40" s="243"/>
      <c r="G40" s="242">
        <f>SUM(G32:G39)</f>
        <v>0</v>
      </c>
      <c r="H40" s="243"/>
      <c r="I40" s="242">
        <f>SUM(I32:I39)</f>
        <v>0</v>
      </c>
      <c r="J40" s="243"/>
      <c r="K40" s="242">
        <f>SUM(K32:K39)</f>
        <v>0</v>
      </c>
      <c r="L40" s="544"/>
      <c r="M40" s="242">
        <f>SUM(M32:M39)</f>
        <v>0</v>
      </c>
      <c r="N40" s="61"/>
    </row>
    <row r="41" spans="1:14" ht="10.5" customHeight="1" x14ac:dyDescent="0.25">
      <c r="A41" s="253"/>
      <c r="B41" s="253"/>
      <c r="C41" s="254"/>
      <c r="D41" s="255"/>
      <c r="E41" s="254"/>
      <c r="F41" s="255"/>
      <c r="G41" s="254"/>
      <c r="H41" s="255"/>
      <c r="I41" s="254"/>
      <c r="J41" s="255"/>
      <c r="K41" s="254"/>
      <c r="L41" s="256"/>
      <c r="M41" s="254"/>
      <c r="N41" s="19"/>
    </row>
    <row r="42" spans="1:14" ht="12.75" customHeight="1" x14ac:dyDescent="0.25">
      <c r="A42" s="137"/>
      <c r="B42" s="137"/>
      <c r="C42" s="101" t="str">
        <f>IF(C40-'R&amp;P Accounts'!B19=0,0,"reference error")</f>
        <v>reference error</v>
      </c>
      <c r="D42" s="137"/>
      <c r="E42" s="101">
        <f>IF(E40-'R&amp;P Accounts'!D19=0,0,"reference error")</f>
        <v>0</v>
      </c>
      <c r="F42" s="101"/>
      <c r="G42" s="101">
        <f>IF(G40-'R&amp;P Accounts'!F19=0,0,"reference error")</f>
        <v>0</v>
      </c>
      <c r="H42" s="101"/>
      <c r="I42" s="101">
        <f>IF(I40-'R&amp;P Accounts'!H19=0,0,"reference error")</f>
        <v>0</v>
      </c>
      <c r="J42" s="101"/>
      <c r="K42" s="101" t="str">
        <f>IF(K40-'R&amp;P Accounts'!J19=0,0,"reference error")</f>
        <v>reference error</v>
      </c>
      <c r="L42" s="101"/>
      <c r="M42" s="101">
        <f>IF(M40-'R&amp;P Accounts'!L19=0,0,"reference error")</f>
        <v>0</v>
      </c>
      <c r="N42" s="19"/>
    </row>
    <row r="43" spans="1:14" ht="12.75" customHeight="1" x14ac:dyDescent="0.25">
      <c r="A43" s="137"/>
      <c r="B43" s="137"/>
      <c r="C43" s="101"/>
      <c r="D43" s="137"/>
      <c r="E43" s="101"/>
      <c r="F43" s="101"/>
      <c r="G43" s="101"/>
      <c r="H43" s="101"/>
      <c r="I43" s="101"/>
      <c r="J43" s="101"/>
      <c r="K43" s="101"/>
      <c r="L43" s="101"/>
      <c r="M43" s="101"/>
      <c r="N43" s="19"/>
    </row>
    <row r="44" spans="1:14" ht="19.5" customHeight="1" x14ac:dyDescent="0.3">
      <c r="A44" s="539" t="s">
        <v>140</v>
      </c>
      <c r="B44" s="540"/>
      <c r="C44" s="540"/>
      <c r="D44" s="540"/>
      <c r="E44" s="540"/>
      <c r="F44" s="540"/>
      <c r="G44" s="540"/>
      <c r="H44" s="540"/>
      <c r="I44" s="540"/>
      <c r="J44" s="540"/>
      <c r="K44" s="540"/>
      <c r="L44" s="540"/>
      <c r="M44" s="540"/>
      <c r="N44" s="19"/>
    </row>
    <row r="45" spans="1:14" ht="40.5" customHeight="1" x14ac:dyDescent="0.25">
      <c r="A45" s="19"/>
      <c r="B45" s="19"/>
      <c r="C45" s="229" t="s">
        <v>71</v>
      </c>
      <c r="D45" s="230"/>
      <c r="E45" s="229" t="s">
        <v>72</v>
      </c>
      <c r="F45" s="231"/>
      <c r="G45" s="229" t="s">
        <v>27</v>
      </c>
      <c r="H45" s="231"/>
      <c r="I45" s="229" t="s">
        <v>73</v>
      </c>
      <c r="J45" s="231"/>
      <c r="K45" s="229" t="s">
        <v>74</v>
      </c>
      <c r="L45" s="231"/>
      <c r="M45" s="229" t="s">
        <v>75</v>
      </c>
      <c r="N45" s="19"/>
    </row>
    <row r="46" spans="1:14" ht="19.95" customHeight="1" x14ac:dyDescent="0.25">
      <c r="A46" s="232"/>
      <c r="B46" s="22"/>
      <c r="C46" s="136" t="s">
        <v>31</v>
      </c>
      <c r="D46" s="19"/>
      <c r="E46" s="136" t="s">
        <v>31</v>
      </c>
      <c r="F46" s="137"/>
      <c r="G46" s="136" t="s">
        <v>31</v>
      </c>
      <c r="H46" s="137"/>
      <c r="I46" s="136" t="s">
        <v>31</v>
      </c>
      <c r="J46" s="137"/>
      <c r="K46" s="136" t="s">
        <v>31</v>
      </c>
      <c r="L46" s="137"/>
      <c r="M46" s="136" t="s">
        <v>31</v>
      </c>
      <c r="N46" s="19"/>
    </row>
    <row r="47" spans="1:14" ht="16.5" customHeight="1" x14ac:dyDescent="0.25">
      <c r="A47" s="233"/>
      <c r="B47" s="165"/>
      <c r="C47" s="190"/>
      <c r="D47" s="257"/>
      <c r="E47" s="190"/>
      <c r="F47" s="257"/>
      <c r="G47" s="190"/>
      <c r="H47" s="257"/>
      <c r="I47" s="190"/>
      <c r="J47" s="257"/>
      <c r="K47" s="190">
        <f t="shared" ref="K47:K57" si="1">SUM(C47:I47)</f>
        <v>0</v>
      </c>
      <c r="L47" s="257"/>
      <c r="M47" s="258"/>
      <c r="N47" s="23"/>
    </row>
    <row r="48" spans="1:14" ht="16.5" customHeight="1" x14ac:dyDescent="0.25">
      <c r="A48" s="233"/>
      <c r="B48" s="165"/>
      <c r="C48" s="190"/>
      <c r="D48" s="257"/>
      <c r="E48" s="190"/>
      <c r="F48" s="257"/>
      <c r="G48" s="190"/>
      <c r="H48" s="257"/>
      <c r="I48" s="190"/>
      <c r="J48" s="257"/>
      <c r="K48" s="190">
        <f t="shared" si="1"/>
        <v>0</v>
      </c>
      <c r="L48" s="257"/>
      <c r="M48" s="258"/>
      <c r="N48" s="23"/>
    </row>
    <row r="49" spans="1:14" ht="16.5" customHeight="1" x14ac:dyDescent="0.25">
      <c r="A49" s="233"/>
      <c r="B49" s="165"/>
      <c r="C49" s="190"/>
      <c r="D49" s="257"/>
      <c r="E49" s="190"/>
      <c r="F49" s="257"/>
      <c r="G49" s="190"/>
      <c r="H49" s="257"/>
      <c r="I49" s="190"/>
      <c r="J49" s="257"/>
      <c r="K49" s="190">
        <f t="shared" si="1"/>
        <v>0</v>
      </c>
      <c r="L49" s="257"/>
      <c r="M49" s="258"/>
      <c r="N49" s="23"/>
    </row>
    <row r="50" spans="1:14" ht="16.5" customHeight="1" x14ac:dyDescent="0.25">
      <c r="A50" s="233"/>
      <c r="B50" s="165"/>
      <c r="C50" s="190"/>
      <c r="D50" s="257"/>
      <c r="E50" s="190"/>
      <c r="F50" s="257"/>
      <c r="G50" s="190"/>
      <c r="H50" s="257"/>
      <c r="I50" s="190"/>
      <c r="J50" s="257"/>
      <c r="K50" s="190">
        <f t="shared" si="1"/>
        <v>0</v>
      </c>
      <c r="L50" s="257"/>
      <c r="M50" s="258"/>
      <c r="N50" s="23"/>
    </row>
    <row r="51" spans="1:14" ht="16.5" customHeight="1" x14ac:dyDescent="0.25">
      <c r="A51" s="233"/>
      <c r="B51" s="165"/>
      <c r="C51" s="190"/>
      <c r="D51" s="257"/>
      <c r="E51" s="190"/>
      <c r="F51" s="257"/>
      <c r="G51" s="190"/>
      <c r="H51" s="257"/>
      <c r="I51" s="190"/>
      <c r="J51" s="257"/>
      <c r="K51" s="190">
        <f t="shared" si="1"/>
        <v>0</v>
      </c>
      <c r="L51" s="257"/>
      <c r="M51" s="258"/>
      <c r="N51" s="23"/>
    </row>
    <row r="52" spans="1:14" ht="16.5" customHeight="1" x14ac:dyDescent="0.25">
      <c r="A52" s="233"/>
      <c r="B52" s="165"/>
      <c r="C52" s="190"/>
      <c r="D52" s="257"/>
      <c r="E52" s="190"/>
      <c r="F52" s="257"/>
      <c r="G52" s="190"/>
      <c r="H52" s="257"/>
      <c r="I52" s="190"/>
      <c r="J52" s="257"/>
      <c r="K52" s="190">
        <f t="shared" si="1"/>
        <v>0</v>
      </c>
      <c r="L52" s="257"/>
      <c r="M52" s="258"/>
      <c r="N52" s="23"/>
    </row>
    <row r="53" spans="1:14" ht="16.5" customHeight="1" x14ac:dyDescent="0.25">
      <c r="A53" s="233"/>
      <c r="B53" s="165"/>
      <c r="C53" s="190"/>
      <c r="D53" s="257"/>
      <c r="E53" s="190"/>
      <c r="F53" s="257"/>
      <c r="G53" s="190"/>
      <c r="H53" s="257"/>
      <c r="I53" s="190"/>
      <c r="J53" s="257"/>
      <c r="K53" s="190">
        <f t="shared" si="1"/>
        <v>0</v>
      </c>
      <c r="L53" s="257"/>
      <c r="M53" s="258"/>
      <c r="N53" s="23"/>
    </row>
    <row r="54" spans="1:14" ht="16.5" customHeight="1" x14ac:dyDescent="0.25">
      <c r="A54" s="233"/>
      <c r="B54" s="165"/>
      <c r="C54" s="190"/>
      <c r="D54" s="257"/>
      <c r="E54" s="190"/>
      <c r="F54" s="257"/>
      <c r="G54" s="190"/>
      <c r="H54" s="257"/>
      <c r="I54" s="190"/>
      <c r="J54" s="257"/>
      <c r="K54" s="190">
        <f t="shared" si="1"/>
        <v>0</v>
      </c>
      <c r="L54" s="257"/>
      <c r="M54" s="258"/>
      <c r="N54" s="23"/>
    </row>
    <row r="55" spans="1:14" ht="16.5" customHeight="1" x14ac:dyDescent="0.25">
      <c r="A55" s="233"/>
      <c r="B55" s="165"/>
      <c r="C55" s="190"/>
      <c r="D55" s="257"/>
      <c r="E55" s="190"/>
      <c r="F55" s="257"/>
      <c r="G55" s="190"/>
      <c r="H55" s="257"/>
      <c r="I55" s="190"/>
      <c r="J55" s="257"/>
      <c r="K55" s="190">
        <f t="shared" si="1"/>
        <v>0</v>
      </c>
      <c r="L55" s="257"/>
      <c r="M55" s="258"/>
      <c r="N55" s="23"/>
    </row>
    <row r="56" spans="1:14" ht="16.5" customHeight="1" x14ac:dyDescent="0.25">
      <c r="A56" s="233"/>
      <c r="B56" s="165"/>
      <c r="C56" s="190"/>
      <c r="D56" s="257"/>
      <c r="E56" s="190"/>
      <c r="F56" s="257"/>
      <c r="G56" s="190"/>
      <c r="H56" s="257"/>
      <c r="I56" s="190"/>
      <c r="J56" s="257"/>
      <c r="K56" s="190">
        <f t="shared" si="1"/>
        <v>0</v>
      </c>
      <c r="L56" s="257"/>
      <c r="M56" s="258"/>
      <c r="N56" s="23"/>
    </row>
    <row r="57" spans="1:14" ht="16.5" customHeight="1" x14ac:dyDescent="0.25">
      <c r="A57" s="237"/>
      <c r="B57" s="238"/>
      <c r="C57" s="190"/>
      <c r="D57" s="257"/>
      <c r="E57" s="190"/>
      <c r="F57" s="257"/>
      <c r="G57" s="190"/>
      <c r="H57" s="257"/>
      <c r="I57" s="190"/>
      <c r="J57" s="257"/>
      <c r="K57" s="190">
        <f t="shared" si="1"/>
        <v>0</v>
      </c>
      <c r="L57" s="541"/>
      <c r="M57" s="258"/>
      <c r="N57" s="23"/>
    </row>
    <row r="58" spans="1:14" ht="19.95" customHeight="1" x14ac:dyDescent="0.25">
      <c r="A58" s="240" t="s">
        <v>87</v>
      </c>
      <c r="B58" s="241"/>
      <c r="C58" s="259">
        <f>SUM(C47:C57)</f>
        <v>0</v>
      </c>
      <c r="D58" s="260"/>
      <c r="E58" s="259">
        <f>SUM(E47:E57)</f>
        <v>0</v>
      </c>
      <c r="F58" s="260"/>
      <c r="G58" s="259">
        <f>SUM(G47:G57)</f>
        <v>0</v>
      </c>
      <c r="H58" s="260"/>
      <c r="I58" s="259">
        <f>SUM(I47:I57)</f>
        <v>0</v>
      </c>
      <c r="J58" s="260"/>
      <c r="K58" s="259">
        <f>SUM(K47:K57)</f>
        <v>0</v>
      </c>
      <c r="L58" s="542"/>
      <c r="M58" s="259">
        <f>SUM(M47:M57)</f>
        <v>0</v>
      </c>
      <c r="N58" s="61"/>
    </row>
    <row r="59" spans="1:14" ht="9" customHeight="1" x14ac:dyDescent="0.25">
      <c r="A59" s="253"/>
      <c r="B59" s="253"/>
      <c r="C59" s="261"/>
      <c r="D59" s="112"/>
      <c r="E59" s="261"/>
      <c r="F59" s="112"/>
      <c r="G59" s="261"/>
      <c r="H59" s="112"/>
      <c r="I59" s="261"/>
      <c r="J59" s="112"/>
      <c r="K59" s="261"/>
      <c r="L59" s="262"/>
      <c r="M59" s="261"/>
      <c r="N59" s="19"/>
    </row>
    <row r="60" spans="1:14" ht="11.25" customHeight="1" x14ac:dyDescent="0.25">
      <c r="A60" s="170"/>
      <c r="B60" s="170"/>
      <c r="C60" s="263" t="str">
        <f>IF(C58-'R&amp;P Accounts'!B34=0,0,"reference error")</f>
        <v>reference error</v>
      </c>
      <c r="D60" s="101"/>
      <c r="E60" s="101">
        <f>IF(E58-'R&amp;P Accounts'!D34=0,0,"reference error")</f>
        <v>0</v>
      </c>
      <c r="F60" s="101"/>
      <c r="G60" s="101">
        <f>IF(G58-'R&amp;P Accounts'!F34=0,0,"reference error")</f>
        <v>0</v>
      </c>
      <c r="H60" s="101"/>
      <c r="I60" s="101">
        <f>IF(I58-'R&amp;P Accounts'!H34=0,0,"reference error")</f>
        <v>0</v>
      </c>
      <c r="J60" s="101"/>
      <c r="K60" s="263" t="str">
        <f>IF(K58-'R&amp;P Accounts'!J34=0,0,"reference error")</f>
        <v>reference error</v>
      </c>
      <c r="L60" s="101"/>
      <c r="M60" s="263" t="str">
        <f>IF(M58-'R&amp;P Accounts'!L34=0,0,"reference error")</f>
        <v>reference error</v>
      </c>
      <c r="N60" s="19"/>
    </row>
    <row r="61" spans="1:14" ht="11.25" customHeight="1" x14ac:dyDescent="0.25">
      <c r="A61" s="170"/>
      <c r="B61" s="170"/>
      <c r="C61" s="101"/>
      <c r="D61" s="101"/>
      <c r="E61" s="101"/>
      <c r="F61" s="101"/>
      <c r="G61" s="101"/>
      <c r="H61" s="101"/>
      <c r="I61" s="101"/>
      <c r="J61" s="101"/>
      <c r="K61" s="101"/>
      <c r="L61" s="101"/>
      <c r="M61" s="101"/>
      <c r="N61" s="19"/>
    </row>
    <row r="62" spans="1:14" ht="19.95" customHeight="1" x14ac:dyDescent="0.25">
      <c r="A62" s="170"/>
      <c r="B62" s="170"/>
      <c r="C62" s="101"/>
      <c r="D62" s="101"/>
      <c r="E62" s="101"/>
      <c r="F62" s="101"/>
      <c r="G62" s="101"/>
      <c r="H62" s="101"/>
      <c r="I62" s="101"/>
      <c r="J62" s="137"/>
      <c r="K62" s="264"/>
      <c r="L62" s="264"/>
      <c r="M62" s="19"/>
      <c r="N62" s="19"/>
    </row>
  </sheetData>
  <mergeCells count="10">
    <mergeCell ref="A44:M44"/>
    <mergeCell ref="L57:L58"/>
    <mergeCell ref="M1:N1"/>
    <mergeCell ref="C1:K1"/>
    <mergeCell ref="L39:L40"/>
    <mergeCell ref="A4:L4"/>
    <mergeCell ref="A5:L5"/>
    <mergeCell ref="A29:L29"/>
    <mergeCell ref="A18:M18"/>
    <mergeCell ref="L24:L25"/>
  </mergeCells>
  <pageMargins left="0.75" right="0.75" top="1" bottom="1" header="0.5" footer="0.5"/>
  <pageSetup orientation="portrait"/>
  <headerFooter>
    <oddHeader>&amp;L&amp;"Arial,Regular"&amp;10&amp;K000000APPENDIX 2</oddHeader>
    <oddFooter>&amp;L&amp;"Arial,Regular"&amp;10&amp;K000000Ledger 2021 v3.xlsxAdditional notes (1)  &amp;R&amp;"Arial,Regular"&amp;10&amp;K000000December 2007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162"/>
  <sheetViews>
    <sheetView showGridLines="0" tabSelected="1" topLeftCell="A121" zoomScale="125" zoomScaleNormal="100" workbookViewId="0">
      <selection activeCell="G156" sqref="G156"/>
    </sheetView>
  </sheetViews>
  <sheetFormatPr defaultColWidth="8.77734375" defaultRowHeight="13.2" customHeight="1" x14ac:dyDescent="0.25"/>
  <cols>
    <col min="1" max="1" width="10.44140625" style="1" customWidth="1"/>
    <col min="2" max="2" width="22.77734375" style="1" customWidth="1"/>
    <col min="3" max="3" width="13.44140625" style="1" customWidth="1"/>
    <col min="4" max="4" width="11.5546875" style="1" customWidth="1"/>
    <col min="5" max="5" width="11.77734375" style="1" customWidth="1"/>
    <col min="6" max="6" width="24.44140625" style="1" customWidth="1"/>
    <col min="7" max="7" width="9.109375" style="1" customWidth="1"/>
    <col min="8" max="8" width="10.109375" style="1" customWidth="1"/>
    <col min="9" max="9" width="10" style="1" customWidth="1"/>
    <col min="10" max="11" width="9.44140625" style="1" customWidth="1"/>
    <col min="12" max="13" width="8.44140625" style="1" customWidth="1"/>
    <col min="14" max="14" width="13.44140625" style="1" customWidth="1"/>
    <col min="15" max="16" width="9.44140625" style="1" customWidth="1"/>
    <col min="17" max="256" width="8.77734375" style="1" customWidth="1"/>
  </cols>
  <sheetData>
    <row r="1" spans="1:16" ht="46.95" customHeight="1" x14ac:dyDescent="0.25">
      <c r="A1" s="549" t="s">
        <v>17</v>
      </c>
      <c r="B1" s="550"/>
      <c r="C1" s="550"/>
      <c r="D1" s="551"/>
      <c r="E1" s="551"/>
      <c r="F1" s="551"/>
      <c r="G1" s="265" t="s">
        <v>141</v>
      </c>
      <c r="H1" s="266"/>
      <c r="I1" s="266"/>
      <c r="J1" s="266"/>
      <c r="K1" s="267"/>
      <c r="L1" s="267"/>
      <c r="M1" s="267"/>
      <c r="N1" s="19"/>
      <c r="O1" s="19"/>
      <c r="P1" s="19"/>
    </row>
    <row r="2" spans="1:16" ht="9" customHeight="1" x14ac:dyDescent="0.25">
      <c r="A2" s="268"/>
      <c r="B2" s="46"/>
      <c r="C2" s="269"/>
      <c r="D2" s="270"/>
      <c r="E2" s="46"/>
      <c r="F2" s="46"/>
      <c r="G2" s="271"/>
      <c r="H2" s="272"/>
      <c r="I2" s="272"/>
      <c r="J2" s="272"/>
      <c r="K2" s="272"/>
      <c r="L2" s="272"/>
      <c r="M2" s="272"/>
      <c r="N2" s="46"/>
      <c r="O2" s="19"/>
      <c r="P2" s="19"/>
    </row>
    <row r="3" spans="1:16" ht="13.05" customHeight="1" x14ac:dyDescent="0.25">
      <c r="A3" s="273"/>
      <c r="B3" s="552" t="s">
        <v>142</v>
      </c>
      <c r="C3" s="553"/>
      <c r="D3" s="553"/>
      <c r="E3" s="554"/>
      <c r="F3" s="552" t="s">
        <v>143</v>
      </c>
      <c r="G3" s="555"/>
      <c r="H3" s="274" t="s">
        <v>144</v>
      </c>
      <c r="I3" s="552" t="s">
        <v>145</v>
      </c>
      <c r="J3" s="553"/>
      <c r="K3" s="554"/>
      <c r="L3" s="274" t="s">
        <v>146</v>
      </c>
      <c r="M3" s="274" t="s">
        <v>102</v>
      </c>
      <c r="N3" s="274" t="s">
        <v>147</v>
      </c>
      <c r="O3" s="275" t="s">
        <v>148</v>
      </c>
      <c r="P3" s="275" t="s">
        <v>149</v>
      </c>
    </row>
    <row r="4" spans="1:16" ht="23.55" customHeight="1" x14ac:dyDescent="0.25">
      <c r="A4" s="274" t="s">
        <v>150</v>
      </c>
      <c r="B4" s="276" t="s">
        <v>151</v>
      </c>
      <c r="C4" s="276" t="s">
        <v>152</v>
      </c>
      <c r="D4" s="277" t="s">
        <v>34</v>
      </c>
      <c r="E4" s="274" t="s">
        <v>153</v>
      </c>
      <c r="F4" s="276" t="s">
        <v>151</v>
      </c>
      <c r="G4" s="274" t="s">
        <v>154</v>
      </c>
      <c r="H4" s="278"/>
      <c r="I4" s="274" t="s">
        <v>155</v>
      </c>
      <c r="J4" s="279" t="s">
        <v>156</v>
      </c>
      <c r="K4" s="279" t="s">
        <v>157</v>
      </c>
      <c r="L4" s="280"/>
      <c r="M4" s="280"/>
      <c r="N4" s="281"/>
      <c r="O4" s="23"/>
      <c r="P4" s="19"/>
    </row>
    <row r="5" spans="1:16" ht="10.95" customHeight="1" x14ac:dyDescent="0.25">
      <c r="A5" s="282"/>
      <c r="B5" s="565"/>
      <c r="C5" s="566"/>
      <c r="D5" s="567"/>
      <c r="E5" s="284"/>
      <c r="F5" s="281"/>
      <c r="G5" s="285"/>
      <c r="H5" s="286">
        <f>N5+O5+P5</f>
        <v>6024.6500000000005</v>
      </c>
      <c r="I5" s="287"/>
      <c r="J5" s="286"/>
      <c r="K5" s="287"/>
      <c r="L5" s="288"/>
      <c r="M5" s="288"/>
      <c r="N5" s="289">
        <v>5567.89</v>
      </c>
      <c r="O5" s="290">
        <v>269.75</v>
      </c>
      <c r="P5" s="291">
        <v>187.01</v>
      </c>
    </row>
    <row r="6" spans="1:16" ht="10.95" customHeight="1" x14ac:dyDescent="0.25">
      <c r="A6" s="292"/>
      <c r="B6" s="283"/>
      <c r="C6" s="293"/>
      <c r="D6" s="294"/>
      <c r="E6" s="295"/>
      <c r="F6" s="283"/>
      <c r="G6" s="293"/>
      <c r="H6" s="296"/>
      <c r="I6" s="297"/>
      <c r="J6" s="296"/>
      <c r="K6" s="297"/>
      <c r="L6" s="297"/>
      <c r="M6" s="298"/>
      <c r="N6" s="299"/>
      <c r="O6" s="300"/>
      <c r="P6" s="301"/>
    </row>
    <row r="7" spans="1:16" ht="10.95" customHeight="1" x14ac:dyDescent="0.25">
      <c r="A7" s="282">
        <v>45601</v>
      </c>
      <c r="B7" s="276" t="s">
        <v>158</v>
      </c>
      <c r="C7" s="302">
        <v>10</v>
      </c>
      <c r="D7" s="303"/>
      <c r="E7" s="304"/>
      <c r="F7" s="276"/>
      <c r="G7" s="302"/>
      <c r="H7" s="305">
        <f>H5+C7+D7-G7</f>
        <v>6034.6500000000005</v>
      </c>
      <c r="I7" s="306"/>
      <c r="J7" s="306"/>
      <c r="K7" s="285"/>
      <c r="L7" s="307"/>
      <c r="M7" s="308"/>
      <c r="N7" s="302">
        <f>SUM(N5+C7+D7+E7-G7)</f>
        <v>5577.89</v>
      </c>
      <c r="O7" s="290"/>
      <c r="P7" s="291"/>
    </row>
    <row r="8" spans="1:16" ht="10.95" customHeight="1" x14ac:dyDescent="0.25">
      <c r="A8" s="282">
        <v>45603</v>
      </c>
      <c r="B8" s="276" t="s">
        <v>159</v>
      </c>
      <c r="C8" s="302">
        <v>10</v>
      </c>
      <c r="D8" s="303"/>
      <c r="E8" s="304"/>
      <c r="F8" s="276"/>
      <c r="G8" s="302"/>
      <c r="H8" s="309">
        <f>H7+C8+D8-G8</f>
        <v>6044.6500000000005</v>
      </c>
      <c r="I8" s="310"/>
      <c r="J8" s="311"/>
      <c r="K8" s="304"/>
      <c r="L8" s="290"/>
      <c r="M8" s="308"/>
      <c r="N8" s="302">
        <f>SUM(N7+C8+D8+E8-G8)</f>
        <v>5587.89</v>
      </c>
      <c r="O8" s="290"/>
      <c r="P8" s="301"/>
    </row>
    <row r="9" spans="1:16" ht="10.95" customHeight="1" x14ac:dyDescent="0.25">
      <c r="A9" s="282">
        <v>45603</v>
      </c>
      <c r="B9" s="276" t="s">
        <v>160</v>
      </c>
      <c r="C9" s="302">
        <v>10</v>
      </c>
      <c r="D9" s="303"/>
      <c r="E9" s="304"/>
      <c r="F9" s="276"/>
      <c r="G9" s="310"/>
      <c r="H9" s="309">
        <f>H8+C9+D9-G9</f>
        <v>6054.6500000000005</v>
      </c>
      <c r="I9" s="312"/>
      <c r="J9" s="312"/>
      <c r="K9" s="304"/>
      <c r="L9" s="290"/>
      <c r="M9" s="308"/>
      <c r="N9" s="302">
        <f>SUM(N8+C9+D9+E9-G9)</f>
        <v>5597.89</v>
      </c>
      <c r="O9" s="290"/>
      <c r="P9" s="291"/>
    </row>
    <row r="10" spans="1:16" ht="10.95" customHeight="1" x14ac:dyDescent="0.25">
      <c r="A10" s="282">
        <v>45604</v>
      </c>
      <c r="B10" s="276" t="s">
        <v>161</v>
      </c>
      <c r="C10" s="313"/>
      <c r="D10" s="303">
        <v>10</v>
      </c>
      <c r="E10" s="302"/>
      <c r="F10" s="281"/>
      <c r="G10" s="302"/>
      <c r="H10" s="309">
        <f>H9+C10+D10-G10</f>
        <v>6064.6500000000005</v>
      </c>
      <c r="I10" s="286"/>
      <c r="J10" s="286"/>
      <c r="K10" s="304"/>
      <c r="L10" s="290"/>
      <c r="M10" s="308"/>
      <c r="N10" s="302">
        <f>SUM(N9+C10+D10+E10-G10)</f>
        <v>5607.89</v>
      </c>
      <c r="O10" s="290"/>
      <c r="P10" s="291"/>
    </row>
    <row r="11" spans="1:16" ht="10.95" customHeight="1" x14ac:dyDescent="0.25">
      <c r="A11" s="314">
        <v>45629</v>
      </c>
      <c r="B11" s="277"/>
      <c r="C11" s="302"/>
      <c r="D11" s="303"/>
      <c r="E11" s="304"/>
      <c r="F11" s="276" t="s">
        <v>162</v>
      </c>
      <c r="G11" s="302">
        <v>137.80000000000001</v>
      </c>
      <c r="H11" s="309">
        <f>H10+C11+D11-G11</f>
        <v>5926.85</v>
      </c>
      <c r="I11" s="286"/>
      <c r="J11" s="302"/>
      <c r="K11" s="304"/>
      <c r="L11" s="290"/>
      <c r="M11" s="308"/>
      <c r="N11" s="302">
        <f>SUM(N10+C11+D11+E11-G11)</f>
        <v>5470.09</v>
      </c>
      <c r="O11" s="290"/>
      <c r="P11" s="291"/>
    </row>
    <row r="12" spans="1:16" ht="10.95" customHeight="1" x14ac:dyDescent="0.25">
      <c r="A12" s="282">
        <v>45632</v>
      </c>
      <c r="B12" s="276" t="s">
        <v>163</v>
      </c>
      <c r="C12" s="303">
        <v>40</v>
      </c>
      <c r="E12" s="281"/>
      <c r="F12" s="276"/>
      <c r="G12" s="310"/>
      <c r="H12" s="309">
        <f t="shared" ref="H12:H75" si="0">H11+C12+D12-G12</f>
        <v>5966.85</v>
      </c>
      <c r="I12" s="281"/>
      <c r="J12" s="281"/>
      <c r="K12" s="304"/>
      <c r="L12" s="290"/>
      <c r="M12" s="308"/>
      <c r="N12" s="302">
        <f t="shared" ref="N12:N75" si="1">SUM(N11+C12+D12+E12-G12)</f>
        <v>5510.09</v>
      </c>
      <c r="O12" s="290"/>
      <c r="P12" s="291"/>
    </row>
    <row r="13" spans="1:16" ht="10.95" customHeight="1" x14ac:dyDescent="0.25">
      <c r="A13" s="282">
        <v>45684</v>
      </c>
      <c r="B13" s="276" t="s">
        <v>164</v>
      </c>
      <c r="C13" s="302">
        <v>85</v>
      </c>
      <c r="D13" s="303"/>
      <c r="E13" s="281"/>
      <c r="F13" s="276"/>
      <c r="G13" s="310"/>
      <c r="H13" s="309">
        <f t="shared" si="0"/>
        <v>6051.85</v>
      </c>
      <c r="I13" s="281"/>
      <c r="J13" s="281"/>
      <c r="K13" s="304"/>
      <c r="L13" s="290"/>
      <c r="M13" s="308"/>
      <c r="N13" s="302">
        <f t="shared" si="1"/>
        <v>5595.09</v>
      </c>
      <c r="O13" s="290"/>
      <c r="P13" s="291"/>
    </row>
    <row r="14" spans="1:16" ht="10.95" customHeight="1" x14ac:dyDescent="0.25">
      <c r="A14" s="282">
        <v>45684</v>
      </c>
      <c r="B14" s="276" t="s">
        <v>165</v>
      </c>
      <c r="C14" s="310">
        <v>85</v>
      </c>
      <c r="D14" s="303"/>
      <c r="E14" s="281"/>
      <c r="F14" s="276"/>
      <c r="G14" s="310"/>
      <c r="H14" s="309">
        <f t="shared" si="0"/>
        <v>6136.85</v>
      </c>
      <c r="I14" s="312"/>
      <c r="J14" s="310"/>
      <c r="K14" s="304"/>
      <c r="L14" s="290"/>
      <c r="M14" s="308"/>
      <c r="N14" s="302">
        <f t="shared" si="1"/>
        <v>5680.09</v>
      </c>
      <c r="O14" s="290"/>
      <c r="P14" s="291"/>
    </row>
    <row r="15" spans="1:16" ht="10.95" customHeight="1" x14ac:dyDescent="0.25">
      <c r="A15" s="282">
        <v>45684</v>
      </c>
      <c r="B15" s="276" t="s">
        <v>166</v>
      </c>
      <c r="C15" s="302">
        <v>85</v>
      </c>
      <c r="D15" s="303"/>
      <c r="E15" s="304"/>
      <c r="F15" s="315"/>
      <c r="G15" s="302"/>
      <c r="H15" s="309">
        <f t="shared" si="0"/>
        <v>6221.85</v>
      </c>
      <c r="I15" s="310"/>
      <c r="J15" s="312"/>
      <c r="K15" s="304"/>
      <c r="L15" s="290"/>
      <c r="M15" s="308"/>
      <c r="N15" s="302">
        <f t="shared" si="1"/>
        <v>5765.09</v>
      </c>
      <c r="O15" s="290"/>
      <c r="P15" s="291"/>
    </row>
    <row r="16" spans="1:16" ht="10.95" customHeight="1" x14ac:dyDescent="0.25">
      <c r="A16" s="282">
        <v>45684</v>
      </c>
      <c r="B16" s="276" t="s">
        <v>167</v>
      </c>
      <c r="C16" s="310">
        <v>85</v>
      </c>
      <c r="D16" s="303"/>
      <c r="E16" s="304"/>
      <c r="F16" s="281"/>
      <c r="G16" s="310"/>
      <c r="H16" s="309">
        <f t="shared" si="0"/>
        <v>6306.85</v>
      </c>
      <c r="I16" s="286"/>
      <c r="J16" s="286"/>
      <c r="K16" s="304"/>
      <c r="L16" s="290"/>
      <c r="M16" s="308"/>
      <c r="N16" s="302">
        <f t="shared" si="1"/>
        <v>5850.09</v>
      </c>
      <c r="O16" s="290"/>
      <c r="P16" s="291"/>
    </row>
    <row r="17" spans="1:16" ht="10.95" customHeight="1" x14ac:dyDescent="0.25">
      <c r="A17" s="282">
        <v>45685</v>
      </c>
      <c r="B17" s="276" t="s">
        <v>168</v>
      </c>
      <c r="C17" s="310">
        <v>85</v>
      </c>
      <c r="D17" s="303"/>
      <c r="E17" s="304"/>
      <c r="F17" s="315"/>
      <c r="G17" s="310"/>
      <c r="H17" s="309">
        <f t="shared" si="0"/>
        <v>6391.85</v>
      </c>
      <c r="I17" s="316"/>
      <c r="J17" s="316"/>
      <c r="K17" s="304"/>
      <c r="L17" s="290"/>
      <c r="M17" s="308"/>
      <c r="N17" s="302">
        <f t="shared" si="1"/>
        <v>5935.09</v>
      </c>
      <c r="O17" s="290"/>
      <c r="P17" s="291"/>
    </row>
    <row r="18" spans="1:16" ht="10.95" customHeight="1" x14ac:dyDescent="0.25">
      <c r="A18" s="282">
        <v>45685</v>
      </c>
      <c r="B18" s="276" t="s">
        <v>169</v>
      </c>
      <c r="C18" s="310">
        <v>85</v>
      </c>
      <c r="D18" s="317"/>
      <c r="E18" s="318"/>
      <c r="F18" s="276"/>
      <c r="G18" s="302"/>
      <c r="H18" s="309">
        <f t="shared" si="0"/>
        <v>6476.85</v>
      </c>
      <c r="I18" s="310"/>
      <c r="J18" s="286"/>
      <c r="K18" s="304"/>
      <c r="L18" s="290"/>
      <c r="M18" s="308"/>
      <c r="N18" s="302">
        <f t="shared" si="1"/>
        <v>6020.09</v>
      </c>
      <c r="O18" s="290"/>
      <c r="P18" s="291"/>
    </row>
    <row r="19" spans="1:16" ht="10.95" customHeight="1" x14ac:dyDescent="0.25">
      <c r="A19" s="282">
        <v>45685</v>
      </c>
      <c r="B19" s="276" t="s">
        <v>170</v>
      </c>
      <c r="C19" s="302">
        <v>85</v>
      </c>
      <c r="D19" s="317"/>
      <c r="E19" s="318"/>
      <c r="F19" s="281"/>
      <c r="G19" s="310"/>
      <c r="H19" s="309">
        <f t="shared" si="0"/>
        <v>6561.85</v>
      </c>
      <c r="I19" s="286"/>
      <c r="J19" s="286"/>
      <c r="K19" s="304"/>
      <c r="L19" s="290"/>
      <c r="M19" s="308"/>
      <c r="N19" s="302">
        <f t="shared" si="1"/>
        <v>6105.09</v>
      </c>
      <c r="O19" s="290"/>
      <c r="P19" s="291"/>
    </row>
    <row r="20" spans="1:16" ht="10.95" customHeight="1" x14ac:dyDescent="0.25">
      <c r="A20" s="282">
        <v>45685</v>
      </c>
      <c r="B20" s="276" t="s">
        <v>171</v>
      </c>
      <c r="C20" s="310">
        <v>85</v>
      </c>
      <c r="D20" s="317"/>
      <c r="E20" s="318"/>
      <c r="F20" s="281"/>
      <c r="G20" s="302"/>
      <c r="H20" s="309">
        <f t="shared" si="0"/>
        <v>6646.85</v>
      </c>
      <c r="I20" s="286"/>
      <c r="J20" s="286"/>
      <c r="K20" s="304"/>
      <c r="L20" s="290"/>
      <c r="M20" s="308"/>
      <c r="N20" s="302">
        <f t="shared" si="1"/>
        <v>6190.09</v>
      </c>
      <c r="O20" s="290"/>
      <c r="P20" s="291"/>
    </row>
    <row r="21" spans="1:16" ht="10.95" customHeight="1" x14ac:dyDescent="0.25">
      <c r="A21" s="282">
        <v>45686</v>
      </c>
      <c r="B21" s="276" t="s">
        <v>172</v>
      </c>
      <c r="C21" s="302">
        <v>85</v>
      </c>
      <c r="D21" s="317"/>
      <c r="E21" s="318"/>
      <c r="F21" s="281"/>
      <c r="G21" s="302"/>
      <c r="H21" s="309">
        <f t="shared" si="0"/>
        <v>6731.85</v>
      </c>
      <c r="I21" s="310"/>
      <c r="J21" s="286"/>
      <c r="K21" s="304"/>
      <c r="L21" s="290"/>
      <c r="M21" s="308"/>
      <c r="N21" s="302">
        <f t="shared" si="1"/>
        <v>6275.09</v>
      </c>
      <c r="O21" s="290"/>
      <c r="P21" s="291"/>
    </row>
    <row r="22" spans="1:16" ht="10.95" customHeight="1" x14ac:dyDescent="0.25">
      <c r="A22" s="282">
        <v>45686</v>
      </c>
      <c r="B22" s="276" t="s">
        <v>173</v>
      </c>
      <c r="C22" s="302">
        <v>85</v>
      </c>
      <c r="D22" s="303"/>
      <c r="E22" s="304"/>
      <c r="F22" s="281"/>
      <c r="G22" s="310"/>
      <c r="H22" s="309">
        <f t="shared" si="0"/>
        <v>6816.85</v>
      </c>
      <c r="I22" s="286"/>
      <c r="J22" s="286"/>
      <c r="K22" s="304"/>
      <c r="L22" s="290"/>
      <c r="M22" s="308"/>
      <c r="N22" s="302">
        <f t="shared" si="1"/>
        <v>6360.09</v>
      </c>
      <c r="O22" s="290"/>
      <c r="P22" s="291"/>
    </row>
    <row r="23" spans="1:16" ht="10.95" customHeight="1" x14ac:dyDescent="0.25">
      <c r="A23" s="282">
        <v>45686</v>
      </c>
      <c r="B23" s="276" t="s">
        <v>174</v>
      </c>
      <c r="C23" s="302">
        <v>85</v>
      </c>
      <c r="D23" s="303"/>
      <c r="E23" s="304"/>
      <c r="F23" s="281"/>
      <c r="G23" s="310"/>
      <c r="H23" s="309">
        <f t="shared" si="0"/>
        <v>6901.85</v>
      </c>
      <c r="I23" s="286"/>
      <c r="J23" s="286"/>
      <c r="K23" s="304"/>
      <c r="L23" s="290"/>
      <c r="M23" s="308"/>
      <c r="N23" s="302">
        <f t="shared" si="1"/>
        <v>6445.09</v>
      </c>
      <c r="O23" s="290"/>
      <c r="P23" s="291"/>
    </row>
    <row r="24" spans="1:16" ht="10.95" customHeight="1" x14ac:dyDescent="0.25">
      <c r="A24" s="282">
        <v>45686</v>
      </c>
      <c r="B24" s="276" t="s">
        <v>175</v>
      </c>
      <c r="C24" s="302">
        <v>85</v>
      </c>
      <c r="D24" s="303"/>
      <c r="E24" s="304"/>
      <c r="F24" s="281"/>
      <c r="G24" s="302"/>
      <c r="H24" s="309">
        <f t="shared" si="0"/>
        <v>6986.85</v>
      </c>
      <c r="I24" s="311"/>
      <c r="J24" s="311"/>
      <c r="K24" s="319"/>
      <c r="L24" s="290"/>
      <c r="M24" s="308"/>
      <c r="N24" s="302">
        <f t="shared" si="1"/>
        <v>6530.09</v>
      </c>
      <c r="O24" s="290"/>
      <c r="P24" s="291"/>
    </row>
    <row r="25" spans="1:16" ht="10.95" customHeight="1" x14ac:dyDescent="0.25">
      <c r="A25" s="282">
        <v>45686</v>
      </c>
      <c r="B25" s="320" t="s">
        <v>176</v>
      </c>
      <c r="C25" s="310">
        <v>85</v>
      </c>
      <c r="D25" s="303"/>
      <c r="E25" s="304"/>
      <c r="F25" s="281"/>
      <c r="G25" s="302"/>
      <c r="H25" s="309">
        <f t="shared" si="0"/>
        <v>7071.85</v>
      </c>
      <c r="I25" s="311"/>
      <c r="J25" s="311"/>
      <c r="K25" s="319"/>
      <c r="L25" s="290"/>
      <c r="M25" s="308"/>
      <c r="N25" s="302">
        <f t="shared" si="1"/>
        <v>6615.09</v>
      </c>
      <c r="O25" s="290"/>
      <c r="P25" s="291"/>
    </row>
    <row r="26" spans="1:16" ht="10.95" customHeight="1" x14ac:dyDescent="0.25">
      <c r="A26" s="282">
        <v>45687</v>
      </c>
      <c r="B26" s="276" t="s">
        <v>177</v>
      </c>
      <c r="C26" s="310">
        <v>15</v>
      </c>
      <c r="D26" s="303"/>
      <c r="E26" s="304"/>
      <c r="F26" s="281"/>
      <c r="G26" s="302"/>
      <c r="H26" s="309">
        <f t="shared" si="0"/>
        <v>7086.85</v>
      </c>
      <c r="I26" s="286"/>
      <c r="J26" s="286"/>
      <c r="K26" s="304"/>
      <c r="L26" s="290"/>
      <c r="M26" s="308"/>
      <c r="N26" s="302">
        <f t="shared" si="1"/>
        <v>6630.09</v>
      </c>
      <c r="O26" s="300"/>
      <c r="P26" s="301"/>
    </row>
    <row r="27" spans="1:16" ht="10.95" customHeight="1" x14ac:dyDescent="0.25">
      <c r="A27" s="282">
        <v>45687</v>
      </c>
      <c r="B27" s="276" t="s">
        <v>178</v>
      </c>
      <c r="C27" s="310">
        <v>85</v>
      </c>
      <c r="D27" s="317"/>
      <c r="E27" s="318"/>
      <c r="F27" s="281"/>
      <c r="G27" s="302"/>
      <c r="H27" s="309">
        <f t="shared" si="0"/>
        <v>7171.85</v>
      </c>
      <c r="I27" s="286"/>
      <c r="J27" s="286"/>
      <c r="K27" s="304"/>
      <c r="L27" s="290"/>
      <c r="M27" s="308"/>
      <c r="N27" s="302">
        <f t="shared" si="1"/>
        <v>6715.09</v>
      </c>
      <c r="O27" s="290"/>
      <c r="P27" s="291"/>
    </row>
    <row r="28" spans="1:16" ht="10.95" customHeight="1" x14ac:dyDescent="0.25">
      <c r="A28" s="282">
        <v>45688</v>
      </c>
      <c r="B28" s="276" t="s">
        <v>179</v>
      </c>
      <c r="C28" s="302">
        <v>5</v>
      </c>
      <c r="D28" s="317"/>
      <c r="E28" s="318"/>
      <c r="F28" s="276"/>
      <c r="G28" s="310"/>
      <c r="H28" s="309">
        <f t="shared" si="0"/>
        <v>7176.85</v>
      </c>
      <c r="I28" s="286"/>
      <c r="J28" s="286"/>
      <c r="K28" s="304"/>
      <c r="L28" s="290"/>
      <c r="M28" s="308"/>
      <c r="N28" s="302">
        <f t="shared" si="1"/>
        <v>6720.09</v>
      </c>
      <c r="O28" s="300"/>
      <c r="P28" s="301"/>
    </row>
    <row r="29" spans="1:16" ht="10.95" customHeight="1" x14ac:dyDescent="0.25">
      <c r="A29" s="282">
        <v>45688</v>
      </c>
      <c r="B29" s="276" t="s">
        <v>180</v>
      </c>
      <c r="C29" s="302">
        <v>85</v>
      </c>
      <c r="D29" s="317"/>
      <c r="E29" s="318"/>
      <c r="F29" s="276"/>
      <c r="G29" s="321"/>
      <c r="H29" s="309">
        <f t="shared" si="0"/>
        <v>7261.85</v>
      </c>
      <c r="I29" s="286"/>
      <c r="J29" s="286"/>
      <c r="K29" s="304"/>
      <c r="L29" s="290"/>
      <c r="M29" s="308"/>
      <c r="N29" s="302">
        <f t="shared" si="1"/>
        <v>6805.09</v>
      </c>
      <c r="O29" s="290"/>
      <c r="P29" s="291"/>
    </row>
    <row r="30" spans="1:16" ht="10.95" customHeight="1" x14ac:dyDescent="0.25">
      <c r="A30" s="282">
        <v>45691</v>
      </c>
      <c r="B30" s="276" t="s">
        <v>181</v>
      </c>
      <c r="C30" s="302">
        <v>5</v>
      </c>
      <c r="D30" s="317"/>
      <c r="E30" s="318"/>
      <c r="F30" s="281"/>
      <c r="G30" s="310"/>
      <c r="H30" s="309">
        <f t="shared" si="0"/>
        <v>7266.85</v>
      </c>
      <c r="I30" s="286"/>
      <c r="J30" s="310"/>
      <c r="K30" s="304"/>
      <c r="L30" s="290"/>
      <c r="M30" s="308"/>
      <c r="N30" s="302">
        <f t="shared" si="1"/>
        <v>6810.09</v>
      </c>
      <c r="O30" s="290"/>
      <c r="P30" s="291"/>
    </row>
    <row r="31" spans="1:16" ht="10.95" customHeight="1" x14ac:dyDescent="0.25">
      <c r="A31" s="282">
        <v>45691</v>
      </c>
      <c r="B31" s="276" t="s">
        <v>182</v>
      </c>
      <c r="C31" s="302">
        <v>5</v>
      </c>
      <c r="D31" s="322"/>
      <c r="E31" s="323"/>
      <c r="F31" s="278"/>
      <c r="G31" s="302"/>
      <c r="H31" s="309">
        <f t="shared" si="0"/>
        <v>7271.85</v>
      </c>
      <c r="I31" s="302"/>
      <c r="J31" s="286"/>
      <c r="K31" s="304"/>
      <c r="L31" s="290"/>
      <c r="M31" s="308"/>
      <c r="N31" s="302">
        <f t="shared" si="1"/>
        <v>6815.09</v>
      </c>
      <c r="O31" s="290"/>
      <c r="P31" s="291"/>
    </row>
    <row r="32" spans="1:16" ht="10.95" customHeight="1" x14ac:dyDescent="0.25">
      <c r="A32" s="282">
        <v>45693</v>
      </c>
      <c r="B32" s="276" t="s">
        <v>160</v>
      </c>
      <c r="C32" s="310">
        <v>5</v>
      </c>
      <c r="D32" s="303"/>
      <c r="E32" s="304"/>
      <c r="F32" s="281"/>
      <c r="G32" s="302"/>
      <c r="H32" s="309">
        <f t="shared" si="0"/>
        <v>7276.85</v>
      </c>
      <c r="I32" s="312"/>
      <c r="J32" s="312"/>
      <c r="K32" s="304"/>
      <c r="L32" s="290"/>
      <c r="M32" s="308"/>
      <c r="N32" s="302">
        <f t="shared" si="1"/>
        <v>6820.09</v>
      </c>
      <c r="O32" s="290"/>
      <c r="P32" s="291"/>
    </row>
    <row r="33" spans="1:16" ht="10.95" customHeight="1" x14ac:dyDescent="0.25">
      <c r="A33" s="282">
        <v>45693</v>
      </c>
      <c r="B33" s="276" t="s">
        <v>183</v>
      </c>
      <c r="C33" s="310">
        <v>85</v>
      </c>
      <c r="D33" s="303"/>
      <c r="E33" s="304"/>
      <c r="F33" s="281"/>
      <c r="G33" s="302"/>
      <c r="H33" s="309">
        <f t="shared" si="0"/>
        <v>7361.85</v>
      </c>
      <c r="I33" s="312"/>
      <c r="J33" s="312"/>
      <c r="K33" s="304"/>
      <c r="L33" s="290"/>
      <c r="M33" s="308"/>
      <c r="N33" s="302">
        <f t="shared" si="1"/>
        <v>6905.09</v>
      </c>
      <c r="O33" s="290"/>
      <c r="P33" s="291"/>
    </row>
    <row r="34" spans="1:16" ht="10.95" customHeight="1" x14ac:dyDescent="0.25">
      <c r="A34" s="282">
        <v>45693</v>
      </c>
      <c r="B34" s="276"/>
      <c r="C34" s="302"/>
      <c r="D34" s="303"/>
      <c r="E34" s="304"/>
      <c r="F34" s="281" t="s">
        <v>184</v>
      </c>
      <c r="G34" s="310">
        <v>8.82</v>
      </c>
      <c r="H34" s="309">
        <f t="shared" si="0"/>
        <v>7353.0300000000007</v>
      </c>
      <c r="I34" s="312"/>
      <c r="J34" s="312"/>
      <c r="K34" s="304"/>
      <c r="L34" s="290"/>
      <c r="M34" s="308"/>
      <c r="N34" s="302">
        <f t="shared" si="1"/>
        <v>6896.27</v>
      </c>
      <c r="O34" s="290"/>
      <c r="P34" s="291"/>
    </row>
    <row r="35" spans="1:16" ht="10.95" customHeight="1" x14ac:dyDescent="0.25">
      <c r="A35" s="282">
        <v>45693</v>
      </c>
      <c r="B35" s="276"/>
      <c r="C35" s="310"/>
      <c r="D35" s="303"/>
      <c r="E35" s="304"/>
      <c r="F35" s="281" t="s">
        <v>185</v>
      </c>
      <c r="G35" s="302">
        <v>21.25</v>
      </c>
      <c r="H35" s="309">
        <f t="shared" si="0"/>
        <v>7331.7800000000007</v>
      </c>
      <c r="I35" s="286"/>
      <c r="J35" s="286"/>
      <c r="K35" s="319"/>
      <c r="L35" s="290"/>
      <c r="M35" s="308"/>
      <c r="N35" s="302">
        <f t="shared" si="1"/>
        <v>6875.02</v>
      </c>
      <c r="O35" s="290"/>
      <c r="P35" s="291"/>
    </row>
    <row r="36" spans="1:16" ht="10.95" customHeight="1" x14ac:dyDescent="0.25">
      <c r="A36" s="282">
        <v>45693</v>
      </c>
      <c r="B36" s="276"/>
      <c r="C36" s="310"/>
      <c r="D36" s="303"/>
      <c r="E36" s="304"/>
      <c r="F36" s="281" t="s">
        <v>186</v>
      </c>
      <c r="G36" s="302">
        <v>340.8</v>
      </c>
      <c r="H36" s="309">
        <f t="shared" si="0"/>
        <v>6990.9800000000005</v>
      </c>
      <c r="I36" s="286"/>
      <c r="J36" s="286"/>
      <c r="K36" s="319"/>
      <c r="L36" s="290"/>
      <c r="M36" s="308"/>
      <c r="N36" s="302">
        <f t="shared" si="1"/>
        <v>6534.22</v>
      </c>
      <c r="O36" s="290"/>
      <c r="P36" s="291"/>
    </row>
    <row r="37" spans="1:16" ht="10.95" customHeight="1" x14ac:dyDescent="0.25">
      <c r="A37" s="282">
        <v>45694</v>
      </c>
      <c r="B37" s="276" t="s">
        <v>187</v>
      </c>
      <c r="C37" s="310">
        <v>85</v>
      </c>
      <c r="D37" s="303"/>
      <c r="E37" s="304"/>
      <c r="F37" s="281"/>
      <c r="G37" s="302"/>
      <c r="H37" s="309">
        <f t="shared" si="0"/>
        <v>7075.9800000000005</v>
      </c>
      <c r="I37" s="286"/>
      <c r="J37" s="316"/>
      <c r="K37" s="319"/>
      <c r="L37" s="290"/>
      <c r="M37" s="308"/>
      <c r="N37" s="302">
        <f t="shared" si="1"/>
        <v>6619.22</v>
      </c>
      <c r="O37" s="290"/>
      <c r="P37" s="291"/>
    </row>
    <row r="38" spans="1:16" ht="10.95" customHeight="1" x14ac:dyDescent="0.25">
      <c r="A38" s="282">
        <v>45694</v>
      </c>
      <c r="B38" s="276" t="s">
        <v>188</v>
      </c>
      <c r="C38" s="310">
        <v>85</v>
      </c>
      <c r="D38" s="303"/>
      <c r="E38" s="304"/>
      <c r="F38" s="276"/>
      <c r="G38" s="302"/>
      <c r="H38" s="309">
        <f t="shared" si="0"/>
        <v>7160.9800000000005</v>
      </c>
      <c r="I38" s="286"/>
      <c r="J38" s="286"/>
      <c r="K38" s="304"/>
      <c r="L38" s="290"/>
      <c r="M38" s="308"/>
      <c r="N38" s="302">
        <f t="shared" si="1"/>
        <v>6704.22</v>
      </c>
      <c r="O38" s="290"/>
      <c r="P38" s="291"/>
    </row>
    <row r="39" spans="1:16" ht="10.95" customHeight="1" x14ac:dyDescent="0.25">
      <c r="A39" s="282">
        <v>45695</v>
      </c>
      <c r="B39" s="276" t="s">
        <v>189</v>
      </c>
      <c r="C39" s="302">
        <v>5</v>
      </c>
      <c r="D39" s="303"/>
      <c r="E39" s="281"/>
      <c r="F39" s="276"/>
      <c r="G39" s="302"/>
      <c r="H39" s="309">
        <f t="shared" si="0"/>
        <v>7165.9800000000005</v>
      </c>
      <c r="I39" s="286"/>
      <c r="J39" s="286"/>
      <c r="K39" s="304"/>
      <c r="L39" s="290"/>
      <c r="M39" s="308"/>
      <c r="N39" s="302">
        <f t="shared" si="1"/>
        <v>6709.22</v>
      </c>
      <c r="O39" s="290"/>
      <c r="P39" s="291"/>
    </row>
    <row r="40" spans="1:16" ht="10.95" customHeight="1" x14ac:dyDescent="0.25">
      <c r="A40" s="282">
        <v>45695</v>
      </c>
      <c r="B40" s="324" t="s">
        <v>190</v>
      </c>
      <c r="C40" s="325">
        <v>5</v>
      </c>
      <c r="D40" s="303"/>
      <c r="E40" s="304"/>
      <c r="F40" s="276"/>
      <c r="G40" s="302"/>
      <c r="H40" s="309">
        <f t="shared" si="0"/>
        <v>7170.9800000000005</v>
      </c>
      <c r="I40" s="312"/>
      <c r="J40" s="312"/>
      <c r="K40" s="304"/>
      <c r="L40" s="290"/>
      <c r="M40" s="308"/>
      <c r="N40" s="302">
        <f t="shared" si="1"/>
        <v>6714.22</v>
      </c>
      <c r="O40" s="290"/>
      <c r="P40" s="291"/>
    </row>
    <row r="41" spans="1:16" ht="10.95" customHeight="1" x14ac:dyDescent="0.25">
      <c r="A41" s="282">
        <v>45695</v>
      </c>
      <c r="B41" s="276" t="s">
        <v>191</v>
      </c>
      <c r="C41" s="302">
        <v>85</v>
      </c>
      <c r="D41" s="303"/>
      <c r="E41" s="304"/>
      <c r="F41" s="276"/>
      <c r="G41" s="302"/>
      <c r="H41" s="309">
        <f t="shared" si="0"/>
        <v>7255.9800000000005</v>
      </c>
      <c r="I41" s="312"/>
      <c r="J41" s="312"/>
      <c r="K41" s="319"/>
      <c r="L41" s="290"/>
      <c r="M41" s="308"/>
      <c r="N41" s="302">
        <f t="shared" si="1"/>
        <v>6799.22</v>
      </c>
      <c r="O41" s="290"/>
      <c r="P41" s="291"/>
    </row>
    <row r="42" spans="1:16" ht="10.95" customHeight="1" x14ac:dyDescent="0.25">
      <c r="A42" s="282">
        <v>45695</v>
      </c>
      <c r="B42" s="276" t="s">
        <v>192</v>
      </c>
      <c r="C42" s="310">
        <v>85</v>
      </c>
      <c r="D42" s="303"/>
      <c r="E42" s="326"/>
      <c r="F42" s="281"/>
      <c r="G42" s="302"/>
      <c r="H42" s="309">
        <f t="shared" si="0"/>
        <v>7340.9800000000005</v>
      </c>
      <c r="I42" s="286"/>
      <c r="J42" s="286"/>
      <c r="K42" s="304"/>
      <c r="L42" s="290"/>
      <c r="M42" s="308"/>
      <c r="N42" s="302">
        <f t="shared" si="1"/>
        <v>6884.22</v>
      </c>
      <c r="O42" s="290"/>
      <c r="P42" s="291"/>
    </row>
    <row r="43" spans="1:16" ht="10.95" customHeight="1" x14ac:dyDescent="0.25">
      <c r="A43" s="282">
        <v>45695</v>
      </c>
      <c r="B43" s="276" t="s">
        <v>193</v>
      </c>
      <c r="C43" s="310"/>
      <c r="D43" s="303">
        <v>170</v>
      </c>
      <c r="E43" s="304"/>
      <c r="F43" s="281"/>
      <c r="G43" s="302"/>
      <c r="H43" s="309">
        <f t="shared" si="0"/>
        <v>7510.9800000000005</v>
      </c>
      <c r="I43" s="286"/>
      <c r="J43" s="286"/>
      <c r="K43" s="304"/>
      <c r="L43" s="290"/>
      <c r="M43" s="308"/>
      <c r="N43" s="302">
        <f t="shared" si="1"/>
        <v>7054.22</v>
      </c>
      <c r="O43" s="290"/>
      <c r="P43" s="291"/>
    </row>
    <row r="44" spans="1:16" ht="10.95" customHeight="1" x14ac:dyDescent="0.25">
      <c r="A44" s="282">
        <v>45698</v>
      </c>
      <c r="B44" s="276" t="s">
        <v>194</v>
      </c>
      <c r="C44" s="310">
        <v>5</v>
      </c>
      <c r="D44" s="317"/>
      <c r="E44" s="318"/>
      <c r="F44" s="281"/>
      <c r="G44" s="302"/>
      <c r="H44" s="309">
        <f t="shared" si="0"/>
        <v>7515.9800000000005</v>
      </c>
      <c r="I44" s="286"/>
      <c r="J44" s="286"/>
      <c r="K44" s="285"/>
      <c r="L44" s="290"/>
      <c r="M44" s="308"/>
      <c r="N44" s="302">
        <f t="shared" si="1"/>
        <v>7059.22</v>
      </c>
      <c r="O44" s="327"/>
      <c r="P44" s="328"/>
    </row>
    <row r="45" spans="1:16" ht="10.95" customHeight="1" x14ac:dyDescent="0.25">
      <c r="A45" s="282">
        <v>45698</v>
      </c>
      <c r="B45" s="276" t="s">
        <v>195</v>
      </c>
      <c r="C45" s="310">
        <v>85</v>
      </c>
      <c r="D45" s="303"/>
      <c r="E45" s="304"/>
      <c r="F45" s="276"/>
      <c r="G45" s="302"/>
      <c r="H45" s="309">
        <f t="shared" si="0"/>
        <v>7600.9800000000005</v>
      </c>
      <c r="I45" s="286"/>
      <c r="J45" s="316"/>
      <c r="K45" s="304"/>
      <c r="L45" s="290"/>
      <c r="M45" s="308"/>
      <c r="N45" s="302">
        <f t="shared" si="1"/>
        <v>7144.22</v>
      </c>
      <c r="O45" s="327"/>
      <c r="P45" s="328"/>
    </row>
    <row r="46" spans="1:16" ht="10.95" customHeight="1" x14ac:dyDescent="0.25">
      <c r="A46" s="282">
        <v>45698</v>
      </c>
      <c r="B46" s="276" t="s">
        <v>196</v>
      </c>
      <c r="C46" s="318">
        <v>85</v>
      </c>
      <c r="D46" s="303"/>
      <c r="E46" s="318"/>
      <c r="F46" s="281"/>
      <c r="G46" s="302"/>
      <c r="H46" s="309">
        <f t="shared" si="0"/>
        <v>7685.9800000000005</v>
      </c>
      <c r="I46" s="286"/>
      <c r="J46" s="286"/>
      <c r="K46" s="304"/>
      <c r="L46" s="290"/>
      <c r="M46" s="308"/>
      <c r="N46" s="302">
        <f t="shared" si="1"/>
        <v>7229.22</v>
      </c>
      <c r="O46" s="327"/>
      <c r="P46" s="328"/>
    </row>
    <row r="47" spans="1:16" ht="10.95" customHeight="1" x14ac:dyDescent="0.25">
      <c r="A47" s="282">
        <v>45698</v>
      </c>
      <c r="B47" s="276"/>
      <c r="C47" s="302"/>
      <c r="D47" s="303"/>
      <c r="E47" s="304"/>
      <c r="F47" s="329" t="s">
        <v>197</v>
      </c>
      <c r="G47" s="302">
        <v>0.03</v>
      </c>
      <c r="H47" s="309">
        <f t="shared" si="0"/>
        <v>7685.9500000000007</v>
      </c>
      <c r="I47" s="286"/>
      <c r="J47" s="286"/>
      <c r="K47" s="304"/>
      <c r="L47" s="290"/>
      <c r="M47" s="308"/>
      <c r="N47" s="302">
        <f t="shared" si="1"/>
        <v>7229.1900000000005</v>
      </c>
      <c r="O47" s="327"/>
      <c r="P47" s="328"/>
    </row>
    <row r="48" spans="1:16" ht="10.95" customHeight="1" x14ac:dyDescent="0.25">
      <c r="A48" s="282">
        <v>45698</v>
      </c>
      <c r="B48" s="276"/>
      <c r="C48" s="310"/>
      <c r="D48" s="303"/>
      <c r="E48" s="304"/>
      <c r="F48" s="276" t="s">
        <v>198</v>
      </c>
      <c r="G48" s="302">
        <v>6.26</v>
      </c>
      <c r="H48" s="309">
        <f t="shared" si="0"/>
        <v>7679.6900000000005</v>
      </c>
      <c r="I48" s="286"/>
      <c r="J48" s="286"/>
      <c r="K48" s="304"/>
      <c r="L48" s="290"/>
      <c r="M48" s="308"/>
      <c r="N48" s="302">
        <f t="shared" si="1"/>
        <v>7222.93</v>
      </c>
      <c r="O48" s="327"/>
      <c r="P48" s="328"/>
    </row>
    <row r="49" spans="1:16" ht="10.95" customHeight="1" x14ac:dyDescent="0.25">
      <c r="A49" s="282">
        <v>45698</v>
      </c>
      <c r="B49" s="276"/>
      <c r="C49" s="302"/>
      <c r="D49" s="303"/>
      <c r="E49" s="304"/>
      <c r="F49" s="281" t="s">
        <v>199</v>
      </c>
      <c r="G49" s="310">
        <v>14.95</v>
      </c>
      <c r="H49" s="309">
        <f t="shared" si="0"/>
        <v>7664.7400000000007</v>
      </c>
      <c r="I49" s="286"/>
      <c r="J49" s="286"/>
      <c r="K49" s="304"/>
      <c r="L49" s="290"/>
      <c r="M49" s="308"/>
      <c r="N49" s="302">
        <f t="shared" si="1"/>
        <v>7207.9800000000005</v>
      </c>
      <c r="O49" s="327"/>
      <c r="P49" s="328"/>
    </row>
    <row r="50" spans="1:16" ht="10.95" customHeight="1" x14ac:dyDescent="0.25">
      <c r="A50" s="282">
        <v>45699</v>
      </c>
      <c r="B50" s="276" t="s">
        <v>200</v>
      </c>
      <c r="C50" s="302">
        <v>5</v>
      </c>
      <c r="D50" s="303"/>
      <c r="E50" s="304"/>
      <c r="F50" s="281"/>
      <c r="G50" s="310"/>
      <c r="H50" s="309">
        <f t="shared" si="0"/>
        <v>7669.7400000000007</v>
      </c>
      <c r="I50" s="286"/>
      <c r="J50" s="286"/>
      <c r="K50" s="304"/>
      <c r="L50" s="290"/>
      <c r="M50" s="308"/>
      <c r="N50" s="302">
        <f t="shared" si="1"/>
        <v>7212.9800000000005</v>
      </c>
      <c r="O50" s="327"/>
      <c r="P50" s="328"/>
    </row>
    <row r="51" spans="1:16" ht="10.95" customHeight="1" x14ac:dyDescent="0.25">
      <c r="A51" s="282">
        <v>45699</v>
      </c>
      <c r="B51" s="276" t="s">
        <v>201</v>
      </c>
      <c r="C51" s="302">
        <v>85</v>
      </c>
      <c r="D51" s="303"/>
      <c r="E51" s="304"/>
      <c r="F51" s="281"/>
      <c r="G51" s="310"/>
      <c r="H51" s="309">
        <f t="shared" si="0"/>
        <v>7754.7400000000007</v>
      </c>
      <c r="I51" s="286"/>
      <c r="J51" s="286"/>
      <c r="K51" s="304"/>
      <c r="L51" s="290"/>
      <c r="M51" s="308"/>
      <c r="N51" s="302">
        <f t="shared" si="1"/>
        <v>7297.9800000000005</v>
      </c>
      <c r="O51" s="327"/>
      <c r="P51" s="328"/>
    </row>
    <row r="52" spans="1:16" ht="10.95" customHeight="1" x14ac:dyDescent="0.25">
      <c r="A52" s="282">
        <v>45699</v>
      </c>
      <c r="B52" s="276" t="s">
        <v>202</v>
      </c>
      <c r="C52" s="302">
        <v>85</v>
      </c>
      <c r="D52" s="303"/>
      <c r="E52" s="304"/>
      <c r="F52" s="281"/>
      <c r="G52" s="302"/>
      <c r="H52" s="309">
        <f t="shared" si="0"/>
        <v>7839.7400000000007</v>
      </c>
      <c r="I52" s="286"/>
      <c r="J52" s="286"/>
      <c r="K52" s="304"/>
      <c r="L52" s="290"/>
      <c r="M52" s="308"/>
      <c r="N52" s="302">
        <f t="shared" si="1"/>
        <v>7382.9800000000005</v>
      </c>
      <c r="O52" s="327"/>
      <c r="P52" s="328"/>
    </row>
    <row r="53" spans="1:16" ht="10.95" customHeight="1" x14ac:dyDescent="0.25">
      <c r="A53" s="282">
        <v>45699</v>
      </c>
      <c r="B53" s="276" t="s">
        <v>203</v>
      </c>
      <c r="C53" s="330">
        <v>85</v>
      </c>
      <c r="D53" s="303"/>
      <c r="E53" s="304"/>
      <c r="F53" s="281"/>
      <c r="G53" s="302"/>
      <c r="H53" s="309">
        <f t="shared" si="0"/>
        <v>7924.7400000000007</v>
      </c>
      <c r="I53" s="286"/>
      <c r="J53" s="286"/>
      <c r="K53" s="304"/>
      <c r="L53" s="290"/>
      <c r="M53" s="308"/>
      <c r="N53" s="302">
        <f t="shared" si="1"/>
        <v>7467.9800000000005</v>
      </c>
      <c r="O53" s="327"/>
      <c r="P53" s="328"/>
    </row>
    <row r="54" spans="1:16" ht="10.95" customHeight="1" x14ac:dyDescent="0.25">
      <c r="A54" s="282">
        <v>45712</v>
      </c>
      <c r="C54" s="302"/>
      <c r="D54" s="303"/>
      <c r="E54" s="304"/>
      <c r="F54" s="276" t="s">
        <v>204</v>
      </c>
      <c r="G54" s="302">
        <v>420</v>
      </c>
      <c r="H54" s="309">
        <f t="shared" si="0"/>
        <v>7504.7400000000007</v>
      </c>
      <c r="I54" s="286"/>
      <c r="J54" s="286"/>
      <c r="K54" s="304"/>
      <c r="L54" s="290"/>
      <c r="M54" s="308"/>
      <c r="N54" s="302">
        <f t="shared" si="1"/>
        <v>7047.9800000000005</v>
      </c>
      <c r="O54" s="327"/>
      <c r="P54" s="328"/>
    </row>
    <row r="55" spans="1:16" ht="10.95" customHeight="1" x14ac:dyDescent="0.25">
      <c r="A55" s="282">
        <v>45714</v>
      </c>
      <c r="B55" s="276" t="s">
        <v>205</v>
      </c>
      <c r="C55" s="302">
        <v>85</v>
      </c>
      <c r="D55" s="303"/>
      <c r="E55" s="304"/>
      <c r="F55" s="281"/>
      <c r="G55" s="302"/>
      <c r="H55" s="309">
        <f t="shared" si="0"/>
        <v>7589.7400000000007</v>
      </c>
      <c r="I55" s="286"/>
      <c r="J55" s="286"/>
      <c r="K55" s="304"/>
      <c r="L55" s="290"/>
      <c r="M55" s="308"/>
      <c r="N55" s="302">
        <f t="shared" si="1"/>
        <v>7132.9800000000005</v>
      </c>
      <c r="O55" s="327"/>
      <c r="P55" s="328"/>
    </row>
    <row r="56" spans="1:16" ht="10.95" customHeight="1" x14ac:dyDescent="0.25">
      <c r="A56" s="282">
        <v>45715</v>
      </c>
      <c r="B56" s="276"/>
      <c r="C56" s="302"/>
      <c r="D56" s="303"/>
      <c r="E56" s="304"/>
      <c r="F56" s="276" t="s">
        <v>206</v>
      </c>
      <c r="G56" s="302">
        <v>5</v>
      </c>
      <c r="H56" s="309">
        <f t="shared" si="0"/>
        <v>7584.7400000000007</v>
      </c>
      <c r="I56" s="286"/>
      <c r="J56" s="286"/>
      <c r="K56" s="304"/>
      <c r="L56" s="290"/>
      <c r="M56" s="308"/>
      <c r="N56" s="302">
        <f t="shared" si="1"/>
        <v>7127.9800000000005</v>
      </c>
      <c r="O56" s="327"/>
      <c r="P56" s="328"/>
    </row>
    <row r="57" spans="1:16" ht="13.8" customHeight="1" x14ac:dyDescent="0.25">
      <c r="A57" s="282">
        <v>45719</v>
      </c>
      <c r="B57" s="276" t="s">
        <v>207</v>
      </c>
      <c r="C57" s="302">
        <v>50</v>
      </c>
      <c r="D57" s="303"/>
      <c r="E57" s="304"/>
      <c r="F57" s="276"/>
      <c r="G57" s="302"/>
      <c r="H57" s="309">
        <f t="shared" si="0"/>
        <v>7634.7400000000007</v>
      </c>
      <c r="I57" s="302"/>
      <c r="J57" s="316"/>
      <c r="K57" s="304"/>
      <c r="L57" s="290"/>
      <c r="M57" s="308"/>
      <c r="N57" s="302">
        <f t="shared" si="1"/>
        <v>7177.9800000000005</v>
      </c>
      <c r="O57" s="327"/>
      <c r="P57" s="328"/>
    </row>
    <row r="58" spans="1:16" ht="13.8" customHeight="1" x14ac:dyDescent="0.25">
      <c r="A58" s="282">
        <v>45721</v>
      </c>
      <c r="B58" s="276" t="s">
        <v>208</v>
      </c>
      <c r="C58" s="302">
        <v>5</v>
      </c>
      <c r="D58" s="303"/>
      <c r="E58" s="304"/>
      <c r="F58" s="276"/>
      <c r="G58" s="302"/>
      <c r="H58" s="309">
        <f t="shared" si="0"/>
        <v>7639.7400000000007</v>
      </c>
      <c r="I58" s="302"/>
      <c r="J58" s="316"/>
      <c r="K58" s="304"/>
      <c r="L58" s="290"/>
      <c r="M58" s="308"/>
      <c r="N58" s="302">
        <f t="shared" si="1"/>
        <v>7182.9800000000005</v>
      </c>
      <c r="O58" s="327"/>
      <c r="P58" s="328"/>
    </row>
    <row r="59" spans="1:16" ht="13.8" customHeight="1" x14ac:dyDescent="0.25">
      <c r="A59" s="282">
        <v>45721</v>
      </c>
      <c r="B59" s="276" t="s">
        <v>209</v>
      </c>
      <c r="C59" s="302">
        <v>5</v>
      </c>
      <c r="D59" s="303"/>
      <c r="E59" s="304"/>
      <c r="F59" s="276"/>
      <c r="G59" s="302"/>
      <c r="H59" s="309">
        <f t="shared" si="0"/>
        <v>7644.7400000000007</v>
      </c>
      <c r="I59" s="302"/>
      <c r="J59" s="316"/>
      <c r="K59" s="304"/>
      <c r="L59" s="290"/>
      <c r="M59" s="308"/>
      <c r="N59" s="302">
        <f t="shared" si="1"/>
        <v>7187.9800000000005</v>
      </c>
      <c r="O59" s="327"/>
      <c r="P59" s="328"/>
    </row>
    <row r="60" spans="1:16" ht="13.8" customHeight="1" x14ac:dyDescent="0.25">
      <c r="A60" s="282">
        <v>45721</v>
      </c>
      <c r="B60" s="276" t="s">
        <v>210</v>
      </c>
      <c r="C60" s="302">
        <v>5</v>
      </c>
      <c r="D60" s="303"/>
      <c r="E60" s="304"/>
      <c r="F60" s="276"/>
      <c r="G60" s="302"/>
      <c r="H60" s="309">
        <f t="shared" si="0"/>
        <v>7649.7400000000007</v>
      </c>
      <c r="I60" s="302"/>
      <c r="J60" s="316"/>
      <c r="K60" s="304"/>
      <c r="L60" s="290"/>
      <c r="M60" s="308"/>
      <c r="N60" s="302">
        <f t="shared" si="1"/>
        <v>7192.9800000000005</v>
      </c>
      <c r="O60" s="327"/>
      <c r="P60" s="328"/>
    </row>
    <row r="61" spans="1:16" ht="13.8" customHeight="1" x14ac:dyDescent="0.25">
      <c r="A61" s="282">
        <v>45722</v>
      </c>
      <c r="B61" s="276" t="s">
        <v>211</v>
      </c>
      <c r="C61" s="302">
        <v>5</v>
      </c>
      <c r="D61" s="303"/>
      <c r="E61" s="304"/>
      <c r="F61" s="276"/>
      <c r="G61" s="302"/>
      <c r="H61" s="309">
        <f t="shared" si="0"/>
        <v>7654.7400000000007</v>
      </c>
      <c r="I61" s="302"/>
      <c r="J61" s="302"/>
      <c r="K61" s="285"/>
      <c r="L61" s="290"/>
      <c r="M61" s="308"/>
      <c r="N61" s="302">
        <f t="shared" si="1"/>
        <v>7197.9800000000005</v>
      </c>
      <c r="O61" s="327"/>
      <c r="P61" s="328"/>
    </row>
    <row r="62" spans="1:16" ht="13.8" customHeight="1" x14ac:dyDescent="0.25">
      <c r="A62" s="282">
        <v>45723</v>
      </c>
      <c r="B62" s="276" t="s">
        <v>212</v>
      </c>
      <c r="C62" s="302">
        <v>85</v>
      </c>
      <c r="D62" s="303"/>
      <c r="E62" s="304"/>
      <c r="F62" s="276"/>
      <c r="G62" s="302"/>
      <c r="H62" s="309">
        <f t="shared" si="0"/>
        <v>7739.7400000000007</v>
      </c>
      <c r="I62" s="302"/>
      <c r="J62" s="302"/>
      <c r="K62" s="285"/>
      <c r="L62" s="290"/>
      <c r="M62" s="308"/>
      <c r="N62" s="302">
        <f t="shared" si="1"/>
        <v>7282.9800000000005</v>
      </c>
      <c r="O62" s="327"/>
      <c r="P62" s="328"/>
    </row>
    <row r="63" spans="1:16" ht="10.95" customHeight="1" x14ac:dyDescent="0.25">
      <c r="A63" s="282">
        <v>45727</v>
      </c>
      <c r="B63" s="276" t="s">
        <v>213</v>
      </c>
      <c r="C63" s="302">
        <v>85</v>
      </c>
      <c r="D63" s="303"/>
      <c r="E63" s="304"/>
      <c r="F63" s="276"/>
      <c r="G63" s="302"/>
      <c r="H63" s="309">
        <f t="shared" si="0"/>
        <v>7824.7400000000007</v>
      </c>
      <c r="I63" s="316"/>
      <c r="J63" s="316"/>
      <c r="K63" s="304"/>
      <c r="L63" s="290"/>
      <c r="M63" s="308"/>
      <c r="N63" s="302">
        <f t="shared" si="1"/>
        <v>7367.9800000000005</v>
      </c>
      <c r="O63" s="327"/>
      <c r="P63" s="328"/>
    </row>
    <row r="64" spans="1:16" ht="10.95" customHeight="1" x14ac:dyDescent="0.25">
      <c r="A64" s="282">
        <v>45730</v>
      </c>
      <c r="B64" s="320" t="s">
        <v>214</v>
      </c>
      <c r="C64" s="302">
        <v>85</v>
      </c>
      <c r="D64" s="303"/>
      <c r="E64" s="304"/>
      <c r="F64" s="276"/>
      <c r="G64" s="302"/>
      <c r="H64" s="309">
        <f t="shared" si="0"/>
        <v>7909.7400000000007</v>
      </c>
      <c r="I64" s="306"/>
      <c r="J64" s="331"/>
      <c r="K64" s="304"/>
      <c r="L64" s="290"/>
      <c r="M64" s="308"/>
      <c r="N64" s="302">
        <f t="shared" si="1"/>
        <v>7452.9800000000005</v>
      </c>
      <c r="O64" s="327"/>
      <c r="P64" s="328"/>
    </row>
    <row r="65" spans="1:16" ht="13.8" customHeight="1" x14ac:dyDescent="0.25">
      <c r="A65" s="282">
        <v>45735</v>
      </c>
      <c r="B65" s="276" t="s">
        <v>215</v>
      </c>
      <c r="C65" s="302">
        <v>10</v>
      </c>
      <c r="D65" s="303"/>
      <c r="E65" s="304"/>
      <c r="F65" s="276"/>
      <c r="G65" s="332"/>
      <c r="H65" s="309">
        <f t="shared" si="0"/>
        <v>7919.7400000000007</v>
      </c>
      <c r="I65" s="281"/>
      <c r="J65" s="281"/>
      <c r="K65" s="333"/>
      <c r="L65" s="290"/>
      <c r="M65" s="308"/>
      <c r="N65" s="302">
        <f t="shared" si="1"/>
        <v>7462.9800000000005</v>
      </c>
      <c r="O65" s="327"/>
      <c r="P65" s="328"/>
    </row>
    <row r="66" spans="1:16" ht="13.8" customHeight="1" x14ac:dyDescent="0.25">
      <c r="A66" s="282">
        <v>45736</v>
      </c>
      <c r="B66" s="276"/>
      <c r="C66" s="302"/>
      <c r="D66" s="303"/>
      <c r="E66" s="304"/>
      <c r="F66" s="281" t="s">
        <v>216</v>
      </c>
      <c r="G66" s="302">
        <v>5</v>
      </c>
      <c r="H66" s="309">
        <f t="shared" si="0"/>
        <v>7914.7400000000007</v>
      </c>
      <c r="I66" s="281"/>
      <c r="J66" s="281"/>
      <c r="K66" s="281"/>
      <c r="L66" s="290"/>
      <c r="M66" s="308"/>
      <c r="N66" s="302">
        <f t="shared" si="1"/>
        <v>7457.9800000000005</v>
      </c>
      <c r="O66" s="327"/>
      <c r="P66" s="328"/>
    </row>
    <row r="67" spans="1:16" ht="13.8" customHeight="1" x14ac:dyDescent="0.25">
      <c r="A67" s="282">
        <v>45736</v>
      </c>
      <c r="B67" s="276"/>
      <c r="C67" s="302"/>
      <c r="D67" s="303"/>
      <c r="E67" s="304"/>
      <c r="F67" s="276" t="s">
        <v>217</v>
      </c>
      <c r="G67" s="302">
        <v>477</v>
      </c>
      <c r="H67" s="309">
        <f t="shared" si="0"/>
        <v>7437.7400000000007</v>
      </c>
      <c r="I67" s="302"/>
      <c r="J67" s="304"/>
      <c r="K67" s="304"/>
      <c r="L67" s="290"/>
      <c r="M67" s="308"/>
      <c r="N67" s="302">
        <f t="shared" si="1"/>
        <v>6980.9800000000005</v>
      </c>
      <c r="O67" s="327"/>
      <c r="P67" s="328"/>
    </row>
    <row r="68" spans="1:16" ht="13.8" customHeight="1" x14ac:dyDescent="0.25">
      <c r="A68" s="282">
        <v>45736</v>
      </c>
      <c r="B68" s="276"/>
      <c r="C68" s="302"/>
      <c r="D68" s="303"/>
      <c r="E68" s="304"/>
      <c r="F68" s="276" t="s">
        <v>218</v>
      </c>
      <c r="G68" s="302">
        <v>689.55</v>
      </c>
      <c r="H68" s="309">
        <f t="shared" si="0"/>
        <v>6748.1900000000005</v>
      </c>
      <c r="I68" s="302"/>
      <c r="J68" s="304"/>
      <c r="K68" s="304"/>
      <c r="L68" s="290"/>
      <c r="M68" s="308"/>
      <c r="N68" s="302">
        <f t="shared" si="1"/>
        <v>6291.43</v>
      </c>
      <c r="O68" s="327"/>
      <c r="P68" s="328"/>
    </row>
    <row r="69" spans="1:16" ht="13.8" customHeight="1" x14ac:dyDescent="0.25">
      <c r="A69" s="282">
        <v>45744</v>
      </c>
      <c r="B69" s="276" t="s">
        <v>219</v>
      </c>
      <c r="C69" s="302">
        <v>90</v>
      </c>
      <c r="D69" s="303"/>
      <c r="E69" s="304"/>
      <c r="F69" s="276"/>
      <c r="G69" s="302"/>
      <c r="H69" s="309">
        <f t="shared" si="0"/>
        <v>6838.1900000000005</v>
      </c>
      <c r="I69" s="302"/>
      <c r="J69" s="304"/>
      <c r="K69" s="304"/>
      <c r="L69" s="290"/>
      <c r="M69" s="308"/>
      <c r="N69" s="302">
        <f t="shared" si="1"/>
        <v>6381.43</v>
      </c>
      <c r="O69" s="327"/>
      <c r="P69" s="328"/>
    </row>
    <row r="70" spans="1:16" ht="13.8" customHeight="1" x14ac:dyDescent="0.25">
      <c r="A70" s="282">
        <v>45747</v>
      </c>
      <c r="B70" s="276" t="s">
        <v>220</v>
      </c>
      <c r="C70" s="310">
        <v>5</v>
      </c>
      <c r="D70" s="317"/>
      <c r="E70" s="318"/>
      <c r="F70" s="276"/>
      <c r="G70" s="332"/>
      <c r="H70" s="309">
        <f t="shared" si="0"/>
        <v>6843.1900000000005</v>
      </c>
      <c r="I70" s="302"/>
      <c r="J70" s="304"/>
      <c r="K70" s="304"/>
      <c r="L70" s="290"/>
      <c r="M70" s="308"/>
      <c r="N70" s="302">
        <f t="shared" si="1"/>
        <v>6386.43</v>
      </c>
      <c r="O70" s="327"/>
      <c r="P70" s="328"/>
    </row>
    <row r="71" spans="1:16" ht="13.8" customHeight="1" x14ac:dyDescent="0.25">
      <c r="A71" s="282">
        <v>45747</v>
      </c>
      <c r="B71" s="276"/>
      <c r="C71" s="302"/>
      <c r="D71" s="303"/>
      <c r="E71" s="304"/>
      <c r="F71" s="334" t="s">
        <v>221</v>
      </c>
      <c r="G71" s="302">
        <v>62.45</v>
      </c>
      <c r="H71" s="309">
        <f t="shared" si="0"/>
        <v>6780.7400000000007</v>
      </c>
      <c r="I71" s="304"/>
      <c r="J71" s="304"/>
      <c r="K71" s="304"/>
      <c r="L71" s="290"/>
      <c r="M71" s="308"/>
      <c r="N71" s="302">
        <f t="shared" si="1"/>
        <v>6323.9800000000005</v>
      </c>
      <c r="O71" s="327"/>
      <c r="P71" s="328"/>
    </row>
    <row r="72" spans="1:16" ht="12" customHeight="1" x14ac:dyDescent="0.25">
      <c r="A72" s="282">
        <v>45747</v>
      </c>
      <c r="B72" s="276"/>
      <c r="C72" s="302"/>
      <c r="D72" s="303"/>
      <c r="E72" s="304"/>
      <c r="F72" s="334" t="s">
        <v>222</v>
      </c>
      <c r="G72" s="302">
        <v>504</v>
      </c>
      <c r="H72" s="309">
        <f t="shared" si="0"/>
        <v>6276.7400000000007</v>
      </c>
      <c r="I72" s="304"/>
      <c r="J72" s="304"/>
      <c r="K72" s="304"/>
      <c r="L72" s="290"/>
      <c r="M72" s="308"/>
      <c r="N72" s="302">
        <f t="shared" si="1"/>
        <v>5819.9800000000005</v>
      </c>
      <c r="O72" s="327"/>
      <c r="P72" s="328"/>
    </row>
    <row r="73" spans="1:16" ht="12" customHeight="1" x14ac:dyDescent="0.25">
      <c r="A73" s="335">
        <v>45748</v>
      </c>
      <c r="B73" s="336"/>
      <c r="C73" s="337"/>
      <c r="D73" s="338"/>
      <c r="E73" s="304"/>
      <c r="F73" s="320" t="s">
        <v>223</v>
      </c>
      <c r="G73" s="302">
        <v>19.989999999999998</v>
      </c>
      <c r="H73" s="309">
        <f t="shared" si="0"/>
        <v>6256.7500000000009</v>
      </c>
      <c r="I73" s="304"/>
      <c r="J73" s="304"/>
      <c r="K73" s="304"/>
      <c r="L73" s="290"/>
      <c r="M73" s="308"/>
      <c r="N73" s="302">
        <f t="shared" si="1"/>
        <v>5799.9900000000007</v>
      </c>
      <c r="O73" s="327"/>
      <c r="P73" s="328"/>
    </row>
    <row r="74" spans="1:16" ht="13.8" customHeight="1" x14ac:dyDescent="0.25">
      <c r="A74" s="282">
        <v>45754</v>
      </c>
      <c r="B74" s="339" t="s">
        <v>224</v>
      </c>
      <c r="C74" s="340"/>
      <c r="D74" s="341">
        <v>30</v>
      </c>
      <c r="E74" s="304"/>
      <c r="F74" s="320"/>
      <c r="G74" s="302"/>
      <c r="H74" s="309">
        <f t="shared" si="0"/>
        <v>6286.7500000000009</v>
      </c>
      <c r="I74" s="304"/>
      <c r="J74" s="304"/>
      <c r="K74" s="304"/>
      <c r="L74" s="290"/>
      <c r="M74" s="308"/>
      <c r="N74" s="302">
        <f t="shared" si="1"/>
        <v>5829.9900000000007</v>
      </c>
      <c r="O74" s="327"/>
      <c r="P74" s="328"/>
    </row>
    <row r="75" spans="1:16" ht="13.8" customHeight="1" x14ac:dyDescent="0.25">
      <c r="A75" s="282">
        <v>45754</v>
      </c>
      <c r="B75" s="276" t="s">
        <v>225</v>
      </c>
      <c r="C75" s="23"/>
      <c r="D75" s="341">
        <v>300</v>
      </c>
      <c r="E75" s="304"/>
      <c r="F75" s="320"/>
      <c r="G75" s="302"/>
      <c r="H75" s="309">
        <f t="shared" si="0"/>
        <v>6586.7500000000009</v>
      </c>
      <c r="I75" s="281"/>
      <c r="J75" s="281"/>
      <c r="K75" s="304"/>
      <c r="L75" s="290"/>
      <c r="M75" s="308"/>
      <c r="N75" s="302">
        <f t="shared" si="1"/>
        <v>6129.9900000000007</v>
      </c>
      <c r="O75" s="327"/>
      <c r="P75" s="328"/>
    </row>
    <row r="76" spans="1:16" ht="13.8" customHeight="1" x14ac:dyDescent="0.25">
      <c r="A76" s="282">
        <v>45754</v>
      </c>
      <c r="B76" s="276" t="s">
        <v>163</v>
      </c>
      <c r="C76" s="343"/>
      <c r="D76" s="344">
        <v>430</v>
      </c>
      <c r="E76" s="304"/>
      <c r="F76" s="334"/>
      <c r="G76" s="302"/>
      <c r="H76" s="309">
        <f t="shared" ref="H76:H143" si="2">H75+C76+D76-G76</f>
        <v>7016.7500000000009</v>
      </c>
      <c r="I76" s="281"/>
      <c r="J76" s="281"/>
      <c r="K76" s="304"/>
      <c r="L76" s="290"/>
      <c r="M76" s="308"/>
      <c r="N76" s="302">
        <f t="shared" ref="N76:N143" si="3">SUM(N75+C76+D76+E76-G76)</f>
        <v>6559.9900000000007</v>
      </c>
      <c r="O76" s="327"/>
      <c r="P76" s="328"/>
    </row>
    <row r="77" spans="1:16" ht="13.8" customHeight="1" x14ac:dyDescent="0.25">
      <c r="A77" s="282">
        <v>45755</v>
      </c>
      <c r="B77" s="276" t="s">
        <v>226</v>
      </c>
      <c r="C77" s="406">
        <v>73.75</v>
      </c>
      <c r="D77" s="407"/>
      <c r="E77" s="304"/>
      <c r="F77" s="334"/>
      <c r="G77" s="302"/>
      <c r="H77" s="309">
        <f>H76+C77</f>
        <v>7090.5000000000009</v>
      </c>
      <c r="I77" s="281"/>
      <c r="J77" s="281"/>
      <c r="K77" s="304"/>
      <c r="L77" s="290"/>
      <c r="M77" s="308"/>
      <c r="N77" s="302">
        <f>N76</f>
        <v>6559.9900000000007</v>
      </c>
      <c r="O77" s="327">
        <f>O5+73.75</f>
        <v>343.5</v>
      </c>
      <c r="P77" s="328"/>
    </row>
    <row r="78" spans="1:16" ht="13.8" customHeight="1" x14ac:dyDescent="0.25">
      <c r="A78" s="282">
        <v>45757</v>
      </c>
      <c r="B78" s="276" t="s">
        <v>227</v>
      </c>
      <c r="C78" s="406">
        <v>4.7300000000000004</v>
      </c>
      <c r="D78" s="407"/>
      <c r="E78" s="304"/>
      <c r="F78" s="334"/>
      <c r="G78" s="302"/>
      <c r="H78" s="309">
        <f>H77+C78</f>
        <v>7095.2300000000005</v>
      </c>
      <c r="I78" s="281"/>
      <c r="J78" s="281"/>
      <c r="K78" s="304"/>
      <c r="L78" s="290"/>
      <c r="M78" s="308"/>
      <c r="N78" s="302">
        <f>N77</f>
        <v>6559.9900000000007</v>
      </c>
      <c r="O78" s="327">
        <f>O77+4.73</f>
        <v>348.23</v>
      </c>
      <c r="P78" s="328"/>
    </row>
    <row r="79" spans="1:16" ht="13.8" customHeight="1" x14ac:dyDescent="0.25">
      <c r="A79" s="282">
        <v>45761</v>
      </c>
      <c r="B79" s="276" t="s">
        <v>228</v>
      </c>
      <c r="C79" s="302"/>
      <c r="D79" s="303">
        <v>10</v>
      </c>
      <c r="E79" s="304"/>
      <c r="F79" s="281"/>
      <c r="G79" s="302"/>
      <c r="H79" s="309">
        <f>H78+C79+D79-G79</f>
        <v>7105.2300000000005</v>
      </c>
      <c r="I79" s="281"/>
      <c r="J79" s="281"/>
      <c r="K79" s="304"/>
      <c r="L79" s="290"/>
      <c r="M79" s="308"/>
      <c r="N79" s="302">
        <f>SUM(N77+C79+D79+E79-G79)</f>
        <v>6569.9900000000007</v>
      </c>
      <c r="O79" s="327"/>
      <c r="P79" s="328"/>
    </row>
    <row r="80" spans="1:16" ht="13.8" customHeight="1" x14ac:dyDescent="0.25">
      <c r="A80" s="282">
        <v>45761</v>
      </c>
      <c r="B80" s="276" t="s">
        <v>229</v>
      </c>
      <c r="C80" s="302"/>
      <c r="D80" s="303">
        <v>13</v>
      </c>
      <c r="E80" s="304"/>
      <c r="F80" s="281"/>
      <c r="G80" s="302"/>
      <c r="H80" s="309">
        <f t="shared" si="2"/>
        <v>7118.2300000000005</v>
      </c>
      <c r="I80" s="345"/>
      <c r="J80" s="281"/>
      <c r="K80" s="304"/>
      <c r="L80" s="290"/>
      <c r="M80" s="308"/>
      <c r="N80" s="302">
        <f t="shared" si="3"/>
        <v>6582.9900000000007</v>
      </c>
      <c r="O80" s="327"/>
      <c r="P80" s="328"/>
    </row>
    <row r="81" spans="1:16" ht="13.8" customHeight="1" x14ac:dyDescent="0.25">
      <c r="A81" s="282">
        <v>45761</v>
      </c>
      <c r="B81" s="276" t="s">
        <v>230</v>
      </c>
      <c r="C81" s="302"/>
      <c r="D81" s="303">
        <v>15</v>
      </c>
      <c r="E81" s="304"/>
      <c r="F81" s="281"/>
      <c r="G81" s="302"/>
      <c r="H81" s="309">
        <f t="shared" si="2"/>
        <v>7133.2300000000005</v>
      </c>
      <c r="I81" s="281"/>
      <c r="J81" s="281"/>
      <c r="K81" s="304"/>
      <c r="L81" s="290"/>
      <c r="M81" s="308"/>
      <c r="N81" s="302">
        <f t="shared" si="3"/>
        <v>6597.9900000000007</v>
      </c>
      <c r="O81" s="327"/>
      <c r="P81" s="328"/>
    </row>
    <row r="82" spans="1:16" ht="13.8" customHeight="1" x14ac:dyDescent="0.25">
      <c r="A82" s="282">
        <v>45761</v>
      </c>
      <c r="B82" s="276" t="s">
        <v>231</v>
      </c>
      <c r="C82" s="302">
        <v>50</v>
      </c>
      <c r="D82" s="303"/>
      <c r="E82" s="304"/>
      <c r="F82" s="276"/>
      <c r="G82" s="302"/>
      <c r="H82" s="309">
        <f t="shared" si="2"/>
        <v>7183.2300000000005</v>
      </c>
      <c r="I82" s="278"/>
      <c r="J82" s="281"/>
      <c r="K82" s="281"/>
      <c r="L82" s="290"/>
      <c r="M82" s="308"/>
      <c r="N82" s="302">
        <f>SUM(N81+C82+D82+E82-G82)</f>
        <v>6647.9900000000007</v>
      </c>
      <c r="O82" s="327"/>
      <c r="P82" s="328"/>
    </row>
    <row r="83" spans="1:16" ht="13.8" customHeight="1" x14ac:dyDescent="0.25">
      <c r="A83" s="282">
        <v>45762</v>
      </c>
      <c r="B83" s="276" t="s">
        <v>232</v>
      </c>
      <c r="C83" s="302">
        <v>73.75</v>
      </c>
      <c r="D83" s="303"/>
      <c r="E83" s="304"/>
      <c r="F83" s="276"/>
      <c r="G83" s="302"/>
      <c r="H83" s="309">
        <f>H82+73.75</f>
        <v>7256.9800000000005</v>
      </c>
      <c r="I83" s="278"/>
      <c r="J83" s="281"/>
      <c r="K83" s="281"/>
      <c r="L83" s="290"/>
      <c r="M83" s="308"/>
      <c r="N83" s="302">
        <f>N82</f>
        <v>6647.9900000000007</v>
      </c>
      <c r="O83" s="327">
        <f>O78+73.75</f>
        <v>421.98</v>
      </c>
      <c r="P83" s="328"/>
    </row>
    <row r="84" spans="1:16" ht="13.8" customHeight="1" x14ac:dyDescent="0.25">
      <c r="A84" s="282">
        <v>45763</v>
      </c>
      <c r="B84" s="276" t="s">
        <v>233</v>
      </c>
      <c r="C84" s="310"/>
      <c r="D84" s="317">
        <v>10</v>
      </c>
      <c r="E84" s="318"/>
      <c r="F84" s="276"/>
      <c r="G84" s="310"/>
      <c r="H84" s="309">
        <f>H83+C84+D84-G84</f>
        <v>7266.9800000000005</v>
      </c>
      <c r="I84" s="281"/>
      <c r="J84" s="281"/>
      <c r="K84" s="281"/>
      <c r="L84" s="290"/>
      <c r="M84" s="308"/>
      <c r="N84" s="302">
        <f>SUM(N83+C84+D84+E84-G84)</f>
        <v>6657.9900000000007</v>
      </c>
      <c r="O84" s="327"/>
      <c r="P84" s="328"/>
    </row>
    <row r="85" spans="1:16" ht="13.8" customHeight="1" x14ac:dyDescent="0.25">
      <c r="A85" s="282">
        <v>45769</v>
      </c>
      <c r="B85" s="276" t="s">
        <v>234</v>
      </c>
      <c r="C85" s="302">
        <v>85</v>
      </c>
      <c r="D85" s="303"/>
      <c r="E85" s="304"/>
      <c r="F85" s="320"/>
      <c r="G85" s="302"/>
      <c r="H85" s="309">
        <f t="shared" si="2"/>
        <v>7351.9800000000005</v>
      </c>
      <c r="I85" s="286"/>
      <c r="J85" s="286"/>
      <c r="K85" s="304"/>
      <c r="L85" s="290"/>
      <c r="M85" s="308"/>
      <c r="N85" s="302">
        <f t="shared" si="3"/>
        <v>6742.9900000000007</v>
      </c>
      <c r="O85" s="327"/>
      <c r="P85" s="328"/>
    </row>
    <row r="86" spans="1:16" ht="13.8" customHeight="1" x14ac:dyDescent="0.25">
      <c r="A86" s="342">
        <v>45769</v>
      </c>
      <c r="B86" s="276" t="s">
        <v>224</v>
      </c>
      <c r="C86" s="302">
        <v>100</v>
      </c>
      <c r="D86" s="346"/>
      <c r="E86" s="304"/>
      <c r="F86" s="334"/>
      <c r="G86" s="302"/>
      <c r="H86" s="309">
        <f t="shared" si="2"/>
        <v>7451.9800000000005</v>
      </c>
      <c r="I86" s="286"/>
      <c r="J86" s="286"/>
      <c r="K86" s="304"/>
      <c r="L86" s="290"/>
      <c r="M86" s="308"/>
      <c r="N86" s="302">
        <f t="shared" si="3"/>
        <v>6842.9900000000007</v>
      </c>
      <c r="O86" s="327"/>
      <c r="P86" s="328"/>
    </row>
    <row r="87" spans="1:16" ht="13.8" customHeight="1" x14ac:dyDescent="0.25">
      <c r="A87" s="400">
        <v>45770</v>
      </c>
      <c r="B87" s="276" t="s">
        <v>235</v>
      </c>
      <c r="C87" s="302"/>
      <c r="D87" s="348">
        <v>15</v>
      </c>
      <c r="E87" s="304"/>
      <c r="F87" s="334"/>
      <c r="G87" s="302"/>
      <c r="H87" s="309">
        <f t="shared" si="2"/>
        <v>7466.9800000000005</v>
      </c>
      <c r="I87" s="286"/>
      <c r="J87" s="286"/>
      <c r="K87" s="304"/>
      <c r="L87" s="290"/>
      <c r="M87" s="308"/>
      <c r="N87" s="302">
        <f t="shared" si="3"/>
        <v>6857.9900000000007</v>
      </c>
      <c r="O87" s="327"/>
      <c r="P87" s="328"/>
    </row>
    <row r="88" spans="1:16" ht="13.8" customHeight="1" x14ac:dyDescent="0.25">
      <c r="A88" s="268">
        <v>45777</v>
      </c>
      <c r="B88" s="349" t="s">
        <v>236</v>
      </c>
      <c r="C88" s="302"/>
      <c r="D88" s="348">
        <v>11</v>
      </c>
      <c r="E88" s="304"/>
      <c r="F88" s="334"/>
      <c r="G88" s="302"/>
      <c r="H88" s="309">
        <f t="shared" si="2"/>
        <v>7477.9800000000005</v>
      </c>
      <c r="I88" s="286"/>
      <c r="J88" s="286"/>
      <c r="K88" s="304"/>
      <c r="L88" s="290"/>
      <c r="M88" s="308"/>
      <c r="N88" s="302">
        <f t="shared" si="3"/>
        <v>6868.9900000000007</v>
      </c>
      <c r="O88" s="327"/>
      <c r="P88" s="328"/>
    </row>
    <row r="89" spans="1:16" ht="13.8" customHeight="1" x14ac:dyDescent="0.25">
      <c r="A89" s="350">
        <v>45778</v>
      </c>
      <c r="B89" s="351"/>
      <c r="C89" s="302"/>
      <c r="D89" s="348"/>
      <c r="E89" s="304"/>
      <c r="F89" s="320" t="s">
        <v>237</v>
      </c>
      <c r="G89" s="302">
        <v>38.979999999999997</v>
      </c>
      <c r="H89" s="309">
        <f t="shared" si="2"/>
        <v>7439.0000000000009</v>
      </c>
      <c r="I89" s="286"/>
      <c r="J89" s="286"/>
      <c r="K89" s="304"/>
      <c r="L89" s="290"/>
      <c r="M89" s="308"/>
      <c r="N89" s="302">
        <f t="shared" si="3"/>
        <v>6830.0100000000011</v>
      </c>
      <c r="O89" s="327"/>
      <c r="P89" s="328"/>
    </row>
    <row r="90" spans="1:16" ht="13.8" customHeight="1" x14ac:dyDescent="0.25">
      <c r="A90" s="350">
        <v>45779</v>
      </c>
      <c r="B90" s="351" t="s">
        <v>238</v>
      </c>
      <c r="C90" s="302">
        <v>50</v>
      </c>
      <c r="D90" s="348"/>
      <c r="E90" s="304"/>
      <c r="F90" s="334"/>
      <c r="G90" s="302"/>
      <c r="H90" s="309">
        <f t="shared" si="2"/>
        <v>7489.0000000000009</v>
      </c>
      <c r="I90" s="286"/>
      <c r="J90" s="286"/>
      <c r="K90" s="304"/>
      <c r="L90" s="290"/>
      <c r="M90" s="308"/>
      <c r="N90" s="302">
        <f t="shared" si="3"/>
        <v>6880.0100000000011</v>
      </c>
      <c r="O90" s="327"/>
      <c r="P90" s="328"/>
    </row>
    <row r="91" spans="1:16" ht="13.8" customHeight="1" x14ac:dyDescent="0.25">
      <c r="A91" s="350">
        <v>45779</v>
      </c>
      <c r="B91" s="351"/>
      <c r="C91" s="302"/>
      <c r="D91" s="352"/>
      <c r="E91" s="304"/>
      <c r="F91" s="334" t="s">
        <v>239</v>
      </c>
      <c r="G91" s="302">
        <v>20.2</v>
      </c>
      <c r="H91" s="309">
        <f t="shared" si="2"/>
        <v>7468.8000000000011</v>
      </c>
      <c r="I91" s="286"/>
      <c r="J91" s="286"/>
      <c r="K91" s="304"/>
      <c r="L91" s="290"/>
      <c r="M91" s="308"/>
      <c r="N91" s="302">
        <f t="shared" si="3"/>
        <v>6859.8100000000013</v>
      </c>
      <c r="O91" s="327"/>
      <c r="P91" s="328"/>
    </row>
    <row r="92" spans="1:16" ht="13.8" customHeight="1" x14ac:dyDescent="0.25">
      <c r="A92" s="268">
        <v>45786</v>
      </c>
      <c r="B92" s="265" t="s">
        <v>240</v>
      </c>
      <c r="C92" s="353"/>
      <c r="D92" s="303">
        <v>200</v>
      </c>
      <c r="E92" s="304"/>
      <c r="F92" s="354"/>
      <c r="G92" s="302"/>
      <c r="H92" s="309">
        <f t="shared" si="2"/>
        <v>7668.8000000000011</v>
      </c>
      <c r="I92" s="286"/>
      <c r="J92" s="286"/>
      <c r="K92" s="304"/>
      <c r="L92" s="290"/>
      <c r="M92" s="308"/>
      <c r="N92" s="302">
        <f t="shared" si="3"/>
        <v>7059.8100000000013</v>
      </c>
      <c r="O92" s="327"/>
      <c r="P92" s="328"/>
    </row>
    <row r="93" spans="1:16" ht="13.8" customHeight="1" x14ac:dyDescent="0.25">
      <c r="A93" s="401"/>
      <c r="B93" s="402" t="s">
        <v>241</v>
      </c>
      <c r="C93" s="403">
        <v>85</v>
      </c>
      <c r="D93" s="303"/>
      <c r="E93" s="304"/>
      <c r="F93" s="354"/>
      <c r="G93" s="302"/>
      <c r="H93" s="309">
        <f t="shared" si="2"/>
        <v>7753.8000000000011</v>
      </c>
      <c r="I93" s="286"/>
      <c r="J93" s="286"/>
      <c r="K93" s="304"/>
      <c r="L93" s="290"/>
      <c r="M93" s="308"/>
      <c r="N93" s="302">
        <f t="shared" si="3"/>
        <v>7144.8100000000013</v>
      </c>
      <c r="O93" s="327"/>
      <c r="P93" s="328"/>
    </row>
    <row r="94" spans="1:16" ht="13.8" customHeight="1" x14ac:dyDescent="0.25">
      <c r="A94" s="355">
        <v>45789</v>
      </c>
      <c r="B94" s="356"/>
      <c r="C94" s="357"/>
      <c r="D94" s="303"/>
      <c r="E94" s="304"/>
      <c r="F94" s="281" t="s">
        <v>242</v>
      </c>
      <c r="G94" s="302">
        <v>38.03</v>
      </c>
      <c r="H94" s="309">
        <f t="shared" si="2"/>
        <v>7715.7700000000013</v>
      </c>
      <c r="I94" s="286"/>
      <c r="J94" s="286"/>
      <c r="K94" s="304"/>
      <c r="L94" s="290"/>
      <c r="M94" s="308"/>
      <c r="N94" s="302">
        <f t="shared" si="3"/>
        <v>7106.7800000000016</v>
      </c>
      <c r="O94" s="327"/>
      <c r="P94" s="328"/>
    </row>
    <row r="95" spans="1:16" ht="13.8" customHeight="1" x14ac:dyDescent="0.25">
      <c r="A95" s="408">
        <v>45790</v>
      </c>
      <c r="B95" s="409" t="s">
        <v>243</v>
      </c>
      <c r="C95" s="410">
        <v>49.1</v>
      </c>
      <c r="D95" s="303"/>
      <c r="E95" s="304"/>
      <c r="F95" s="281"/>
      <c r="G95" s="302"/>
      <c r="H95" s="309">
        <f>H94+C95</f>
        <v>7764.8700000000017</v>
      </c>
      <c r="I95" s="286"/>
      <c r="J95" s="286"/>
      <c r="K95" s="304"/>
      <c r="L95" s="290"/>
      <c r="M95" s="308"/>
      <c r="N95" s="302">
        <f>N94</f>
        <v>7106.7800000000016</v>
      </c>
      <c r="O95" s="327">
        <f>O83+C95</f>
        <v>471.08000000000004</v>
      </c>
      <c r="P95" s="328"/>
    </row>
    <row r="96" spans="1:16" ht="13.8" customHeight="1" x14ac:dyDescent="0.25">
      <c r="A96" s="282">
        <v>45797</v>
      </c>
      <c r="B96" s="276" t="s">
        <v>244</v>
      </c>
      <c r="C96" s="302"/>
      <c r="D96" s="303">
        <v>32</v>
      </c>
      <c r="E96" s="304"/>
      <c r="F96" s="276"/>
      <c r="G96" s="302"/>
      <c r="H96" s="309">
        <f>H95+C96+D96-G96</f>
        <v>7796.8700000000017</v>
      </c>
      <c r="I96" s="286"/>
      <c r="J96" s="286"/>
      <c r="K96" s="304"/>
      <c r="L96" s="290"/>
      <c r="M96" s="308"/>
      <c r="N96" s="302">
        <f>SUM(N95+C96+D96+E96-G96)</f>
        <v>7138.7800000000016</v>
      </c>
      <c r="O96" s="327"/>
      <c r="P96" s="328"/>
    </row>
    <row r="97" spans="1:16" ht="13.8" customHeight="1" x14ac:dyDescent="0.25">
      <c r="A97" s="282">
        <v>45800</v>
      </c>
      <c r="B97" s="276" t="s">
        <v>245</v>
      </c>
      <c r="C97" s="302"/>
      <c r="D97" s="303">
        <v>426.8</v>
      </c>
      <c r="E97" s="304"/>
      <c r="F97" s="276"/>
      <c r="G97" s="302"/>
      <c r="H97" s="309">
        <f t="shared" si="2"/>
        <v>8223.6700000000019</v>
      </c>
      <c r="I97" s="286"/>
      <c r="J97" s="286"/>
      <c r="K97" s="304"/>
      <c r="L97" s="290"/>
      <c r="M97" s="308"/>
      <c r="N97" s="302">
        <f t="shared" si="3"/>
        <v>7565.5800000000017</v>
      </c>
      <c r="O97" s="327"/>
      <c r="P97" s="328"/>
    </row>
    <row r="98" spans="1:16" ht="13.8" customHeight="1" x14ac:dyDescent="0.25">
      <c r="A98" s="282">
        <v>45804</v>
      </c>
      <c r="B98" s="276" t="s">
        <v>246</v>
      </c>
      <c r="C98" s="302">
        <v>310</v>
      </c>
      <c r="D98" s="303"/>
      <c r="E98" s="304"/>
      <c r="F98" s="276"/>
      <c r="G98" s="302"/>
      <c r="H98" s="309">
        <f>H97+C98+D98-G98</f>
        <v>8533.6700000000019</v>
      </c>
      <c r="I98" s="286"/>
      <c r="J98" s="286"/>
      <c r="K98" s="304"/>
      <c r="L98" s="290"/>
      <c r="M98" s="308"/>
      <c r="N98" s="302">
        <f>SUM(N97+C98+D98+E98-G98)</f>
        <v>7875.5800000000017</v>
      </c>
      <c r="O98" s="327"/>
      <c r="P98" s="328"/>
    </row>
    <row r="99" spans="1:16" ht="13.8" customHeight="1" x14ac:dyDescent="0.25">
      <c r="A99" s="282">
        <v>45807</v>
      </c>
      <c r="B99" s="276" t="s">
        <v>247</v>
      </c>
      <c r="C99" s="302"/>
      <c r="D99" s="303">
        <v>50</v>
      </c>
      <c r="E99" s="304"/>
      <c r="F99" s="276"/>
      <c r="G99" s="302"/>
      <c r="H99" s="309">
        <f t="shared" si="2"/>
        <v>8583.6700000000019</v>
      </c>
      <c r="I99" s="286"/>
      <c r="J99" s="286"/>
      <c r="K99" s="304"/>
      <c r="L99" s="290"/>
      <c r="M99" s="308"/>
      <c r="N99" s="302">
        <f t="shared" si="3"/>
        <v>7925.5800000000017</v>
      </c>
      <c r="O99" s="327"/>
      <c r="P99" s="328"/>
    </row>
    <row r="100" spans="1:16" ht="13.8" customHeight="1" x14ac:dyDescent="0.25">
      <c r="A100" s="282">
        <v>45813</v>
      </c>
      <c r="B100" s="276" t="s">
        <v>248</v>
      </c>
      <c r="C100" s="302"/>
      <c r="D100" s="303">
        <v>50</v>
      </c>
      <c r="E100" s="304"/>
      <c r="F100" s="281"/>
      <c r="G100" s="302"/>
      <c r="H100" s="309">
        <f t="shared" si="2"/>
        <v>8633.6700000000019</v>
      </c>
      <c r="I100" s="286"/>
      <c r="J100" s="286"/>
      <c r="K100" s="304"/>
      <c r="L100" s="290"/>
      <c r="M100" s="308"/>
      <c r="N100" s="302">
        <f t="shared" si="3"/>
        <v>7975.5800000000017</v>
      </c>
      <c r="O100" s="327"/>
      <c r="P100" s="328"/>
    </row>
    <row r="101" spans="1:16" ht="13.8" customHeight="1" x14ac:dyDescent="0.25">
      <c r="A101" s="282">
        <v>45819</v>
      </c>
      <c r="B101" s="276" t="s">
        <v>249</v>
      </c>
      <c r="C101" s="302"/>
      <c r="D101" s="303">
        <v>100</v>
      </c>
      <c r="E101" s="304"/>
      <c r="F101" s="276"/>
      <c r="G101" s="302"/>
      <c r="H101" s="309">
        <f t="shared" si="2"/>
        <v>8733.6700000000019</v>
      </c>
      <c r="I101" s="286"/>
      <c r="J101" s="286"/>
      <c r="K101" s="304"/>
      <c r="L101" s="290"/>
      <c r="M101" s="308"/>
      <c r="N101" s="302">
        <f t="shared" si="3"/>
        <v>8075.5800000000017</v>
      </c>
      <c r="O101" s="327"/>
      <c r="P101" s="328"/>
    </row>
    <row r="102" spans="1:16" ht="13.8" customHeight="1" x14ac:dyDescent="0.25">
      <c r="A102" s="282">
        <v>45825</v>
      </c>
      <c r="B102" s="276" t="s">
        <v>250</v>
      </c>
      <c r="C102" s="302"/>
      <c r="D102" s="303">
        <v>1200</v>
      </c>
      <c r="E102" s="304"/>
      <c r="F102" s="276"/>
      <c r="G102" s="302"/>
      <c r="H102" s="309">
        <f t="shared" si="2"/>
        <v>9933.6700000000019</v>
      </c>
      <c r="I102" s="286"/>
      <c r="J102" s="286"/>
      <c r="K102" s="304"/>
      <c r="L102" s="290"/>
      <c r="M102" s="308"/>
      <c r="N102" s="302">
        <f t="shared" si="3"/>
        <v>9275.5800000000017</v>
      </c>
      <c r="O102" s="327"/>
      <c r="P102" s="328"/>
    </row>
    <row r="103" spans="1:16" ht="13.8" customHeight="1" x14ac:dyDescent="0.25">
      <c r="A103" s="282">
        <v>45831</v>
      </c>
      <c r="B103" s="276" t="s">
        <v>251</v>
      </c>
      <c r="C103" s="302"/>
      <c r="D103" s="303">
        <v>489</v>
      </c>
      <c r="E103" s="304"/>
      <c r="F103" s="276"/>
      <c r="G103" s="302"/>
      <c r="H103" s="309">
        <f t="shared" si="2"/>
        <v>10422.670000000002</v>
      </c>
      <c r="I103" s="286"/>
      <c r="J103" s="286"/>
      <c r="K103" s="304"/>
      <c r="L103" s="290"/>
      <c r="M103" s="308"/>
      <c r="N103" s="302">
        <f t="shared" si="3"/>
        <v>9764.5800000000017</v>
      </c>
      <c r="O103" s="327"/>
      <c r="P103" s="328"/>
    </row>
    <row r="104" spans="1:16" ht="13.8" customHeight="1" x14ac:dyDescent="0.25">
      <c r="A104" s="282">
        <v>45831</v>
      </c>
      <c r="B104" s="276"/>
      <c r="C104" s="302"/>
      <c r="D104" s="303"/>
      <c r="E104" s="304"/>
      <c r="F104" s="276" t="s">
        <v>217</v>
      </c>
      <c r="G104" s="302">
        <v>489</v>
      </c>
      <c r="H104" s="309">
        <f t="shared" si="2"/>
        <v>9933.6700000000019</v>
      </c>
      <c r="I104" s="286"/>
      <c r="J104" s="286"/>
      <c r="K104" s="304"/>
      <c r="L104" s="290"/>
      <c r="M104" s="308"/>
      <c r="N104" s="302">
        <f t="shared" si="3"/>
        <v>9275.5800000000017</v>
      </c>
      <c r="O104" s="327"/>
      <c r="P104" s="328"/>
    </row>
    <row r="105" spans="1:16" ht="13.8" customHeight="1" x14ac:dyDescent="0.25">
      <c r="A105" s="282">
        <v>45834</v>
      </c>
      <c r="B105" s="276"/>
      <c r="C105" s="302"/>
      <c r="D105" s="303"/>
      <c r="E105" s="304"/>
      <c r="F105" s="281" t="s">
        <v>252</v>
      </c>
      <c r="G105" s="302">
        <v>3259.14</v>
      </c>
      <c r="H105" s="309">
        <f t="shared" si="2"/>
        <v>6674.5300000000025</v>
      </c>
      <c r="I105" s="286"/>
      <c r="J105" s="286"/>
      <c r="K105" s="304"/>
      <c r="L105" s="290"/>
      <c r="M105" s="308"/>
      <c r="N105" s="302">
        <f t="shared" si="3"/>
        <v>6016.4400000000023</v>
      </c>
      <c r="O105" s="327"/>
      <c r="P105" s="328"/>
    </row>
    <row r="106" spans="1:16" ht="13.8" customHeight="1" x14ac:dyDescent="0.25">
      <c r="A106" s="282">
        <v>45839</v>
      </c>
      <c r="B106" s="276" t="s">
        <v>253</v>
      </c>
      <c r="C106" s="302"/>
      <c r="D106" s="303"/>
      <c r="E106" s="302">
        <v>3009.14</v>
      </c>
      <c r="H106" s="309">
        <f>H105+C106+D106-E106</f>
        <v>3665.3900000000026</v>
      </c>
      <c r="I106" s="286"/>
      <c r="J106" s="286"/>
      <c r="K106" s="304"/>
      <c r="L106" s="290"/>
      <c r="M106" s="308"/>
      <c r="N106" s="302">
        <f t="shared" si="3"/>
        <v>9025.5800000000017</v>
      </c>
      <c r="O106" s="327"/>
      <c r="P106" s="328"/>
    </row>
    <row r="107" spans="1:16" ht="13.8" customHeight="1" x14ac:dyDescent="0.25">
      <c r="A107" s="282">
        <v>45842</v>
      </c>
      <c r="B107" s="276"/>
      <c r="C107" s="302"/>
      <c r="D107" s="303"/>
      <c r="E107" s="304"/>
      <c r="F107" s="276" t="s">
        <v>254</v>
      </c>
      <c r="G107" s="302">
        <v>600</v>
      </c>
      <c r="H107" s="309">
        <f t="shared" si="2"/>
        <v>3065.3900000000026</v>
      </c>
      <c r="I107" s="286"/>
      <c r="J107" s="286"/>
      <c r="K107" s="304"/>
      <c r="L107" s="290"/>
      <c r="M107" s="308"/>
      <c r="N107" s="302">
        <f t="shared" si="3"/>
        <v>8425.5800000000017</v>
      </c>
      <c r="O107" s="327"/>
      <c r="P107" s="328"/>
    </row>
    <row r="108" spans="1:16" ht="13.8" customHeight="1" x14ac:dyDescent="0.25">
      <c r="A108" s="282">
        <v>45845</v>
      </c>
      <c r="B108" s="276"/>
      <c r="C108" s="302"/>
      <c r="D108" s="303"/>
      <c r="E108" s="304"/>
      <c r="F108" s="276" t="s">
        <v>239</v>
      </c>
      <c r="G108" s="404">
        <v>10.8</v>
      </c>
      <c r="H108" s="309">
        <f t="shared" si="2"/>
        <v>3054.5900000000024</v>
      </c>
      <c r="I108" s="286"/>
      <c r="J108" s="286"/>
      <c r="K108" s="304"/>
      <c r="L108" s="290"/>
      <c r="M108" s="308"/>
      <c r="N108" s="302">
        <f t="shared" si="3"/>
        <v>8414.7800000000025</v>
      </c>
      <c r="O108" s="327"/>
      <c r="P108" s="328"/>
    </row>
    <row r="109" spans="1:16" ht="13.8" customHeight="1" x14ac:dyDescent="0.25">
      <c r="A109" s="282">
        <v>45847</v>
      </c>
      <c r="B109" s="276" t="s">
        <v>255</v>
      </c>
      <c r="C109" s="302"/>
      <c r="D109" s="303">
        <v>2000</v>
      </c>
      <c r="E109" s="304"/>
      <c r="F109" s="281"/>
      <c r="G109" s="302"/>
      <c r="H109" s="309">
        <f t="shared" si="2"/>
        <v>5054.590000000002</v>
      </c>
      <c r="I109" s="286"/>
      <c r="J109" s="286"/>
      <c r="K109" s="304"/>
      <c r="L109" s="290"/>
      <c r="M109" s="308"/>
      <c r="N109" s="302">
        <f t="shared" si="3"/>
        <v>10414.780000000002</v>
      </c>
      <c r="O109" s="327"/>
      <c r="P109" s="328"/>
    </row>
    <row r="110" spans="1:16" ht="13.8" customHeight="1" x14ac:dyDescent="0.25">
      <c r="A110" s="282">
        <v>45848</v>
      </c>
      <c r="B110" s="276" t="s">
        <v>256</v>
      </c>
      <c r="C110" s="302"/>
      <c r="D110" s="303">
        <v>180</v>
      </c>
      <c r="E110" s="304"/>
      <c r="F110" s="358"/>
      <c r="G110" s="302"/>
      <c r="H110" s="309">
        <f t="shared" si="2"/>
        <v>5234.590000000002</v>
      </c>
      <c r="I110" s="286"/>
      <c r="J110" s="286"/>
      <c r="K110" s="304"/>
      <c r="L110" s="290"/>
      <c r="M110" s="308"/>
      <c r="N110" s="302">
        <f t="shared" si="3"/>
        <v>10594.780000000002</v>
      </c>
      <c r="O110" s="327"/>
      <c r="P110" s="328"/>
    </row>
    <row r="111" spans="1:16" ht="13.8" customHeight="1" x14ac:dyDescent="0.25">
      <c r="A111" s="282">
        <v>45849</v>
      </c>
      <c r="B111" s="358"/>
      <c r="C111" s="302"/>
      <c r="D111" s="303"/>
      <c r="E111" s="304"/>
      <c r="F111" s="206" t="s">
        <v>217</v>
      </c>
      <c r="G111" s="302">
        <v>204.99</v>
      </c>
      <c r="H111" s="309">
        <f t="shared" si="2"/>
        <v>5029.6000000000022</v>
      </c>
      <c r="I111" s="286"/>
      <c r="J111" s="286"/>
      <c r="K111" s="304"/>
      <c r="L111" s="290"/>
      <c r="M111" s="308"/>
      <c r="N111" s="302">
        <f t="shared" si="3"/>
        <v>10389.790000000003</v>
      </c>
      <c r="O111" s="327"/>
      <c r="P111" s="328"/>
    </row>
    <row r="112" spans="1:16" ht="13.8" customHeight="1" x14ac:dyDescent="0.25">
      <c r="A112" s="282">
        <v>45856</v>
      </c>
      <c r="B112" s="359" t="s">
        <v>257</v>
      </c>
      <c r="C112" s="302"/>
      <c r="D112" s="303">
        <v>180</v>
      </c>
      <c r="E112" s="304"/>
      <c r="F112" s="360"/>
      <c r="G112" s="302"/>
      <c r="H112" s="309">
        <f t="shared" si="2"/>
        <v>5209.6000000000022</v>
      </c>
      <c r="I112" s="286"/>
      <c r="J112" s="286"/>
      <c r="K112" s="304"/>
      <c r="L112" s="290"/>
      <c r="M112" s="308"/>
      <c r="N112" s="302">
        <f t="shared" si="3"/>
        <v>10569.790000000003</v>
      </c>
      <c r="O112" s="327"/>
      <c r="P112" s="328"/>
    </row>
    <row r="113" spans="1:16" ht="13.8" customHeight="1" x14ac:dyDescent="0.25">
      <c r="A113" s="282">
        <v>45868</v>
      </c>
      <c r="B113" s="276" t="s">
        <v>258</v>
      </c>
      <c r="C113" s="302"/>
      <c r="D113" s="303">
        <v>20</v>
      </c>
      <c r="E113" s="304"/>
      <c r="F113" s="276"/>
      <c r="G113" s="302"/>
      <c r="H113" s="309">
        <f t="shared" si="2"/>
        <v>5229.6000000000022</v>
      </c>
      <c r="I113" s="286"/>
      <c r="J113" s="286"/>
      <c r="K113" s="304"/>
      <c r="L113" s="290"/>
      <c r="M113" s="308"/>
      <c r="N113" s="302">
        <f t="shared" si="3"/>
        <v>10589.790000000003</v>
      </c>
      <c r="O113" s="327"/>
      <c r="P113" s="328"/>
    </row>
    <row r="114" spans="1:16" ht="13.8" customHeight="1" x14ac:dyDescent="0.25">
      <c r="A114" s="282">
        <v>45888</v>
      </c>
      <c r="B114" s="276"/>
      <c r="C114" s="302"/>
      <c r="D114" s="303"/>
      <c r="E114" s="304"/>
      <c r="F114" s="276" t="s">
        <v>239</v>
      </c>
      <c r="G114" s="302">
        <v>27.65</v>
      </c>
      <c r="H114" s="309">
        <f t="shared" si="2"/>
        <v>5201.9500000000025</v>
      </c>
      <c r="I114" s="286"/>
      <c r="J114" s="286"/>
      <c r="K114" s="304"/>
      <c r="L114" s="290"/>
      <c r="M114" s="308"/>
      <c r="N114" s="302">
        <f t="shared" si="3"/>
        <v>10562.140000000003</v>
      </c>
      <c r="O114" s="327"/>
      <c r="P114" s="328"/>
    </row>
    <row r="115" spans="1:16" ht="13.8" customHeight="1" x14ac:dyDescent="0.25">
      <c r="A115" s="282">
        <v>45888</v>
      </c>
      <c r="B115" s="276"/>
      <c r="C115" s="302"/>
      <c r="D115" s="303"/>
      <c r="E115" s="304"/>
      <c r="F115" s="281" t="s">
        <v>259</v>
      </c>
      <c r="G115" s="302">
        <v>135.99</v>
      </c>
      <c r="H115" s="309">
        <f t="shared" si="2"/>
        <v>5065.9600000000028</v>
      </c>
      <c r="I115" s="286"/>
      <c r="J115" s="286"/>
      <c r="K115" s="304"/>
      <c r="L115" s="290"/>
      <c r="M115" s="308"/>
      <c r="N115" s="302">
        <f t="shared" si="3"/>
        <v>10426.150000000003</v>
      </c>
      <c r="O115" s="327"/>
      <c r="P115" s="328"/>
    </row>
    <row r="116" spans="1:16" ht="13.8" customHeight="1" x14ac:dyDescent="0.25">
      <c r="A116" s="282">
        <v>45891</v>
      </c>
      <c r="B116" s="276"/>
      <c r="C116" s="313"/>
      <c r="D116" s="322"/>
      <c r="E116" s="304"/>
      <c r="F116" s="281" t="s">
        <v>260</v>
      </c>
      <c r="G116" s="404">
        <v>24.84</v>
      </c>
      <c r="H116" s="309">
        <f t="shared" si="2"/>
        <v>5041.1200000000026</v>
      </c>
      <c r="I116" s="286"/>
      <c r="J116" s="286"/>
      <c r="K116" s="304"/>
      <c r="L116" s="290"/>
      <c r="M116" s="308"/>
      <c r="N116" s="302">
        <f t="shared" si="3"/>
        <v>10401.310000000003</v>
      </c>
      <c r="O116" s="327"/>
      <c r="P116" s="328"/>
    </row>
    <row r="117" spans="1:16" ht="13.8" customHeight="1" x14ac:dyDescent="0.25">
      <c r="A117" s="314">
        <v>45895</v>
      </c>
      <c r="B117" s="276" t="s">
        <v>225</v>
      </c>
      <c r="C117" s="302"/>
      <c r="D117" s="303">
        <v>13</v>
      </c>
      <c r="E117" s="304"/>
      <c r="F117" s="281"/>
      <c r="G117" s="302"/>
      <c r="H117" s="309">
        <f t="shared" si="2"/>
        <v>5054.1200000000026</v>
      </c>
      <c r="I117" s="286"/>
      <c r="J117" s="286"/>
      <c r="K117" s="304"/>
      <c r="L117" s="290"/>
      <c r="M117" s="308"/>
      <c r="N117" s="302">
        <f t="shared" si="3"/>
        <v>10414.310000000003</v>
      </c>
      <c r="O117" s="327"/>
      <c r="P117" s="328"/>
    </row>
    <row r="118" spans="1:16" ht="13.8" customHeight="1" x14ac:dyDescent="0.25">
      <c r="A118" s="314">
        <v>45901</v>
      </c>
      <c r="B118" s="276" t="s">
        <v>261</v>
      </c>
      <c r="C118" s="302"/>
      <c r="D118" s="303">
        <v>10</v>
      </c>
      <c r="E118" s="304"/>
      <c r="F118" s="281"/>
      <c r="G118" s="302"/>
      <c r="H118" s="309">
        <f t="shared" si="2"/>
        <v>5064.1200000000026</v>
      </c>
      <c r="I118" s="286"/>
      <c r="J118" s="286"/>
      <c r="K118" s="304"/>
      <c r="L118" s="290"/>
      <c r="M118" s="308"/>
      <c r="N118" s="302">
        <f t="shared" si="3"/>
        <v>10424.310000000003</v>
      </c>
      <c r="O118" s="327"/>
      <c r="P118" s="328"/>
    </row>
    <row r="119" spans="1:16" ht="13.8" customHeight="1" x14ac:dyDescent="0.25">
      <c r="A119" s="314">
        <v>45901</v>
      </c>
      <c r="B119" s="276" t="s">
        <v>262</v>
      </c>
      <c r="C119" s="302"/>
      <c r="D119" s="303">
        <v>10</v>
      </c>
      <c r="E119" s="304"/>
      <c r="F119" s="281"/>
      <c r="G119" s="302"/>
      <c r="H119" s="309">
        <f t="shared" si="2"/>
        <v>5074.1200000000026</v>
      </c>
      <c r="I119" s="286"/>
      <c r="J119" s="286"/>
      <c r="K119" s="304"/>
      <c r="L119" s="290"/>
      <c r="M119" s="308"/>
      <c r="N119" s="302">
        <f t="shared" si="3"/>
        <v>10434.310000000003</v>
      </c>
      <c r="O119" s="327"/>
      <c r="P119" s="328"/>
    </row>
    <row r="120" spans="1:16" ht="13.8" customHeight="1" x14ac:dyDescent="0.25">
      <c r="A120" s="314">
        <v>45901</v>
      </c>
      <c r="B120" s="276" t="s">
        <v>263</v>
      </c>
      <c r="C120" s="313"/>
      <c r="D120" s="322">
        <v>10</v>
      </c>
      <c r="E120" s="304"/>
      <c r="F120" s="276"/>
      <c r="G120" s="302"/>
      <c r="H120" s="309">
        <f t="shared" si="2"/>
        <v>5084.1200000000026</v>
      </c>
      <c r="I120" s="286"/>
      <c r="J120" s="286"/>
      <c r="K120" s="304"/>
      <c r="L120" s="290"/>
      <c r="M120" s="308"/>
      <c r="N120" s="302">
        <f t="shared" si="3"/>
        <v>10444.310000000003</v>
      </c>
      <c r="O120" s="327"/>
      <c r="P120" s="328"/>
    </row>
    <row r="121" spans="1:16" ht="13.8" customHeight="1" x14ac:dyDescent="0.25">
      <c r="A121" s="314">
        <v>45901</v>
      </c>
      <c r="B121" s="276" t="s">
        <v>264</v>
      </c>
      <c r="C121" s="302"/>
      <c r="D121" s="303">
        <v>10</v>
      </c>
      <c r="E121" s="304"/>
      <c r="F121" s="281"/>
      <c r="G121" s="302"/>
      <c r="H121" s="309">
        <f t="shared" si="2"/>
        <v>5094.1200000000026</v>
      </c>
      <c r="I121" s="286"/>
      <c r="J121" s="286"/>
      <c r="K121" s="304"/>
      <c r="L121" s="290"/>
      <c r="M121" s="308"/>
      <c r="N121" s="302">
        <f t="shared" si="3"/>
        <v>10454.310000000003</v>
      </c>
      <c r="O121" s="327"/>
      <c r="P121" s="328"/>
    </row>
    <row r="122" spans="1:16" ht="13.8" customHeight="1" x14ac:dyDescent="0.25">
      <c r="A122" s="314">
        <v>45901</v>
      </c>
      <c r="B122" s="281" t="s">
        <v>265</v>
      </c>
      <c r="C122" s="302"/>
      <c r="D122" s="303">
        <v>10</v>
      </c>
      <c r="E122" s="304"/>
      <c r="F122" s="281"/>
      <c r="G122" s="302"/>
      <c r="H122" s="309">
        <f t="shared" si="2"/>
        <v>5104.1200000000026</v>
      </c>
      <c r="I122" s="286"/>
      <c r="J122" s="286"/>
      <c r="K122" s="304"/>
      <c r="L122" s="290"/>
      <c r="M122" s="308"/>
      <c r="N122" s="302">
        <f t="shared" si="3"/>
        <v>10464.310000000003</v>
      </c>
      <c r="O122" s="327"/>
      <c r="P122" s="328"/>
    </row>
    <row r="123" spans="1:16" ht="13.8" customHeight="1" x14ac:dyDescent="0.25">
      <c r="A123" s="314">
        <v>45901</v>
      </c>
      <c r="B123" s="281" t="s">
        <v>266</v>
      </c>
      <c r="C123" s="302"/>
      <c r="D123" s="303">
        <v>10</v>
      </c>
      <c r="E123" s="304"/>
      <c r="F123" s="281"/>
      <c r="G123" s="302"/>
      <c r="H123" s="309">
        <f t="shared" si="2"/>
        <v>5114.1200000000026</v>
      </c>
      <c r="I123" s="286"/>
      <c r="J123" s="286"/>
      <c r="K123" s="304"/>
      <c r="L123" s="290"/>
      <c r="M123" s="308"/>
      <c r="N123" s="302">
        <f t="shared" si="3"/>
        <v>10474.310000000003</v>
      </c>
      <c r="O123" s="327"/>
      <c r="P123" s="328"/>
    </row>
    <row r="124" spans="1:16" ht="13.8" customHeight="1" x14ac:dyDescent="0.25">
      <c r="A124" s="314">
        <v>45901</v>
      </c>
      <c r="B124" s="281" t="s">
        <v>267</v>
      </c>
      <c r="C124" s="302"/>
      <c r="D124" s="303">
        <v>10</v>
      </c>
      <c r="E124" s="304"/>
      <c r="F124" s="281"/>
      <c r="G124" s="302"/>
      <c r="H124" s="309">
        <f t="shared" si="2"/>
        <v>5124.1200000000026</v>
      </c>
      <c r="I124" s="286"/>
      <c r="J124" s="286"/>
      <c r="K124" s="304"/>
      <c r="L124" s="290"/>
      <c r="M124" s="308"/>
      <c r="N124" s="302">
        <f t="shared" si="3"/>
        <v>10484.310000000003</v>
      </c>
      <c r="O124" s="327"/>
      <c r="P124" s="328"/>
    </row>
    <row r="125" spans="1:16" ht="13.8" customHeight="1" x14ac:dyDescent="0.25">
      <c r="A125" s="314">
        <v>45901</v>
      </c>
      <c r="B125" s="281" t="s">
        <v>268</v>
      </c>
      <c r="C125" s="302"/>
      <c r="D125" s="303">
        <v>10</v>
      </c>
      <c r="E125" s="304"/>
      <c r="F125" s="281"/>
      <c r="G125" s="302"/>
      <c r="H125" s="309">
        <f t="shared" si="2"/>
        <v>5134.1200000000026</v>
      </c>
      <c r="I125" s="286"/>
      <c r="J125" s="286"/>
      <c r="K125" s="304"/>
      <c r="L125" s="290"/>
      <c r="M125" s="308"/>
      <c r="N125" s="302">
        <f t="shared" si="3"/>
        <v>10494.310000000003</v>
      </c>
      <c r="O125" s="327"/>
      <c r="P125" s="328"/>
    </row>
    <row r="126" spans="1:16" ht="13.8" customHeight="1" x14ac:dyDescent="0.25">
      <c r="A126" s="314">
        <v>45901</v>
      </c>
      <c r="B126" s="281" t="s">
        <v>269</v>
      </c>
      <c r="C126" s="302"/>
      <c r="D126" s="303">
        <v>10</v>
      </c>
      <c r="E126" s="304"/>
      <c r="F126" s="281"/>
      <c r="G126" s="302"/>
      <c r="H126" s="309">
        <f t="shared" si="2"/>
        <v>5144.1200000000026</v>
      </c>
      <c r="I126" s="286"/>
      <c r="J126" s="286"/>
      <c r="K126" s="304"/>
      <c r="L126" s="290"/>
      <c r="M126" s="308"/>
      <c r="N126" s="302">
        <f t="shared" si="3"/>
        <v>10504.310000000003</v>
      </c>
      <c r="O126" s="327"/>
      <c r="P126" s="328"/>
    </row>
    <row r="127" spans="1:16" ht="13.8" customHeight="1" x14ac:dyDescent="0.25">
      <c r="A127" s="314">
        <v>45901</v>
      </c>
      <c r="B127" s="281" t="s">
        <v>270</v>
      </c>
      <c r="C127" s="302"/>
      <c r="D127" s="303">
        <v>10</v>
      </c>
      <c r="E127" s="304"/>
      <c r="F127" s="281"/>
      <c r="G127" s="302"/>
      <c r="H127" s="309">
        <f t="shared" si="2"/>
        <v>5154.1200000000026</v>
      </c>
      <c r="I127" s="286"/>
      <c r="J127" s="286"/>
      <c r="K127" s="304"/>
      <c r="L127" s="290"/>
      <c r="M127" s="308"/>
      <c r="N127" s="302">
        <f t="shared" si="3"/>
        <v>10514.310000000003</v>
      </c>
      <c r="O127" s="327"/>
      <c r="P127" s="328"/>
    </row>
    <row r="128" spans="1:16" ht="13.8" customHeight="1" x14ac:dyDescent="0.25">
      <c r="A128" s="282">
        <v>45908</v>
      </c>
      <c r="B128" s="281" t="s">
        <v>241</v>
      </c>
      <c r="C128" s="302"/>
      <c r="D128" s="303">
        <v>10</v>
      </c>
      <c r="E128" s="304"/>
      <c r="F128" s="281"/>
      <c r="G128" s="302"/>
      <c r="H128" s="309">
        <f t="shared" si="2"/>
        <v>5164.1200000000026</v>
      </c>
      <c r="I128" s="286"/>
      <c r="J128" s="286"/>
      <c r="K128" s="304"/>
      <c r="L128" s="290"/>
      <c r="M128" s="308"/>
      <c r="N128" s="302">
        <f t="shared" si="3"/>
        <v>10524.310000000003</v>
      </c>
      <c r="O128" s="327"/>
      <c r="P128" s="328"/>
    </row>
    <row r="129" spans="1:16" ht="13.8" customHeight="1" x14ac:dyDescent="0.25">
      <c r="A129" s="282">
        <v>45908</v>
      </c>
      <c r="B129" s="281" t="s">
        <v>213</v>
      </c>
      <c r="C129" s="302"/>
      <c r="D129" s="303">
        <v>10</v>
      </c>
      <c r="E129" s="304"/>
      <c r="F129" s="281"/>
      <c r="G129" s="302"/>
      <c r="H129" s="309">
        <f t="shared" si="2"/>
        <v>5174.1200000000026</v>
      </c>
      <c r="I129" s="286"/>
      <c r="J129" s="286"/>
      <c r="K129" s="304"/>
      <c r="L129" s="290"/>
      <c r="M129" s="308"/>
      <c r="N129" s="302">
        <f t="shared" si="3"/>
        <v>10534.310000000003</v>
      </c>
      <c r="O129" s="327"/>
      <c r="P129" s="328"/>
    </row>
    <row r="130" spans="1:16" ht="13.8" customHeight="1" x14ac:dyDescent="0.25">
      <c r="A130" s="282">
        <v>45912</v>
      </c>
      <c r="B130" s="281"/>
      <c r="C130" s="302"/>
      <c r="D130" s="303"/>
      <c r="E130" s="304"/>
      <c r="F130" s="405" t="s">
        <v>271</v>
      </c>
      <c r="G130" s="303">
        <v>-9</v>
      </c>
      <c r="H130" s="309">
        <f t="shared" si="2"/>
        <v>5183.1200000000026</v>
      </c>
      <c r="I130" s="286"/>
      <c r="J130" s="286"/>
      <c r="K130" s="304"/>
      <c r="L130" s="290"/>
      <c r="M130" s="308"/>
      <c r="N130" s="302">
        <f t="shared" si="3"/>
        <v>10543.310000000003</v>
      </c>
      <c r="O130" s="327"/>
      <c r="P130" s="328"/>
    </row>
    <row r="131" spans="1:16" ht="13.8" customHeight="1" x14ac:dyDescent="0.25">
      <c r="A131" s="282">
        <v>45912</v>
      </c>
      <c r="C131" s="302"/>
      <c r="E131" s="304"/>
      <c r="F131" s="281" t="s">
        <v>272</v>
      </c>
      <c r="G131" s="303">
        <v>9.02</v>
      </c>
      <c r="H131" s="309">
        <f t="shared" si="2"/>
        <v>5174.1000000000022</v>
      </c>
      <c r="I131" s="286"/>
      <c r="J131" s="286"/>
      <c r="K131" s="304"/>
      <c r="L131" s="290"/>
      <c r="M131" s="308"/>
      <c r="N131" s="302">
        <f t="shared" si="3"/>
        <v>10534.290000000003</v>
      </c>
      <c r="O131" s="327"/>
      <c r="P131" s="328"/>
    </row>
    <row r="132" spans="1:16" ht="13.8" customHeight="1" x14ac:dyDescent="0.25">
      <c r="A132" s="282">
        <v>45912</v>
      </c>
      <c r="B132" s="281"/>
      <c r="C132" s="302"/>
      <c r="D132" s="303"/>
      <c r="E132" s="304"/>
      <c r="F132" s="281" t="s">
        <v>272</v>
      </c>
      <c r="G132" s="303">
        <v>9.02</v>
      </c>
      <c r="H132" s="309">
        <f t="shared" si="2"/>
        <v>5165.0800000000017</v>
      </c>
      <c r="I132" s="286"/>
      <c r="J132" s="286"/>
      <c r="K132" s="304"/>
      <c r="L132" s="290"/>
      <c r="M132" s="308"/>
      <c r="N132" s="302">
        <f t="shared" si="3"/>
        <v>10525.270000000002</v>
      </c>
      <c r="O132" s="327"/>
      <c r="P132" s="328"/>
    </row>
    <row r="133" spans="1:16" ht="13.8" customHeight="1" x14ac:dyDescent="0.25">
      <c r="A133" s="282">
        <v>45915</v>
      </c>
      <c r="B133" s="281" t="s">
        <v>273</v>
      </c>
      <c r="C133" s="302"/>
      <c r="D133" s="303">
        <v>10</v>
      </c>
      <c r="E133" s="304"/>
      <c r="F133" s="281"/>
      <c r="G133" s="303"/>
      <c r="H133" s="309">
        <f t="shared" si="2"/>
        <v>5175.0800000000017</v>
      </c>
      <c r="I133" s="286"/>
      <c r="J133" s="286"/>
      <c r="K133" s="304"/>
      <c r="L133" s="290"/>
      <c r="M133" s="308"/>
      <c r="N133" s="302">
        <f t="shared" si="3"/>
        <v>10535.270000000002</v>
      </c>
      <c r="O133" s="327"/>
      <c r="P133" s="328"/>
    </row>
    <row r="134" spans="1:16" ht="13.8" customHeight="1" x14ac:dyDescent="0.25">
      <c r="A134" s="282">
        <v>45918</v>
      </c>
      <c r="B134" s="281" t="s">
        <v>274</v>
      </c>
      <c r="C134" s="302"/>
      <c r="D134" s="303">
        <v>10</v>
      </c>
      <c r="E134" s="304"/>
      <c r="F134" s="281"/>
      <c r="G134" s="303"/>
      <c r="H134" s="309">
        <f t="shared" si="2"/>
        <v>5185.0800000000017</v>
      </c>
      <c r="I134" s="286"/>
      <c r="J134" s="286"/>
      <c r="K134" s="304"/>
      <c r="L134" s="290"/>
      <c r="M134" s="308"/>
      <c r="N134" s="302">
        <f t="shared" si="3"/>
        <v>10545.270000000002</v>
      </c>
      <c r="O134" s="327"/>
      <c r="P134" s="328"/>
    </row>
    <row r="135" spans="1:16" ht="13.8" customHeight="1" x14ac:dyDescent="0.25">
      <c r="A135" s="282">
        <v>45924</v>
      </c>
      <c r="B135" s="281"/>
      <c r="C135" s="302"/>
      <c r="D135" s="303"/>
      <c r="E135" s="304"/>
      <c r="F135" s="281" t="s">
        <v>275</v>
      </c>
      <c r="G135" s="303">
        <v>61.45</v>
      </c>
      <c r="H135" s="309">
        <f t="shared" si="2"/>
        <v>5123.6300000000019</v>
      </c>
      <c r="I135" s="286"/>
      <c r="J135" s="286"/>
      <c r="K135" s="304"/>
      <c r="L135" s="290"/>
      <c r="M135" s="308"/>
      <c r="N135" s="302">
        <f t="shared" si="3"/>
        <v>10483.820000000002</v>
      </c>
      <c r="O135" s="327"/>
      <c r="P135" s="328"/>
    </row>
    <row r="136" spans="1:16" ht="13.8" customHeight="1" x14ac:dyDescent="0.25">
      <c r="A136" s="282">
        <v>45926</v>
      </c>
      <c r="B136" s="281"/>
      <c r="C136" s="302"/>
      <c r="D136" s="303"/>
      <c r="E136" s="304"/>
      <c r="F136" s="281" t="s">
        <v>276</v>
      </c>
      <c r="G136" s="303">
        <v>28</v>
      </c>
      <c r="H136" s="309">
        <f t="shared" si="2"/>
        <v>5095.6300000000019</v>
      </c>
      <c r="I136" s="286"/>
      <c r="J136" s="286"/>
      <c r="K136" s="304"/>
      <c r="L136" s="290"/>
      <c r="M136" s="308"/>
      <c r="N136" s="302">
        <f t="shared" si="3"/>
        <v>10455.820000000002</v>
      </c>
      <c r="O136" s="327"/>
      <c r="P136" s="328"/>
    </row>
    <row r="137" spans="1:16" ht="13.8" customHeight="1" x14ac:dyDescent="0.25">
      <c r="A137" s="282">
        <v>45926</v>
      </c>
      <c r="B137" s="281"/>
      <c r="C137" s="302"/>
      <c r="D137" s="303"/>
      <c r="E137" s="304"/>
      <c r="F137" s="281" t="s">
        <v>277</v>
      </c>
      <c r="G137" s="303">
        <v>170</v>
      </c>
      <c r="H137" s="309">
        <f t="shared" si="2"/>
        <v>4925.6300000000019</v>
      </c>
      <c r="I137" s="286"/>
      <c r="J137" s="286"/>
      <c r="K137" s="304"/>
      <c r="L137" s="290"/>
      <c r="M137" s="308"/>
      <c r="N137" s="302">
        <f t="shared" si="3"/>
        <v>10285.820000000002</v>
      </c>
      <c r="O137" s="327"/>
      <c r="P137" s="328"/>
    </row>
    <row r="138" spans="1:16" ht="13.8" customHeight="1" x14ac:dyDescent="0.25">
      <c r="A138" s="282">
        <v>45931</v>
      </c>
      <c r="B138" s="281" t="s">
        <v>278</v>
      </c>
      <c r="C138" s="302"/>
      <c r="D138" s="303">
        <v>3000</v>
      </c>
      <c r="E138" s="304"/>
      <c r="F138" s="281"/>
      <c r="G138" s="303"/>
      <c r="H138" s="309">
        <f t="shared" si="2"/>
        <v>7925.6300000000019</v>
      </c>
      <c r="I138" s="286"/>
      <c r="J138" s="286"/>
      <c r="K138" s="304"/>
      <c r="L138" s="290"/>
      <c r="M138" s="308"/>
      <c r="N138" s="302">
        <f t="shared" si="3"/>
        <v>13285.820000000002</v>
      </c>
      <c r="O138" s="327"/>
      <c r="P138" s="328"/>
    </row>
    <row r="139" spans="1:16" ht="13.8" customHeight="1" x14ac:dyDescent="0.25">
      <c r="A139" s="282">
        <v>45936</v>
      </c>
      <c r="B139" s="281"/>
      <c r="C139" s="302"/>
      <c r="D139" s="303"/>
      <c r="E139" s="304"/>
      <c r="F139" s="281" t="s">
        <v>279</v>
      </c>
      <c r="G139" s="303">
        <v>19.899999999999999</v>
      </c>
      <c r="H139" s="309">
        <f t="shared" si="2"/>
        <v>7905.7300000000023</v>
      </c>
      <c r="I139" s="286"/>
      <c r="J139" s="286"/>
      <c r="K139" s="304"/>
      <c r="L139" s="290"/>
      <c r="M139" s="308"/>
      <c r="N139" s="302">
        <f t="shared" si="3"/>
        <v>13265.920000000002</v>
      </c>
      <c r="O139" s="327"/>
      <c r="P139" s="328"/>
    </row>
    <row r="140" spans="1:16" ht="13.8" customHeight="1" x14ac:dyDescent="0.25">
      <c r="A140" s="282">
        <v>45940</v>
      </c>
      <c r="B140" s="281" t="s">
        <v>280</v>
      </c>
      <c r="C140" s="302"/>
      <c r="D140" s="303">
        <v>20</v>
      </c>
      <c r="E140" s="304"/>
      <c r="F140" s="281"/>
      <c r="G140" s="303"/>
      <c r="H140" s="309">
        <f t="shared" si="2"/>
        <v>7925.7300000000023</v>
      </c>
      <c r="I140" s="286"/>
      <c r="J140" s="286"/>
      <c r="K140" s="304"/>
      <c r="L140" s="290"/>
      <c r="M140" s="308"/>
      <c r="N140" s="302">
        <f t="shared" si="3"/>
        <v>13285.920000000002</v>
      </c>
      <c r="O140" s="327"/>
      <c r="P140" s="328"/>
    </row>
    <row r="141" spans="1:16" ht="13.8" customHeight="1" x14ac:dyDescent="0.25">
      <c r="A141" s="282">
        <v>45940</v>
      </c>
      <c r="B141" s="281"/>
      <c r="C141" s="302"/>
      <c r="D141" s="303"/>
      <c r="E141" s="304"/>
      <c r="F141" s="281" t="s">
        <v>281</v>
      </c>
      <c r="G141" s="303">
        <v>90.48</v>
      </c>
      <c r="H141" s="309">
        <f t="shared" si="2"/>
        <v>7835.2500000000027</v>
      </c>
      <c r="I141" s="286"/>
      <c r="J141" s="286"/>
      <c r="K141" s="304"/>
      <c r="L141" s="290"/>
      <c r="M141" s="308"/>
      <c r="N141" s="302">
        <f t="shared" si="3"/>
        <v>13195.440000000002</v>
      </c>
      <c r="O141" s="327"/>
      <c r="P141" s="328"/>
    </row>
    <row r="142" spans="1:16" ht="13.8" customHeight="1" x14ac:dyDescent="0.25">
      <c r="A142" s="282">
        <v>45945</v>
      </c>
      <c r="B142" s="1" t="s">
        <v>282</v>
      </c>
      <c r="C142" s="302"/>
      <c r="D142" s="303"/>
      <c r="E142" s="304"/>
      <c r="F142" s="281"/>
      <c r="G142" s="303"/>
      <c r="H142" s="309">
        <f>H141+C142+D142-G142</f>
        <v>7835.2500000000027</v>
      </c>
      <c r="I142" s="286"/>
      <c r="J142" s="286"/>
      <c r="K142" s="304"/>
      <c r="L142" s="290"/>
      <c r="M142" s="308"/>
      <c r="N142" s="302">
        <f>N141+471.08</f>
        <v>13666.520000000002</v>
      </c>
      <c r="O142" s="327">
        <f>O95-471.08</f>
        <v>0</v>
      </c>
      <c r="P142" s="328"/>
    </row>
    <row r="143" spans="1:16" ht="13.8" customHeight="1" x14ac:dyDescent="0.25">
      <c r="A143" s="282">
        <v>45946</v>
      </c>
      <c r="C143" s="302"/>
      <c r="D143" s="303"/>
      <c r="E143" s="304"/>
      <c r="F143" s="281" t="s">
        <v>283</v>
      </c>
      <c r="G143" s="303">
        <v>200</v>
      </c>
      <c r="H143" s="309">
        <f t="shared" si="2"/>
        <v>7635.2500000000027</v>
      </c>
      <c r="I143" s="286"/>
      <c r="J143" s="286"/>
      <c r="K143" s="304"/>
      <c r="L143" s="290"/>
      <c r="M143" s="308"/>
      <c r="N143" s="302">
        <f t="shared" si="3"/>
        <v>13466.520000000002</v>
      </c>
      <c r="O143" s="327"/>
      <c r="P143" s="328"/>
    </row>
    <row r="144" spans="1:16" ht="13.8" customHeight="1" x14ac:dyDescent="0.25">
      <c r="A144" s="282">
        <v>45952</v>
      </c>
      <c r="B144" s="281" t="s">
        <v>284</v>
      </c>
      <c r="C144" s="302"/>
      <c r="D144" s="303">
        <v>40</v>
      </c>
      <c r="E144" s="304"/>
      <c r="F144" s="281"/>
      <c r="G144" s="303"/>
      <c r="H144" s="309">
        <f t="shared" ref="H144:H148" si="4">H143+C144+D144-G144</f>
        <v>7675.2500000000027</v>
      </c>
      <c r="I144" s="286"/>
      <c r="J144" s="286"/>
      <c r="K144" s="304"/>
      <c r="L144" s="290"/>
      <c r="M144" s="308"/>
      <c r="N144" s="302">
        <f t="shared" ref="N144:N148" si="5">SUM(N143+C144+D144+E144-G144)</f>
        <v>13506.520000000002</v>
      </c>
      <c r="O144" s="327"/>
      <c r="P144" s="328"/>
    </row>
    <row r="145" spans="1:16" ht="13.8" customHeight="1" x14ac:dyDescent="0.25">
      <c r="A145" s="282">
        <v>45958</v>
      </c>
      <c r="C145" s="302"/>
      <c r="D145" s="303"/>
      <c r="E145" s="304"/>
      <c r="F145" s="281" t="s">
        <v>285</v>
      </c>
      <c r="G145" s="303">
        <v>44.99</v>
      </c>
      <c r="H145" s="309">
        <f t="shared" si="4"/>
        <v>7630.2600000000029</v>
      </c>
      <c r="I145" s="281"/>
      <c r="J145" s="286"/>
      <c r="K145" s="304"/>
      <c r="L145" s="290"/>
      <c r="M145" s="308"/>
      <c r="N145" s="302">
        <f t="shared" si="5"/>
        <v>13461.530000000002</v>
      </c>
      <c r="O145" s="327"/>
      <c r="P145" s="328"/>
    </row>
    <row r="146" spans="1:16" ht="13.8" customHeight="1" x14ac:dyDescent="0.25">
      <c r="A146" s="282">
        <v>45961</v>
      </c>
      <c r="B146" s="281" t="s">
        <v>286</v>
      </c>
      <c r="C146" s="302"/>
      <c r="D146" s="303"/>
      <c r="E146" s="304"/>
      <c r="F146" s="281"/>
      <c r="G146" s="303"/>
      <c r="H146" s="309">
        <f>H145+C146+D146-G146</f>
        <v>7630.2600000000029</v>
      </c>
      <c r="I146" s="286"/>
      <c r="J146" s="286"/>
      <c r="K146" s="304"/>
      <c r="L146" s="290"/>
      <c r="M146" s="308"/>
      <c r="N146" s="302">
        <f>N145+187.01</f>
        <v>13648.540000000003</v>
      </c>
      <c r="O146" s="327"/>
      <c r="P146" s="328">
        <f>P5-187.01</f>
        <v>0</v>
      </c>
    </row>
    <row r="147" spans="1:16" ht="13.8" customHeight="1" x14ac:dyDescent="0.25">
      <c r="A147" s="282">
        <v>45961</v>
      </c>
      <c r="C147" s="302"/>
      <c r="D147" s="303"/>
      <c r="E147" s="304"/>
      <c r="F147" s="281" t="s">
        <v>287</v>
      </c>
      <c r="G147" s="303">
        <v>-0.02</v>
      </c>
      <c r="H147" s="309">
        <f t="shared" si="4"/>
        <v>7630.2800000000034</v>
      </c>
      <c r="I147" s="286"/>
      <c r="J147" s="286"/>
      <c r="K147" s="304"/>
      <c r="L147" s="290"/>
      <c r="M147" s="308"/>
      <c r="N147" s="302">
        <f t="shared" si="5"/>
        <v>13648.560000000003</v>
      </c>
      <c r="O147" s="327"/>
      <c r="P147" s="328"/>
    </row>
    <row r="148" spans="1:16" ht="13.8" customHeight="1" x14ac:dyDescent="0.25">
      <c r="A148" s="282">
        <v>45961</v>
      </c>
      <c r="C148" s="302"/>
      <c r="D148" s="303"/>
      <c r="E148" s="304"/>
      <c r="F148" s="281" t="s">
        <v>288</v>
      </c>
      <c r="G148" s="1">
        <v>131.76</v>
      </c>
      <c r="H148" s="309">
        <f t="shared" si="4"/>
        <v>7498.5200000000032</v>
      </c>
      <c r="I148" s="286"/>
      <c r="J148" s="286"/>
      <c r="K148" s="304"/>
      <c r="L148" s="290"/>
      <c r="M148" s="308"/>
      <c r="N148" s="302">
        <f t="shared" si="5"/>
        <v>13516.800000000003</v>
      </c>
      <c r="O148" s="327"/>
      <c r="P148" s="328"/>
    </row>
    <row r="149" spans="1:16" ht="13.8" customHeight="1" x14ac:dyDescent="0.25">
      <c r="A149" s="282"/>
      <c r="B149" s="281"/>
      <c r="C149" s="302"/>
      <c r="D149" s="303"/>
      <c r="E149" s="304"/>
      <c r="F149" s="281"/>
      <c r="G149" s="303"/>
      <c r="H149" s="309"/>
      <c r="I149" s="286"/>
      <c r="J149" s="286"/>
      <c r="K149" s="304"/>
      <c r="L149" s="290"/>
      <c r="M149" s="308"/>
      <c r="N149" s="302"/>
      <c r="O149" s="327"/>
      <c r="P149" s="328"/>
    </row>
    <row r="150" spans="1:16" ht="13.8" customHeight="1" x14ac:dyDescent="0.25">
      <c r="A150" s="282"/>
      <c r="B150" s="281"/>
      <c r="C150" s="302"/>
      <c r="D150" s="303"/>
      <c r="E150" s="304"/>
      <c r="F150" s="281"/>
      <c r="G150" s="303"/>
      <c r="H150" s="309"/>
      <c r="I150" s="286"/>
      <c r="J150" s="286"/>
      <c r="K150" s="304"/>
      <c r="L150" s="290"/>
      <c r="M150" s="308"/>
      <c r="N150" s="304"/>
      <c r="O150" s="327"/>
      <c r="P150" s="328"/>
    </row>
    <row r="151" spans="1:16" ht="13.8" customHeight="1" x14ac:dyDescent="0.25">
      <c r="A151" s="282"/>
      <c r="B151" s="304"/>
      <c r="C151" s="302"/>
      <c r="D151" s="303"/>
      <c r="E151" s="304"/>
      <c r="F151" s="285"/>
      <c r="G151" s="302"/>
      <c r="H151" s="309">
        <f>H148</f>
        <v>7498.5200000000032</v>
      </c>
      <c r="I151" s="286"/>
      <c r="J151" s="302"/>
      <c r="K151" s="304"/>
      <c r="L151" s="290"/>
      <c r="M151" s="308"/>
      <c r="N151" s="319"/>
      <c r="O151" s="206"/>
      <c r="P151" s="23"/>
    </row>
    <row r="152" spans="1:16" ht="13.8" customHeight="1" x14ac:dyDescent="0.25">
      <c r="A152" s="361"/>
      <c r="B152" s="281"/>
      <c r="C152" s="302"/>
      <c r="D152" s="303"/>
      <c r="E152" s="281"/>
      <c r="F152" s="281"/>
      <c r="G152" s="302"/>
      <c r="H152" s="362">
        <f>H151+C152+D152+E152-G152</f>
        <v>7498.5200000000032</v>
      </c>
      <c r="I152" s="281"/>
      <c r="J152" s="281"/>
      <c r="K152" s="281"/>
      <c r="L152" s="290"/>
      <c r="M152" s="308"/>
      <c r="N152" s="304"/>
      <c r="O152" s="206"/>
      <c r="P152" s="23"/>
    </row>
    <row r="153" spans="1:16" ht="13.8" customHeight="1" x14ac:dyDescent="0.25">
      <c r="A153" s="363" t="s">
        <v>102</v>
      </c>
      <c r="B153" s="276" t="s">
        <v>102</v>
      </c>
      <c r="C153" s="302">
        <f>SUM(C7:C152)+O117</f>
        <v>3646.33</v>
      </c>
      <c r="D153" s="303">
        <f>SUM(D7:D152)+O118</f>
        <v>9154.7999999999993</v>
      </c>
      <c r="E153" s="304">
        <f>SUM(E8:E152)</f>
        <v>3009.14</v>
      </c>
      <c r="F153" s="304"/>
      <c r="G153" s="302">
        <f>SUM(G7:G152)</f>
        <v>8318.119999999999</v>
      </c>
      <c r="H153" s="309"/>
      <c r="I153" s="286">
        <f>SUM(I7:I152)</f>
        <v>0</v>
      </c>
      <c r="J153" s="286">
        <v>0</v>
      </c>
      <c r="K153" s="304"/>
      <c r="L153" s="290"/>
      <c r="M153" s="290"/>
      <c r="N153" s="364" t="s">
        <v>147</v>
      </c>
      <c r="O153" s="365" t="s">
        <v>148</v>
      </c>
      <c r="P153" s="366" t="s">
        <v>289</v>
      </c>
    </row>
    <row r="154" spans="1:16" ht="12.75" customHeight="1" x14ac:dyDescent="0.25">
      <c r="A154" s="367" t="s">
        <v>290</v>
      </c>
      <c r="B154" s="336" t="s">
        <v>291</v>
      </c>
      <c r="C154" s="368"/>
      <c r="D154" s="369"/>
      <c r="E154" s="368"/>
      <c r="F154" s="370"/>
      <c r="G154" s="302">
        <f>C153+D153+E153-G153</f>
        <v>7492.15</v>
      </c>
      <c r="H154" s="371"/>
      <c r="I154" s="296"/>
      <c r="J154" s="368"/>
      <c r="K154" s="372"/>
      <c r="L154" s="373"/>
      <c r="M154" s="374"/>
      <c r="N154" s="375">
        <f>N148</f>
        <v>13516.800000000003</v>
      </c>
      <c r="O154" s="376">
        <f>O104</f>
        <v>0</v>
      </c>
      <c r="P154" s="377">
        <v>0</v>
      </c>
    </row>
    <row r="155" spans="1:16" ht="13.8" customHeight="1" x14ac:dyDescent="0.25">
      <c r="A155" s="563" t="s">
        <v>292</v>
      </c>
      <c r="B155" s="564"/>
      <c r="C155" s="378"/>
      <c r="D155" s="379"/>
      <c r="E155" s="378"/>
      <c r="F155" s="271"/>
      <c r="G155" s="380"/>
      <c r="H155" s="381"/>
      <c r="I155" s="302">
        <f>G153+I153</f>
        <v>8318.119999999999</v>
      </c>
      <c r="J155" s="382"/>
      <c r="K155" s="373"/>
      <c r="L155" s="373"/>
      <c r="M155" s="374"/>
      <c r="N155" s="377"/>
      <c r="O155" s="377"/>
      <c r="P155" s="377"/>
    </row>
    <row r="156" spans="1:16" ht="12.75" customHeight="1" x14ac:dyDescent="0.25">
      <c r="A156" s="383"/>
      <c r="B156" s="283"/>
      <c r="C156" s="384"/>
      <c r="D156" s="385"/>
      <c r="E156" s="172"/>
      <c r="F156" s="172"/>
      <c r="G156" s="368"/>
      <c r="H156" s="172"/>
      <c r="I156" s="172"/>
      <c r="J156" s="19"/>
      <c r="K156" s="19"/>
      <c r="L156" s="19"/>
      <c r="M156" s="347"/>
      <c r="N156" s="377"/>
      <c r="O156" s="386" t="s">
        <v>293</v>
      </c>
      <c r="P156" s="387">
        <f>N154+O154+P154</f>
        <v>13516.800000000003</v>
      </c>
    </row>
    <row r="157" spans="1:16" ht="13.8" customHeight="1" x14ac:dyDescent="0.25">
      <c r="A157" s="556" t="s">
        <v>294</v>
      </c>
      <c r="B157" s="557"/>
      <c r="C157" s="558"/>
      <c r="D157" s="388"/>
      <c r="E157" s="19"/>
      <c r="F157" s="19"/>
      <c r="G157" s="389"/>
      <c r="H157" s="19"/>
      <c r="I157" s="19"/>
      <c r="J157" s="19"/>
      <c r="K157" s="19"/>
      <c r="L157" s="19"/>
      <c r="M157" s="19"/>
      <c r="N157" s="172"/>
      <c r="O157" s="172"/>
      <c r="P157" s="172"/>
    </row>
    <row r="158" spans="1:16" ht="13.8" customHeight="1" x14ac:dyDescent="0.25">
      <c r="A158" s="559" t="s">
        <v>295</v>
      </c>
      <c r="B158" s="551"/>
      <c r="C158" s="374">
        <f>C153</f>
        <v>3646.33</v>
      </c>
      <c r="D158" s="388"/>
      <c r="E158" s="373">
        <f>C158+C159</f>
        <v>12801.13</v>
      </c>
      <c r="F158" s="19"/>
      <c r="G158" s="389"/>
      <c r="H158" s="19"/>
      <c r="I158" s="19"/>
      <c r="J158" s="19"/>
      <c r="K158" s="19"/>
      <c r="L158" s="19"/>
      <c r="M158" s="19"/>
      <c r="N158" s="391"/>
      <c r="O158" s="19"/>
      <c r="P158" s="19"/>
    </row>
    <row r="159" spans="1:16" ht="13.8" customHeight="1" x14ac:dyDescent="0.25">
      <c r="A159" s="559" t="s">
        <v>34</v>
      </c>
      <c r="B159" s="551"/>
      <c r="C159" s="374">
        <f>D153</f>
        <v>9154.7999999999993</v>
      </c>
      <c r="D159" s="388"/>
      <c r="E159" s="19"/>
      <c r="F159" s="19"/>
      <c r="G159" s="389"/>
      <c r="H159" s="19"/>
      <c r="I159" s="19"/>
      <c r="J159" s="19"/>
      <c r="K159" s="19"/>
      <c r="L159" s="19"/>
      <c r="M159" s="19"/>
      <c r="N159" s="19"/>
      <c r="O159" s="19"/>
      <c r="P159" s="19"/>
    </row>
    <row r="160" spans="1:16" ht="13.8" customHeight="1" x14ac:dyDescent="0.25">
      <c r="A160" s="390" t="s">
        <v>296</v>
      </c>
      <c r="B160" s="19"/>
      <c r="C160" s="374">
        <f>E153</f>
        <v>3009.14</v>
      </c>
      <c r="D160" s="388"/>
      <c r="E160" s="560" t="s">
        <v>297</v>
      </c>
      <c r="F160" s="551"/>
      <c r="G160" s="392">
        <f>C153</f>
        <v>3646.33</v>
      </c>
      <c r="H160" s="19"/>
      <c r="I160" s="265" t="s">
        <v>298</v>
      </c>
      <c r="J160" s="19"/>
      <c r="K160" s="393"/>
      <c r="L160" s="19"/>
      <c r="M160" s="19"/>
      <c r="N160" s="19"/>
      <c r="O160" s="19"/>
      <c r="P160" s="19"/>
    </row>
    <row r="161" spans="1:16" ht="13.8" customHeight="1" x14ac:dyDescent="0.25">
      <c r="A161" s="559" t="s">
        <v>155</v>
      </c>
      <c r="B161" s="551"/>
      <c r="C161" s="394">
        <f>G153</f>
        <v>8318.119999999999</v>
      </c>
      <c r="D161" s="388"/>
      <c r="E161" s="561" t="s">
        <v>299</v>
      </c>
      <c r="F161" s="562"/>
      <c r="G161" s="395">
        <f>G153</f>
        <v>8318.119999999999</v>
      </c>
      <c r="H161" s="32"/>
      <c r="I161" s="265" t="s">
        <v>300</v>
      </c>
      <c r="J161" s="396"/>
      <c r="K161" s="397"/>
      <c r="L161" s="32"/>
      <c r="M161" s="19"/>
      <c r="N161" s="19"/>
      <c r="O161" s="19"/>
      <c r="P161" s="19"/>
    </row>
    <row r="162" spans="1:16" ht="13.8" customHeight="1" x14ac:dyDescent="0.25">
      <c r="A162" s="398"/>
      <c r="B162" s="399" t="s">
        <v>301</v>
      </c>
      <c r="C162" s="304">
        <f>C158+C159+C160-C161</f>
        <v>7492.15</v>
      </c>
      <c r="D162" s="388"/>
      <c r="E162" s="547" t="s">
        <v>301</v>
      </c>
      <c r="F162" s="548"/>
      <c r="G162" s="302">
        <f>G160-G161</f>
        <v>-4671.7899999999991</v>
      </c>
      <c r="H162" s="23"/>
      <c r="I162" s="265" t="s">
        <v>301</v>
      </c>
      <c r="J162" s="347"/>
      <c r="K162" s="304"/>
      <c r="L162" s="23"/>
      <c r="M162" s="19"/>
      <c r="N162" s="19"/>
      <c r="O162" s="19"/>
      <c r="P162" s="19"/>
    </row>
  </sheetData>
  <mergeCells count="13">
    <mergeCell ref="E162:F162"/>
    <mergeCell ref="A1:F1"/>
    <mergeCell ref="I3:K3"/>
    <mergeCell ref="F3:G3"/>
    <mergeCell ref="B3:E3"/>
    <mergeCell ref="A157:C157"/>
    <mergeCell ref="A158:B158"/>
    <mergeCell ref="A159:B159"/>
    <mergeCell ref="E160:F160"/>
    <mergeCell ref="A161:B161"/>
    <mergeCell ref="E161:F161"/>
    <mergeCell ref="A155:B155"/>
    <mergeCell ref="B5:D5"/>
  </mergeCells>
  <conditionalFormatting sqref="H5:N6 C6 H7:J7 H8 J8 G9:J10 G11:I11 H12:H148 I14 J15 I16:J16 J18 I19:J20 J21 I22:J29 I30 E31 J31 I32:J36 I37 I38:J44 E42 O44:P150 I45:I56 J46:J56 I64 K65 I80 I85:J122 G101:G105 E106 G108 H123:J150 G151:H151 D152 H152:H153 I153:J153 G154:H155 C162 G162">
    <cfRule type="cellIs" dxfId="0" priority="1" stopIfTrue="1" operator="lessThan">
      <formula>0</formula>
    </cfRule>
  </conditionalFormatting>
  <pageMargins left="0.25" right="0.25" top="0.75" bottom="0.75" header="0.3" footer="0.3"/>
  <pageSetup orientation="landscape"/>
  <headerFooter>
    <oddFooter>&amp;C&amp;"Arial,Regular"&amp;12&amp;K000000&amp;P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Value>accounts</Value>
    </DocTags>
  </documentManagement>
</p:properties>
</file>

<file path=customXml/itemProps1.xml><?xml version="1.0" encoding="utf-8"?>
<ds:datastoreItem xmlns:ds="http://schemas.openxmlformats.org/officeDocument/2006/customXml" ds:itemID="{3F749A6E-153C-45A7-89AA-7DB6C35EE927}"/>
</file>

<file path=customXml/itemProps2.xml><?xml version="1.0" encoding="utf-8"?>
<ds:datastoreItem xmlns:ds="http://schemas.openxmlformats.org/officeDocument/2006/customXml" ds:itemID="{091A224E-890A-4BC4-A056-004F213050FA}"/>
</file>

<file path=customXml/itemProps3.xml><?xml version="1.0" encoding="utf-8"?>
<ds:datastoreItem xmlns:ds="http://schemas.openxmlformats.org/officeDocument/2006/customXml" ds:itemID="{ED086004-74EB-4316-839B-189E154A0FA3}"/>
</file>

<file path=docMetadata/LabelInfo.xml><?xml version="1.0" encoding="utf-8"?>
<clbl:labelList xmlns:clbl="http://schemas.microsoft.com/office/2020/mipLabelMetadata">
  <clbl:label id="{d6fa6db5-9f3a-4c93-9e38-61059ee07e95}" enabled="1" method="Standard" siteId="{4e8d09f7-cc79-4ccb-9149-a4238dd1742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Export Summary</vt:lpstr>
      <vt:lpstr>R&amp;P Accounts</vt:lpstr>
      <vt:lpstr>Statement of balances</vt:lpstr>
      <vt:lpstr>Notes</vt:lpstr>
      <vt:lpstr>Additional notes (1)  </vt:lpstr>
      <vt:lpstr>Ledger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David Mann</cp:lastModifiedBy>
  <cp:revision/>
  <cp:lastPrinted>2026-07-21T14:26:19Z</cp:lastPrinted>
  <dcterms:created xsi:type="dcterms:W3CDTF">2025-10-15T13:58:19Z</dcterms:created>
  <dcterms:modified xsi:type="dcterms:W3CDTF">2026-07-24T14:39:58Z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ies>
</file>