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acvoaberdeencity.sharepoint.com/sites/ACVOSite/Admin/Accounts/Independent examination/AARC/"/>
    </mc:Choice>
  </mc:AlternateContent>
  <xr:revisionPtr revIDLastSave="0" documentId="8_{5662ADC2-1EF8-46E7-A500-6F74FF043B24}" xr6:coauthVersionLast="47" xr6:coauthVersionMax="47" xr10:uidLastSave="{00000000-0000-0000-0000-000000000000}"/>
  <bookViews>
    <workbookView xWindow="-108" yWindow="-108" windowWidth="23256" windowHeight="13896" tabRatio="840" xr2:uid="{00000000-000D-0000-FFFF-FFFF00000000}"/>
  </bookViews>
  <sheets>
    <sheet name="R&amp;P Accounts" sheetId="2" r:id="rId1"/>
    <sheet name="Statement of balances" sheetId="3" r:id="rId2"/>
    <sheet name="Notes" sheetId="4" r:id="rId3"/>
    <sheet name="Additional notes (1)  " sheetId="5" r:id="rId4"/>
  </sheets>
  <definedNames>
    <definedName name="_xlnm.Print_Area" localSheetId="3">'Additional notes (1)  '!$A$1:$M$73</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2" l="1"/>
  <c r="D34" i="2"/>
  <c r="D38" i="5"/>
  <c r="F38" i="5"/>
  <c r="G38" i="5"/>
  <c r="H38" i="5"/>
  <c r="I38" i="5"/>
  <c r="J38" i="5"/>
  <c r="L38" i="5"/>
  <c r="C17" i="5"/>
  <c r="N24" i="3"/>
  <c r="P24" i="3"/>
  <c r="K11" i="5"/>
  <c r="J12" i="2"/>
  <c r="K10" i="5"/>
  <c r="K12" i="5"/>
  <c r="K15" i="5"/>
  <c r="I17" i="5"/>
  <c r="I19" i="5"/>
  <c r="G17" i="5"/>
  <c r="G19" i="5"/>
  <c r="E17" i="5"/>
  <c r="E19" i="5"/>
  <c r="M19" i="5"/>
  <c r="L19" i="5"/>
  <c r="J19" i="5"/>
  <c r="H19" i="5"/>
  <c r="F19" i="5"/>
  <c r="C19" i="5"/>
  <c r="J14" i="2"/>
  <c r="K24" i="5"/>
  <c r="K25" i="5"/>
  <c r="K35" i="5"/>
  <c r="E36" i="5"/>
  <c r="C36" i="5"/>
  <c r="C38" i="5"/>
  <c r="C51" i="5"/>
  <c r="C53" i="5"/>
  <c r="K69" i="5"/>
  <c r="K68" i="5"/>
  <c r="K67" i="5"/>
  <c r="K66" i="5"/>
  <c r="K65" i="5"/>
  <c r="K64" i="5"/>
  <c r="K63" i="5"/>
  <c r="K62" i="5"/>
  <c r="K60" i="5"/>
  <c r="K59" i="5"/>
  <c r="K58" i="5"/>
  <c r="K50" i="5"/>
  <c r="K49" i="5"/>
  <c r="K48" i="5"/>
  <c r="K47" i="5"/>
  <c r="K46" i="5"/>
  <c r="K45" i="5"/>
  <c r="K44" i="5"/>
  <c r="K43" i="5"/>
  <c r="L26" i="2"/>
  <c r="L21" i="2"/>
  <c r="L47" i="2"/>
  <c r="L49" i="2"/>
  <c r="B42" i="2"/>
  <c r="B49" i="2" s="1"/>
  <c r="B47" i="2"/>
  <c r="B21" i="2"/>
  <c r="B26" i="2"/>
  <c r="J39" i="2"/>
  <c r="J42" i="2" s="1"/>
  <c r="J33" i="2"/>
  <c r="J37" i="2"/>
  <c r="J31" i="2"/>
  <c r="J32" i="2"/>
  <c r="J35" i="2"/>
  <c r="J36" i="2"/>
  <c r="J38" i="2"/>
  <c r="J40" i="2"/>
  <c r="J41" i="2"/>
  <c r="J45" i="2"/>
  <c r="J47" i="2"/>
  <c r="J48" i="2"/>
  <c r="J46" i="2"/>
  <c r="H21" i="2"/>
  <c r="D21" i="2"/>
  <c r="F21" i="2"/>
  <c r="J24" i="2"/>
  <c r="J25" i="2"/>
  <c r="D26" i="2"/>
  <c r="D47" i="2"/>
  <c r="F26" i="2"/>
  <c r="F47" i="2"/>
  <c r="F42" i="2"/>
  <c r="H26" i="2"/>
  <c r="H47" i="2"/>
  <c r="H49" i="2"/>
  <c r="H42" i="2"/>
  <c r="J53" i="2"/>
  <c r="K17" i="4"/>
  <c r="I70" i="5"/>
  <c r="I72" i="5"/>
  <c r="G70" i="5"/>
  <c r="G72" i="5"/>
  <c r="E70" i="5"/>
  <c r="C70" i="5"/>
  <c r="M51" i="5"/>
  <c r="M53" i="5"/>
  <c r="J19" i="2"/>
  <c r="I51" i="5"/>
  <c r="I53" i="5"/>
  <c r="G51" i="5"/>
  <c r="G53" i="5"/>
  <c r="E51" i="5"/>
  <c r="E53" i="5"/>
  <c r="M1" i="5"/>
  <c r="J9" i="3"/>
  <c r="L9" i="3"/>
  <c r="N48" i="3"/>
  <c r="P48" i="3"/>
  <c r="P41" i="3"/>
  <c r="N41" i="3"/>
  <c r="P32" i="3"/>
  <c r="N32" i="3"/>
  <c r="L32" i="3"/>
  <c r="P19" i="3"/>
  <c r="N19" i="3"/>
  <c r="C1" i="5"/>
  <c r="N7" i="3"/>
  <c r="J20" i="2"/>
  <c r="J18" i="2"/>
  <c r="J17" i="2"/>
  <c r="J16" i="2"/>
  <c r="J15" i="2"/>
  <c r="J13" i="2"/>
  <c r="N8" i="3"/>
  <c r="N5" i="3"/>
  <c r="K1" i="4"/>
  <c r="B1" i="4"/>
  <c r="B1" i="3"/>
  <c r="N1" i="3"/>
  <c r="P9" i="3"/>
  <c r="K17" i="5"/>
  <c r="K19" i="5"/>
  <c r="J34" i="2"/>
  <c r="D42" i="2"/>
  <c r="D49" i="2"/>
  <c r="H28" i="2"/>
  <c r="H51" i="2"/>
  <c r="H55" i="2"/>
  <c r="L10" i="3"/>
  <c r="L28" i="2"/>
  <c r="L51" i="2"/>
  <c r="L55" i="2"/>
  <c r="P10" i="3"/>
  <c r="D28" i="2"/>
  <c r="F49" i="2"/>
  <c r="F28" i="2"/>
  <c r="F51" i="2"/>
  <c r="F55" i="2"/>
  <c r="J10" i="3"/>
  <c r="J26" i="2"/>
  <c r="J27" i="2"/>
  <c r="K51" i="5"/>
  <c r="K53" i="5"/>
  <c r="J21" i="2"/>
  <c r="J22" i="2"/>
  <c r="K70" i="5"/>
  <c r="K36" i="5"/>
  <c r="B28" i="2"/>
  <c r="D51" i="2"/>
  <c r="D55" i="2"/>
  <c r="J28" i="2"/>
  <c r="J29" i="2"/>
  <c r="H6" i="3"/>
  <c r="H9" i="3"/>
  <c r="H10" i="3"/>
  <c r="B51" i="2" l="1"/>
  <c r="B55" i="2" s="1"/>
  <c r="J49" i="2"/>
  <c r="J50" i="2" s="1"/>
  <c r="J43" i="2"/>
  <c r="F6" i="3"/>
  <c r="J51" i="2"/>
  <c r="J55" i="2" s="1"/>
  <c r="J56" i="2" s="1"/>
  <c r="F10" i="3" l="1"/>
  <c r="F9" i="3"/>
  <c r="N9" i="3" s="1"/>
  <c r="N6" i="3"/>
  <c r="N10"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<sst xmlns="http://schemas.openxmlformats.org/spreadsheetml/2006/main" count="237" uniqueCount="149">
  <si>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</si>
  <si>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</si>
  <si>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</si>
  <si>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</si>
  <si>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</si>
  <si>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</si>
  <si>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</si>
  <si>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</si>
  <si>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</si>
  <si>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</si>
  <si>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</si>
  <si>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</si>
  <si>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</si>
  <si>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</si>
  <si>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</si>
  <si>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</si>
  <si>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</si>
  <si>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</si>
  <si>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</si>
  <si>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</si>
  <si>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</si>
  <si>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</si>
  <si>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</si>
  <si>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</si>
  <si>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</si>
  <si>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</si>
  <si>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</si>
  <si>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</si>
  <si>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</si>
  <si>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</si>
  <si>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</si>
  <si>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</si>
  <si>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</si>
  <si>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</si>
  <si>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</si>
  <si>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</si>
  <si>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</si>
  <si>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</si>
  <si>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</si>
  <si>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</si>
  <si>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</si>
  <si>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</si>
  <si>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</si>
  <si>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</si>
  <si>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</si>
  <si>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</si>
  <si>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</si>
  <si>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</si>
  <si>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</si>
  <si>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</si>
  <si>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</si>
  <si>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</si>
  <si>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</si>
  <si>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</si>
  <si>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</si>
  <si>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</si>
  <si>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</si>
  <si>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</si>
  <si>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</si>
  <si>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</si>
  <si>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</si>
  <si>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</si>
  <si>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</si>
  <si>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</si>
  <si>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</si>
  <si>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</si>
  <si>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</si>
  <si>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</si>
  <si>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</si>
  <si>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</si>
  <si>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</si>
  <si>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</si>
  <si>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</si>
  <si>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</si>
  <si>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</si>
  <si>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</si>
  <si>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</si>
  <si>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</si>
  <si>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</si>
  <si>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</si>
  <si>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</si>
  <si>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</si>
  <si>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</si>
  <si>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</si>
  <si>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</si>
  <si>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</si>
  <si>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</si>
  <si>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</si>
  <si>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</si>
  <si>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</si>
  <si>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Net receipts / (payments)</t>
  </si>
  <si>
    <t xml:space="preserve">Section C Notes to the Accounts </t>
  </si>
  <si>
    <r>
      <t xml:space="preserve">C1 Nature and purpose of funds </t>
    </r>
    <r>
      <rPr>
        <i/>
        <sz val="12"/>
        <rFont val="Arial"/>
        <family val="2"/>
      </rPr>
      <t>(may be stated on analysis of funds worksheets)</t>
    </r>
  </si>
  <si>
    <t>Additional analysis (1)</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</si>
  <si>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</si>
  <si>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</si>
  <si>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</si>
  <si>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</si>
  <si>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</si>
  <si>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</si>
  <si>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</si>
  <si>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</si>
  <si>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</si>
  <si>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Other </t>
  </si>
  <si>
    <t>Section A Statement of receipts and payments</t>
  </si>
  <si>
    <t>Period start date</t>
  </si>
  <si>
    <t>Period end date</t>
  </si>
  <si>
    <t xml:space="preserve">Analysis of receipts and payments </t>
  </si>
  <si>
    <t>Signature*</t>
  </si>
  <si>
    <t>* Please note - OSCR will accept digital or typed signatures</t>
  </si>
  <si>
    <t>x</t>
  </si>
  <si>
    <t xml:space="preserve">Via Website </t>
  </si>
  <si>
    <t>Iain Woodward-Nutt</t>
  </si>
  <si>
    <t>Highland Moss</t>
  </si>
  <si>
    <t>Unite Union</t>
  </si>
  <si>
    <t>LACE</t>
  </si>
  <si>
    <t>LEAF</t>
  </si>
  <si>
    <t>ABBIE</t>
  </si>
  <si>
    <t>Just Transition (Powering Up)</t>
  </si>
  <si>
    <t xml:space="preserve">Mears Foundation </t>
  </si>
  <si>
    <t>MHWF (ACVO)</t>
  </si>
  <si>
    <t>Paristamen</t>
  </si>
  <si>
    <t xml:space="preserve">Cairngorms Trust Park for All </t>
  </si>
  <si>
    <t>Clothworkers</t>
  </si>
  <si>
    <t>Robertson Trust</t>
  </si>
  <si>
    <t>National Lottery</t>
  </si>
  <si>
    <t xml:space="preserve">Impact Funding </t>
  </si>
  <si>
    <t>Faith In Community Scotland</t>
  </si>
  <si>
    <t>Cairngorms Research</t>
  </si>
  <si>
    <t>Just Transition</t>
  </si>
  <si>
    <t>Jayne Smith</t>
  </si>
  <si>
    <t>Cash4Clothes</t>
  </si>
  <si>
    <t>Power tools</t>
  </si>
  <si>
    <t>Vaxhaul Vivaro 9 seater</t>
  </si>
  <si>
    <t>Misc</t>
  </si>
  <si>
    <t>Other activities</t>
  </si>
  <si>
    <t>Unrestricted exp/overheads</t>
  </si>
  <si>
    <t>Afghan United</t>
  </si>
  <si>
    <t>Creative Scotland</t>
  </si>
  <si>
    <t>Refugee Week Events</t>
  </si>
  <si>
    <t>Faith In Communities Scotland</t>
  </si>
  <si>
    <t>Leaf</t>
  </si>
  <si>
    <t>Impact Funding (Anti-Racism)</t>
  </si>
  <si>
    <t xml:space="preserve">Clothworkers </t>
  </si>
  <si>
    <t>HIF</t>
  </si>
  <si>
    <t>AARC (Asylum and Refugee Care) SCIO</t>
  </si>
  <si>
    <t>SC052520</t>
  </si>
  <si>
    <t>Unrestricted funds are available for the general purposes in accordance with the charity's purposes.  The main unrestricted fund from the Robertsons Trust was received at year end is carried forward to the next financial year.  In the main, restricted funding was utilised throughout the year, with the exception of funds received towards the year end, including £20000 from the National Lottery, £15000 from the Mental Health and Well being fund and £7000 from the Clothworkers fund, which are carried forward to the next financial year.</t>
  </si>
  <si>
    <t>Will Redpath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</si>
</sst>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2"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291">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168" fontId="3" fillId="3" borderId="10" xfId="1" applyNumberFormat="1" applyFont="1" applyFill="1" applyBorder="1" applyAlignment="1" applyProtection="1">
      <alignment horizontal="right" shrinkToFit="1"/>
      <protection locked="0"/>
    </xf>
    <xf numFmtId="41" fontId="2" fillId="0" borderId="0" xfId="0" applyNumberFormat="1" applyFont="1" applyProtection="1">
      <protection locked="0"/>
    </xf>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24" fillId="0" borderId="0" xfId="1" applyNumberFormat="1" applyFont="1" applyProtection="1">
      <protection locked="0"/>
    </xf>
    <xf numFmtId="168" fontId="12" fillId="0" borderId="0" xfId="0" applyNumberFormat="1" applyFont="1" applyProtection="1">
      <protection locked="0"/>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0" fontId="6" fillId="0" borderId="0" xfId="0" applyFont="1" applyAlignment="1" applyProtection="1">
      <alignmen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0" fontId="23" fillId="0" borderId="0" xfId="0" applyFont="1" applyAlignment="1" applyProtection="1">
      <alignment horizontal="center"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wrapText="1"/>
      <protection locked="0"/>
    </xf>
    <xf numFmtId="41" fontId="12" fillId="0" borderId="0" xfId="1" applyNumberFormat="1" applyFont="1" applyProtection="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	</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05</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05</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1884681</xdr:colOff>
      <xdr:row>5</xdr:row>
      <xdr:rowOff>170181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40</xdr:row>
      <xdr:rowOff>190500</xdr:rowOff>
    </xdr:from>
    <xdr:to>
      <xdr:col>5</xdr:col>
      <xdr:colOff>104775</xdr:colOff>
      <xdr:row>40</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40</xdr:row>
      <xdr:rowOff>190500</xdr:rowOff>
    </xdr:from>
    <xdr:to>
      <xdr:col>11</xdr:col>
      <xdr:colOff>104775</xdr:colOff>
      <xdr:row>40</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40</xdr:row>
      <xdr:rowOff>190500</xdr:rowOff>
    </xdr:from>
    <xdr:to>
      <xdr:col>9</xdr:col>
      <xdr:colOff>104775</xdr:colOff>
      <xdr:row>40</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55</xdr:row>
      <xdr:rowOff>190500</xdr:rowOff>
    </xdr:from>
    <xdr:to>
      <xdr:col>5</xdr:col>
      <xdr:colOff>104775</xdr:colOff>
      <xdr:row>55</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55</xdr:row>
      <xdr:rowOff>190500</xdr:rowOff>
    </xdr:from>
    <xdr:to>
      <xdr:col>9</xdr:col>
      <xdr:colOff>104775</xdr:colOff>
      <xdr:row>55</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21</xdr:row>
      <xdr:rowOff>190500</xdr:rowOff>
    </xdr:from>
    <xdr:to>
      <xdr:col>5</xdr:col>
      <xdr:colOff>104775</xdr:colOff>
      <xdr:row>21</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21</xdr:row>
      <xdr:rowOff>190500</xdr:rowOff>
    </xdr:from>
    <xdr:to>
      <xdr:col>11</xdr:col>
      <xdr:colOff>104775</xdr:colOff>
      <xdr:row>21</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21</xdr:row>
      <xdr:rowOff>190500</xdr:rowOff>
    </xdr:from>
    <xdr:to>
      <xdr:col>9</xdr:col>
      <xdr:colOff>104775</xdr:colOff>
      <xdr:row>21</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75" zoomScaleNormal="85" zoomScaleSheetLayoutView="80" workbookViewId="0">
      <selection activeCell="S30" sqref="S30"/>
    </sheetView>
  </sheetViews>
  <sheetFormatPr defaultColWidth="9.21875" defaultRowHeight="13.2" x14ac:dyDescent="0.25"/>
  <cols>
    <col min="1" max="1" width="35.33203125" style="1" customWidth="1"/>
    <col min="2" max="2" width="16" style="30" customWidth="1"/>
    <col min="3" max="3" width="1.6640625" style="1" customWidth="1"/>
    <col min="4" max="4" width="16.33203125" style="1" customWidth="1"/>
    <col min="5" max="5" width="1.6640625" style="1" customWidth="1"/>
    <col min="6" max="6" width="13.88671875" style="1" customWidth="1"/>
    <col min="7" max="7" width="3.5546875" style="1" customWidth="1"/>
    <col min="8" max="8" width="15.33203125" style="1" customWidth="1"/>
    <col min="9" max="9" width="1.6640625" style="1" customWidth="1"/>
    <col min="10" max="10" width="16" style="1" customWidth="1"/>
    <col min="11" max="11" width="1.6640625" style="1" customWidth="1"/>
    <col min="12" max="12" width="16.88671875" style="1" customWidth="1"/>
    <col min="13" max="16384" width="9.21875" style="1"/>
  </cols>
  <sheetData>
    <row r="1" spans="1:13" ht="18" customHeight="1" x14ac:dyDescent="0.25">
      <c r="A1" s="223"/>
      <c r="B1" s="227" t="s">
        <v>70</v>
      </c>
      <c r="C1" s="227"/>
      <c r="D1" s="227"/>
      <c r="E1" s="227"/>
      <c r="F1" s="227"/>
      <c r="G1" s="227"/>
      <c r="H1" s="227"/>
      <c r="I1" s="227"/>
      <c r="J1" s="227"/>
      <c r="L1" s="145" t="s">
        <v>72</v>
      </c>
      <c r="M1" s="144"/>
    </row>
    <row r="2" spans="1:13" ht="30.75" customHeight="1" x14ac:dyDescent="0.25">
      <c r="A2" s="223"/>
      <c r="B2" s="228" t="s">
        <v>145</v>
      </c>
      <c r="C2" s="228"/>
      <c r="D2" s="228"/>
      <c r="E2" s="228"/>
      <c r="F2" s="228"/>
      <c r="G2" s="228"/>
      <c r="H2" s="228"/>
      <c r="I2" s="228"/>
      <c r="J2" s="228"/>
      <c r="L2" s="146" t="s">
        <v>146</v>
      </c>
      <c r="M2" s="69"/>
    </row>
    <row r="3" spans="1:13" ht="24" customHeight="1" x14ac:dyDescent="0.25">
      <c r="A3" s="223"/>
      <c r="B3" s="224" t="s">
        <v>13</v>
      </c>
      <c r="C3" s="225"/>
      <c r="D3" s="225"/>
      <c r="E3" s="225"/>
      <c r="F3" s="225"/>
      <c r="G3" s="225"/>
      <c r="H3" s="225"/>
      <c r="I3" s="225"/>
      <c r="J3" s="226"/>
      <c r="L3" s="143"/>
    </row>
    <row r="4" spans="1:13" ht="14.25" customHeight="1" x14ac:dyDescent="0.25">
      <c r="A4" s="223"/>
      <c r="B4" s="229" t="s">
        <v>18</v>
      </c>
      <c r="C4" s="231"/>
      <c r="D4" s="232" t="s">
        <v>105</v>
      </c>
      <c r="E4" s="233"/>
      <c r="F4" s="234"/>
      <c r="G4" s="235" t="s">
        <v>71</v>
      </c>
      <c r="H4" s="232" t="s">
        <v>106</v>
      </c>
      <c r="I4" s="233"/>
      <c r="J4" s="234"/>
      <c r="L4" s="143"/>
    </row>
    <row r="5" spans="1:13" ht="16.5" customHeight="1" x14ac:dyDescent="0.25">
      <c r="A5" s="223"/>
      <c r="B5" s="229"/>
      <c r="C5" s="231"/>
      <c r="D5" s="238"/>
      <c r="E5" s="238"/>
      <c r="F5" s="238"/>
      <c r="G5" s="235"/>
      <c r="H5" s="239"/>
      <c r="I5" s="239"/>
      <c r="J5" s="239"/>
      <c r="L5" s="143"/>
    </row>
    <row r="6" spans="1:13" ht="21" customHeight="1" x14ac:dyDescent="0.25">
      <c r="A6" s="223"/>
      <c r="B6" s="230"/>
      <c r="C6" s="231"/>
      <c r="D6" s="236"/>
      <c r="E6" s="236"/>
      <c r="F6" s="236"/>
      <c r="G6" s="235"/>
      <c r="H6" s="237"/>
      <c r="I6" s="237"/>
      <c r="J6" s="237"/>
      <c r="L6" s="143"/>
    </row>
    <row r="8" spans="1:13" ht="21" x14ac:dyDescent="0.4">
      <c r="A8" s="47" t="s">
        <v>104</v>
      </c>
      <c r="B8" s="49"/>
      <c r="C8" s="47"/>
      <c r="D8" s="47"/>
      <c r="E8" s="47"/>
      <c r="F8" s="47"/>
      <c r="G8" s="47"/>
      <c r="H8" s="47"/>
      <c r="I8" s="47"/>
      <c r="J8" s="47"/>
      <c r="K8" s="28"/>
      <c r="L8" s="29"/>
    </row>
    <row r="9" spans="1:13" ht="41.4"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5" t="s">
        <v>20</v>
      </c>
      <c r="B12" s="152">
        <v>3375.48</v>
      </c>
      <c r="C12" s="153"/>
      <c r="D12" s="152">
        <v>0</v>
      </c>
      <c r="E12" s="153"/>
      <c r="F12" s="152">
        <v>0</v>
      </c>
      <c r="G12" s="153"/>
      <c r="H12" s="152">
        <v>0</v>
      </c>
      <c r="I12" s="153"/>
      <c r="J12" s="154">
        <f>H12+D12+B12+F12</f>
        <v>3375.48</v>
      </c>
      <c r="K12" s="155"/>
      <c r="L12" s="152">
        <v>1320</v>
      </c>
    </row>
    <row r="13" spans="1:13" ht="20.100000000000001" customHeight="1" x14ac:dyDescent="0.25">
      <c r="A13" s="85" t="s">
        <v>21</v>
      </c>
      <c r="B13" s="152"/>
      <c r="C13" s="153"/>
      <c r="D13" s="152"/>
      <c r="E13" s="153"/>
      <c r="F13" s="152">
        <v>0</v>
      </c>
      <c r="G13" s="153"/>
      <c r="H13" s="152">
        <v>0</v>
      </c>
      <c r="I13" s="153"/>
      <c r="J13" s="154">
        <f t="shared" ref="J13:J21" si="0">H13+D13+B13+F13</f>
        <v>0</v>
      </c>
      <c r="K13" s="155"/>
      <c r="L13" s="152">
        <v>0</v>
      </c>
    </row>
    <row r="14" spans="1:13" ht="20.100000000000001" customHeight="1" x14ac:dyDescent="0.25">
      <c r="A14" s="85" t="s">
        <v>22</v>
      </c>
      <c r="B14" s="152">
        <v>17000</v>
      </c>
      <c r="C14" s="153"/>
      <c r="D14" s="152">
        <v>56289</v>
      </c>
      <c r="E14" s="153"/>
      <c r="F14" s="152">
        <v>0</v>
      </c>
      <c r="G14" s="153"/>
      <c r="H14" s="152">
        <v>0</v>
      </c>
      <c r="I14" s="153"/>
      <c r="J14" s="154">
        <f t="shared" si="0"/>
        <v>73289</v>
      </c>
      <c r="K14" s="155"/>
      <c r="L14" s="152">
        <v>67555.360000000001</v>
      </c>
    </row>
    <row r="15" spans="1:13" ht="20.100000000000001" customHeight="1" x14ac:dyDescent="0.25">
      <c r="A15" s="85" t="s">
        <v>23</v>
      </c>
      <c r="B15" s="152"/>
      <c r="C15" s="153"/>
      <c r="D15" s="152"/>
      <c r="E15" s="153"/>
      <c r="F15" s="152">
        <v>0</v>
      </c>
      <c r="G15" s="153"/>
      <c r="H15" s="152">
        <v>0</v>
      </c>
      <c r="I15" s="153"/>
      <c r="J15" s="154">
        <f t="shared" si="0"/>
        <v>0</v>
      </c>
      <c r="K15" s="155"/>
      <c r="L15" s="152">
        <v>0</v>
      </c>
    </row>
    <row r="16" spans="1:13" ht="20.100000000000001" customHeight="1" x14ac:dyDescent="0.25">
      <c r="A16" s="85" t="s">
        <v>24</v>
      </c>
      <c r="B16" s="152"/>
      <c r="C16" s="153"/>
      <c r="D16" s="152"/>
      <c r="E16" s="153"/>
      <c r="F16" s="152">
        <v>0</v>
      </c>
      <c r="G16" s="153"/>
      <c r="H16" s="152">
        <v>0</v>
      </c>
      <c r="I16" s="153"/>
      <c r="J16" s="154">
        <f t="shared" si="0"/>
        <v>0</v>
      </c>
      <c r="K16" s="155"/>
      <c r="L16" s="152">
        <v>0</v>
      </c>
    </row>
    <row r="17" spans="1:12" ht="27.6" x14ac:dyDescent="0.25">
      <c r="A17" s="85" t="s">
        <v>25</v>
      </c>
      <c r="B17" s="152"/>
      <c r="C17" s="153"/>
      <c r="D17" s="152"/>
      <c r="E17" s="153"/>
      <c r="F17" s="152">
        <v>0</v>
      </c>
      <c r="G17" s="153"/>
      <c r="H17" s="152">
        <v>0</v>
      </c>
      <c r="I17" s="153"/>
      <c r="J17" s="154">
        <f t="shared" si="0"/>
        <v>0</v>
      </c>
      <c r="K17" s="155"/>
      <c r="L17" s="152">
        <v>0</v>
      </c>
    </row>
    <row r="18" spans="1:12" ht="20.100000000000001" customHeight="1" x14ac:dyDescent="0.25">
      <c r="A18" s="85" t="s">
        <v>67</v>
      </c>
      <c r="B18" s="152"/>
      <c r="C18" s="153"/>
      <c r="D18" s="152"/>
      <c r="E18" s="153"/>
      <c r="F18" s="152">
        <v>0</v>
      </c>
      <c r="G18" s="153"/>
      <c r="H18" s="152">
        <v>0</v>
      </c>
      <c r="I18" s="153"/>
      <c r="J18" s="154">
        <f t="shared" si="0"/>
        <v>0</v>
      </c>
      <c r="K18" s="155"/>
      <c r="L18" s="152">
        <v>0</v>
      </c>
    </row>
    <row r="19" spans="1:12" ht="27.6" x14ac:dyDescent="0.25">
      <c r="A19" s="85" t="s">
        <v>68</v>
      </c>
      <c r="B19" s="152">
        <v>250</v>
      </c>
      <c r="C19" s="153"/>
      <c r="D19" s="152"/>
      <c r="E19" s="153"/>
      <c r="F19" s="152">
        <v>0</v>
      </c>
      <c r="G19" s="153"/>
      <c r="H19" s="152">
        <v>0</v>
      </c>
      <c r="I19" s="153"/>
      <c r="J19" s="154">
        <f t="shared" si="0"/>
        <v>250</v>
      </c>
      <c r="K19" s="155"/>
      <c r="L19" s="152">
        <v>7220</v>
      </c>
    </row>
    <row r="20" spans="1:12" ht="20.100000000000001" customHeight="1" x14ac:dyDescent="0.25">
      <c r="A20" s="85"/>
      <c r="B20" s="152"/>
      <c r="C20" s="153"/>
      <c r="D20" s="152"/>
      <c r="E20" s="153"/>
      <c r="F20" s="152">
        <v>0</v>
      </c>
      <c r="G20" s="153"/>
      <c r="H20" s="152">
        <v>0</v>
      </c>
      <c r="I20" s="153"/>
      <c r="J20" s="154">
        <f t="shared" si="0"/>
        <v>0</v>
      </c>
      <c r="K20" s="155"/>
      <c r="L20" s="152">
        <v>0</v>
      </c>
    </row>
    <row r="21" spans="1:12" ht="17.25" customHeight="1" thickBot="1" x14ac:dyDescent="0.35">
      <c r="A21" s="9" t="s">
        <v>85</v>
      </c>
      <c r="B21" s="156">
        <f>SUM(B12:B20)</f>
        <v>20625.48</v>
      </c>
      <c r="C21" s="157"/>
      <c r="D21" s="156">
        <f>SUM(D12:D20)</f>
        <v>56289</v>
      </c>
      <c r="E21" s="153"/>
      <c r="F21" s="156">
        <f>SUM(F12:F20)</f>
        <v>0</v>
      </c>
      <c r="G21" s="153"/>
      <c r="H21" s="156">
        <f>SUM(H12:H20)</f>
        <v>0</v>
      </c>
      <c r="I21" s="153"/>
      <c r="J21" s="158">
        <f t="shared" si="0"/>
        <v>76914.48</v>
      </c>
      <c r="K21" s="155"/>
      <c r="L21" s="156">
        <f>SUM(L12:L20)</f>
        <v>76095.360000000001</v>
      </c>
    </row>
    <row r="22" spans="1:12" ht="16.5" customHeight="1" thickTop="1" x14ac:dyDescent="0.25">
      <c r="A22" s="10"/>
      <c r="B22" s="34"/>
      <c r="C22" s="53"/>
      <c r="D22" s="53"/>
      <c r="E22" s="53"/>
      <c r="F22" s="53"/>
      <c r="G22" s="53"/>
      <c r="H22" s="53"/>
      <c r="I22" s="53"/>
      <c r="J22" s="55" t="str">
        <f>IF(B21+D21+F21+H21-J21=0," ","error")</f>
        <v xml:space="preserve"> </v>
      </c>
      <c r="K22" s="53"/>
      <c r="L22" s="54"/>
    </row>
    <row r="23" spans="1:12" ht="27.6" x14ac:dyDescent="0.25">
      <c r="A23" s="67" t="s">
        <v>65</v>
      </c>
      <c r="B23" s="159"/>
      <c r="C23" s="8"/>
      <c r="D23" s="8"/>
      <c r="E23" s="8"/>
      <c r="F23" s="8"/>
      <c r="G23" s="8"/>
      <c r="H23" s="8"/>
      <c r="I23" s="8"/>
      <c r="J23" s="8"/>
      <c r="K23" s="8"/>
    </row>
    <row r="24" spans="1:12" ht="20.100000000000001" customHeight="1" x14ac:dyDescent="0.25">
      <c r="A24" s="85" t="s">
        <v>26</v>
      </c>
      <c r="B24" s="152"/>
      <c r="C24" s="153"/>
      <c r="D24" s="152"/>
      <c r="E24" s="153"/>
      <c r="F24" s="152">
        <v>0</v>
      </c>
      <c r="G24" s="153"/>
      <c r="H24" s="152">
        <v>0</v>
      </c>
      <c r="I24" s="153"/>
      <c r="J24" s="154">
        <f>H24+D24+B24+F24</f>
        <v>0</v>
      </c>
      <c r="K24" s="155"/>
      <c r="L24" s="152">
        <v>0</v>
      </c>
    </row>
    <row r="25" spans="1:12" ht="20.100000000000001" customHeight="1" x14ac:dyDescent="0.25">
      <c r="A25" s="85" t="s">
        <v>27</v>
      </c>
      <c r="B25" s="152"/>
      <c r="C25" s="153"/>
      <c r="D25" s="152"/>
      <c r="E25" s="153"/>
      <c r="F25" s="152">
        <v>0</v>
      </c>
      <c r="G25" s="153"/>
      <c r="H25" s="152">
        <v>0</v>
      </c>
      <c r="I25" s="153"/>
      <c r="J25" s="154">
        <f>H25+D25+B25+F25</f>
        <v>0</v>
      </c>
      <c r="K25" s="155"/>
      <c r="L25" s="152">
        <v>0</v>
      </c>
    </row>
    <row r="26" spans="1:12" ht="17.25" customHeight="1" thickBot="1" x14ac:dyDescent="0.35">
      <c r="A26" s="9" t="s">
        <v>86</v>
      </c>
      <c r="B26" s="156">
        <f>SUM(B24:B25)</f>
        <v>0</v>
      </c>
      <c r="C26" s="157"/>
      <c r="D26" s="156">
        <f>SUM(D24:D25)</f>
        <v>0</v>
      </c>
      <c r="E26" s="153"/>
      <c r="F26" s="156">
        <f>SUM(F24:F25)</f>
        <v>0</v>
      </c>
      <c r="G26" s="153"/>
      <c r="H26" s="156">
        <f>SUM(H24:H25)</f>
        <v>0</v>
      </c>
      <c r="I26" s="153"/>
      <c r="J26" s="156">
        <f>SUM(J24:J25)</f>
        <v>0</v>
      </c>
      <c r="K26" s="155"/>
      <c r="L26" s="156">
        <f>SUM(L24:L25)</f>
        <v>0</v>
      </c>
    </row>
    <row r="27" spans="1:12" ht="8.25" customHeight="1" thickTop="1" x14ac:dyDescent="0.25">
      <c r="A27" s="25"/>
      <c r="B27" s="160"/>
      <c r="C27" s="161"/>
      <c r="D27" s="160"/>
      <c r="E27" s="161"/>
      <c r="F27" s="160"/>
      <c r="G27" s="161"/>
      <c r="H27" s="160"/>
      <c r="I27" s="162"/>
      <c r="J27" s="142" t="str">
        <f>IF(B26+D26+F26+H26-J26=0," ","error")</f>
        <v xml:space="preserve"> </v>
      </c>
      <c r="K27" s="155"/>
      <c r="L27" s="142"/>
    </row>
    <row r="28" spans="1:12" ht="20.100000000000001" customHeight="1" thickBot="1" x14ac:dyDescent="0.35">
      <c r="A28" s="9" t="s">
        <v>11</v>
      </c>
      <c r="B28" s="163">
        <f>B26+B21</f>
        <v>20625.48</v>
      </c>
      <c r="C28" s="162"/>
      <c r="D28" s="163">
        <f>D26+D21</f>
        <v>56289</v>
      </c>
      <c r="E28" s="162"/>
      <c r="F28" s="163">
        <f>F26+F21</f>
        <v>0</v>
      </c>
      <c r="G28" s="162"/>
      <c r="H28" s="163">
        <f>H26+H21</f>
        <v>0</v>
      </c>
      <c r="I28" s="162"/>
      <c r="J28" s="163">
        <f>J26+J21</f>
        <v>76914.48</v>
      </c>
      <c r="K28" s="155"/>
      <c r="L28" s="163">
        <f>L26+L21</f>
        <v>76095.360000000001</v>
      </c>
    </row>
    <row r="29" spans="1:12" ht="16.5" customHeight="1" thickTop="1" x14ac:dyDescent="0.25">
      <c r="B29" s="164"/>
      <c r="C29" s="54"/>
      <c r="D29" s="54"/>
      <c r="E29" s="54"/>
      <c r="F29" s="54"/>
      <c r="G29" s="54"/>
      <c r="H29" s="54"/>
      <c r="I29" s="54"/>
      <c r="J29" s="55" t="str">
        <f>IF(B28+D28+H28-J28=0," ","error")</f>
        <v xml:space="preserve"> </v>
      </c>
      <c r="K29" s="54"/>
      <c r="L29" s="54"/>
    </row>
    <row r="30" spans="1:12" ht="18" customHeight="1" x14ac:dyDescent="0.25">
      <c r="A30" s="27" t="s">
        <v>8</v>
      </c>
      <c r="B30" s="165"/>
      <c r="C30" s="166"/>
      <c r="D30" s="166"/>
      <c r="E30" s="166"/>
      <c r="F30" s="166"/>
      <c r="G30" s="166"/>
      <c r="H30" s="166"/>
      <c r="I30" s="166"/>
      <c r="J30" s="166"/>
      <c r="K30" s="166"/>
      <c r="L30" s="166"/>
    </row>
    <row r="31" spans="1:12" ht="20.100000000000001" customHeight="1" x14ac:dyDescent="0.25">
      <c r="A31" s="86" t="s">
        <v>28</v>
      </c>
      <c r="B31" s="152"/>
      <c r="C31" s="160"/>
      <c r="D31" s="152"/>
      <c r="E31" s="153"/>
      <c r="F31" s="152"/>
      <c r="G31" s="153"/>
      <c r="H31" s="152"/>
      <c r="I31" s="153"/>
      <c r="J31" s="154">
        <f>H31+D31+B31+F31</f>
        <v>0</v>
      </c>
      <c r="K31" s="142"/>
      <c r="L31" s="152"/>
    </row>
    <row r="32" spans="1:12" ht="20.100000000000001" customHeight="1" x14ac:dyDescent="0.25">
      <c r="A32" s="86" t="s">
        <v>96</v>
      </c>
      <c r="B32" s="152"/>
      <c r="C32" s="160"/>
      <c r="D32" s="152"/>
      <c r="E32" s="153"/>
      <c r="F32" s="152"/>
      <c r="G32" s="153"/>
      <c r="H32" s="152"/>
      <c r="I32" s="153"/>
      <c r="J32" s="154">
        <f t="shared" ref="J32:J41" si="1">H32+D32+B32+F32</f>
        <v>0</v>
      </c>
      <c r="K32" s="142"/>
      <c r="L32" s="152"/>
    </row>
    <row r="33" spans="1:12" ht="20.100000000000001" customHeight="1" x14ac:dyDescent="0.25">
      <c r="A33" s="86" t="s">
        <v>29</v>
      </c>
      <c r="B33" s="152"/>
      <c r="C33" s="160"/>
      <c r="D33" s="152"/>
      <c r="E33" s="153"/>
      <c r="F33" s="152"/>
      <c r="G33" s="153"/>
      <c r="H33" s="152"/>
      <c r="I33" s="153"/>
      <c r="J33" s="154">
        <f t="shared" si="1"/>
        <v>0</v>
      </c>
      <c r="K33" s="142"/>
      <c r="L33" s="152"/>
    </row>
    <row r="34" spans="1:12" ht="27.6" x14ac:dyDescent="0.25">
      <c r="A34" s="86" t="s">
        <v>30</v>
      </c>
      <c r="B34" s="152">
        <v>11178</v>
      </c>
      <c r="C34" s="160"/>
      <c r="D34" s="152">
        <f>3485.96+419.98+439.93+4253.8+2820.18+503.62+539.99+1051.16+1760+2930.66-1</f>
        <v>18204.28</v>
      </c>
      <c r="E34" s="153"/>
      <c r="F34" s="152"/>
      <c r="G34" s="153"/>
      <c r="H34" s="152"/>
      <c r="I34" s="153"/>
      <c r="J34" s="154">
        <f t="shared" si="1"/>
        <v>29382.28</v>
      </c>
      <c r="K34" s="142"/>
      <c r="L34" s="152">
        <v>55164.09</v>
      </c>
    </row>
    <row r="35" spans="1:12" ht="20.100000000000001" customHeight="1" x14ac:dyDescent="0.25">
      <c r="A35" s="86" t="s">
        <v>31</v>
      </c>
      <c r="B35" s="152"/>
      <c r="C35" s="160"/>
      <c r="D35" s="152"/>
      <c r="E35" s="153"/>
      <c r="F35" s="152"/>
      <c r="G35" s="153"/>
      <c r="H35" s="152"/>
      <c r="I35" s="153"/>
      <c r="J35" s="154">
        <f t="shared" si="1"/>
        <v>0</v>
      </c>
      <c r="K35" s="142"/>
      <c r="L35" s="152"/>
    </row>
    <row r="36" spans="1:12" ht="20.100000000000001" customHeight="1" x14ac:dyDescent="0.25">
      <c r="A36" s="86" t="s">
        <v>32</v>
      </c>
      <c r="B36" s="152"/>
      <c r="C36" s="160"/>
      <c r="D36" s="152"/>
      <c r="E36" s="153"/>
      <c r="F36" s="152"/>
      <c r="G36" s="153"/>
      <c r="H36" s="152"/>
      <c r="I36" s="153"/>
      <c r="J36" s="154">
        <f t="shared" si="1"/>
        <v>0</v>
      </c>
      <c r="K36" s="142"/>
      <c r="L36" s="152"/>
    </row>
    <row r="37" spans="1:12" ht="20.100000000000001" customHeight="1" x14ac:dyDescent="0.25">
      <c r="A37" s="87" t="s">
        <v>33</v>
      </c>
      <c r="B37" s="152"/>
      <c r="C37" s="160"/>
      <c r="D37" s="152"/>
      <c r="E37" s="153"/>
      <c r="F37" s="152"/>
      <c r="G37" s="153"/>
      <c r="H37" s="152"/>
      <c r="I37" s="153"/>
      <c r="J37" s="154">
        <f t="shared" si="1"/>
        <v>0</v>
      </c>
      <c r="K37" s="142"/>
      <c r="L37" s="152"/>
    </row>
    <row r="38" spans="1:12" ht="20.100000000000001" customHeight="1" x14ac:dyDescent="0.25">
      <c r="A38" s="87" t="s">
        <v>34</v>
      </c>
      <c r="B38" s="152"/>
      <c r="C38" s="160"/>
      <c r="D38" s="152"/>
      <c r="E38" s="153"/>
      <c r="F38" s="152"/>
      <c r="G38" s="153"/>
      <c r="H38" s="152"/>
      <c r="I38" s="153"/>
      <c r="J38" s="154">
        <f t="shared" si="1"/>
        <v>0</v>
      </c>
      <c r="K38" s="142"/>
      <c r="L38" s="152"/>
    </row>
    <row r="39" spans="1:12" ht="20.100000000000001" customHeight="1" x14ac:dyDescent="0.25">
      <c r="A39" s="87" t="s">
        <v>35</v>
      </c>
      <c r="B39" s="152">
        <v>1084</v>
      </c>
      <c r="C39" s="160"/>
      <c r="D39" s="152"/>
      <c r="E39" s="153"/>
      <c r="F39" s="152"/>
      <c r="G39" s="153"/>
      <c r="H39" s="152"/>
      <c r="I39" s="153"/>
      <c r="J39" s="154">
        <f t="shared" si="1"/>
        <v>1084</v>
      </c>
      <c r="K39" s="142"/>
      <c r="L39" s="152"/>
    </row>
    <row r="40" spans="1:12" ht="20.100000000000001" customHeight="1" x14ac:dyDescent="0.25">
      <c r="A40" s="87" t="s">
        <v>103</v>
      </c>
      <c r="B40" s="152"/>
      <c r="C40" s="160"/>
      <c r="D40" s="152"/>
      <c r="E40" s="153"/>
      <c r="F40" s="152"/>
      <c r="G40" s="153"/>
      <c r="H40" s="152"/>
      <c r="I40" s="153"/>
      <c r="J40" s="154">
        <f t="shared" si="1"/>
        <v>0</v>
      </c>
      <c r="K40" s="142"/>
      <c r="L40" s="152"/>
    </row>
    <row r="41" spans="1:12" ht="20.100000000000001" customHeight="1" thickBot="1" x14ac:dyDescent="0.3">
      <c r="A41" s="86"/>
      <c r="B41" s="167"/>
      <c r="C41" s="160"/>
      <c r="D41" s="167"/>
      <c r="E41" s="153"/>
      <c r="F41" s="167"/>
      <c r="G41" s="153"/>
      <c r="H41" s="167"/>
      <c r="I41" s="153"/>
      <c r="J41" s="154">
        <f t="shared" si="1"/>
        <v>0</v>
      </c>
      <c r="K41" s="142"/>
      <c r="L41" s="167"/>
    </row>
    <row r="42" spans="1:12" ht="20.100000000000001" customHeight="1" thickTop="1" thickBot="1" x14ac:dyDescent="0.3">
      <c r="A42" s="13" t="s">
        <v>87</v>
      </c>
      <c r="B42" s="156">
        <f>SUM(B31:B41)</f>
        <v>12262</v>
      </c>
      <c r="C42" s="168"/>
      <c r="D42" s="156">
        <f>SUM(D31:D41)</f>
        <v>18204.28</v>
      </c>
      <c r="E42" s="153"/>
      <c r="F42" s="156">
        <f>SUM(F31:F41)</f>
        <v>0</v>
      </c>
      <c r="G42" s="153"/>
      <c r="H42" s="156">
        <f>SUM(H31:H41)</f>
        <v>0</v>
      </c>
      <c r="I42" s="153"/>
      <c r="J42" s="156">
        <f>SUM(J31:J41)</f>
        <v>30466.28</v>
      </c>
      <c r="K42" s="142"/>
      <c r="L42" s="156">
        <f>SUM(L31:L41)</f>
        <v>55164.09</v>
      </c>
    </row>
    <row r="43" spans="1:12" s="14" customFormat="1" ht="17.25" customHeight="1" thickTop="1" x14ac:dyDescent="0.2">
      <c r="B43" s="35"/>
      <c r="C43" s="55"/>
      <c r="D43" s="56"/>
      <c r="E43" s="55"/>
      <c r="F43" s="55"/>
      <c r="G43" s="55"/>
      <c r="H43" s="55"/>
      <c r="I43" s="55"/>
      <c r="J43" s="55" t="str">
        <f>IF(B42+D42+F42+H42-J42=0," ","error")</f>
        <v xml:space="preserve"> </v>
      </c>
      <c r="K43" s="55"/>
      <c r="L43" s="55"/>
    </row>
    <row r="44" spans="1:12" ht="27.6" x14ac:dyDescent="0.25">
      <c r="A44" s="67" t="s">
        <v>66</v>
      </c>
      <c r="B44" s="159"/>
      <c r="C44" s="8"/>
      <c r="D44" s="8"/>
      <c r="E44" s="8"/>
      <c r="F44" s="8"/>
      <c r="G44" s="8"/>
      <c r="H44" s="8"/>
      <c r="I44" s="8"/>
      <c r="J44" s="8"/>
      <c r="K44" s="8"/>
    </row>
    <row r="45" spans="1:12" ht="20.100000000000001" customHeight="1" x14ac:dyDescent="0.25">
      <c r="A45" s="86" t="s">
        <v>36</v>
      </c>
      <c r="B45" s="152"/>
      <c r="C45" s="160"/>
      <c r="D45" s="152"/>
      <c r="E45" s="153"/>
      <c r="F45" s="152"/>
      <c r="G45" s="153"/>
      <c r="H45" s="152"/>
      <c r="I45" s="153"/>
      <c r="J45" s="154">
        <f>H45+D45+F45+B45</f>
        <v>0</v>
      </c>
      <c r="K45" s="142"/>
      <c r="L45" s="152"/>
    </row>
    <row r="46" spans="1:12" ht="20.100000000000001" customHeight="1" thickBot="1" x14ac:dyDescent="0.3">
      <c r="A46" s="86" t="s">
        <v>37</v>
      </c>
      <c r="B46" s="167"/>
      <c r="C46" s="160"/>
      <c r="D46" s="167"/>
      <c r="E46" s="153"/>
      <c r="F46" s="167"/>
      <c r="G46" s="153"/>
      <c r="H46" s="167"/>
      <c r="I46" s="153"/>
      <c r="J46" s="154">
        <f>H46+D46+F46+B46</f>
        <v>0</v>
      </c>
      <c r="K46" s="142"/>
      <c r="L46" s="167"/>
    </row>
    <row r="47" spans="1:12" ht="20.100000000000001" customHeight="1" thickTop="1" thickBot="1" x14ac:dyDescent="0.3">
      <c r="A47" s="13" t="s">
        <v>88</v>
      </c>
      <c r="B47" s="156">
        <f>SUM(B45:B46)</f>
        <v>0</v>
      </c>
      <c r="C47" s="168"/>
      <c r="D47" s="156">
        <f>SUM(D45:D46)</f>
        <v>0</v>
      </c>
      <c r="E47" s="153"/>
      <c r="F47" s="156">
        <f>SUM(F45:F46)</f>
        <v>0</v>
      </c>
      <c r="G47" s="153"/>
      <c r="H47" s="156">
        <f>SUM(H45:H46)</f>
        <v>0</v>
      </c>
      <c r="I47" s="153"/>
      <c r="J47" s="156">
        <f>SUM(J45:J46)</f>
        <v>0</v>
      </c>
      <c r="K47" s="142"/>
      <c r="L47" s="156">
        <f>SUM(L45:L46)</f>
        <v>0</v>
      </c>
    </row>
    <row r="48" spans="1:12" ht="13.5" customHeight="1" thickTop="1" thickBot="1" x14ac:dyDescent="0.3">
      <c r="B48" s="36"/>
      <c r="C48" s="54"/>
      <c r="D48" s="36"/>
      <c r="E48" s="54"/>
      <c r="F48" s="54"/>
      <c r="G48" s="54"/>
      <c r="H48" s="36"/>
      <c r="I48" s="54"/>
      <c r="J48" s="55" t="str">
        <f>IF(B47+D47+F47+H47-J47=0," ","error")</f>
        <v xml:space="preserve"> </v>
      </c>
      <c r="K48" s="54"/>
      <c r="L48" s="54"/>
    </row>
    <row r="49" spans="1:13" s="15" customFormat="1" ht="20.100000000000001" customHeight="1" thickTop="1" thickBot="1" x14ac:dyDescent="0.3">
      <c r="A49" s="39" t="s">
        <v>12</v>
      </c>
      <c r="B49" s="169">
        <f>+B47+B42</f>
        <v>12262</v>
      </c>
      <c r="C49" s="155"/>
      <c r="D49" s="169">
        <f>+D47+D42</f>
        <v>18204.28</v>
      </c>
      <c r="E49" s="155"/>
      <c r="F49" s="169">
        <f>+F47+F42</f>
        <v>0</v>
      </c>
      <c r="G49" s="155"/>
      <c r="H49" s="169">
        <f>+H47+H42</f>
        <v>0</v>
      </c>
      <c r="I49" s="155"/>
      <c r="J49" s="169">
        <f>+J47+J42</f>
        <v>30466.28</v>
      </c>
      <c r="K49" s="155"/>
      <c r="L49" s="169">
        <f>+L47+L42</f>
        <v>55164.09</v>
      </c>
    </row>
    <row r="50" spans="1:13" ht="14.4" thickTop="1" thickBot="1" x14ac:dyDescent="0.3">
      <c r="B50" s="37"/>
      <c r="C50" s="57"/>
      <c r="D50" s="57"/>
      <c r="E50" s="57"/>
      <c r="F50" s="57"/>
      <c r="G50" s="57"/>
      <c r="H50" s="57"/>
      <c r="I50" s="57"/>
      <c r="J50" s="55" t="str">
        <f>IF(B49+D49+F49+H49-J49=0," ","error")</f>
        <v xml:space="preserve"> </v>
      </c>
      <c r="K50" s="58"/>
      <c r="L50" s="54"/>
    </row>
    <row r="51" spans="1:13" ht="20.100000000000001" customHeight="1" thickTop="1" thickBot="1" x14ac:dyDescent="0.3">
      <c r="A51" s="40" t="s">
        <v>90</v>
      </c>
      <c r="B51" s="131">
        <f>+B28-B49</f>
        <v>8363.48</v>
      </c>
      <c r="C51" s="88"/>
      <c r="D51" s="131">
        <f>+D28-D49</f>
        <v>38084.720000000001</v>
      </c>
      <c r="E51" s="88"/>
      <c r="F51" s="131">
        <f>+F28-F49</f>
        <v>0</v>
      </c>
      <c r="G51" s="88"/>
      <c r="H51" s="131">
        <f>+H28-H49</f>
        <v>0</v>
      </c>
      <c r="I51" s="88"/>
      <c r="J51" s="132">
        <f>IF((B51+D51+F51+H51)=(+J28-J49),H51+F51+D51+B51,"Cross Add Error")</f>
        <v>46448.2</v>
      </c>
      <c r="K51" s="121"/>
      <c r="L51" s="131">
        <f>+L28-L49</f>
        <v>20931.270000000004</v>
      </c>
      <c r="M51" s="89"/>
    </row>
    <row r="52" spans="1:13" ht="14.25" customHeight="1" thickBot="1" x14ac:dyDescent="0.3">
      <c r="A52" s="40"/>
      <c r="B52" s="177"/>
      <c r="C52" s="88"/>
      <c r="D52" s="177"/>
      <c r="E52" s="88"/>
      <c r="F52" s="177"/>
      <c r="G52" s="88"/>
      <c r="H52" s="177"/>
      <c r="I52" s="88"/>
      <c r="J52" s="177"/>
      <c r="K52" s="121"/>
      <c r="L52" s="177"/>
      <c r="M52" s="89"/>
    </row>
    <row r="53" spans="1:13" ht="19.5" customHeight="1" thickTop="1" thickBot="1" x14ac:dyDescent="0.3">
      <c r="A53" s="96" t="s">
        <v>102</v>
      </c>
      <c r="B53" s="141"/>
      <c r="C53" s="88"/>
      <c r="D53" s="141"/>
      <c r="E53" s="88"/>
      <c r="F53" s="141"/>
      <c r="G53" s="88"/>
      <c r="H53" s="141"/>
      <c r="I53" s="88"/>
      <c r="J53" s="130">
        <f>IF(H53+F53+D53+B53=0,0,"Transfer error")</f>
        <v>0</v>
      </c>
      <c r="K53" s="121"/>
      <c r="L53" s="141"/>
    </row>
    <row r="54" spans="1:13" ht="14.25" customHeight="1" thickTop="1" thickBot="1" x14ac:dyDescent="0.3">
      <c r="A54" s="11"/>
      <c r="B54" s="176"/>
      <c r="C54" s="88"/>
      <c r="D54" s="176"/>
      <c r="E54" s="88"/>
      <c r="F54" s="129"/>
      <c r="G54" s="88"/>
      <c r="H54" s="176"/>
      <c r="I54" s="88"/>
      <c r="J54" s="178"/>
      <c r="K54" s="121"/>
      <c r="L54" s="176"/>
    </row>
    <row r="55" spans="1:13" ht="29.25" customHeight="1" thickTop="1" thickBot="1" x14ac:dyDescent="0.3">
      <c r="A55" s="13" t="s">
        <v>41</v>
      </c>
      <c r="B55" s="128">
        <f>+B51+B53</f>
        <v>8363.48</v>
      </c>
      <c r="C55" s="88"/>
      <c r="D55" s="128">
        <f>+D51+D53</f>
        <v>38084.720000000001</v>
      </c>
      <c r="E55" s="88"/>
      <c r="F55" s="128">
        <f>+F51+F53</f>
        <v>0</v>
      </c>
      <c r="G55" s="88"/>
      <c r="H55" s="128">
        <f>+H51+H53</f>
        <v>0</v>
      </c>
      <c r="I55" s="88"/>
      <c r="J55" s="128">
        <f>+J51+J53</f>
        <v>46448.2</v>
      </c>
      <c r="K55" s="121"/>
      <c r="L55" s="128">
        <f>+L51+L53</f>
        <v>20931.270000000004</v>
      </c>
    </row>
    <row r="56" spans="1:13" ht="13.8" thickTop="1" x14ac:dyDescent="0.25">
      <c r="J56" s="55"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4"/>
  <sheetViews>
    <sheetView zoomScale="75" zoomScaleNormal="75" zoomScaleSheetLayoutView="80" workbookViewId="0">
      <pane ySplit="2" topLeftCell="A3" activePane="bottomLeft" state="frozen"/>
      <selection activeCell="D45" sqref="D45"/>
      <selection pane="bottomLeft" activeCell="P52" sqref="P52"/>
    </sheetView>
  </sheetViews>
  <sheetFormatPr defaultColWidth="9.21875" defaultRowHeight="13.2" x14ac:dyDescent="0.25"/>
  <cols>
    <col min="1" max="1" width="28.88671875" style="1" customWidth="1"/>
    <col min="2" max="2" width="19" style="30" customWidth="1"/>
    <col min="3" max="3" width="3.88671875" style="1" customWidth="1"/>
    <col min="4" max="4" width="15.33203125" style="1" customWidth="1"/>
    <col min="5" max="5" width="1.6640625" style="1" customWidth="1"/>
    <col min="6" max="6" width="15.33203125" style="1" customWidth="1"/>
    <col min="7" max="7" width="1.33203125" style="1" customWidth="1"/>
    <col min="8" max="8" width="15.33203125" style="1" customWidth="1"/>
    <col min="9" max="9" width="1.6640625" style="1" customWidth="1"/>
    <col min="10" max="10" width="15.5546875" style="1" customWidth="1"/>
    <col min="11" max="11" width="1.6640625" style="1" customWidth="1"/>
    <col min="12" max="12" width="14.6640625" style="1" customWidth="1"/>
    <col min="13" max="13" width="1.6640625" style="1" customWidth="1"/>
    <col min="14" max="14" width="14.6640625" style="1" customWidth="1"/>
    <col min="15" max="15" width="1.6640625" style="1" customWidth="1"/>
    <col min="16" max="16" width="14.6640625" style="1" customWidth="1"/>
    <col min="17" max="16384" width="9.21875" style="1"/>
  </cols>
  <sheetData>
    <row r="1" spans="1:22" ht="27" customHeight="1" x14ac:dyDescent="0.4">
      <c r="B1" s="181" t="str">
        <f>'R&amp;P Accounts'!B2</f>
        <v>AARC (Asylum and Refugee Care) SCIO</v>
      </c>
      <c r="C1" s="181"/>
      <c r="D1" s="181"/>
      <c r="E1" s="181"/>
      <c r="F1" s="181"/>
      <c r="G1" s="181"/>
      <c r="H1" s="181"/>
      <c r="I1" s="181"/>
      <c r="J1" s="181"/>
      <c r="K1" s="181"/>
      <c r="L1" s="181"/>
      <c r="N1" s="181" t="str">
        <f>'R&amp;P Accounts'!L2</f>
        <v>SC052520</v>
      </c>
      <c r="O1" s="181"/>
      <c r="P1" s="181"/>
    </row>
    <row r="2" spans="1:22" s="46" customFormat="1" ht="26.25" customHeight="1" x14ac:dyDescent="0.25">
      <c r="A2" s="80" t="s">
        <v>101</v>
      </c>
      <c r="B2" s="43"/>
      <c r="C2" s="42"/>
      <c r="D2" s="42"/>
      <c r="E2" s="42"/>
      <c r="F2" s="207"/>
      <c r="G2" s="207"/>
      <c r="H2" s="207"/>
      <c r="I2" s="44"/>
      <c r="J2" s="44"/>
      <c r="K2" s="44"/>
      <c r="L2" s="45"/>
      <c r="M2" s="44"/>
      <c r="N2" s="45"/>
      <c r="O2" s="44"/>
      <c r="P2" s="45"/>
    </row>
    <row r="3" spans="1:22" ht="40.5" customHeight="1" x14ac:dyDescent="0.25">
      <c r="A3" s="50" t="s">
        <v>6</v>
      </c>
      <c r="B3" s="184" t="s">
        <v>5</v>
      </c>
      <c r="C3" s="184"/>
      <c r="D3" s="184"/>
      <c r="E3" s="18"/>
      <c r="F3" s="72" t="s">
        <v>2</v>
      </c>
      <c r="G3" s="15"/>
      <c r="H3" s="72" t="s">
        <v>3</v>
      </c>
      <c r="I3" s="82"/>
      <c r="J3" s="72" t="s">
        <v>79</v>
      </c>
      <c r="K3" s="82"/>
      <c r="L3" s="72" t="s">
        <v>81</v>
      </c>
      <c r="M3" s="82"/>
      <c r="N3" s="72" t="s">
        <v>75</v>
      </c>
      <c r="O3" s="82"/>
      <c r="P3" s="72" t="s">
        <v>76</v>
      </c>
    </row>
    <row r="4" spans="1:22" x14ac:dyDescent="0.25">
      <c r="B4" s="185"/>
      <c r="C4" s="185"/>
      <c r="D4" s="185"/>
      <c r="E4" s="68"/>
      <c r="F4" s="17" t="s">
        <v>4</v>
      </c>
      <c r="H4" s="17" t="s">
        <v>4</v>
      </c>
      <c r="I4" s="12"/>
      <c r="J4" s="17" t="s">
        <v>4</v>
      </c>
      <c r="K4" s="12"/>
      <c r="L4" s="17" t="s">
        <v>4</v>
      </c>
      <c r="M4" s="12"/>
      <c r="N4" s="17" t="s">
        <v>4</v>
      </c>
      <c r="O4" s="12"/>
      <c r="P4" s="17" t="s">
        <v>4</v>
      </c>
    </row>
    <row r="5" spans="1:22" ht="30" customHeight="1" x14ac:dyDescent="0.25">
      <c r="A5" s="202" t="s">
        <v>9</v>
      </c>
      <c r="B5" s="186" t="s">
        <v>39</v>
      </c>
      <c r="C5" s="186"/>
      <c r="D5" s="186"/>
      <c r="E5" s="23"/>
      <c r="F5" s="133">
        <v>11192.31</v>
      </c>
      <c r="G5" s="134"/>
      <c r="H5" s="133">
        <v>9738.9599999999991</v>
      </c>
      <c r="I5" s="134"/>
      <c r="J5" s="133"/>
      <c r="K5" s="134"/>
      <c r="L5" s="133"/>
      <c r="M5" s="134"/>
      <c r="N5" s="135">
        <f>F5+H5+J5+L5</f>
        <v>20931.269999999997</v>
      </c>
      <c r="O5" s="134"/>
      <c r="P5" s="133"/>
      <c r="V5" s="180"/>
    </row>
    <row r="6" spans="1:22" ht="30" customHeight="1" x14ac:dyDescent="0.25">
      <c r="A6" s="203"/>
      <c r="B6" s="186" t="s">
        <v>40</v>
      </c>
      <c r="C6" s="186"/>
      <c r="D6" s="186"/>
      <c r="E6" s="23"/>
      <c r="F6" s="133">
        <f>+'R&amp;P Accounts'!B55</f>
        <v>8363.48</v>
      </c>
      <c r="G6" s="134"/>
      <c r="H6" s="133">
        <f>+'R&amp;P Accounts'!D55</f>
        <v>38084.720000000001</v>
      </c>
      <c r="I6" s="134"/>
      <c r="J6" s="133"/>
      <c r="K6" s="134"/>
      <c r="L6" s="133"/>
      <c r="M6" s="134"/>
      <c r="N6" s="135">
        <f>F6+H6+J6+L6</f>
        <v>46448.2</v>
      </c>
      <c r="O6" s="134"/>
      <c r="P6" s="133"/>
    </row>
    <row r="7" spans="1:22" ht="26.25" customHeight="1" x14ac:dyDescent="0.25">
      <c r="A7" s="203"/>
      <c r="B7" s="208"/>
      <c r="C7" s="209"/>
      <c r="D7" s="210"/>
      <c r="E7" s="23"/>
      <c r="F7" s="136"/>
      <c r="G7" s="134"/>
      <c r="H7" s="136"/>
      <c r="I7" s="134"/>
      <c r="J7" s="136"/>
      <c r="K7" s="134"/>
      <c r="L7" s="136"/>
      <c r="M7" s="134"/>
      <c r="N7" s="135">
        <f>F7+H7+J7+L7</f>
        <v>0</v>
      </c>
      <c r="O7" s="134"/>
      <c r="P7" s="136"/>
    </row>
    <row r="8" spans="1:22" ht="26.25" customHeight="1" thickBot="1" x14ac:dyDescent="0.3">
      <c r="A8" s="203"/>
      <c r="B8" s="186"/>
      <c r="C8" s="186"/>
      <c r="D8" s="186"/>
      <c r="E8" s="23"/>
      <c r="F8" s="137"/>
      <c r="G8" s="134"/>
      <c r="H8" s="137"/>
      <c r="I8" s="134"/>
      <c r="J8" s="137"/>
      <c r="K8" s="134"/>
      <c r="L8" s="137"/>
      <c r="M8" s="134"/>
      <c r="N8" s="138">
        <f>F8+H8+J8+L8</f>
        <v>0</v>
      </c>
      <c r="O8" s="134"/>
      <c r="P8" s="137"/>
    </row>
    <row r="9" spans="1:22" ht="30" customHeight="1" thickTop="1" thickBot="1" x14ac:dyDescent="0.3">
      <c r="B9" s="205" t="s">
        <v>38</v>
      </c>
      <c r="C9" s="205"/>
      <c r="D9" s="205"/>
      <c r="E9" s="41"/>
      <c r="F9" s="139">
        <f>SUM(F5:F8)</f>
        <v>19555.79</v>
      </c>
      <c r="G9" s="122"/>
      <c r="H9" s="139">
        <f>SUM(H5:H8)</f>
        <v>47823.68</v>
      </c>
      <c r="I9" s="100"/>
      <c r="J9" s="139">
        <f>SUM(J5:J8)</f>
        <v>0</v>
      </c>
      <c r="K9" s="100"/>
      <c r="L9" s="139">
        <f>SUM(L5:L8)</f>
        <v>0</v>
      </c>
      <c r="M9" s="182"/>
      <c r="N9" s="140">
        <f>F9+H9+J9+L9</f>
        <v>67379.47</v>
      </c>
      <c r="O9" s="182"/>
      <c r="P9" s="139">
        <f>SUM(P5:P8)</f>
        <v>0</v>
      </c>
      <c r="V9" s="180"/>
    </row>
    <row r="10" spans="1:22" ht="26.25" customHeight="1" thickTop="1" x14ac:dyDescent="0.25">
      <c r="B10" s="206" t="s">
        <v>77</v>
      </c>
      <c r="C10" s="206"/>
      <c r="D10" s="206"/>
      <c r="E10" s="22"/>
      <c r="F10" s="123">
        <f>F6-'R&amp;P Accounts'!B55</f>
        <v>0</v>
      </c>
      <c r="G10" s="100"/>
      <c r="H10" s="123">
        <f>H6-'R&amp;P Accounts'!D55</f>
        <v>0</v>
      </c>
      <c r="I10" s="100"/>
      <c r="J10" s="123">
        <f>J6-'R&amp;P Accounts'!F55</f>
        <v>0</v>
      </c>
      <c r="K10" s="100"/>
      <c r="L10" s="123">
        <f>L6-'R&amp;P Accounts'!H55</f>
        <v>0</v>
      </c>
      <c r="M10" s="182"/>
      <c r="N10" s="123">
        <f>N6-'R&amp;P Accounts'!J55</f>
        <v>0</v>
      </c>
      <c r="O10" s="182"/>
      <c r="P10" s="123">
        <f>P6-'R&amp;P Accounts'!L55</f>
        <v>-20931.270000000004</v>
      </c>
    </row>
    <row r="11" spans="1:22" x14ac:dyDescent="0.25">
      <c r="B11" s="198"/>
      <c r="C11" s="198"/>
      <c r="D11" s="198"/>
      <c r="E11" s="19"/>
      <c r="G11" s="183"/>
      <c r="I11" s="183"/>
      <c r="J11" s="12"/>
      <c r="K11" s="12"/>
      <c r="M11" s="183"/>
      <c r="O11" s="183"/>
    </row>
    <row r="12" spans="1:22" ht="30.75" customHeight="1" x14ac:dyDescent="0.25">
      <c r="B12" s="190" t="s">
        <v>19</v>
      </c>
      <c r="C12" s="190"/>
      <c r="D12" s="190"/>
      <c r="E12" s="20"/>
      <c r="G12" s="183"/>
      <c r="H12" s="5"/>
      <c r="I12" s="183"/>
      <c r="J12" s="187" t="s">
        <v>14</v>
      </c>
      <c r="K12" s="187"/>
      <c r="L12" s="187"/>
      <c r="M12" s="183"/>
      <c r="N12" s="5" t="s">
        <v>45</v>
      </c>
      <c r="O12" s="183"/>
      <c r="P12" s="5" t="s">
        <v>10</v>
      </c>
    </row>
    <row r="13" spans="1:22" s="61" customFormat="1" x14ac:dyDescent="0.25">
      <c r="B13" s="191"/>
      <c r="C13" s="191"/>
      <c r="D13" s="191"/>
      <c r="E13" s="62"/>
      <c r="F13" s="63"/>
      <c r="H13" s="63"/>
      <c r="I13" s="64"/>
      <c r="J13" s="64"/>
      <c r="K13" s="64"/>
      <c r="M13" s="64"/>
      <c r="N13" s="17" t="s">
        <v>4</v>
      </c>
      <c r="O13" s="12"/>
      <c r="P13" s="17" t="s">
        <v>4</v>
      </c>
    </row>
    <row r="14" spans="1:22" ht="20.100000000000001" customHeight="1" x14ac:dyDescent="0.25">
      <c r="A14" s="202" t="s">
        <v>42</v>
      </c>
      <c r="B14" s="192"/>
      <c r="C14" s="192"/>
      <c r="D14" s="192"/>
      <c r="E14" s="24"/>
      <c r="G14" s="183"/>
      <c r="I14" s="12"/>
      <c r="J14" s="211"/>
      <c r="K14" s="212"/>
      <c r="L14" s="213"/>
      <c r="M14" s="18"/>
      <c r="N14" s="124"/>
      <c r="O14" s="100"/>
      <c r="P14" s="124"/>
    </row>
    <row r="15" spans="1:22" ht="20.100000000000001" customHeight="1" x14ac:dyDescent="0.25">
      <c r="A15" s="203"/>
      <c r="B15" s="192"/>
      <c r="C15" s="192"/>
      <c r="D15" s="192"/>
      <c r="E15" s="24"/>
      <c r="G15" s="183"/>
      <c r="H15" s="5"/>
      <c r="I15" s="12"/>
      <c r="J15" s="211"/>
      <c r="K15" s="212"/>
      <c r="L15" s="213"/>
      <c r="M15" s="18"/>
      <c r="N15" s="124"/>
      <c r="O15" s="100"/>
      <c r="P15" s="124"/>
    </row>
    <row r="16" spans="1:22" ht="20.100000000000001" customHeight="1" x14ac:dyDescent="0.25">
      <c r="A16" s="203"/>
      <c r="B16" s="192"/>
      <c r="C16" s="192"/>
      <c r="D16" s="192"/>
      <c r="E16" s="24"/>
      <c r="F16" s="12"/>
      <c r="G16" s="12"/>
      <c r="H16" s="59"/>
      <c r="I16" s="12"/>
      <c r="J16" s="211"/>
      <c r="K16" s="212"/>
      <c r="L16" s="213"/>
      <c r="M16" s="18"/>
      <c r="N16" s="124"/>
      <c r="O16" s="100"/>
      <c r="P16" s="124"/>
    </row>
    <row r="17" spans="1:16" ht="20.100000000000001" customHeight="1" x14ac:dyDescent="0.25">
      <c r="A17" s="203"/>
      <c r="B17" s="192"/>
      <c r="C17" s="192"/>
      <c r="D17" s="192"/>
      <c r="E17" s="24"/>
      <c r="F17" s="12"/>
      <c r="G17" s="12"/>
      <c r="H17" s="59"/>
      <c r="I17" s="12"/>
      <c r="J17" s="211"/>
      <c r="K17" s="212"/>
      <c r="L17" s="213"/>
      <c r="M17" s="18"/>
      <c r="N17" s="124"/>
      <c r="O17" s="100"/>
      <c r="P17" s="124"/>
    </row>
    <row r="18" spans="1:16" ht="20.100000000000001" customHeight="1" thickBot="1" x14ac:dyDescent="0.3">
      <c r="A18" s="203"/>
      <c r="B18" s="192"/>
      <c r="C18" s="192"/>
      <c r="D18" s="192"/>
      <c r="E18" s="24"/>
      <c r="F18" s="12"/>
      <c r="G18" s="12"/>
      <c r="H18" s="59"/>
      <c r="I18" s="12"/>
      <c r="J18" s="211"/>
      <c r="K18" s="212"/>
      <c r="L18" s="213"/>
      <c r="M18" s="18"/>
      <c r="N18" s="125"/>
      <c r="O18" s="100"/>
      <c r="P18" s="125"/>
    </row>
    <row r="19" spans="1:16" ht="20.100000000000001" customHeight="1" thickBot="1" x14ac:dyDescent="0.3">
      <c r="A19" s="70"/>
      <c r="B19" s="71"/>
      <c r="C19" s="71"/>
      <c r="D19" s="71"/>
      <c r="E19" s="24"/>
      <c r="F19" s="12"/>
      <c r="G19" s="12"/>
      <c r="H19" s="59"/>
      <c r="I19" s="12"/>
      <c r="K19" s="12"/>
      <c r="L19" s="83" t="s">
        <v>83</v>
      </c>
      <c r="M19" s="18"/>
      <c r="N19" s="126">
        <f>SUM(N14:N18)</f>
        <v>0</v>
      </c>
      <c r="O19" s="100"/>
      <c r="P19" s="126">
        <f>SUM(P14:P18)</f>
        <v>0</v>
      </c>
    </row>
    <row r="20" spans="1:16" x14ac:dyDescent="0.25">
      <c r="B20" s="204"/>
      <c r="C20" s="204"/>
      <c r="D20" s="204"/>
      <c r="E20" s="12"/>
      <c r="G20" s="12"/>
      <c r="I20" s="12"/>
      <c r="J20" s="12"/>
      <c r="K20" s="12"/>
      <c r="L20" s="17"/>
      <c r="M20" s="12"/>
      <c r="N20" s="17"/>
      <c r="O20" s="12"/>
      <c r="P20" s="17"/>
    </row>
    <row r="21" spans="1:16" ht="27" customHeight="1" x14ac:dyDescent="0.25">
      <c r="B21" s="190" t="s">
        <v>19</v>
      </c>
      <c r="C21" s="190"/>
      <c r="D21" s="190"/>
      <c r="E21" s="21"/>
      <c r="G21" s="12"/>
      <c r="H21" s="187" t="s">
        <v>14</v>
      </c>
      <c r="I21" s="187"/>
      <c r="J21" s="187"/>
      <c r="K21" s="12"/>
      <c r="L21" s="5" t="s">
        <v>46</v>
      </c>
      <c r="M21" s="12"/>
      <c r="N21" s="5" t="s">
        <v>54</v>
      </c>
      <c r="O21" s="12"/>
      <c r="P21" s="5" t="s">
        <v>10</v>
      </c>
    </row>
    <row r="22" spans="1:16" s="61" customFormat="1" x14ac:dyDescent="0.25">
      <c r="B22" s="191"/>
      <c r="C22" s="191"/>
      <c r="D22" s="191"/>
      <c r="E22" s="62"/>
      <c r="I22" s="64"/>
      <c r="J22" s="63"/>
      <c r="K22" s="64"/>
      <c r="L22" s="17" t="s">
        <v>4</v>
      </c>
      <c r="M22" s="12"/>
      <c r="N22" s="17" t="s">
        <v>4</v>
      </c>
      <c r="O22" s="12"/>
      <c r="P22" s="17" t="s">
        <v>4</v>
      </c>
    </row>
    <row r="23" spans="1:16" ht="20.100000000000001" customHeight="1" x14ac:dyDescent="0.25">
      <c r="A23" s="202" t="s">
        <v>43</v>
      </c>
      <c r="B23" s="192" t="s">
        <v>132</v>
      </c>
      <c r="C23" s="192"/>
      <c r="D23" s="192"/>
      <c r="E23" s="24"/>
      <c r="G23" s="12"/>
      <c r="H23" s="199" t="s">
        <v>129</v>
      </c>
      <c r="I23" s="200"/>
      <c r="J23" s="201"/>
      <c r="K23" s="18"/>
      <c r="L23" s="124">
        <v>2930.66</v>
      </c>
      <c r="M23" s="100"/>
      <c r="N23" s="124">
        <v>2931</v>
      </c>
      <c r="O23" s="100"/>
      <c r="P23" s="124"/>
    </row>
    <row r="24" spans="1:16" ht="20.100000000000001" customHeight="1" x14ac:dyDescent="0.25">
      <c r="A24" s="203"/>
      <c r="B24" s="192" t="s">
        <v>133</v>
      </c>
      <c r="C24" s="192"/>
      <c r="D24" s="192"/>
      <c r="E24" s="24"/>
      <c r="G24" s="12"/>
      <c r="H24" s="199" t="s">
        <v>129</v>
      </c>
      <c r="I24" s="200"/>
      <c r="J24" s="201"/>
      <c r="K24" s="18"/>
      <c r="L24" s="124">
        <v>30617</v>
      </c>
      <c r="M24" s="100"/>
      <c r="N24" s="124">
        <f>26025-(4592.5)</f>
        <v>21432.5</v>
      </c>
      <c r="O24" s="100"/>
      <c r="P24" s="124">
        <f>30617-(4592.5)</f>
        <v>26024.5</v>
      </c>
    </row>
    <row r="25" spans="1:16" ht="20.100000000000001" customHeight="1" x14ac:dyDescent="0.25">
      <c r="A25" s="203"/>
      <c r="B25" s="192"/>
      <c r="C25" s="192"/>
      <c r="D25" s="192"/>
      <c r="E25" s="24"/>
      <c r="G25" s="12"/>
      <c r="H25" s="199"/>
      <c r="I25" s="200"/>
      <c r="J25" s="201"/>
      <c r="K25" s="18"/>
      <c r="L25" s="124"/>
      <c r="M25" s="100"/>
      <c r="N25" s="124"/>
      <c r="O25" s="100"/>
      <c r="P25" s="124"/>
    </row>
    <row r="26" spans="1:16" ht="20.100000000000001" customHeight="1" x14ac:dyDescent="0.25">
      <c r="A26" s="203"/>
      <c r="B26" s="192"/>
      <c r="C26" s="192"/>
      <c r="D26" s="192"/>
      <c r="E26" s="24"/>
      <c r="G26" s="12"/>
      <c r="H26" s="199"/>
      <c r="I26" s="200"/>
      <c r="J26" s="201"/>
      <c r="K26" s="18"/>
      <c r="L26" s="124"/>
      <c r="M26" s="100"/>
      <c r="N26" s="124"/>
      <c r="O26" s="100"/>
      <c r="P26" s="124"/>
    </row>
    <row r="27" spans="1:16" ht="20.100000000000001" customHeight="1" x14ac:dyDescent="0.25">
      <c r="A27" s="203"/>
      <c r="B27" s="192"/>
      <c r="C27" s="192"/>
      <c r="D27" s="192"/>
      <c r="E27" s="24"/>
      <c r="G27" s="12"/>
      <c r="H27" s="199"/>
      <c r="I27" s="200"/>
      <c r="J27" s="201"/>
      <c r="K27" s="18"/>
      <c r="L27" s="124"/>
      <c r="M27" s="100"/>
      <c r="N27" s="124"/>
      <c r="O27" s="100"/>
      <c r="P27" s="124"/>
    </row>
    <row r="28" spans="1:16" ht="20.100000000000001" customHeight="1" x14ac:dyDescent="0.25">
      <c r="A28" s="203"/>
      <c r="B28" s="192"/>
      <c r="C28" s="192"/>
      <c r="D28" s="192"/>
      <c r="E28" s="24"/>
      <c r="G28" s="12"/>
      <c r="H28" s="199"/>
      <c r="I28" s="200"/>
      <c r="J28" s="201"/>
      <c r="K28" s="18"/>
      <c r="L28" s="124"/>
      <c r="M28" s="100"/>
      <c r="N28" s="124"/>
      <c r="O28" s="100"/>
      <c r="P28" s="124"/>
    </row>
    <row r="29" spans="1:16" ht="20.100000000000001" customHeight="1" x14ac:dyDescent="0.25">
      <c r="A29" s="203"/>
      <c r="B29" s="192"/>
      <c r="C29" s="192"/>
      <c r="D29" s="192"/>
      <c r="E29" s="24"/>
      <c r="G29" s="12"/>
      <c r="H29" s="199"/>
      <c r="I29" s="200"/>
      <c r="J29" s="201"/>
      <c r="K29" s="18"/>
      <c r="L29" s="124"/>
      <c r="M29" s="100"/>
      <c r="N29" s="124"/>
      <c r="O29" s="100"/>
      <c r="P29" s="124"/>
    </row>
    <row r="30" spans="1:16" ht="20.100000000000001" customHeight="1" x14ac:dyDescent="0.25">
      <c r="A30" s="203"/>
      <c r="B30" s="192"/>
      <c r="C30" s="192"/>
      <c r="D30" s="192"/>
      <c r="E30" s="24"/>
      <c r="G30" s="12"/>
      <c r="H30" s="199"/>
      <c r="I30" s="200"/>
      <c r="J30" s="201"/>
      <c r="K30" s="18"/>
      <c r="L30" s="124"/>
      <c r="M30" s="100"/>
      <c r="N30" s="124"/>
      <c r="O30" s="100"/>
      <c r="P30" s="124"/>
    </row>
    <row r="31" spans="1:16" ht="20.100000000000001" customHeight="1" thickBot="1" x14ac:dyDescent="0.3">
      <c r="A31" s="203"/>
      <c r="B31" s="192"/>
      <c r="C31" s="192"/>
      <c r="D31" s="192"/>
      <c r="E31" s="24"/>
      <c r="G31" s="12"/>
      <c r="H31" s="199"/>
      <c r="I31" s="200"/>
      <c r="J31" s="201"/>
      <c r="K31" s="18"/>
      <c r="L31" s="125"/>
      <c r="M31" s="100"/>
      <c r="N31" s="125"/>
      <c r="O31" s="100"/>
      <c r="P31" s="125"/>
    </row>
    <row r="32" spans="1:16" ht="20.100000000000001" customHeight="1" thickBot="1" x14ac:dyDescent="0.3">
      <c r="A32" s="70"/>
      <c r="B32" s="71"/>
      <c r="C32" s="71"/>
      <c r="D32" s="71"/>
      <c r="E32" s="24"/>
      <c r="G32" s="12"/>
      <c r="I32" s="12"/>
      <c r="J32" s="72" t="s">
        <v>84</v>
      </c>
      <c r="K32" s="12"/>
      <c r="L32" s="126">
        <f>SUM(L23:L31)</f>
        <v>33547.660000000003</v>
      </c>
      <c r="M32" s="100"/>
      <c r="N32" s="126">
        <f>SUM(N23:N31)</f>
        <v>24363.5</v>
      </c>
      <c r="O32" s="100"/>
      <c r="P32" s="126">
        <f>SUM(P23:P31)</f>
        <v>26024.5</v>
      </c>
    </row>
    <row r="33" spans="1:16" ht="10.5" customHeight="1" x14ac:dyDescent="0.25">
      <c r="B33" s="198"/>
      <c r="C33" s="198"/>
      <c r="D33" s="198"/>
      <c r="E33" s="196"/>
      <c r="G33" s="196"/>
      <c r="H33" s="17"/>
      <c r="I33" s="183"/>
      <c r="J33" s="12"/>
      <c r="K33" s="12"/>
      <c r="L33" s="66"/>
      <c r="M33" s="183"/>
      <c r="N33" s="66"/>
      <c r="O33" s="197"/>
      <c r="P33" s="66"/>
    </row>
    <row r="34" spans="1:16" ht="19.5" customHeight="1" x14ac:dyDescent="0.25">
      <c r="B34" s="190" t="s">
        <v>19</v>
      </c>
      <c r="C34" s="190"/>
      <c r="D34" s="190"/>
      <c r="E34" s="196"/>
      <c r="G34" s="196"/>
      <c r="H34" s="17"/>
      <c r="I34" s="183"/>
      <c r="J34" s="187" t="s">
        <v>15</v>
      </c>
      <c r="K34" s="187"/>
      <c r="L34" s="187"/>
      <c r="M34" s="183"/>
      <c r="N34" s="5" t="s">
        <v>55</v>
      </c>
      <c r="O34" s="197"/>
      <c r="P34" s="5" t="s">
        <v>10</v>
      </c>
    </row>
    <row r="35" spans="1:16" s="61" customFormat="1" x14ac:dyDescent="0.25">
      <c r="B35" s="191"/>
      <c r="C35" s="191"/>
      <c r="D35" s="191"/>
      <c r="E35" s="62"/>
      <c r="F35" s="1"/>
      <c r="H35" s="63"/>
      <c r="I35" s="64"/>
      <c r="J35" s="64"/>
      <c r="K35" s="64"/>
      <c r="M35" s="64"/>
      <c r="N35" s="17" t="s">
        <v>4</v>
      </c>
      <c r="O35" s="12"/>
      <c r="P35" s="17" t="s">
        <v>4</v>
      </c>
    </row>
    <row r="36" spans="1:16" ht="20.100000000000001" customHeight="1" x14ac:dyDescent="0.25">
      <c r="A36" s="202" t="s">
        <v>44</v>
      </c>
      <c r="B36" s="192"/>
      <c r="C36" s="192"/>
      <c r="D36" s="192"/>
      <c r="E36" s="24"/>
      <c r="G36" s="12"/>
      <c r="H36" s="17"/>
      <c r="I36" s="12"/>
      <c r="J36" s="193"/>
      <c r="K36" s="194"/>
      <c r="L36" s="195"/>
      <c r="M36" s="12"/>
      <c r="N36" s="114"/>
      <c r="O36" s="121"/>
      <c r="P36" s="114"/>
    </row>
    <row r="37" spans="1:16" ht="20.100000000000001" customHeight="1" x14ac:dyDescent="0.25">
      <c r="A37" s="203"/>
      <c r="B37" s="192"/>
      <c r="C37" s="192"/>
      <c r="D37" s="192"/>
      <c r="E37" s="24"/>
      <c r="G37" s="12"/>
      <c r="H37" s="17"/>
      <c r="I37" s="12"/>
      <c r="J37" s="193"/>
      <c r="K37" s="194"/>
      <c r="L37" s="195"/>
      <c r="M37" s="12"/>
      <c r="N37" s="114"/>
      <c r="O37" s="121"/>
      <c r="P37" s="114"/>
    </row>
    <row r="38" spans="1:16" ht="20.100000000000001" customHeight="1" x14ac:dyDescent="0.25">
      <c r="A38" s="203"/>
      <c r="B38" s="192"/>
      <c r="C38" s="192"/>
      <c r="D38" s="192"/>
      <c r="E38" s="24"/>
      <c r="G38" s="12"/>
      <c r="H38" s="17"/>
      <c r="I38" s="12"/>
      <c r="J38" s="193"/>
      <c r="K38" s="194"/>
      <c r="L38" s="195"/>
      <c r="M38" s="12"/>
      <c r="N38" s="114"/>
      <c r="O38" s="121"/>
      <c r="P38" s="114"/>
    </row>
    <row r="39" spans="1:16" ht="20.100000000000001" customHeight="1" x14ac:dyDescent="0.25">
      <c r="A39" s="203"/>
      <c r="B39" s="192"/>
      <c r="C39" s="192"/>
      <c r="D39" s="192"/>
      <c r="E39" s="24"/>
      <c r="G39" s="12"/>
      <c r="H39" s="17"/>
      <c r="I39" s="12"/>
      <c r="J39" s="193"/>
      <c r="K39" s="194"/>
      <c r="L39" s="195"/>
      <c r="M39" s="12"/>
      <c r="N39" s="114"/>
      <c r="O39" s="121"/>
      <c r="P39" s="114"/>
    </row>
    <row r="40" spans="1:16" ht="20.100000000000001" customHeight="1" thickBot="1" x14ac:dyDescent="0.3">
      <c r="A40" s="203"/>
      <c r="B40" s="192"/>
      <c r="C40" s="192"/>
      <c r="D40" s="192"/>
      <c r="E40" s="24"/>
      <c r="G40" s="12"/>
      <c r="H40" s="17"/>
      <c r="I40" s="12"/>
      <c r="J40" s="193"/>
      <c r="K40" s="194"/>
      <c r="L40" s="195"/>
      <c r="M40" s="12"/>
      <c r="N40" s="170"/>
      <c r="O40" s="121"/>
      <c r="P40" s="170"/>
    </row>
    <row r="41" spans="1:16" ht="20.100000000000001" customHeight="1" thickBot="1" x14ac:dyDescent="0.3">
      <c r="A41" s="70"/>
      <c r="B41" s="71"/>
      <c r="C41" s="71"/>
      <c r="D41" s="71"/>
      <c r="E41" s="24"/>
      <c r="G41" s="12"/>
      <c r="H41" s="17"/>
      <c r="I41" s="12"/>
      <c r="K41" s="12"/>
      <c r="L41" s="72" t="s">
        <v>84</v>
      </c>
      <c r="M41" s="12"/>
      <c r="N41" s="171">
        <f>SUM(N36:N40)</f>
        <v>0</v>
      </c>
      <c r="O41" s="121"/>
      <c r="P41" s="171">
        <f>SUM(P36:P40)</f>
        <v>0</v>
      </c>
    </row>
    <row r="42" spans="1:16" x14ac:dyDescent="0.25">
      <c r="A42" s="16"/>
      <c r="B42" s="38"/>
      <c r="C42" s="12"/>
      <c r="D42" s="12"/>
      <c r="E42" s="12"/>
      <c r="F42" s="12"/>
      <c r="G42" s="12"/>
      <c r="H42" s="12"/>
      <c r="I42" s="12"/>
      <c r="J42" s="12"/>
      <c r="K42" s="12"/>
      <c r="M42" s="12"/>
      <c r="O42" s="12"/>
    </row>
    <row r="43" spans="1:16" ht="24" x14ac:dyDescent="0.25">
      <c r="B43" s="190" t="s">
        <v>19</v>
      </c>
      <c r="C43" s="190"/>
      <c r="D43" s="190"/>
      <c r="E43" s="12"/>
      <c r="G43" s="12"/>
      <c r="H43" s="12"/>
      <c r="I43" s="12"/>
      <c r="J43" s="187" t="s">
        <v>15</v>
      </c>
      <c r="K43" s="187"/>
      <c r="L43" s="187"/>
      <c r="M43" s="12"/>
      <c r="N43" s="17" t="s">
        <v>56</v>
      </c>
      <c r="O43" s="12"/>
      <c r="P43" s="5" t="s">
        <v>10</v>
      </c>
    </row>
    <row r="44" spans="1:16" s="61" customFormat="1" x14ac:dyDescent="0.25">
      <c r="B44" s="191"/>
      <c r="C44" s="191"/>
      <c r="D44" s="191"/>
      <c r="E44" s="62"/>
      <c r="F44" s="63"/>
      <c r="H44" s="63"/>
      <c r="I44" s="64"/>
      <c r="J44" s="64"/>
      <c r="K44" s="64"/>
      <c r="L44" s="63"/>
      <c r="M44" s="64"/>
      <c r="N44" s="17" t="s">
        <v>4</v>
      </c>
      <c r="O44" s="12"/>
      <c r="P44" s="17" t="s">
        <v>4</v>
      </c>
    </row>
    <row r="45" spans="1:16" ht="20.100000000000001" customHeight="1" x14ac:dyDescent="0.25">
      <c r="A45" s="202" t="s">
        <v>69</v>
      </c>
      <c r="B45" s="192"/>
      <c r="C45" s="192"/>
      <c r="D45" s="192"/>
      <c r="E45" s="24"/>
      <c r="G45" s="12"/>
      <c r="H45" s="12"/>
      <c r="I45" s="12"/>
      <c r="J45" s="193"/>
      <c r="K45" s="194"/>
      <c r="L45" s="195"/>
      <c r="M45" s="12"/>
      <c r="N45" s="101"/>
      <c r="O45" s="100"/>
      <c r="P45" s="101"/>
    </row>
    <row r="46" spans="1:16" ht="20.100000000000001" customHeight="1" x14ac:dyDescent="0.25">
      <c r="A46" s="203"/>
      <c r="B46" s="192"/>
      <c r="C46" s="192"/>
      <c r="D46" s="192"/>
      <c r="E46" s="24"/>
      <c r="G46" s="12"/>
      <c r="H46" s="12"/>
      <c r="I46" s="12"/>
      <c r="J46" s="193"/>
      <c r="K46" s="194"/>
      <c r="L46" s="195"/>
      <c r="M46" s="12"/>
      <c r="N46" s="101"/>
      <c r="O46" s="100"/>
      <c r="P46" s="101"/>
    </row>
    <row r="47" spans="1:16" ht="20.100000000000001" customHeight="1" thickBot="1" x14ac:dyDescent="0.3">
      <c r="A47" s="203"/>
      <c r="B47" s="192"/>
      <c r="C47" s="192"/>
      <c r="D47" s="192"/>
      <c r="E47" s="24"/>
      <c r="G47" s="12"/>
      <c r="H47" s="12"/>
      <c r="I47" s="12"/>
      <c r="J47" s="193"/>
      <c r="K47" s="194"/>
      <c r="L47" s="195"/>
      <c r="M47" s="12"/>
      <c r="N47" s="127"/>
      <c r="O47" s="100"/>
      <c r="P47" s="127"/>
    </row>
    <row r="48" spans="1:16" ht="20.100000000000001" customHeight="1" thickBot="1" x14ac:dyDescent="0.3">
      <c r="A48" s="70"/>
      <c r="B48" s="71"/>
      <c r="C48" s="71"/>
      <c r="D48" s="71"/>
      <c r="E48" s="24"/>
      <c r="G48" s="12"/>
      <c r="H48" s="12"/>
      <c r="I48" s="12"/>
      <c r="K48" s="12"/>
      <c r="L48" s="72" t="s">
        <v>84</v>
      </c>
      <c r="M48" s="12"/>
      <c r="N48" s="126">
        <f>SUM(N45:N47)</f>
        <v>0</v>
      </c>
      <c r="O48" s="100"/>
      <c r="P48" s="126">
        <f>SUM(P45:P47)</f>
        <v>0</v>
      </c>
    </row>
    <row r="49" spans="1:16" x14ac:dyDescent="0.25">
      <c r="A49" s="16"/>
      <c r="B49" s="38"/>
      <c r="C49" s="12"/>
      <c r="D49" s="12"/>
      <c r="E49" s="12"/>
      <c r="F49" s="12"/>
      <c r="G49" s="12"/>
      <c r="H49" s="12"/>
      <c r="I49" s="12"/>
      <c r="J49" s="12"/>
      <c r="K49" s="12"/>
      <c r="M49" s="12"/>
      <c r="O49" s="12"/>
    </row>
    <row r="50" spans="1:16" ht="40.5" customHeight="1" x14ac:dyDescent="0.25">
      <c r="A50" s="73" t="s">
        <v>78</v>
      </c>
      <c r="B50" s="188" t="s">
        <v>108</v>
      </c>
      <c r="C50" s="188"/>
      <c r="D50" s="188"/>
      <c r="E50" s="188"/>
      <c r="F50" s="188"/>
      <c r="G50" s="74"/>
      <c r="H50" s="189" t="s">
        <v>16</v>
      </c>
      <c r="I50" s="189"/>
      <c r="J50" s="189"/>
      <c r="K50" s="189"/>
      <c r="L50" s="189"/>
      <c r="M50" s="75"/>
      <c r="N50" s="75"/>
      <c r="O50" s="76"/>
      <c r="P50" s="77" t="s">
        <v>17</v>
      </c>
    </row>
    <row r="51" spans="1:16" ht="33.75" customHeight="1" x14ac:dyDescent="0.25">
      <c r="A51" s="51"/>
      <c r="B51" s="214" t="e" vm="1">
        <v>#VALUE!</v>
      </c>
      <c r="C51" s="215"/>
      <c r="D51" s="215"/>
      <c r="E51" s="215"/>
      <c r="F51" s="216"/>
      <c r="G51" s="65"/>
      <c r="H51" s="214" t="s">
        <v>130</v>
      </c>
      <c r="I51" s="215"/>
      <c r="J51" s="215"/>
      <c r="K51" s="215"/>
      <c r="L51" s="215"/>
      <c r="M51" s="215"/>
      <c r="N51" s="216"/>
      <c r="P51" s="78">
        <v>46171</v>
      </c>
    </row>
    <row r="52" spans="1:16" ht="33.75" customHeight="1" x14ac:dyDescent="0.25">
      <c r="A52" s="51"/>
      <c r="B52" s="217" t="s">
        <v>148</v>
      </c>
      <c r="C52" s="218"/>
      <c r="D52" s="218"/>
      <c r="E52" s="218"/>
      <c r="F52" s="219"/>
      <c r="G52" s="65"/>
      <c r="H52" s="220" t="s">
        <v>148</v>
      </c>
      <c r="I52" s="221"/>
      <c r="J52" s="221"/>
      <c r="K52" s="221"/>
      <c r="L52" s="221"/>
      <c r="M52" s="221"/>
      <c r="N52" s="222"/>
      <c r="P52" s="79">
        <v>46171</v>
      </c>
    </row>
    <row r="53" spans="1:16" ht="13.8" x14ac:dyDescent="0.25">
      <c r="F53" s="65"/>
      <c r="G53" s="65"/>
    </row>
    <row r="54" spans="1:16" x14ac:dyDescent="0.25">
      <c r="B54" s="179" t="s">
        <v>109</v>
      </c>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zoomScale="85" zoomScaleNormal="85" zoomScaleSheetLayoutView="80" workbookViewId="0">
      <selection activeCell="O61" sqref="O61"/>
    </sheetView>
  </sheetViews>
  <sheetFormatPr defaultColWidth="9.21875" defaultRowHeight="13.2" x14ac:dyDescent="0.25"/>
  <cols>
    <col min="1" max="1" width="31.6640625" style="1" customWidth="1"/>
    <col min="2" max="2" width="15.33203125" style="30" customWidth="1"/>
    <col min="3" max="3" width="1.6640625" style="1" customWidth="1"/>
    <col min="4" max="4" width="15.33203125" style="1" customWidth="1"/>
    <col min="5" max="5" width="1.6640625" style="1" customWidth="1"/>
    <col min="6" max="6" width="15.33203125" style="1" customWidth="1"/>
    <col min="7" max="7" width="1.33203125" style="1" customWidth="1"/>
    <col min="8" max="8" width="15.33203125" style="1" customWidth="1"/>
    <col min="9" max="9" width="1.6640625" style="1" customWidth="1"/>
    <col min="10" max="11" width="14.6640625" style="1" customWidth="1"/>
    <col min="12" max="16384" width="9.21875" style="1"/>
  </cols>
  <sheetData>
    <row r="1" spans="1:12" ht="27.75" customHeight="1" x14ac:dyDescent="0.4">
      <c r="B1" s="181" t="str">
        <f>'R&amp;P Accounts'!B2</f>
        <v>AARC (Asylum and Refugee Care) SCIO</v>
      </c>
      <c r="C1" s="181"/>
      <c r="D1" s="181"/>
      <c r="E1" s="181"/>
      <c r="F1" s="181"/>
      <c r="G1" s="181"/>
      <c r="H1" s="181"/>
      <c r="I1" s="181"/>
      <c r="J1" s="181"/>
      <c r="K1" s="276" t="str">
        <f>'R&amp;P Accounts'!L2</f>
        <v>SC052520</v>
      </c>
      <c r="L1" s="276"/>
    </row>
    <row r="2" spans="1:12" ht="10.5" customHeight="1" x14ac:dyDescent="0.25">
      <c r="A2" s="250"/>
      <c r="B2" s="250"/>
      <c r="C2" s="250"/>
      <c r="D2" s="250"/>
      <c r="E2" s="250"/>
      <c r="F2" s="250"/>
      <c r="G2" s="250"/>
      <c r="H2" s="250"/>
      <c r="I2" s="250"/>
      <c r="J2" s="250"/>
      <c r="K2" s="250"/>
    </row>
    <row r="3" spans="1:12" s="46" customFormat="1" ht="26.25" customHeight="1" x14ac:dyDescent="0.25">
      <c r="A3" s="42" t="s">
        <v>91</v>
      </c>
      <c r="B3" s="43"/>
      <c r="C3" s="42"/>
      <c r="D3" s="42"/>
      <c r="E3" s="42"/>
      <c r="F3" s="42"/>
      <c r="G3" s="277"/>
      <c r="H3" s="277"/>
      <c r="I3" s="277"/>
      <c r="J3" s="277"/>
      <c r="K3" s="81"/>
    </row>
    <row r="4" spans="1:12" ht="15" customHeight="1" x14ac:dyDescent="0.25">
      <c r="A4" s="250"/>
      <c r="B4" s="250"/>
      <c r="C4" s="250"/>
      <c r="D4" s="250"/>
      <c r="E4" s="250"/>
      <c r="F4" s="250"/>
      <c r="G4" s="250"/>
      <c r="H4" s="250"/>
      <c r="I4" s="250"/>
      <c r="J4" s="250"/>
      <c r="K4" s="250"/>
    </row>
    <row r="5" spans="1:12" ht="20.100000000000001" customHeight="1" x14ac:dyDescent="0.25">
      <c r="A5" s="252" t="s">
        <v>92</v>
      </c>
      <c r="B5" s="278" t="s">
        <v>147</v>
      </c>
      <c r="C5" s="279"/>
      <c r="D5" s="279"/>
      <c r="E5" s="279"/>
      <c r="F5" s="279"/>
      <c r="G5" s="279"/>
      <c r="H5" s="279"/>
      <c r="I5" s="279"/>
      <c r="J5" s="279"/>
      <c r="K5" s="280"/>
    </row>
    <row r="6" spans="1:12" ht="20.100000000000001" customHeight="1" x14ac:dyDescent="0.25">
      <c r="A6" s="253"/>
      <c r="B6" s="281"/>
      <c r="C6" s="282"/>
      <c r="D6" s="282"/>
      <c r="E6" s="282"/>
      <c r="F6" s="282"/>
      <c r="G6" s="282"/>
      <c r="H6" s="282"/>
      <c r="I6" s="282"/>
      <c r="J6" s="282"/>
      <c r="K6" s="283"/>
    </row>
    <row r="7" spans="1:12" ht="29.25" customHeight="1" x14ac:dyDescent="0.25">
      <c r="A7" s="253"/>
      <c r="B7" s="281"/>
      <c r="C7" s="282"/>
      <c r="D7" s="282"/>
      <c r="E7" s="282"/>
      <c r="F7" s="282"/>
      <c r="G7" s="282"/>
      <c r="H7" s="282"/>
      <c r="I7" s="282"/>
      <c r="J7" s="282"/>
      <c r="K7" s="283"/>
    </row>
    <row r="8" spans="1:12" ht="41.25" customHeight="1" x14ac:dyDescent="0.25">
      <c r="A8" s="253"/>
      <c r="B8" s="281"/>
      <c r="C8" s="282"/>
      <c r="D8" s="282"/>
      <c r="E8" s="282"/>
      <c r="F8" s="282"/>
      <c r="G8" s="282"/>
      <c r="H8" s="282"/>
      <c r="I8" s="282"/>
      <c r="J8" s="282"/>
      <c r="K8" s="283"/>
    </row>
    <row r="9" spans="1:12" ht="64.5" customHeight="1" x14ac:dyDescent="0.25">
      <c r="A9" s="253"/>
      <c r="B9" s="284"/>
      <c r="C9" s="285"/>
      <c r="D9" s="285"/>
      <c r="E9" s="285"/>
      <c r="F9" s="285"/>
      <c r="G9" s="285"/>
      <c r="H9" s="285"/>
      <c r="I9" s="285"/>
      <c r="J9" s="285"/>
      <c r="K9" s="286"/>
    </row>
    <row r="10" spans="1:12" x14ac:dyDescent="0.25">
      <c r="A10" s="196"/>
      <c r="B10" s="196"/>
      <c r="C10" s="196"/>
      <c r="D10" s="196"/>
      <c r="E10" s="196"/>
      <c r="F10" s="196"/>
      <c r="G10" s="196"/>
      <c r="H10" s="196"/>
      <c r="I10" s="196"/>
      <c r="J10" s="196"/>
      <c r="K10" s="196"/>
    </row>
    <row r="11" spans="1:12" ht="27" customHeight="1" x14ac:dyDescent="0.25">
      <c r="B11" s="271" t="s">
        <v>49</v>
      </c>
      <c r="C11" s="271"/>
      <c r="D11" s="271"/>
      <c r="E11" s="271"/>
      <c r="F11" s="271"/>
      <c r="G11" s="12"/>
      <c r="H11" s="17" t="s">
        <v>48</v>
      </c>
      <c r="I11" s="12"/>
      <c r="J11" s="17" t="s">
        <v>89</v>
      </c>
      <c r="K11" s="17" t="s">
        <v>47</v>
      </c>
    </row>
    <row r="12" spans="1:12" ht="20.100000000000001" customHeight="1" x14ac:dyDescent="0.25">
      <c r="A12" s="252" t="s">
        <v>58</v>
      </c>
      <c r="B12" s="254"/>
      <c r="C12" s="255"/>
      <c r="D12" s="255"/>
      <c r="E12" s="255"/>
      <c r="F12" s="256"/>
      <c r="G12" s="18"/>
      <c r="H12" s="147"/>
      <c r="I12" s="148"/>
      <c r="J12" s="149"/>
      <c r="K12" s="150">
        <v>0</v>
      </c>
    </row>
    <row r="13" spans="1:12" ht="20.100000000000001" customHeight="1" x14ac:dyDescent="0.25">
      <c r="A13" s="253"/>
      <c r="B13" s="254"/>
      <c r="C13" s="255"/>
      <c r="D13" s="255"/>
      <c r="E13" s="255"/>
      <c r="F13" s="256"/>
      <c r="G13" s="18"/>
      <c r="H13" s="147"/>
      <c r="I13" s="148"/>
      <c r="J13" s="149"/>
      <c r="K13" s="150">
        <v>0</v>
      </c>
    </row>
    <row r="14" spans="1:12" ht="20.100000000000001" customHeight="1" x14ac:dyDescent="0.25">
      <c r="A14" s="253"/>
      <c r="B14" s="254"/>
      <c r="C14" s="255"/>
      <c r="D14" s="255"/>
      <c r="E14" s="255"/>
      <c r="F14" s="256"/>
      <c r="G14" s="18"/>
      <c r="H14" s="147"/>
      <c r="I14" s="148"/>
      <c r="J14" s="149"/>
      <c r="K14" s="150">
        <v>0</v>
      </c>
    </row>
    <row r="15" spans="1:12" ht="20.100000000000001" customHeight="1" x14ac:dyDescent="0.25">
      <c r="A15" s="253"/>
      <c r="B15" s="254"/>
      <c r="C15" s="255"/>
      <c r="D15" s="255"/>
      <c r="E15" s="255"/>
      <c r="F15" s="256"/>
      <c r="G15" s="18"/>
      <c r="H15" s="147"/>
      <c r="I15" s="148"/>
      <c r="J15" s="149"/>
      <c r="K15" s="150">
        <v>0</v>
      </c>
    </row>
    <row r="16" spans="1:12" ht="20.100000000000001" customHeight="1" x14ac:dyDescent="0.25">
      <c r="A16" s="253"/>
      <c r="B16" s="257"/>
      <c r="C16" s="258"/>
      <c r="D16" s="258"/>
      <c r="E16" s="258"/>
      <c r="F16" s="259"/>
      <c r="G16" s="18"/>
      <c r="H16" s="147"/>
      <c r="I16" s="148"/>
      <c r="J16" s="149"/>
      <c r="K16" s="151">
        <v>0</v>
      </c>
    </row>
    <row r="17" spans="1:11" ht="20.25" customHeight="1" x14ac:dyDescent="0.25">
      <c r="A17" s="12"/>
      <c r="B17" s="273" t="s">
        <v>83</v>
      </c>
      <c r="C17" s="273"/>
      <c r="D17" s="273"/>
      <c r="E17" s="273"/>
      <c r="F17" s="273"/>
      <c r="G17" s="273"/>
      <c r="H17" s="273"/>
      <c r="I17" s="273"/>
      <c r="J17" s="273"/>
      <c r="K17" s="172">
        <f>SUM(K12:K16)</f>
        <v>0</v>
      </c>
    </row>
    <row r="18" spans="1:11" ht="15.75" customHeight="1" x14ac:dyDescent="0.25">
      <c r="A18" s="12"/>
      <c r="B18" s="12"/>
      <c r="C18" s="12"/>
      <c r="D18" s="12"/>
      <c r="E18" s="12"/>
      <c r="F18" s="12"/>
      <c r="G18" s="12"/>
      <c r="H18" s="12"/>
      <c r="I18" s="12"/>
      <c r="J18" s="12"/>
      <c r="K18" s="12"/>
    </row>
    <row r="19" spans="1:11" ht="20.100000000000001" customHeight="1" x14ac:dyDescent="0.25">
      <c r="A19" s="60" t="s">
        <v>59</v>
      </c>
      <c r="B19" s="263" t="s">
        <v>94</v>
      </c>
      <c r="C19" s="264"/>
      <c r="D19" s="264"/>
      <c r="E19" s="264"/>
      <c r="F19" s="264"/>
      <c r="G19" s="264"/>
      <c r="H19" s="264"/>
      <c r="I19" s="264"/>
      <c r="J19" s="265"/>
      <c r="K19" s="269" t="s">
        <v>110</v>
      </c>
    </row>
    <row r="20" spans="1:11" ht="17.25" customHeight="1" x14ac:dyDescent="0.25">
      <c r="A20" s="16"/>
      <c r="B20" s="266"/>
      <c r="C20" s="267"/>
      <c r="D20" s="267"/>
      <c r="E20" s="267"/>
      <c r="F20" s="267"/>
      <c r="G20" s="267"/>
      <c r="H20" s="267"/>
      <c r="I20" s="267"/>
      <c r="J20" s="268"/>
      <c r="K20" s="270"/>
    </row>
    <row r="21" spans="1:11" ht="12.75" customHeight="1" x14ac:dyDescent="0.25">
      <c r="A21" s="196"/>
      <c r="B21" s="196"/>
      <c r="C21" s="196"/>
      <c r="D21" s="196"/>
      <c r="E21" s="196"/>
      <c r="F21" s="196"/>
      <c r="G21" s="196"/>
      <c r="H21" s="196"/>
      <c r="I21" s="196"/>
      <c r="J21" s="196"/>
      <c r="K21" s="196"/>
    </row>
    <row r="22" spans="1:11" ht="27" customHeight="1" x14ac:dyDescent="0.25">
      <c r="B22" s="271" t="s">
        <v>50</v>
      </c>
      <c r="C22" s="271"/>
      <c r="D22" s="271"/>
      <c r="E22" s="271"/>
      <c r="F22" s="271"/>
      <c r="G22" s="271"/>
      <c r="H22" s="271"/>
      <c r="I22" s="271"/>
      <c r="J22" s="271"/>
      <c r="K22" s="17" t="s">
        <v>47</v>
      </c>
    </row>
    <row r="23" spans="1:11" ht="19.5" customHeight="1" x14ac:dyDescent="0.25">
      <c r="A23" s="252" t="s">
        <v>60</v>
      </c>
      <c r="B23" s="254"/>
      <c r="C23" s="255"/>
      <c r="D23" s="255"/>
      <c r="E23" s="255"/>
      <c r="F23" s="255"/>
      <c r="G23" s="255"/>
      <c r="H23" s="255"/>
      <c r="I23" s="255"/>
      <c r="J23" s="256"/>
      <c r="K23" s="90"/>
    </row>
    <row r="24" spans="1:11" ht="20.100000000000001" customHeight="1" x14ac:dyDescent="0.25">
      <c r="A24" s="253"/>
      <c r="B24" s="254"/>
      <c r="C24" s="255"/>
      <c r="D24" s="255"/>
      <c r="E24" s="255"/>
      <c r="F24" s="255"/>
      <c r="G24" s="255"/>
      <c r="H24" s="255"/>
      <c r="I24" s="255"/>
      <c r="J24" s="256"/>
      <c r="K24" s="90"/>
    </row>
    <row r="25" spans="1:11" ht="20.100000000000001" customHeight="1" x14ac:dyDescent="0.25">
      <c r="A25" s="253"/>
      <c r="B25" s="254"/>
      <c r="C25" s="255"/>
      <c r="D25" s="255"/>
      <c r="E25" s="255"/>
      <c r="F25" s="255"/>
      <c r="G25" s="255"/>
      <c r="H25" s="255"/>
      <c r="I25" s="255"/>
      <c r="J25" s="256"/>
      <c r="K25" s="90"/>
    </row>
    <row r="26" spans="1:11" ht="20.100000000000001" customHeight="1" x14ac:dyDescent="0.25">
      <c r="A26" s="253"/>
      <c r="B26" s="254"/>
      <c r="C26" s="255"/>
      <c r="D26" s="255"/>
      <c r="E26" s="255"/>
      <c r="F26" s="255"/>
      <c r="G26" s="255"/>
      <c r="H26" s="255"/>
      <c r="I26" s="255"/>
      <c r="J26" s="256"/>
      <c r="K26" s="90"/>
    </row>
    <row r="27" spans="1:11" ht="20.100000000000001" customHeight="1" x14ac:dyDescent="0.25">
      <c r="A27" s="253"/>
      <c r="B27" s="257"/>
      <c r="C27" s="258"/>
      <c r="D27" s="258"/>
      <c r="E27" s="258"/>
      <c r="F27" s="258"/>
      <c r="G27" s="258"/>
      <c r="H27" s="258"/>
      <c r="I27" s="258"/>
      <c r="J27" s="259"/>
      <c r="K27" s="90"/>
    </row>
    <row r="28" spans="1:11" x14ac:dyDescent="0.25">
      <c r="A28" s="196"/>
      <c r="B28" s="196"/>
      <c r="C28" s="196"/>
      <c r="D28" s="196"/>
      <c r="E28" s="196"/>
      <c r="F28" s="196"/>
      <c r="G28" s="196"/>
      <c r="H28" s="196"/>
      <c r="I28" s="196"/>
      <c r="J28" s="196"/>
      <c r="K28" s="196"/>
    </row>
    <row r="29" spans="1:11" ht="20.100000000000001" customHeight="1" x14ac:dyDescent="0.25">
      <c r="A29" s="60" t="s">
        <v>61</v>
      </c>
      <c r="B29" s="263" t="s">
        <v>95</v>
      </c>
      <c r="C29" s="264"/>
      <c r="D29" s="264"/>
      <c r="E29" s="264"/>
      <c r="F29" s="264"/>
      <c r="G29" s="264"/>
      <c r="H29" s="264"/>
      <c r="I29" s="264"/>
      <c r="J29" s="265"/>
      <c r="K29" s="274" t="s">
        <v>110</v>
      </c>
    </row>
    <row r="30" spans="1:11" ht="17.25" customHeight="1" x14ac:dyDescent="0.25">
      <c r="A30" s="16"/>
      <c r="B30" s="266"/>
      <c r="C30" s="267"/>
      <c r="D30" s="267"/>
      <c r="E30" s="267"/>
      <c r="F30" s="267"/>
      <c r="G30" s="267"/>
      <c r="H30" s="267"/>
      <c r="I30" s="267"/>
      <c r="J30" s="268"/>
      <c r="K30" s="275"/>
    </row>
    <row r="31" spans="1:11" ht="12.75" customHeight="1" x14ac:dyDescent="0.25">
      <c r="A31" s="196"/>
      <c r="B31" s="196"/>
      <c r="C31" s="196"/>
      <c r="D31" s="196"/>
      <c r="E31" s="196"/>
      <c r="F31" s="196"/>
      <c r="G31" s="196"/>
      <c r="H31" s="196"/>
      <c r="I31" s="196"/>
      <c r="J31" s="196"/>
      <c r="K31" s="196"/>
    </row>
    <row r="32" spans="1:11" ht="27" customHeight="1" x14ac:dyDescent="0.25">
      <c r="A32" s="250"/>
      <c r="B32" s="250"/>
      <c r="C32" s="250"/>
      <c r="D32" s="250"/>
      <c r="E32" s="250"/>
      <c r="F32" s="250"/>
      <c r="G32" s="250"/>
      <c r="H32" s="250"/>
      <c r="I32" s="12"/>
      <c r="J32" s="17" t="s">
        <v>82</v>
      </c>
      <c r="K32" s="17" t="s">
        <v>47</v>
      </c>
    </row>
    <row r="33" spans="1:11" ht="20.100000000000001" customHeight="1" x14ac:dyDescent="0.25">
      <c r="A33" s="252" t="s">
        <v>62</v>
      </c>
      <c r="B33" s="254"/>
      <c r="C33" s="255"/>
      <c r="D33" s="255"/>
      <c r="E33" s="255"/>
      <c r="F33" s="255"/>
      <c r="G33" s="255"/>
      <c r="H33" s="256"/>
      <c r="I33" s="18"/>
      <c r="J33" s="90"/>
      <c r="K33" s="90"/>
    </row>
    <row r="34" spans="1:11" ht="20.100000000000001" customHeight="1" x14ac:dyDescent="0.25">
      <c r="A34" s="253"/>
      <c r="B34" s="254"/>
      <c r="C34" s="255"/>
      <c r="D34" s="255"/>
      <c r="E34" s="255"/>
      <c r="F34" s="255"/>
      <c r="G34" s="255"/>
      <c r="H34" s="256"/>
      <c r="I34" s="18"/>
      <c r="J34" s="90"/>
      <c r="K34" s="90"/>
    </row>
    <row r="35" spans="1:11" ht="20.100000000000001" customHeight="1" x14ac:dyDescent="0.25">
      <c r="A35" s="253"/>
      <c r="B35" s="254"/>
      <c r="C35" s="255"/>
      <c r="D35" s="255"/>
      <c r="E35" s="255"/>
      <c r="F35" s="255"/>
      <c r="G35" s="255"/>
      <c r="H35" s="256"/>
      <c r="I35" s="18"/>
      <c r="J35" s="90"/>
      <c r="K35" s="90"/>
    </row>
    <row r="36" spans="1:11" ht="20.100000000000001" customHeight="1" x14ac:dyDescent="0.25">
      <c r="A36" s="253"/>
      <c r="B36" s="254"/>
      <c r="C36" s="255"/>
      <c r="D36" s="255"/>
      <c r="E36" s="255"/>
      <c r="F36" s="255"/>
      <c r="G36" s="255"/>
      <c r="H36" s="256"/>
      <c r="I36" s="18"/>
      <c r="J36" s="90"/>
      <c r="K36" s="90"/>
    </row>
    <row r="37" spans="1:11" ht="20.100000000000001" customHeight="1" x14ac:dyDescent="0.25">
      <c r="A37" s="253"/>
      <c r="B37" s="257"/>
      <c r="C37" s="258"/>
      <c r="D37" s="258"/>
      <c r="E37" s="258"/>
      <c r="F37" s="258"/>
      <c r="G37" s="258"/>
      <c r="H37" s="259"/>
      <c r="I37" s="18"/>
      <c r="J37" s="90"/>
      <c r="K37" s="90"/>
    </row>
    <row r="38" spans="1:11" x14ac:dyDescent="0.25">
      <c r="A38" s="196"/>
      <c r="B38" s="196"/>
      <c r="C38" s="196"/>
      <c r="D38" s="196"/>
      <c r="E38" s="196"/>
      <c r="F38" s="196"/>
      <c r="G38" s="196"/>
      <c r="H38" s="196"/>
      <c r="I38" s="196"/>
      <c r="J38" s="196"/>
      <c r="K38" s="196"/>
    </row>
    <row r="39" spans="1:11" ht="36" x14ac:dyDescent="0.25">
      <c r="B39" s="272" t="s">
        <v>51</v>
      </c>
      <c r="C39" s="272"/>
      <c r="D39" s="272"/>
      <c r="E39" s="12"/>
      <c r="F39" s="272" t="s">
        <v>57</v>
      </c>
      <c r="G39" s="272"/>
      <c r="H39" s="272"/>
      <c r="I39" s="12"/>
      <c r="J39" s="17" t="s">
        <v>52</v>
      </c>
      <c r="K39" s="17" t="s">
        <v>53</v>
      </c>
    </row>
    <row r="40" spans="1:11" ht="20.100000000000001" customHeight="1" x14ac:dyDescent="0.25">
      <c r="A40" s="252" t="s">
        <v>63</v>
      </c>
      <c r="B40" s="254"/>
      <c r="C40" s="255"/>
      <c r="D40" s="256"/>
      <c r="E40" s="91"/>
      <c r="F40" s="260"/>
      <c r="G40" s="261"/>
      <c r="H40" s="262"/>
      <c r="I40" s="18"/>
      <c r="J40" s="90"/>
      <c r="K40" s="90">
        <v>0</v>
      </c>
    </row>
    <row r="41" spans="1:11" ht="20.100000000000001" customHeight="1" x14ac:dyDescent="0.25">
      <c r="A41" s="253"/>
      <c r="B41" s="257"/>
      <c r="C41" s="258"/>
      <c r="D41" s="259"/>
      <c r="E41" s="91"/>
      <c r="F41" s="260"/>
      <c r="G41" s="261"/>
      <c r="H41" s="262"/>
      <c r="I41" s="18"/>
      <c r="J41" s="90"/>
      <c r="K41" s="90">
        <v>0</v>
      </c>
    </row>
    <row r="42" spans="1:11" ht="20.100000000000001" customHeight="1" x14ac:dyDescent="0.25">
      <c r="A42" s="253"/>
      <c r="B42" s="254"/>
      <c r="C42" s="255"/>
      <c r="D42" s="256"/>
      <c r="E42" s="91"/>
      <c r="F42" s="260"/>
      <c r="G42" s="261"/>
      <c r="H42" s="262"/>
      <c r="I42" s="18"/>
      <c r="J42" s="90"/>
      <c r="K42" s="90">
        <v>0</v>
      </c>
    </row>
    <row r="43" spans="1:11" ht="20.100000000000001" customHeight="1" x14ac:dyDescent="0.25">
      <c r="A43" s="253"/>
      <c r="B43" s="254"/>
      <c r="C43" s="255"/>
      <c r="D43" s="256"/>
      <c r="E43" s="91"/>
      <c r="F43" s="260"/>
      <c r="G43" s="261"/>
      <c r="H43" s="262"/>
      <c r="I43" s="18"/>
      <c r="J43" s="90"/>
      <c r="K43" s="90">
        <v>0</v>
      </c>
    </row>
    <row r="44" spans="1:11" ht="20.100000000000001" customHeight="1" x14ac:dyDescent="0.25">
      <c r="A44" s="253"/>
      <c r="B44" s="257"/>
      <c r="C44" s="258"/>
      <c r="D44" s="259"/>
      <c r="E44" s="91"/>
      <c r="F44" s="260"/>
      <c r="G44" s="261"/>
      <c r="H44" s="262"/>
      <c r="I44" s="18"/>
      <c r="J44" s="90"/>
      <c r="K44" s="90">
        <v>0</v>
      </c>
    </row>
    <row r="45" spans="1:11" x14ac:dyDescent="0.25">
      <c r="A45" s="250"/>
      <c r="B45" s="251"/>
      <c r="C45" s="251"/>
      <c r="D45" s="251"/>
      <c r="E45" s="251"/>
      <c r="F45" s="251"/>
      <c r="G45" s="251"/>
      <c r="H45" s="251"/>
      <c r="I45" s="251"/>
      <c r="J45" s="251"/>
      <c r="K45" s="251"/>
    </row>
    <row r="46" spans="1:11" ht="19.5" customHeight="1" x14ac:dyDescent="0.25">
      <c r="A46" s="240" t="s">
        <v>64</v>
      </c>
      <c r="B46" s="241"/>
      <c r="C46" s="242"/>
      <c r="D46" s="242"/>
      <c r="E46" s="242"/>
      <c r="F46" s="242"/>
      <c r="G46" s="242"/>
      <c r="H46" s="242"/>
      <c r="I46" s="242"/>
      <c r="J46" s="242"/>
      <c r="K46" s="243"/>
    </row>
    <row r="47" spans="1:11" ht="19.5" customHeight="1" x14ac:dyDescent="0.25">
      <c r="A47" s="240"/>
      <c r="B47" s="244"/>
      <c r="C47" s="245"/>
      <c r="D47" s="245"/>
      <c r="E47" s="245"/>
      <c r="F47" s="245"/>
      <c r="G47" s="245"/>
      <c r="H47" s="245"/>
      <c r="I47" s="245"/>
      <c r="J47" s="245"/>
      <c r="K47" s="246"/>
    </row>
    <row r="48" spans="1:11" ht="19.5" customHeight="1" x14ac:dyDescent="0.25">
      <c r="A48" s="240"/>
      <c r="B48" s="244"/>
      <c r="C48" s="245"/>
      <c r="D48" s="245"/>
      <c r="E48" s="245"/>
      <c r="F48" s="245"/>
      <c r="G48" s="245"/>
      <c r="H48" s="245"/>
      <c r="I48" s="245"/>
      <c r="J48" s="245"/>
      <c r="K48" s="246"/>
    </row>
    <row r="49" spans="1:11" ht="19.5" customHeight="1" x14ac:dyDescent="0.25">
      <c r="A49" s="240"/>
      <c r="B49" s="244"/>
      <c r="C49" s="245"/>
      <c r="D49" s="245"/>
      <c r="E49" s="245"/>
      <c r="F49" s="245"/>
      <c r="G49" s="245"/>
      <c r="H49" s="245"/>
      <c r="I49" s="245"/>
      <c r="J49" s="245"/>
      <c r="K49" s="246"/>
    </row>
    <row r="50" spans="1:11" ht="10.5" customHeight="1" x14ac:dyDescent="0.25">
      <c r="A50" s="240"/>
      <c r="B50" s="244"/>
      <c r="C50" s="245"/>
      <c r="D50" s="245"/>
      <c r="E50" s="245"/>
      <c r="F50" s="245"/>
      <c r="G50" s="245"/>
      <c r="H50" s="245"/>
      <c r="I50" s="245"/>
      <c r="J50" s="245"/>
      <c r="K50" s="246"/>
    </row>
    <row r="51" spans="1:11" ht="11.25" customHeight="1" x14ac:dyDescent="0.25">
      <c r="A51" s="240"/>
      <c r="B51" s="244"/>
      <c r="C51" s="245"/>
      <c r="D51" s="245"/>
      <c r="E51" s="245"/>
      <c r="F51" s="245"/>
      <c r="G51" s="245"/>
      <c r="H51" s="245"/>
      <c r="I51" s="245"/>
      <c r="J51" s="245"/>
      <c r="K51" s="246"/>
    </row>
    <row r="52" spans="1:11" ht="12.75" customHeight="1" x14ac:dyDescent="0.25">
      <c r="A52" s="240"/>
      <c r="B52" s="244"/>
      <c r="C52" s="245"/>
      <c r="D52" s="245"/>
      <c r="E52" s="245"/>
      <c r="F52" s="245"/>
      <c r="G52" s="245"/>
      <c r="H52" s="245"/>
      <c r="I52" s="245"/>
      <c r="J52" s="245"/>
      <c r="K52" s="246"/>
    </row>
    <row r="53" spans="1:11" ht="5.25" customHeight="1" x14ac:dyDescent="0.25">
      <c r="A53" s="240"/>
      <c r="B53" s="244"/>
      <c r="C53" s="245"/>
      <c r="D53" s="245"/>
      <c r="E53" s="245"/>
      <c r="F53" s="245"/>
      <c r="G53" s="245"/>
      <c r="H53" s="245"/>
      <c r="I53" s="245"/>
      <c r="J53" s="245"/>
      <c r="K53" s="246"/>
    </row>
    <row r="54" spans="1:11" ht="4.5" customHeight="1" x14ac:dyDescent="0.25">
      <c r="A54" s="240"/>
      <c r="B54" s="244"/>
      <c r="C54" s="245"/>
      <c r="D54" s="245"/>
      <c r="E54" s="245"/>
      <c r="F54" s="245"/>
      <c r="G54" s="245"/>
      <c r="H54" s="245"/>
      <c r="I54" s="245"/>
      <c r="J54" s="245"/>
      <c r="K54" s="246"/>
    </row>
    <row r="55" spans="1:11" ht="4.5" customHeight="1" x14ac:dyDescent="0.25">
      <c r="A55" s="240"/>
      <c r="B55" s="247"/>
      <c r="C55" s="248"/>
      <c r="D55" s="248"/>
      <c r="E55" s="248"/>
      <c r="F55" s="248"/>
      <c r="G55" s="248"/>
      <c r="H55" s="248"/>
      <c r="I55" s="248"/>
      <c r="J55" s="248"/>
      <c r="K55" s="249"/>
    </row>
    <row r="56" spans="1:11" x14ac:dyDescent="0.25">
      <c r="B56" s="52"/>
    </row>
  </sheetData>
  <mergeCells count="54">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B16:F16"/>
    <mergeCell ref="B39:D39"/>
    <mergeCell ref="F39:H39"/>
    <mergeCell ref="A38:K38"/>
    <mergeCell ref="A32:H32"/>
    <mergeCell ref="A31:K31"/>
    <mergeCell ref="A33:A37"/>
    <mergeCell ref="B17:J17"/>
    <mergeCell ref="B19:J20"/>
    <mergeCell ref="K29:K30"/>
    <mergeCell ref="A28:K28"/>
    <mergeCell ref="B23:J23"/>
    <mergeCell ref="B24:J24"/>
    <mergeCell ref="B25:J25"/>
    <mergeCell ref="B26:J26"/>
    <mergeCell ref="B34:H34"/>
    <mergeCell ref="B27:J27"/>
    <mergeCell ref="B29:J30"/>
    <mergeCell ref="A23:A27"/>
    <mergeCell ref="F44:H44"/>
    <mergeCell ref="K19:K20"/>
    <mergeCell ref="A21:K21"/>
    <mergeCell ref="B22:J22"/>
    <mergeCell ref="B33:H33"/>
    <mergeCell ref="F40:H40"/>
    <mergeCell ref="B35:H35"/>
    <mergeCell ref="B36:H36"/>
    <mergeCell ref="B37:H37"/>
    <mergeCell ref="A46:A55"/>
    <mergeCell ref="B46:K55"/>
    <mergeCell ref="A45:K45"/>
    <mergeCell ref="A40:A44"/>
    <mergeCell ref="B40:D40"/>
    <mergeCell ref="B41:D41"/>
    <mergeCell ref="B42:D42"/>
    <mergeCell ref="B43:D43"/>
    <mergeCell ref="B44:D44"/>
    <mergeCell ref="F41:H41"/>
    <mergeCell ref="F42:H42"/>
    <mergeCell ref="F43:H43"/>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3"/>
  <sheetViews>
    <sheetView topLeftCell="A58" zoomScale="80" workbookViewId="0">
      <selection activeCell="P83" sqref="P83"/>
    </sheetView>
  </sheetViews>
  <sheetFormatPr defaultColWidth="9.21875" defaultRowHeight="13.2" x14ac:dyDescent="0.25"/>
  <cols>
    <col min="1" max="1" width="49" style="1" customWidth="1"/>
    <col min="2" max="2" width="1.6640625" style="1" customWidth="1"/>
    <col min="3" max="3" width="15.33203125" style="30" customWidth="1"/>
    <col min="4" max="4" width="1.6640625" style="1" customWidth="1"/>
    <col min="5" max="5" width="15.33203125" style="1" customWidth="1"/>
    <col min="6" max="6" width="1.6640625" style="1" customWidth="1"/>
    <col min="7" max="7" width="15.33203125" style="1" customWidth="1"/>
    <col min="8" max="8" width="1.33203125" style="1" customWidth="1"/>
    <col min="9" max="9" width="15.33203125" style="1" customWidth="1"/>
    <col min="10" max="10" width="1.6640625" style="1" customWidth="1"/>
    <col min="11" max="11" width="14.6640625" style="1" customWidth="1"/>
    <col min="12" max="12" width="1.6640625" style="1" customWidth="1"/>
    <col min="13" max="13" width="14.6640625" style="1" customWidth="1"/>
    <col min="14" max="16384" width="9.21875" style="1"/>
  </cols>
  <sheetData>
    <row r="1" spans="1:14" ht="27.75" customHeight="1" x14ac:dyDescent="0.4">
      <c r="C1" s="181" t="str">
        <f>'R&amp;P Accounts'!B2</f>
        <v>AARC (Asylum and Refugee Care) SCIO</v>
      </c>
      <c r="D1" s="181"/>
      <c r="E1" s="181"/>
      <c r="F1" s="181"/>
      <c r="G1" s="181"/>
      <c r="H1" s="181"/>
      <c r="I1" s="181"/>
      <c r="J1" s="181"/>
      <c r="K1" s="181"/>
      <c r="M1" s="276" t="str">
        <f>'R&amp;P Accounts'!L2</f>
        <v>SC052520</v>
      </c>
      <c r="N1" s="276"/>
    </row>
    <row r="2" spans="1:14" ht="10.5" customHeight="1" x14ac:dyDescent="0.25">
      <c r="A2" s="104"/>
      <c r="B2" s="104"/>
      <c r="C2" s="104"/>
      <c r="D2" s="104"/>
      <c r="E2" s="104"/>
      <c r="F2" s="104"/>
      <c r="G2" s="104"/>
      <c r="H2" s="104"/>
      <c r="I2" s="104"/>
      <c r="J2" s="104"/>
      <c r="K2" s="104"/>
      <c r="L2" s="104"/>
    </row>
    <row r="3" spans="1:14" s="46" customFormat="1" ht="26.25" customHeight="1" x14ac:dyDescent="0.25">
      <c r="A3" s="42" t="s">
        <v>93</v>
      </c>
      <c r="B3" s="42"/>
      <c r="C3" s="43"/>
      <c r="D3" s="42"/>
      <c r="E3" s="42"/>
      <c r="F3" s="42"/>
      <c r="G3" s="42"/>
      <c r="H3" s="103"/>
      <c r="I3" s="103"/>
      <c r="J3" s="103"/>
      <c r="K3" s="103"/>
      <c r="L3" s="81"/>
      <c r="M3" s="45"/>
    </row>
    <row r="4" spans="1:14" ht="15" customHeight="1" x14ac:dyDescent="0.25">
      <c r="A4" s="250"/>
      <c r="B4" s="250"/>
      <c r="C4" s="250"/>
      <c r="D4" s="250"/>
      <c r="E4" s="250"/>
      <c r="F4" s="250"/>
      <c r="G4" s="250"/>
      <c r="H4" s="250"/>
      <c r="I4" s="250"/>
      <c r="J4" s="250"/>
      <c r="K4" s="250"/>
      <c r="L4" s="250"/>
    </row>
    <row r="5" spans="1:14" ht="20.100000000000001" customHeight="1" x14ac:dyDescent="0.25">
      <c r="A5" s="290" t="s">
        <v>107</v>
      </c>
      <c r="B5" s="290"/>
      <c r="C5" s="290"/>
      <c r="D5" s="290"/>
      <c r="E5" s="290"/>
      <c r="F5" s="290"/>
      <c r="G5" s="290"/>
      <c r="H5" s="290"/>
      <c r="I5" s="290"/>
      <c r="J5" s="290"/>
      <c r="K5" s="290"/>
      <c r="L5" s="290"/>
    </row>
    <row r="6" spans="1:14" ht="20.100000000000001" customHeight="1" x14ac:dyDescent="0.25">
      <c r="A6" s="60"/>
      <c r="B6" s="60"/>
      <c r="C6" s="60"/>
      <c r="D6" s="60"/>
      <c r="E6" s="60"/>
      <c r="F6" s="60"/>
      <c r="G6" s="60"/>
      <c r="H6" s="60"/>
      <c r="I6" s="60"/>
      <c r="J6" s="60"/>
      <c r="K6" s="60"/>
      <c r="L6" s="60"/>
    </row>
    <row r="7" spans="1:14" ht="20.100000000000001" customHeight="1" x14ac:dyDescent="0.25">
      <c r="A7" s="60" t="s">
        <v>99</v>
      </c>
      <c r="B7" s="60"/>
      <c r="C7" s="60"/>
      <c r="D7" s="60"/>
      <c r="E7" s="60"/>
      <c r="F7" s="60"/>
      <c r="G7" s="60"/>
      <c r="H7" s="60"/>
      <c r="I7" s="60"/>
      <c r="J7" s="60"/>
      <c r="K7" s="60"/>
      <c r="L7" s="60"/>
      <c r="M7" s="60"/>
    </row>
    <row r="8" spans="1:14" ht="40.5" customHeight="1" x14ac:dyDescent="0.25">
      <c r="C8" s="72" t="s">
        <v>2</v>
      </c>
      <c r="D8" s="15"/>
      <c r="E8" s="72" t="s">
        <v>3</v>
      </c>
      <c r="F8" s="82"/>
      <c r="G8" s="72" t="s">
        <v>79</v>
      </c>
      <c r="H8" s="82"/>
      <c r="I8" s="72" t="s">
        <v>81</v>
      </c>
      <c r="J8" s="82"/>
      <c r="K8" s="72" t="s">
        <v>75</v>
      </c>
      <c r="L8" s="82"/>
      <c r="M8" s="72" t="s">
        <v>76</v>
      </c>
    </row>
    <row r="9" spans="1:14" ht="20.100000000000001" customHeight="1" x14ac:dyDescent="0.25">
      <c r="A9" s="69"/>
      <c r="B9" s="69"/>
      <c r="C9" s="17" t="s">
        <v>4</v>
      </c>
      <c r="E9" s="17" t="s">
        <v>4</v>
      </c>
      <c r="F9" s="12"/>
      <c r="G9" s="17" t="s">
        <v>4</v>
      </c>
      <c r="H9" s="12"/>
      <c r="I9" s="17" t="s">
        <v>4</v>
      </c>
      <c r="J9" s="12"/>
      <c r="K9" s="17" t="s">
        <v>4</v>
      </c>
      <c r="L9" s="12"/>
      <c r="M9" s="17" t="s">
        <v>4</v>
      </c>
    </row>
    <row r="10" spans="1:14" ht="16.5" customHeight="1" x14ac:dyDescent="0.25">
      <c r="A10" s="97" t="s">
        <v>111</v>
      </c>
      <c r="B10" s="18"/>
      <c r="C10" s="107">
        <v>995.48</v>
      </c>
      <c r="D10" s="108"/>
      <c r="E10" s="107"/>
      <c r="F10" s="108"/>
      <c r="G10" s="107"/>
      <c r="H10" s="111"/>
      <c r="I10" s="107"/>
      <c r="J10" s="111"/>
      <c r="K10" s="107">
        <f>SUM(C10:I10)</f>
        <v>995.48</v>
      </c>
      <c r="L10" s="108"/>
      <c r="M10" s="112"/>
    </row>
    <row r="11" spans="1:14" ht="16.5" customHeight="1" x14ac:dyDescent="0.25">
      <c r="A11" s="97" t="s">
        <v>112</v>
      </c>
      <c r="B11" s="18"/>
      <c r="C11" s="107">
        <v>1080</v>
      </c>
      <c r="D11" s="108"/>
      <c r="E11" s="107"/>
      <c r="F11" s="108"/>
      <c r="G11" s="107"/>
      <c r="H11" s="111"/>
      <c r="I11" s="107"/>
      <c r="J11" s="111"/>
      <c r="K11" s="107">
        <f>SUM(C11:I11)</f>
        <v>1080</v>
      </c>
      <c r="L11" s="108"/>
      <c r="M11" s="112"/>
    </row>
    <row r="12" spans="1:14" ht="16.5" customHeight="1" x14ac:dyDescent="0.25">
      <c r="A12" s="97" t="s">
        <v>113</v>
      </c>
      <c r="B12" s="18"/>
      <c r="C12" s="107">
        <v>100</v>
      </c>
      <c r="D12" s="108"/>
      <c r="E12" s="107"/>
      <c r="F12" s="108"/>
      <c r="G12" s="107"/>
      <c r="H12" s="111"/>
      <c r="I12" s="107"/>
      <c r="J12" s="111"/>
      <c r="K12" s="107">
        <f>SUM(C12:I12)</f>
        <v>100</v>
      </c>
      <c r="L12" s="108"/>
      <c r="M12" s="112"/>
    </row>
    <row r="13" spans="1:14" ht="16.5" customHeight="1" x14ac:dyDescent="0.25">
      <c r="A13" s="97" t="s">
        <v>115</v>
      </c>
      <c r="B13" s="18"/>
      <c r="C13" s="109">
        <v>750</v>
      </c>
      <c r="D13" s="108"/>
      <c r="E13" s="107"/>
      <c r="F13" s="108"/>
      <c r="G13" s="107"/>
      <c r="H13" s="111"/>
      <c r="I13" s="107"/>
      <c r="J13" s="111"/>
      <c r="K13" s="107">
        <v>750</v>
      </c>
      <c r="L13" s="108"/>
      <c r="M13" s="112"/>
    </row>
    <row r="14" spans="1:14" ht="16.5" customHeight="1" x14ac:dyDescent="0.25">
      <c r="A14" s="97" t="s">
        <v>128</v>
      </c>
      <c r="B14" s="18"/>
      <c r="C14" s="109">
        <v>120</v>
      </c>
      <c r="D14" s="108"/>
      <c r="E14" s="107"/>
      <c r="F14" s="108"/>
      <c r="G14" s="107"/>
      <c r="H14" s="111"/>
      <c r="I14" s="107"/>
      <c r="J14" s="111"/>
      <c r="K14" s="107">
        <v>120</v>
      </c>
      <c r="L14" s="108"/>
      <c r="M14" s="112"/>
    </row>
    <row r="15" spans="1:14" ht="16.5" customHeight="1" x14ac:dyDescent="0.25">
      <c r="A15" s="86" t="s">
        <v>114</v>
      </c>
      <c r="B15" s="93"/>
      <c r="C15" s="109">
        <v>300</v>
      </c>
      <c r="D15" s="108"/>
      <c r="E15" s="107"/>
      <c r="F15" s="108"/>
      <c r="G15" s="107"/>
      <c r="H15" s="108"/>
      <c r="I15" s="107"/>
      <c r="J15" s="108"/>
      <c r="K15" s="107">
        <f>SUM(C15:I15)</f>
        <v>300</v>
      </c>
      <c r="L15" s="173"/>
      <c r="M15" s="112"/>
    </row>
    <row r="16" spans="1:14" ht="16.5" customHeight="1" x14ac:dyDescent="0.25">
      <c r="A16" s="97" t="s">
        <v>134</v>
      </c>
      <c r="B16" s="93"/>
      <c r="C16" s="109">
        <v>30</v>
      </c>
      <c r="D16" s="108"/>
      <c r="E16" s="107"/>
      <c r="F16" s="108"/>
      <c r="G16" s="107"/>
      <c r="H16" s="108"/>
      <c r="I16" s="107"/>
      <c r="J16" s="108"/>
      <c r="K16" s="107">
        <v>30</v>
      </c>
      <c r="L16" s="173"/>
      <c r="M16" s="112"/>
    </row>
    <row r="17" spans="1:13" ht="20.25" customHeight="1" thickBot="1" x14ac:dyDescent="0.3">
      <c r="A17" s="95" t="s">
        <v>83</v>
      </c>
      <c r="B17" s="95"/>
      <c r="C17" s="110">
        <f>SUM(C10:C16)</f>
        <v>3375.48</v>
      </c>
      <c r="D17" s="108"/>
      <c r="E17" s="110">
        <f>SUM(E10:E15)</f>
        <v>0</v>
      </c>
      <c r="F17" s="108"/>
      <c r="G17" s="110">
        <f>SUM(G10:G15)</f>
        <v>0</v>
      </c>
      <c r="H17" s="108"/>
      <c r="I17" s="110">
        <f>SUM(I10:I15)</f>
        <v>0</v>
      </c>
      <c r="J17" s="108"/>
      <c r="K17" s="110">
        <f>SUM(K10:K16)</f>
        <v>3375.48</v>
      </c>
      <c r="L17" s="173"/>
      <c r="M17" s="110">
        <v>1320</v>
      </c>
    </row>
    <row r="18" spans="1:13" ht="13.5" customHeight="1" x14ac:dyDescent="0.25">
      <c r="A18" s="60"/>
      <c r="B18" s="60"/>
      <c r="C18" s="60"/>
      <c r="D18" s="60"/>
      <c r="E18" s="60"/>
      <c r="F18" s="60"/>
      <c r="G18" s="60"/>
      <c r="H18" s="60"/>
      <c r="I18" s="60"/>
      <c r="J18" s="60"/>
      <c r="K18" s="60"/>
      <c r="L18" s="60"/>
    </row>
    <row r="19" spans="1:13" ht="15" customHeight="1" x14ac:dyDescent="0.25">
      <c r="A19" s="60"/>
      <c r="B19" s="60"/>
      <c r="C19" s="174">
        <f>IF('R&amp;P Accounts'!B12-'Additional notes (1)  '!C17=0,0,"reference error")</f>
        <v>0</v>
      </c>
      <c r="D19" s="174"/>
      <c r="E19" s="174">
        <f>IF('R&amp;P Accounts'!D12-'Additional notes (1)  '!E17=0,0,"reference error")</f>
        <v>0</v>
      </c>
      <c r="F19" s="174">
        <f>IF('R&amp;P Accounts'!E12-'Additional notes (1)  '!F17=0,0,"reference error")</f>
        <v>0</v>
      </c>
      <c r="G19" s="174">
        <f>IF('R&amp;P Accounts'!F12-'Additional notes (1)  '!G17=0,0,"reference error")</f>
        <v>0</v>
      </c>
      <c r="H19" s="174">
        <f>IF('R&amp;P Accounts'!G12-'Additional notes (1)  '!H17=0,0,"reference error")</f>
        <v>0</v>
      </c>
      <c r="I19" s="174">
        <f>IF('R&amp;P Accounts'!H12-'Additional notes (1)  '!I17=0,0,"reference error")</f>
        <v>0</v>
      </c>
      <c r="J19" s="174">
        <f>IF('R&amp;P Accounts'!I12-'Additional notes (1)  '!J17=0,0,"reference error")</f>
        <v>0</v>
      </c>
      <c r="K19" s="174">
        <f>IF('R&amp;P Accounts'!J12-'Additional notes (1)  '!K17=0,0,"reference error")</f>
        <v>0</v>
      </c>
      <c r="L19" s="174">
        <f>IF('R&amp;P Accounts'!K12-'Additional notes (1)  '!L17=0,0,"reference error")</f>
        <v>0</v>
      </c>
      <c r="M19" s="174">
        <f>IF('R&amp;P Accounts'!L12-'Additional notes (1)  '!M17=0,0,"reference error")</f>
        <v>0</v>
      </c>
    </row>
    <row r="20" spans="1:13" ht="13.5" customHeight="1" x14ac:dyDescent="0.25">
      <c r="A20" s="60"/>
      <c r="B20" s="60"/>
      <c r="C20" s="60"/>
      <c r="D20" s="60"/>
      <c r="E20" s="60"/>
      <c r="F20" s="60"/>
      <c r="G20" s="60"/>
      <c r="H20" s="60"/>
      <c r="I20" s="60"/>
      <c r="J20" s="60"/>
      <c r="K20" s="60"/>
      <c r="L20" s="60"/>
    </row>
    <row r="21" spans="1:13" ht="20.100000000000001" customHeight="1" x14ac:dyDescent="0.25">
      <c r="A21" s="290" t="s">
        <v>100</v>
      </c>
      <c r="B21" s="290"/>
      <c r="C21" s="290"/>
      <c r="D21" s="290"/>
      <c r="E21" s="290"/>
      <c r="F21" s="290"/>
      <c r="G21" s="290"/>
      <c r="H21" s="290"/>
      <c r="I21" s="290"/>
      <c r="J21" s="290"/>
      <c r="K21" s="290"/>
      <c r="L21" s="290"/>
      <c r="M21" s="290"/>
    </row>
    <row r="22" spans="1:13" ht="20.100000000000001" customHeight="1" x14ac:dyDescent="0.25">
      <c r="C22" s="72" t="s">
        <v>2</v>
      </c>
      <c r="D22" s="15"/>
      <c r="E22" s="72" t="s">
        <v>3</v>
      </c>
      <c r="F22" s="82"/>
      <c r="G22" s="72"/>
      <c r="H22" s="82"/>
      <c r="I22" s="72"/>
      <c r="J22" s="82"/>
      <c r="K22" s="72" t="s">
        <v>75</v>
      </c>
      <c r="L22" s="82"/>
      <c r="M22" s="72" t="s">
        <v>76</v>
      </c>
    </row>
    <row r="23" spans="1:13" ht="20.100000000000001" customHeight="1" x14ac:dyDescent="0.25">
      <c r="A23" s="69"/>
      <c r="B23" s="69"/>
      <c r="C23" s="17" t="s">
        <v>4</v>
      </c>
      <c r="E23" s="17" t="s">
        <v>4</v>
      </c>
      <c r="F23" s="12"/>
      <c r="G23" s="17"/>
      <c r="H23" s="12"/>
      <c r="I23" s="17"/>
      <c r="J23" s="12"/>
      <c r="K23" s="17" t="s">
        <v>4</v>
      </c>
      <c r="L23" s="12"/>
      <c r="M23" s="17" t="s">
        <v>4</v>
      </c>
    </row>
    <row r="24" spans="1:13" ht="20.100000000000001" customHeight="1" x14ac:dyDescent="0.25">
      <c r="A24" s="97" t="s">
        <v>116</v>
      </c>
      <c r="B24" s="18"/>
      <c r="C24" s="107"/>
      <c r="D24" s="108"/>
      <c r="E24" s="107">
        <v>3000</v>
      </c>
      <c r="F24" s="108"/>
      <c r="G24" s="108"/>
      <c r="H24" s="111"/>
      <c r="I24" s="108"/>
      <c r="J24" s="111"/>
      <c r="K24" s="107">
        <f>SUM(C24:I24)</f>
        <v>3000</v>
      </c>
      <c r="L24" s="108"/>
      <c r="M24" s="112"/>
    </row>
    <row r="25" spans="1:13" ht="20.100000000000001" customHeight="1" x14ac:dyDescent="0.25">
      <c r="A25" s="97" t="s">
        <v>117</v>
      </c>
      <c r="B25" s="18"/>
      <c r="C25" s="107"/>
      <c r="D25" s="108"/>
      <c r="E25" s="107">
        <v>600</v>
      </c>
      <c r="F25" s="108"/>
      <c r="G25" s="108"/>
      <c r="H25" s="111"/>
      <c r="I25" s="108"/>
      <c r="J25" s="111"/>
      <c r="K25" s="107">
        <f>SUM(C25:I25)</f>
        <v>600</v>
      </c>
      <c r="L25" s="108"/>
      <c r="M25" s="112"/>
    </row>
    <row r="26" spans="1:13" ht="20.100000000000001" customHeight="1" x14ac:dyDescent="0.25">
      <c r="A26" s="97" t="s">
        <v>119</v>
      </c>
      <c r="B26" s="18"/>
      <c r="C26" s="109"/>
      <c r="D26" s="108"/>
      <c r="E26" s="107">
        <v>2000</v>
      </c>
      <c r="F26" s="108"/>
      <c r="G26" s="108"/>
      <c r="H26" s="111"/>
      <c r="I26" s="108"/>
      <c r="J26" s="111"/>
      <c r="K26" s="107">
        <v>2000</v>
      </c>
      <c r="L26" s="108"/>
      <c r="M26" s="112"/>
    </row>
    <row r="27" spans="1:13" ht="20.100000000000001" customHeight="1" x14ac:dyDescent="0.25">
      <c r="A27" s="97" t="s">
        <v>120</v>
      </c>
      <c r="B27" s="18"/>
      <c r="C27" s="109"/>
      <c r="D27" s="108"/>
      <c r="E27" s="107">
        <v>15000</v>
      </c>
      <c r="F27" s="108"/>
      <c r="G27" s="108"/>
      <c r="H27" s="111"/>
      <c r="I27" s="108"/>
      <c r="J27" s="111"/>
      <c r="K27" s="107">
        <v>15000</v>
      </c>
      <c r="L27" s="108"/>
      <c r="M27" s="112"/>
    </row>
    <row r="28" spans="1:13" ht="20.100000000000001" customHeight="1" x14ac:dyDescent="0.25">
      <c r="A28" s="97" t="s">
        <v>121</v>
      </c>
      <c r="B28" s="18"/>
      <c r="C28" s="109">
        <v>1500</v>
      </c>
      <c r="D28" s="108"/>
      <c r="E28" s="107"/>
      <c r="F28" s="108"/>
      <c r="G28" s="108"/>
      <c r="H28" s="111"/>
      <c r="I28" s="108"/>
      <c r="J28" s="111"/>
      <c r="K28" s="107">
        <v>1500</v>
      </c>
      <c r="L28" s="108"/>
      <c r="M28" s="112"/>
    </row>
    <row r="29" spans="1:13" ht="20.100000000000001" customHeight="1" x14ac:dyDescent="0.25">
      <c r="A29" s="97" t="s">
        <v>122</v>
      </c>
      <c r="B29" s="18"/>
      <c r="C29" s="109"/>
      <c r="D29" s="108"/>
      <c r="E29" s="107">
        <v>749</v>
      </c>
      <c r="F29" s="108"/>
      <c r="G29" s="108"/>
      <c r="H29" s="111"/>
      <c r="I29" s="108"/>
      <c r="J29" s="111"/>
      <c r="K29" s="107">
        <v>749</v>
      </c>
      <c r="L29" s="108"/>
      <c r="M29" s="112"/>
    </row>
    <row r="30" spans="1:13" ht="20.100000000000001" customHeight="1" x14ac:dyDescent="0.25">
      <c r="A30" s="97" t="s">
        <v>124</v>
      </c>
      <c r="B30" s="18"/>
      <c r="C30" s="109">
        <v>15000</v>
      </c>
      <c r="D30" s="108"/>
      <c r="E30" s="107"/>
      <c r="F30" s="108"/>
      <c r="G30" s="108"/>
      <c r="H30" s="111"/>
      <c r="I30" s="108"/>
      <c r="J30" s="111"/>
      <c r="K30" s="107">
        <v>15000</v>
      </c>
      <c r="L30" s="108"/>
      <c r="M30" s="112"/>
    </row>
    <row r="31" spans="1:13" ht="20.100000000000001" customHeight="1" x14ac:dyDescent="0.25">
      <c r="A31" s="97" t="s">
        <v>125</v>
      </c>
      <c r="B31" s="18"/>
      <c r="C31" s="109"/>
      <c r="D31" s="108"/>
      <c r="E31" s="107">
        <v>20000</v>
      </c>
      <c r="F31" s="108"/>
      <c r="G31" s="108"/>
      <c r="H31" s="111"/>
      <c r="I31" s="108"/>
      <c r="J31" s="111"/>
      <c r="K31" s="107">
        <v>20000</v>
      </c>
      <c r="L31" s="108"/>
      <c r="M31" s="112"/>
    </row>
    <row r="32" spans="1:13" ht="20.100000000000001" customHeight="1" x14ac:dyDescent="0.25">
      <c r="A32" s="97" t="s">
        <v>126</v>
      </c>
      <c r="B32" s="18"/>
      <c r="C32" s="109"/>
      <c r="D32" s="108"/>
      <c r="E32" s="107">
        <v>5000</v>
      </c>
      <c r="F32" s="108"/>
      <c r="G32" s="108"/>
      <c r="H32" s="111"/>
      <c r="I32" s="108"/>
      <c r="J32" s="111"/>
      <c r="K32" s="107">
        <v>5000</v>
      </c>
      <c r="L32" s="108"/>
      <c r="M32" s="112"/>
    </row>
    <row r="33" spans="1:13" ht="20.100000000000001" customHeight="1" x14ac:dyDescent="0.25">
      <c r="A33" s="97" t="s">
        <v>127</v>
      </c>
      <c r="B33" s="18"/>
      <c r="C33" s="109">
        <v>500</v>
      </c>
      <c r="D33" s="108"/>
      <c r="E33" s="107"/>
      <c r="F33" s="108"/>
      <c r="G33" s="108"/>
      <c r="H33" s="111"/>
      <c r="I33" s="108"/>
      <c r="J33" s="111"/>
      <c r="K33" s="107">
        <v>500</v>
      </c>
      <c r="L33" s="108"/>
      <c r="M33" s="112"/>
    </row>
    <row r="34" spans="1:13" ht="20.100000000000001" customHeight="1" x14ac:dyDescent="0.25">
      <c r="A34" s="97" t="s">
        <v>123</v>
      </c>
      <c r="B34" s="18"/>
      <c r="C34" s="109"/>
      <c r="D34" s="108"/>
      <c r="E34" s="107">
        <v>7000</v>
      </c>
      <c r="F34" s="108"/>
      <c r="G34" s="108"/>
      <c r="H34" s="111"/>
      <c r="I34" s="108"/>
      <c r="J34" s="111"/>
      <c r="K34" s="107">
        <v>7000</v>
      </c>
      <c r="L34" s="108"/>
      <c r="M34" s="112"/>
    </row>
    <row r="35" spans="1:13" ht="20.100000000000001" customHeight="1" x14ac:dyDescent="0.25">
      <c r="A35" s="98" t="s">
        <v>118</v>
      </c>
      <c r="B35" s="93"/>
      <c r="C35" s="109"/>
      <c r="D35" s="108"/>
      <c r="E35" s="107">
        <v>2939.94</v>
      </c>
      <c r="F35" s="108"/>
      <c r="G35" s="108"/>
      <c r="H35" s="108"/>
      <c r="I35" s="108"/>
      <c r="J35" s="108"/>
      <c r="K35" s="107">
        <f>SUM(C35:I35)</f>
        <v>2939.94</v>
      </c>
      <c r="L35" s="289"/>
      <c r="M35" s="112"/>
    </row>
    <row r="36" spans="1:13" ht="20.100000000000001" customHeight="1" thickBot="1" x14ac:dyDescent="0.3">
      <c r="A36" s="95" t="s">
        <v>83</v>
      </c>
      <c r="B36" s="95"/>
      <c r="C36" s="110">
        <f>SUM(C24:C35)</f>
        <v>17000</v>
      </c>
      <c r="D36" s="108"/>
      <c r="E36" s="110">
        <f>SUM(E24:E35)</f>
        <v>56288.94</v>
      </c>
      <c r="F36" s="108"/>
      <c r="G36" s="175"/>
      <c r="H36" s="175"/>
      <c r="I36" s="175"/>
      <c r="J36" s="108"/>
      <c r="K36" s="110">
        <f>SUM(K24:K35)</f>
        <v>73288.94</v>
      </c>
      <c r="L36" s="289"/>
      <c r="M36" s="110">
        <v>67555</v>
      </c>
    </row>
    <row r="37" spans="1:13" ht="12" customHeight="1" x14ac:dyDescent="0.25">
      <c r="A37" s="60"/>
      <c r="B37" s="60"/>
      <c r="C37" s="60"/>
      <c r="D37" s="60"/>
      <c r="E37" s="60"/>
      <c r="F37" s="60"/>
      <c r="G37" s="60"/>
      <c r="H37" s="60"/>
      <c r="I37" s="60"/>
      <c r="J37" s="60"/>
      <c r="K37" s="60"/>
      <c r="L37" s="60"/>
    </row>
    <row r="38" spans="1:13" ht="13.5" customHeight="1" x14ac:dyDescent="0.25">
      <c r="A38" s="60"/>
      <c r="B38" s="60"/>
      <c r="C38" s="174">
        <f>IF('R&amp;P Accounts'!B14-'Additional notes (1)  '!C36=0,0,"reference error")</f>
        <v>0</v>
      </c>
      <c r="D38" s="174">
        <f>IF('R&amp;P Accounts'!C14-'Additional notes (1)  '!D36=0,0,"reference error")</f>
        <v>0</v>
      </c>
      <c r="E38" s="174"/>
      <c r="F38" s="174">
        <f>IF('R&amp;P Accounts'!E14-'Additional notes (1)  '!F36=0,0,"reference error")</f>
        <v>0</v>
      </c>
      <c r="G38" s="174">
        <f>IF('R&amp;P Accounts'!F14-'Additional notes (1)  '!G36=0,0,"reference error")</f>
        <v>0</v>
      </c>
      <c r="H38" s="174">
        <f>IF('R&amp;P Accounts'!G14-'Additional notes (1)  '!H36=0,0,"reference error")</f>
        <v>0</v>
      </c>
      <c r="I38" s="174">
        <f>IF('R&amp;P Accounts'!H14-'Additional notes (1)  '!I36=0,0,"reference error")</f>
        <v>0</v>
      </c>
      <c r="J38" s="174">
        <f>IF('R&amp;P Accounts'!I14-'Additional notes (1)  '!J36=0,0,"reference error")</f>
        <v>0</v>
      </c>
      <c r="K38" s="174"/>
      <c r="L38" s="174">
        <f>IF('R&amp;P Accounts'!K14-'Additional notes (1)  '!L36=0,0,"reference error")</f>
        <v>0</v>
      </c>
      <c r="M38" s="174"/>
    </row>
    <row r="39" spans="1:13" ht="11.25" customHeight="1" x14ac:dyDescent="0.25">
      <c r="A39" s="60"/>
      <c r="B39" s="60"/>
      <c r="C39" s="60"/>
      <c r="D39" s="60"/>
      <c r="E39" s="60"/>
      <c r="F39" s="60"/>
      <c r="G39" s="60"/>
      <c r="H39" s="60"/>
      <c r="I39" s="60"/>
      <c r="J39" s="60"/>
      <c r="K39" s="60"/>
      <c r="L39" s="60"/>
    </row>
    <row r="40" spans="1:13" ht="20.100000000000001" customHeight="1" x14ac:dyDescent="0.25">
      <c r="A40" s="290" t="s">
        <v>98</v>
      </c>
      <c r="B40" s="290"/>
      <c r="C40" s="290"/>
      <c r="D40" s="290"/>
      <c r="E40" s="290"/>
      <c r="F40" s="290"/>
      <c r="G40" s="290"/>
      <c r="H40" s="290"/>
      <c r="I40" s="290"/>
      <c r="J40" s="290"/>
      <c r="K40" s="290"/>
      <c r="L40" s="290"/>
    </row>
    <row r="41" spans="1:13" ht="40.5" customHeight="1" x14ac:dyDescent="0.25">
      <c r="C41" s="72" t="s">
        <v>2</v>
      </c>
      <c r="D41" s="15"/>
      <c r="E41" s="72" t="s">
        <v>3</v>
      </c>
      <c r="F41" s="82"/>
      <c r="G41" s="72" t="s">
        <v>79</v>
      </c>
      <c r="H41" s="82"/>
      <c r="I41" s="72" t="s">
        <v>81</v>
      </c>
      <c r="J41" s="82"/>
      <c r="K41" s="72" t="s">
        <v>75</v>
      </c>
      <c r="L41" s="82"/>
      <c r="M41" s="72" t="s">
        <v>76</v>
      </c>
    </row>
    <row r="42" spans="1:13" ht="20.100000000000001" customHeight="1" x14ac:dyDescent="0.25">
      <c r="A42" s="69"/>
      <c r="B42" s="69"/>
      <c r="C42" s="17" t="s">
        <v>4</v>
      </c>
      <c r="E42" s="17" t="s">
        <v>4</v>
      </c>
      <c r="F42" s="12"/>
      <c r="G42" s="17" t="s">
        <v>4</v>
      </c>
      <c r="H42" s="12"/>
      <c r="I42" s="17" t="s">
        <v>4</v>
      </c>
      <c r="J42" s="12"/>
      <c r="K42" s="17" t="s">
        <v>4</v>
      </c>
      <c r="L42" s="12"/>
      <c r="M42" s="17" t="s">
        <v>4</v>
      </c>
    </row>
    <row r="43" spans="1:13" ht="16.5" customHeight="1" x14ac:dyDescent="0.25">
      <c r="A43" s="97" t="s">
        <v>131</v>
      </c>
      <c r="B43" s="18"/>
      <c r="C43" s="107">
        <v>250</v>
      </c>
      <c r="D43" s="108"/>
      <c r="E43" s="107"/>
      <c r="F43" s="108"/>
      <c r="G43" s="107"/>
      <c r="H43" s="111"/>
      <c r="I43" s="107"/>
      <c r="J43" s="111"/>
      <c r="K43" s="107">
        <f>SUM(C43:I43)</f>
        <v>250</v>
      </c>
      <c r="L43" s="108"/>
      <c r="M43" s="112"/>
    </row>
    <row r="44" spans="1:13" ht="16.5" customHeight="1" x14ac:dyDescent="0.25">
      <c r="A44" s="97" t="s">
        <v>135</v>
      </c>
      <c r="B44" s="18"/>
      <c r="C44" s="107"/>
      <c r="D44" s="108"/>
      <c r="E44" s="107"/>
      <c r="F44" s="108"/>
      <c r="G44" s="107"/>
      <c r="H44" s="111"/>
      <c r="I44" s="107"/>
      <c r="J44" s="111"/>
      <c r="K44" s="107">
        <f t="shared" ref="K44:K50" si="0">SUM(C44:I44)</f>
        <v>0</v>
      </c>
      <c r="L44" s="108"/>
      <c r="M44" s="112">
        <v>7220</v>
      </c>
    </row>
    <row r="45" spans="1:13" ht="16.5" customHeight="1" x14ac:dyDescent="0.25">
      <c r="A45" s="97"/>
      <c r="B45" s="18"/>
      <c r="C45" s="107"/>
      <c r="D45" s="108"/>
      <c r="E45" s="107"/>
      <c r="F45" s="108"/>
      <c r="G45" s="107"/>
      <c r="H45" s="111"/>
      <c r="I45" s="107"/>
      <c r="J45" s="111"/>
      <c r="K45" s="107">
        <f t="shared" si="0"/>
        <v>0</v>
      </c>
      <c r="L45" s="108"/>
      <c r="M45" s="112"/>
    </row>
    <row r="46" spans="1:13" ht="16.5" customHeight="1" x14ac:dyDescent="0.25">
      <c r="A46" s="97"/>
      <c r="B46" s="18"/>
      <c r="C46" s="107"/>
      <c r="D46" s="108"/>
      <c r="E46" s="107"/>
      <c r="F46" s="108"/>
      <c r="G46" s="107"/>
      <c r="H46" s="111"/>
      <c r="I46" s="107"/>
      <c r="J46" s="111"/>
      <c r="K46" s="107">
        <f t="shared" si="0"/>
        <v>0</v>
      </c>
      <c r="L46" s="108"/>
      <c r="M46" s="112"/>
    </row>
    <row r="47" spans="1:13" ht="16.5" customHeight="1" x14ac:dyDescent="0.25">
      <c r="A47" s="97"/>
      <c r="B47" s="18"/>
      <c r="C47" s="113"/>
      <c r="D47" s="111"/>
      <c r="E47" s="113"/>
      <c r="F47" s="111"/>
      <c r="G47" s="113"/>
      <c r="H47" s="111"/>
      <c r="I47" s="113"/>
      <c r="J47" s="111"/>
      <c r="K47" s="107">
        <f t="shared" si="0"/>
        <v>0</v>
      </c>
      <c r="L47" s="111"/>
      <c r="M47" s="112"/>
    </row>
    <row r="48" spans="1:13" ht="16.5" customHeight="1" x14ac:dyDescent="0.25">
      <c r="A48" s="97"/>
      <c r="B48" s="18"/>
      <c r="C48" s="113"/>
      <c r="D48" s="111"/>
      <c r="E48" s="113"/>
      <c r="F48" s="111"/>
      <c r="G48" s="113"/>
      <c r="H48" s="111"/>
      <c r="I48" s="113"/>
      <c r="J48" s="111"/>
      <c r="K48" s="107">
        <f t="shared" si="0"/>
        <v>0</v>
      </c>
      <c r="L48" s="111"/>
      <c r="M48" s="112"/>
    </row>
    <row r="49" spans="1:13" ht="16.5" customHeight="1" x14ac:dyDescent="0.25">
      <c r="A49" s="97"/>
      <c r="B49" s="18"/>
      <c r="C49" s="113"/>
      <c r="D49" s="111"/>
      <c r="E49" s="113"/>
      <c r="F49" s="111"/>
      <c r="G49" s="113"/>
      <c r="H49" s="111"/>
      <c r="I49" s="113"/>
      <c r="J49" s="111"/>
      <c r="K49" s="107">
        <f t="shared" si="0"/>
        <v>0</v>
      </c>
      <c r="L49" s="111"/>
      <c r="M49" s="112"/>
    </row>
    <row r="50" spans="1:13" ht="16.5" customHeight="1" x14ac:dyDescent="0.25">
      <c r="A50" s="98"/>
      <c r="B50" s="93"/>
      <c r="C50" s="109"/>
      <c r="D50" s="108"/>
      <c r="E50" s="107"/>
      <c r="F50" s="108"/>
      <c r="G50" s="107"/>
      <c r="H50" s="108"/>
      <c r="I50" s="107"/>
      <c r="J50" s="108"/>
      <c r="K50" s="107">
        <f t="shared" si="0"/>
        <v>0</v>
      </c>
      <c r="L50" s="289"/>
      <c r="M50" s="112"/>
    </row>
    <row r="51" spans="1:13" ht="20.25" customHeight="1" thickBot="1" x14ac:dyDescent="0.3">
      <c r="A51" s="95" t="s">
        <v>83</v>
      </c>
      <c r="B51" s="95"/>
      <c r="C51" s="110">
        <f>SUM(C43:C50)</f>
        <v>250</v>
      </c>
      <c r="D51" s="108"/>
      <c r="E51" s="110">
        <f>SUM(E43:E50)</f>
        <v>0</v>
      </c>
      <c r="F51" s="108"/>
      <c r="G51" s="110">
        <f>SUM(G43:G50)</f>
        <v>0</v>
      </c>
      <c r="H51" s="108"/>
      <c r="I51" s="110">
        <f>SUM(I43:I50)</f>
        <v>0</v>
      </c>
      <c r="J51" s="108"/>
      <c r="K51" s="110">
        <f>SUM(K43:K50)</f>
        <v>250</v>
      </c>
      <c r="L51" s="289"/>
      <c r="M51" s="110">
        <f>SUM(M43:M50)</f>
        <v>7220</v>
      </c>
    </row>
    <row r="52" spans="1:13" ht="10.5" customHeight="1" x14ac:dyDescent="0.25">
      <c r="A52" s="95"/>
      <c r="B52" s="95"/>
      <c r="C52" s="105"/>
      <c r="D52" s="92"/>
      <c r="E52" s="105"/>
      <c r="F52" s="92"/>
      <c r="G52" s="105"/>
      <c r="H52" s="92"/>
      <c r="I52" s="105"/>
      <c r="J52" s="92"/>
      <c r="K52" s="105"/>
      <c r="L52" s="94"/>
      <c r="M52" s="105"/>
    </row>
    <row r="53" spans="1:13" ht="12.75" customHeight="1" x14ac:dyDescent="0.25">
      <c r="A53" s="12"/>
      <c r="B53" s="12"/>
      <c r="C53" s="58">
        <f>IF(C51-'R&amp;P Accounts'!B19=0,0,"reference error")</f>
        <v>0</v>
      </c>
      <c r="D53" s="12"/>
      <c r="E53" s="58">
        <f>IF(E51-'R&amp;P Accounts'!D19=0,0,"reference error")</f>
        <v>0</v>
      </c>
      <c r="F53" s="58"/>
      <c r="G53" s="58">
        <f>IF(G51-'R&amp;P Accounts'!F19=0,0,"reference error")</f>
        <v>0</v>
      </c>
      <c r="H53" s="58"/>
      <c r="I53" s="58">
        <f>IF(I51-'R&amp;P Accounts'!H19=0,0,"reference error")</f>
        <v>0</v>
      </c>
      <c r="J53" s="58"/>
      <c r="K53" s="58">
        <f>IF(K51-'R&amp;P Accounts'!J19=0,0,"reference error")</f>
        <v>0</v>
      </c>
      <c r="L53" s="58"/>
      <c r="M53" s="58">
        <f>IF(M51-'R&amp;P Accounts'!L19=0,0,"reference error")</f>
        <v>0</v>
      </c>
    </row>
    <row r="54" spans="1:13" ht="12.75" customHeight="1" x14ac:dyDescent="0.25">
      <c r="A54" s="12"/>
      <c r="B54" s="12"/>
      <c r="C54" s="58"/>
      <c r="D54" s="12"/>
      <c r="E54" s="58"/>
      <c r="F54" s="58"/>
      <c r="G54" s="58"/>
      <c r="H54" s="58"/>
      <c r="I54" s="58"/>
      <c r="J54" s="58"/>
      <c r="K54" s="58"/>
      <c r="L54" s="58"/>
      <c r="M54" s="58"/>
    </row>
    <row r="55" spans="1:13" ht="19.5" customHeight="1" x14ac:dyDescent="0.3">
      <c r="A55" s="287" t="s">
        <v>97</v>
      </c>
      <c r="B55" s="287"/>
      <c r="C55" s="287"/>
      <c r="D55" s="287"/>
      <c r="E55" s="287"/>
      <c r="F55" s="287"/>
      <c r="G55" s="287"/>
      <c r="H55" s="287"/>
      <c r="I55" s="287"/>
      <c r="J55" s="287"/>
      <c r="K55" s="287"/>
      <c r="L55" s="287"/>
      <c r="M55" s="287"/>
    </row>
    <row r="56" spans="1:13" ht="40.5" customHeight="1" x14ac:dyDescent="0.25">
      <c r="C56" s="72" t="s">
        <v>2</v>
      </c>
      <c r="D56" s="15"/>
      <c r="E56" s="72" t="s">
        <v>3</v>
      </c>
      <c r="F56" s="82"/>
      <c r="G56" s="72" t="s">
        <v>79</v>
      </c>
      <c r="H56" s="82"/>
      <c r="I56" s="72" t="s">
        <v>81</v>
      </c>
      <c r="J56" s="82"/>
      <c r="K56" s="72" t="s">
        <v>75</v>
      </c>
      <c r="L56" s="82"/>
      <c r="M56" s="72" t="s">
        <v>76</v>
      </c>
    </row>
    <row r="57" spans="1:13" ht="20.100000000000001" customHeight="1" x14ac:dyDescent="0.25">
      <c r="A57" s="69"/>
      <c r="B57" s="69"/>
      <c r="C57" s="17" t="s">
        <v>4</v>
      </c>
      <c r="E57" s="17" t="s">
        <v>4</v>
      </c>
      <c r="F57" s="12"/>
      <c r="G57" s="17" t="s">
        <v>4</v>
      </c>
      <c r="H57" s="12"/>
      <c r="I57" s="17" t="s">
        <v>4</v>
      </c>
      <c r="J57" s="12"/>
      <c r="K57" s="17" t="s">
        <v>4</v>
      </c>
      <c r="L57" s="12"/>
      <c r="M57" s="17" t="s">
        <v>4</v>
      </c>
    </row>
    <row r="58" spans="1:13" ht="16.5" customHeight="1" x14ac:dyDescent="0.25">
      <c r="A58" s="97" t="s">
        <v>136</v>
      </c>
      <c r="B58" s="18"/>
      <c r="C58" s="114">
        <v>12254</v>
      </c>
      <c r="D58" s="115"/>
      <c r="E58" s="114"/>
      <c r="F58" s="115"/>
      <c r="G58" s="114"/>
      <c r="H58" s="118"/>
      <c r="I58" s="114"/>
      <c r="J58" s="118"/>
      <c r="K58" s="114">
        <f>SUM(C58:I58)</f>
        <v>12254</v>
      </c>
      <c r="L58" s="115"/>
      <c r="M58" s="119"/>
    </row>
    <row r="59" spans="1:13" ht="16.5" customHeight="1" x14ac:dyDescent="0.25">
      <c r="A59" s="97" t="s">
        <v>137</v>
      </c>
      <c r="B59" s="18"/>
      <c r="C59" s="114"/>
      <c r="D59" s="115"/>
      <c r="E59" s="114">
        <v>-1</v>
      </c>
      <c r="F59" s="115"/>
      <c r="G59" s="114"/>
      <c r="H59" s="118"/>
      <c r="I59" s="114"/>
      <c r="J59" s="118"/>
      <c r="K59" s="114">
        <f t="shared" ref="K59:K69" si="1">SUM(C59:I59)</f>
        <v>-1</v>
      </c>
      <c r="L59" s="115"/>
      <c r="M59" s="119"/>
    </row>
    <row r="60" spans="1:13" ht="16.5" customHeight="1" x14ac:dyDescent="0.25">
      <c r="A60" s="97" t="s">
        <v>129</v>
      </c>
      <c r="B60" s="18"/>
      <c r="C60" s="114"/>
      <c r="D60" s="115"/>
      <c r="E60" s="114">
        <v>2930.66</v>
      </c>
      <c r="F60" s="115"/>
      <c r="G60" s="114"/>
      <c r="H60" s="118"/>
      <c r="I60" s="114"/>
      <c r="J60" s="118"/>
      <c r="K60" s="114">
        <f t="shared" si="1"/>
        <v>2930.66</v>
      </c>
      <c r="L60" s="115"/>
      <c r="M60" s="119"/>
    </row>
    <row r="61" spans="1:13" ht="16.5" customHeight="1" x14ac:dyDescent="0.25">
      <c r="A61" s="97" t="s">
        <v>138</v>
      </c>
      <c r="B61" s="18"/>
      <c r="C61" s="114"/>
      <c r="D61" s="115"/>
      <c r="E61" s="114">
        <v>1760</v>
      </c>
      <c r="F61" s="115"/>
      <c r="G61" s="114"/>
      <c r="H61" s="118"/>
      <c r="I61" s="114"/>
      <c r="J61" s="118"/>
      <c r="K61" s="114"/>
      <c r="L61" s="115"/>
      <c r="M61" s="119"/>
    </row>
    <row r="62" spans="1:13" ht="16.5" customHeight="1" x14ac:dyDescent="0.25">
      <c r="A62" s="97" t="s">
        <v>139</v>
      </c>
      <c r="B62" s="18"/>
      <c r="C62" s="114"/>
      <c r="D62" s="115"/>
      <c r="E62" s="114">
        <v>1051.1600000000001</v>
      </c>
      <c r="F62" s="115"/>
      <c r="G62" s="114"/>
      <c r="H62" s="118"/>
      <c r="I62" s="114"/>
      <c r="J62" s="118"/>
      <c r="K62" s="114">
        <f t="shared" si="1"/>
        <v>1051.1600000000001</v>
      </c>
      <c r="L62" s="115"/>
      <c r="M62" s="119"/>
    </row>
    <row r="63" spans="1:13" ht="16.5" customHeight="1" x14ac:dyDescent="0.25">
      <c r="A63" s="97" t="s">
        <v>121</v>
      </c>
      <c r="B63" s="18"/>
      <c r="C63" s="120"/>
      <c r="D63" s="118"/>
      <c r="E63" s="120">
        <v>539.99</v>
      </c>
      <c r="F63" s="118"/>
      <c r="G63" s="120"/>
      <c r="H63" s="118"/>
      <c r="I63" s="120"/>
      <c r="J63" s="118"/>
      <c r="K63" s="114">
        <f t="shared" si="1"/>
        <v>539.99</v>
      </c>
      <c r="L63" s="118"/>
      <c r="M63" s="119"/>
    </row>
    <row r="64" spans="1:13" ht="16.5" customHeight="1" x14ac:dyDescent="0.25">
      <c r="A64" s="97" t="s">
        <v>140</v>
      </c>
      <c r="B64" s="18"/>
      <c r="C64" s="120"/>
      <c r="D64" s="118"/>
      <c r="E64" s="120">
        <v>503.62</v>
      </c>
      <c r="F64" s="118"/>
      <c r="G64" s="120"/>
      <c r="H64" s="118"/>
      <c r="I64" s="120"/>
      <c r="J64" s="118"/>
      <c r="K64" s="114">
        <f t="shared" si="1"/>
        <v>503.62</v>
      </c>
      <c r="L64" s="118"/>
      <c r="M64" s="119"/>
    </row>
    <row r="65" spans="1:13" ht="16.5" customHeight="1" x14ac:dyDescent="0.25">
      <c r="A65" s="97" t="s">
        <v>141</v>
      </c>
      <c r="B65" s="18"/>
      <c r="C65" s="120"/>
      <c r="D65" s="118"/>
      <c r="E65" s="120">
        <v>2820.18</v>
      </c>
      <c r="F65" s="118"/>
      <c r="G65" s="120"/>
      <c r="H65" s="118"/>
      <c r="I65" s="120"/>
      <c r="J65" s="118"/>
      <c r="K65" s="114">
        <f t="shared" si="1"/>
        <v>2820.18</v>
      </c>
      <c r="L65" s="118"/>
      <c r="M65" s="119"/>
    </row>
    <row r="66" spans="1:13" ht="16.5" customHeight="1" x14ac:dyDescent="0.25">
      <c r="A66" s="97" t="s">
        <v>142</v>
      </c>
      <c r="B66" s="18"/>
      <c r="C66" s="120"/>
      <c r="D66" s="118"/>
      <c r="E66" s="120">
        <v>4253.8</v>
      </c>
      <c r="F66" s="118"/>
      <c r="G66" s="120"/>
      <c r="H66" s="118"/>
      <c r="I66" s="120"/>
      <c r="J66" s="118"/>
      <c r="K66" s="114">
        <f t="shared" si="1"/>
        <v>4253.8</v>
      </c>
      <c r="L66" s="118"/>
      <c r="M66" s="119"/>
    </row>
    <row r="67" spans="1:13" ht="16.5" customHeight="1" x14ac:dyDescent="0.25">
      <c r="A67" s="97" t="s">
        <v>125</v>
      </c>
      <c r="B67" s="18"/>
      <c r="C67" s="120"/>
      <c r="D67" s="118"/>
      <c r="E67" s="120">
        <v>439.93</v>
      </c>
      <c r="F67" s="118"/>
      <c r="G67" s="120"/>
      <c r="H67" s="118"/>
      <c r="I67" s="120"/>
      <c r="J67" s="118"/>
      <c r="K67" s="114">
        <f t="shared" si="1"/>
        <v>439.93</v>
      </c>
      <c r="L67" s="118"/>
      <c r="M67" s="119"/>
    </row>
    <row r="68" spans="1:13" ht="16.5" customHeight="1" x14ac:dyDescent="0.25">
      <c r="A68" s="97" t="s">
        <v>143</v>
      </c>
      <c r="B68" s="18"/>
      <c r="C68" s="120"/>
      <c r="D68" s="118"/>
      <c r="E68" s="120">
        <v>419.98</v>
      </c>
      <c r="F68" s="118"/>
      <c r="G68" s="120"/>
      <c r="H68" s="118"/>
      <c r="I68" s="120"/>
      <c r="J68" s="118"/>
      <c r="K68" s="114">
        <f t="shared" si="1"/>
        <v>419.98</v>
      </c>
      <c r="L68" s="118"/>
      <c r="M68" s="119"/>
    </row>
    <row r="69" spans="1:13" ht="16.5" customHeight="1" x14ac:dyDescent="0.25">
      <c r="A69" s="97" t="s">
        <v>144</v>
      </c>
      <c r="B69" s="93"/>
      <c r="C69" s="116"/>
      <c r="D69" s="115"/>
      <c r="E69" s="114">
        <v>3485.84</v>
      </c>
      <c r="F69" s="115"/>
      <c r="G69" s="114"/>
      <c r="H69" s="115"/>
      <c r="I69" s="114"/>
      <c r="J69" s="115"/>
      <c r="K69" s="114">
        <f t="shared" si="1"/>
        <v>3485.84</v>
      </c>
      <c r="L69" s="288"/>
      <c r="M69" s="119"/>
    </row>
    <row r="70" spans="1:13" ht="20.100000000000001" customHeight="1" thickBot="1" x14ac:dyDescent="0.3">
      <c r="A70" s="95" t="s">
        <v>83</v>
      </c>
      <c r="B70" s="95"/>
      <c r="C70" s="117">
        <f>SUM(C58:C69)</f>
        <v>12254</v>
      </c>
      <c r="D70" s="115"/>
      <c r="E70" s="117">
        <f>SUM(E58:E69)</f>
        <v>18204.16</v>
      </c>
      <c r="F70" s="115"/>
      <c r="G70" s="117">
        <f>SUM(G58:G69)</f>
        <v>0</v>
      </c>
      <c r="H70" s="115"/>
      <c r="I70" s="117">
        <f>SUM(I58:I69)</f>
        <v>0</v>
      </c>
      <c r="J70" s="115"/>
      <c r="K70" s="117">
        <f>SUM(K58:K69)</f>
        <v>28698.16</v>
      </c>
      <c r="L70" s="288"/>
      <c r="M70" s="117">
        <v>55164</v>
      </c>
    </row>
    <row r="71" spans="1:13" ht="9" customHeight="1" x14ac:dyDescent="0.25">
      <c r="A71" s="95"/>
      <c r="B71" s="95"/>
      <c r="C71" s="106"/>
      <c r="D71" s="99"/>
      <c r="E71" s="106"/>
      <c r="F71" s="99"/>
      <c r="G71" s="106"/>
      <c r="H71" s="99"/>
      <c r="I71" s="106"/>
      <c r="J71" s="99"/>
      <c r="K71" s="106"/>
      <c r="L71" s="102"/>
      <c r="M71" s="106"/>
    </row>
    <row r="72" spans="1:13" ht="11.25" customHeight="1" x14ac:dyDescent="0.25">
      <c r="A72" s="70"/>
      <c r="B72" s="70"/>
      <c r="C72" s="58"/>
      <c r="D72" s="38"/>
      <c r="E72" s="58"/>
      <c r="F72" s="58"/>
      <c r="G72" s="58">
        <f>IF(G70-'R&amp;P Accounts'!F34=0,0,"reference error")</f>
        <v>0</v>
      </c>
      <c r="H72" s="58"/>
      <c r="I72" s="58">
        <f>IF(I70-'R&amp;P Accounts'!H34=0,0,"reference error")</f>
        <v>0</v>
      </c>
      <c r="J72" s="58"/>
      <c r="K72" s="58"/>
      <c r="L72" s="58"/>
      <c r="M72" s="58"/>
    </row>
    <row r="73" spans="1:13" ht="11.25" customHeight="1" x14ac:dyDescent="0.25">
      <c r="A73" s="70"/>
      <c r="B73" s="70"/>
      <c r="C73" s="58"/>
      <c r="D73" s="38"/>
      <c r="E73" s="58"/>
      <c r="F73" s="58"/>
      <c r="G73" s="58"/>
      <c r="H73" s="58"/>
      <c r="I73" s="58"/>
      <c r="J73" s="58"/>
      <c r="K73" s="58"/>
      <c r="L73" s="58"/>
      <c r="M73" s="58"/>
    </row>
    <row r="74" spans="1:13" ht="20.100000000000001" customHeight="1" x14ac:dyDescent="0.25">
      <c r="A74" s="70"/>
      <c r="B74" s="70"/>
      <c r="C74" s="38"/>
      <c r="D74" s="38"/>
      <c r="E74" s="38"/>
      <c r="F74" s="38"/>
      <c r="G74" s="38"/>
      <c r="H74" s="38"/>
      <c r="I74" s="38"/>
      <c r="J74" s="12"/>
      <c r="K74" s="84"/>
      <c r="L74" s="84"/>
    </row>
    <row r="75" spans="1:13" ht="20.100000000000001" customHeight="1" x14ac:dyDescent="0.25"/>
    <row r="76" spans="1:13" ht="54" customHeight="1" x14ac:dyDescent="0.25"/>
    <row r="77" spans="1:13" ht="54" customHeight="1" x14ac:dyDescent="0.25"/>
    <row r="78" spans="1:13" ht="19.5" customHeight="1" x14ac:dyDescent="0.25"/>
    <row r="79" spans="1:13" ht="17.25" customHeight="1" x14ac:dyDescent="0.25"/>
    <row r="80" spans="1:13" ht="17.25" customHeight="1" x14ac:dyDescent="0.25"/>
    <row r="81" ht="18" customHeight="1" x14ac:dyDescent="0.25"/>
    <row r="82" ht="17.25" customHeight="1" x14ac:dyDescent="0.25"/>
    <row r="83" ht="16.5" customHeight="1" x14ac:dyDescent="0.25"/>
    <row r="84" ht="29.25" customHeight="1" x14ac:dyDescent="0.25"/>
    <row r="85" ht="18" customHeight="1" x14ac:dyDescent="0.25"/>
    <row r="86" ht="17.25" customHeight="1" x14ac:dyDescent="0.25"/>
    <row r="87" ht="19.5" customHeight="1" x14ac:dyDescent="0.25"/>
    <row r="88" ht="16.5" customHeight="1" x14ac:dyDescent="0.25"/>
    <row r="89" ht="29.25" customHeight="1" x14ac:dyDescent="0.25"/>
    <row r="90" ht="16.5" customHeight="1" x14ac:dyDescent="0.25"/>
    <row r="91" ht="17.25" customHeight="1" x14ac:dyDescent="0.25"/>
    <row r="92" ht="19.5" customHeight="1" x14ac:dyDescent="0.25"/>
    <row r="93" ht="5.25" customHeight="1" x14ac:dyDescent="0.25"/>
    <row r="94" ht="19.5" customHeight="1" x14ac:dyDescent="0.25"/>
    <row r="95" ht="19.5" customHeight="1" x14ac:dyDescent="0.25"/>
    <row r="96" ht="19.5" customHeight="1" x14ac:dyDescent="0.25"/>
    <row r="97" ht="19.5" customHeight="1" x14ac:dyDescent="0.25"/>
    <row r="98" ht="17.25" customHeight="1" x14ac:dyDescent="0.25"/>
    <row r="99" ht="16.5" customHeight="1" x14ac:dyDescent="0.25"/>
    <row r="100" ht="17.25" customHeight="1" x14ac:dyDescent="0.25"/>
    <row r="101" ht="17.25" customHeight="1" x14ac:dyDescent="0.25"/>
    <row r="102" ht="17.25" customHeight="1" x14ac:dyDescent="0.25"/>
    <row r="103" ht="17.25" customHeight="1" x14ac:dyDescent="0.25"/>
    <row r="104" ht="17.25" customHeight="1" x14ac:dyDescent="0.25"/>
    <row r="105" ht="17.25" customHeight="1" x14ac:dyDescent="0.25"/>
    <row r="106" ht="17.25" customHeight="1" x14ac:dyDescent="0.25"/>
    <row r="107" ht="17.25" customHeight="1" x14ac:dyDescent="0.25"/>
    <row r="108" ht="17.25" customHeight="1" x14ac:dyDescent="0.25"/>
    <row r="112" ht="17.25" customHeight="1" x14ac:dyDescent="0.25"/>
    <row r="113" ht="17.25" customHeight="1" x14ac:dyDescent="0.25"/>
  </sheetData>
  <mergeCells count="10">
    <mergeCell ref="A55:M55"/>
    <mergeCell ref="L69:L70"/>
    <mergeCell ref="M1:N1"/>
    <mergeCell ref="C1:K1"/>
    <mergeCell ref="L50:L51"/>
    <mergeCell ref="A4:L4"/>
    <mergeCell ref="A5:L5"/>
    <mergeCell ref="A40:L40"/>
    <mergeCell ref="A21:M21"/>
    <mergeCell ref="L35:L36"/>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1408f3-8ac9-4346-8fae-7a8076793e8c" xsi:nil="true"/>
    <lcf76f155ced4ddcb4097134ff3c332f xmlns="0efcb20c-a255-4ef4-a666-2774ba48434a">
      <Terms xmlns="http://schemas.microsoft.com/office/infopath/2007/PartnerControls"/>
    </lcf76f155ced4ddcb4097134ff3c332f>
    <DocTags xmlns="0efcb20c-a255-4ef4-a666-2774ba4843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42EFE2-E8AF-477E-B405-AFE5DB1A4FD2}">
  <ds:schemaRefs>
    <ds:schemaRef ds:uri="http://schemas.microsoft.com/sharepoint/v3/contenttype/forms"/>
  </ds:schemaRefs>
</ds:datastoreItem>
</file>

<file path=customXml/itemProps2.xml><?xml version="1.0" encoding="utf-8"?>
<ds:datastoreItem xmlns:ds="http://schemas.openxmlformats.org/officeDocument/2006/customXml" ds:itemID="{8AAA70AD-F5FD-405B-857B-A48F4FEF1C26}">
  <ds:schemaRefs>
    <ds:schemaRef ds:uri="http://schemas.microsoft.com/office/2006/metadata/properties"/>
    <ds:schemaRef ds:uri="http://www.w3.org/2000/xmlns/"/>
    <ds:schemaRef ds:uri="42e7b39a-6c90-43a7-af17-c4c63e56149a"/>
    <ds:schemaRef ds:uri="http://www.w3.org/2001/XMLSchema-instance"/>
    <ds:schemaRef ds:uri="3fde8f8d-9946-466a-a79f-6025e7e90788"/>
    <ds:schemaRef ds:uri="http://schemas.microsoft.com/office/infopath/2007/PartnerControls"/>
  </ds:schemaRefs>
</ds:datastoreItem>
</file>

<file path=customXml/itemProps3.xml><?xml version="1.0" encoding="utf-8"?>
<ds:datastoreItem xmlns:ds="http://schemas.openxmlformats.org/officeDocument/2006/customXml" ds:itemID="{DC79FDCB-3599-4E38-BDB3-A85A981082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R&amp;P Accounts</vt:lpstr>
      <vt:lpstr>Statement of balances</vt:lpstr>
      <vt:lpstr>Notes</vt:lpstr>
      <vt:lpstr>Additional notes (1)  </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Sarah Irvine</cp:lastModifiedBy>
  <cp:lastPrinted>2007-12-14T14:44:53Z</cp:lastPrinted>
  <dcterms:created xsi:type="dcterms:W3CDTF">2007-04-10T16:51:52Z</dcterms:created>
  <dcterms:modified xsi:type="dcterms:W3CDTF">2026-06-01T14:31:13Z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y fmtid="{D5CDD505-2E9C-101B-9397-08002B2CF9AE}" pid="26" name="MediaServiceImageTags">
    <vt:lpwstr/>
  </property>
</Properties>
</file>