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sharo\Dropbox (Personal)\MBT\Governance\OSCR\2024-25\"/>
    </mc:Choice>
  </mc:AlternateContent>
  <xr:revisionPtr revIDLastSave="0" documentId="13_ncr:1_{F05DA555-A1BD-470B-A74D-464492CC6023}" xr6:coauthVersionLast="47" xr6:coauthVersionMax="47" xr10:uidLastSave="{00000000-0000-0000-0000-000000000000}"/>
  <bookViews>
    <workbookView xWindow="31635" yWindow="1020" windowWidth="21600" windowHeight="11100" tabRatio="840" activeTab="3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2" i="7"/>
  <c r="K13" i="7"/>
  <c r="K14" i="7"/>
  <c r="K15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8" i="7" l="1"/>
  <c r="B49" i="2"/>
  <c r="K40" i="7"/>
  <c r="L28" i="2"/>
  <c r="L51" i="2" s="1"/>
  <c r="L55" i="2" s="1"/>
  <c r="P10" i="3" s="1"/>
  <c r="K22" i="7"/>
  <c r="K17" i="6"/>
  <c r="K18" i="6" s="1"/>
  <c r="E24" i="7"/>
  <c r="M24" i="7"/>
  <c r="M48" i="7" s="1"/>
  <c r="M52" i="7" s="1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3" i="2" s="1"/>
  <c r="K25" i="5"/>
  <c r="K27" i="5" s="1"/>
  <c r="E46" i="6"/>
  <c r="E48" i="6" s="1"/>
  <c r="E52" i="6" s="1"/>
  <c r="K44" i="6"/>
  <c r="B28" i="2"/>
  <c r="B51" i="2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E48" i="7"/>
  <c r="E52" i="7" s="1"/>
  <c r="G48" i="7"/>
  <c r="G52" i="7" s="1"/>
  <c r="I48" i="7"/>
  <c r="I52" i="7" s="1"/>
  <c r="H51" i="2"/>
  <c r="H55" i="2" s="1"/>
  <c r="L10" i="3" s="1"/>
  <c r="K24" i="6"/>
  <c r="K24" i="7"/>
  <c r="J27" i="2"/>
  <c r="J49" i="2" l="1"/>
  <c r="J50" i="2" s="1"/>
  <c r="K46" i="6"/>
  <c r="K47" i="6" s="1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J56" i="2"/>
  <c r="K53" i="7"/>
</calcChain>
</file>

<file path=xl/sharedStrings.xml><?xml version="1.0" encoding="utf-8"?>
<sst xmlns="http://schemas.openxmlformats.org/spreadsheetml/2006/main" count="294" uniqueCount="149">
  <si>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</si>
  <si>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</si>
  <si>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</si>
  <si>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</si>
  <si>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</si>
  <si>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</si>
  <si>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</si>
  <si>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</si>
  <si>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</si>
  <si>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</si>
  <si>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</si>
  <si>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</si>
  <si>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</si>
  <si>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</si>
  <si>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</si>
  <si>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</si>
  <si>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</si>
  <si>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</si>
  <si>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</si>
  <si>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</si>
  <si>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</si>
  <si>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</si>
  <si>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</si>
  <si>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</si>
  <si>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</si>
  <si>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</si>
  <si>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</si>
  <si>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</si>
  <si>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</si>
  <si>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</si>
  <si>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</si>
  <si>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</si>
  <si>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</si>
  <si>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</si>
  <si>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</si>
  <si>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</si>
  <si>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</si>
  <si>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</si>
  <si>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</si>
  <si>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</si>
  <si>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</si>
  <si>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</si>
  <si>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</si>
  <si>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</si>
  <si>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</si>
  <si>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</si>
  <si>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</si>
  <si>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</si>
  <si>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</si>
  <si>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</si>
  <si>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</si>
  <si>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</si>
  <si>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</si>
  <si>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</si>
  <si>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</si>
  <si>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</si>
  <si>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</si>
  <si>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</si>
  <si>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</si>
  <si>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</si>
  <si>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</si>
  <si>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</si>
  <si>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</si>
  <si>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</si>
  <si>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</si>
  <si>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</si>
  <si>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</si>
  <si>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</si>
  <si>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</si>
  <si>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</si>
  <si>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</si>
  <si>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</si>
  <si>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</si>
  <si>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</si>
  <si>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</si>
  <si>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</si>
  <si>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</si>
  <si>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</si>
  <si>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</si>
  <si>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</si>
  <si>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</si>
  <si>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</si>
  <si>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</si>
  <si>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</si>
  <si>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</si>
  <si>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</si>
  <si>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</si>
  <si>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</si>
  <si>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</si>
  <si>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</si>
  <si>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</si>
  <si>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</si>
  <si>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</si>
  <si>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</si>
  <si>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</si>
  <si>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</si>
  <si>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</si>
  <si>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</si>
  <si>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</si>
  <si>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</si>
  <si>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</si>
  <si>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</si>
  <si>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</si>
  <si>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</si>
  <si>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</si>
  <si>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</si>
  <si>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</si>
  <si>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</si>
  <si>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</si>
  <si>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</si>
  <si>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</si>
  <si>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</si>
  <si>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</si>
  <si>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</si>
  <si>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</si>
  <si>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</si>
  <si>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</si>
  <si>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</si>
  <si>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</si>
  <si>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</si>
  <si>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</si>
  <si>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</si>
  <si>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</si>
  <si>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</si>
  <si>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</si>
  <si>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</si>
  <si>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</si>
  <si>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</si>
  <si>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</si>
  <si>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</si>
  <si>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</si>
  <si>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</si>
  <si>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</si>
  <si>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</si>
  <si>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</si>
  <si>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David Adamson</t>
  </si>
  <si>
    <t>Funds held will be used to cover expenses incurred in the process of achieving the organisation's purposes</t>
  </si>
  <si>
    <t>x</t>
  </si>
  <si>
    <t>Administrative costs</t>
  </si>
  <si>
    <t>Zoom subscription</t>
  </si>
  <si>
    <t>Payment to training provider</t>
  </si>
  <si>
    <t>Payment to anna Freud Centre as agreed</t>
  </si>
  <si>
    <t>Gift voucher as thank you for help with accounts</t>
  </si>
  <si>
    <t>Funds held will be used to cover expenses incurred in the process of achieving the organisation's purposes.</t>
  </si>
  <si>
    <t>SC046841</t>
  </si>
  <si>
    <t>Mentalization Based Therapy Scotland (SCIO)</t>
  </si>
  <si>
    <t>payment for mail sent</t>
  </si>
  <si>
    <t>Grant from NES for Training</t>
  </si>
  <si>
    <t>Payment for Domain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</si>
</sst>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October	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September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1888491</xdr:colOff>
      <xdr:row>5</xdr:row>
      <xdr:rowOff>173991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27158</xdr:rowOff>
    </xdr:from>
    <xdr:to>
      <xdr:col>1</xdr:col>
      <xdr:colOff>914400</xdr:colOff>
      <xdr:row>50</xdr:row>
      <xdr:rowOff>396336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CF310F-DE94-4AE1-822A-908D64E0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3514558"/>
          <a:ext cx="914400" cy="3729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1" zoomScale="75" zoomScaleNormal="85" zoomScaleSheetLayoutView="80" workbookViewId="0">
      <selection activeCell="B49" sqref="B49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332031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 t="s">
        <v>145</v>
      </c>
      <c r="C2" s="236"/>
      <c r="D2" s="236"/>
      <c r="E2" s="236"/>
      <c r="F2" s="236"/>
      <c r="G2" s="236"/>
      <c r="H2" s="236"/>
      <c r="I2" s="236"/>
      <c r="J2" s="236"/>
      <c r="L2" s="187" t="s">
        <v>144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>
        <v>10000</v>
      </c>
      <c r="C14" s="194"/>
      <c r="D14" s="193"/>
      <c r="E14" s="194"/>
      <c r="F14" s="193"/>
      <c r="G14" s="194"/>
      <c r="H14" s="193"/>
      <c r="I14" s="194"/>
      <c r="J14" s="195"/>
      <c r="K14" s="196"/>
      <c r="L14" s="193"/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7.6" x14ac:dyDescent="0.2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6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5">
      <c r="A21" s="9" t="s">
        <v>85</v>
      </c>
      <c r="B21" s="197">
        <f>SUM(B12:B20)</f>
        <v>10000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10000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5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5">
      <c r="A28" s="9" t="s">
        <v>11</v>
      </c>
      <c r="B28" s="204">
        <f>B26+B21</f>
        <v>10000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10000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7.6" x14ac:dyDescent="0.25">
      <c r="A34" s="86" t="s">
        <v>30</v>
      </c>
      <c r="B34" s="193">
        <v>6320.51</v>
      </c>
      <c r="C34" s="201"/>
      <c r="D34" s="193"/>
      <c r="E34" s="194"/>
      <c r="F34" s="193"/>
      <c r="G34" s="194"/>
      <c r="H34" s="193"/>
      <c r="I34" s="194"/>
      <c r="J34" s="195">
        <f t="shared" si="1"/>
        <v>6320.51</v>
      </c>
      <c r="K34" s="178"/>
      <c r="L34" s="193">
        <v>7353</v>
      </c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6320.51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6320.51</v>
      </c>
      <c r="K42" s="178"/>
      <c r="L42" s="197">
        <f>SUM(L31:L41)</f>
        <v>7353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6320.51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6320.51</v>
      </c>
      <c r="K49" s="196"/>
      <c r="L49" s="210">
        <f>+L47+L42</f>
        <v>7353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3679.49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3679.49</v>
      </c>
      <c r="K51" s="135"/>
      <c r="L51" s="145">
        <f>+L28-L49</f>
        <v>-7353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3679.49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3679.49</v>
      </c>
      <c r="K55" s="135"/>
      <c r="L55" s="142">
        <f>+L51+L53</f>
        <v>-7353</v>
      </c>
    </row>
    <row r="56" spans="1:13" ht="13.8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P51" sqref="P51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33203125" style="1" customWidth="1"/>
    <col min="5" max="5" width="1.554687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48" t="str">
        <f>'R&amp;P Accounts'!B2</f>
        <v>Mentalization Based Therapy Scotland (SCIO)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SC046841</v>
      </c>
      <c r="O1" s="248"/>
      <c r="P1" s="248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69" t="s">
        <v>9</v>
      </c>
      <c r="B5" s="253" t="s">
        <v>39</v>
      </c>
      <c r="C5" s="253"/>
      <c r="D5" s="253"/>
      <c r="E5" s="23"/>
      <c r="F5" s="147">
        <v>11121</v>
      </c>
      <c r="G5" s="148"/>
      <c r="H5" s="147"/>
      <c r="I5" s="148"/>
      <c r="J5" s="147"/>
      <c r="K5" s="148"/>
      <c r="L5" s="147"/>
      <c r="M5" s="148"/>
      <c r="N5" s="149">
        <f>F5+H5+J5+L5</f>
        <v>11121</v>
      </c>
      <c r="O5" s="148"/>
      <c r="P5" s="147">
        <v>18474</v>
      </c>
    </row>
    <row r="6" spans="1:16" ht="30" customHeight="1" x14ac:dyDescent="0.25">
      <c r="A6" s="270"/>
      <c r="B6" s="253" t="s">
        <v>40</v>
      </c>
      <c r="C6" s="253"/>
      <c r="D6" s="253"/>
      <c r="E6" s="23"/>
      <c r="F6" s="147">
        <v>3679</v>
      </c>
      <c r="G6" s="148"/>
      <c r="H6" s="147"/>
      <c r="I6" s="148"/>
      <c r="J6" s="147"/>
      <c r="K6" s="148"/>
      <c r="L6" s="147"/>
      <c r="M6" s="148"/>
      <c r="N6" s="149">
        <f>F6+H6+J6+L6</f>
        <v>3679</v>
      </c>
      <c r="O6" s="148"/>
      <c r="P6" s="147">
        <v>-7353</v>
      </c>
    </row>
    <row r="7" spans="1:16" ht="26.25" customHeight="1" x14ac:dyDescent="0.25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2" t="s">
        <v>38</v>
      </c>
      <c r="C9" s="272"/>
      <c r="D9" s="272"/>
      <c r="E9" s="41"/>
      <c r="F9" s="153">
        <f>SUM(F5:F8)</f>
        <v>14800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14800</v>
      </c>
      <c r="O9" s="249"/>
      <c r="P9" s="153">
        <f>SUM(P5:P8)</f>
        <v>11121</v>
      </c>
    </row>
    <row r="10" spans="1:16" ht="26.25" customHeight="1" thickTop="1" x14ac:dyDescent="0.25">
      <c r="B10" s="273" t="s">
        <v>77</v>
      </c>
      <c r="C10" s="273"/>
      <c r="D10" s="273"/>
      <c r="E10" s="22"/>
      <c r="F10" s="137">
        <f>F6-'R&amp;P Accounts'!B55</f>
        <v>-0.48999999999978172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-0.48999999999978172</v>
      </c>
      <c r="O10" s="249"/>
      <c r="P10" s="137">
        <f>P6-'R&amp;P Accounts'!L55</f>
        <v>0</v>
      </c>
    </row>
    <row r="11" spans="1:16" x14ac:dyDescent="0.25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25">
      <c r="B12" s="257" t="s">
        <v>19</v>
      </c>
      <c r="C12" s="257"/>
      <c r="D12" s="257"/>
      <c r="E12" s="20"/>
      <c r="G12" s="250"/>
      <c r="H12" s="5"/>
      <c r="I12" s="250"/>
      <c r="J12" s="254" t="s">
        <v>14</v>
      </c>
      <c r="K12" s="254"/>
      <c r="L12" s="254"/>
      <c r="M12" s="250"/>
      <c r="N12" s="5" t="s">
        <v>45</v>
      </c>
      <c r="O12" s="250"/>
      <c r="P12" s="5" t="s">
        <v>10</v>
      </c>
    </row>
    <row r="13" spans="1:16" s="61" customFormat="1" x14ac:dyDescent="0.25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69" t="s">
        <v>42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.100000000000001" customHeight="1" x14ac:dyDescent="0.25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00000000000001" customHeight="1" x14ac:dyDescent="0.25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00000000000001" customHeight="1" x14ac:dyDescent="0.25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00000000000001" customHeight="1" thickBot="1" x14ac:dyDescent="0.3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7" t="s">
        <v>19</v>
      </c>
      <c r="C21" s="257"/>
      <c r="D21" s="257"/>
      <c r="E21" s="21"/>
      <c r="G21" s="12"/>
      <c r="H21" s="254" t="s">
        <v>14</v>
      </c>
      <c r="I21" s="254"/>
      <c r="J21" s="254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69" t="s">
        <v>43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25">
      <c r="B34" s="257" t="s">
        <v>19</v>
      </c>
      <c r="C34" s="257"/>
      <c r="D34" s="257"/>
      <c r="E34" s="263"/>
      <c r="G34" s="263"/>
      <c r="H34" s="17"/>
      <c r="I34" s="250"/>
      <c r="J34" s="254" t="s">
        <v>15</v>
      </c>
      <c r="K34" s="254"/>
      <c r="L34" s="254"/>
      <c r="M34" s="250"/>
      <c r="N34" s="5" t="s">
        <v>55</v>
      </c>
      <c r="O34" s="264"/>
      <c r="P34" s="5" t="s">
        <v>10</v>
      </c>
    </row>
    <row r="35" spans="1:16" s="61" customFormat="1" x14ac:dyDescent="0.25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69" t="s">
        <v>44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00000000000001" customHeight="1" x14ac:dyDescent="0.25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00000000000001" customHeight="1" x14ac:dyDescent="0.25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00000000000001" customHeight="1" x14ac:dyDescent="0.25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00000000000001" customHeight="1" thickBot="1" x14ac:dyDescent="0.3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7" t="s">
        <v>19</v>
      </c>
      <c r="C43" s="257"/>
      <c r="D43" s="257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69" t="s">
        <v>69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00000000000001" customHeight="1" x14ac:dyDescent="0.25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00000000000001" customHeight="1" thickBot="1" x14ac:dyDescent="0.3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55" t="s">
        <v>133</v>
      </c>
      <c r="C50" s="255"/>
      <c r="D50" s="255"/>
      <c r="E50" s="255"/>
      <c r="F50" s="255"/>
      <c r="G50" s="74"/>
      <c r="H50" s="256" t="s">
        <v>16</v>
      </c>
      <c r="I50" s="256"/>
      <c r="J50" s="256"/>
      <c r="K50" s="256"/>
      <c r="L50" s="256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281"/>
      <c r="C51" s="282"/>
      <c r="D51" s="282"/>
      <c r="E51" s="282"/>
      <c r="F51" s="283"/>
      <c r="G51" s="65"/>
      <c r="H51" s="281" t="s">
        <v>135</v>
      </c>
      <c r="I51" s="282"/>
      <c r="J51" s="282"/>
      <c r="K51" s="282"/>
      <c r="L51" s="282"/>
      <c r="M51" s="282"/>
      <c r="N51" s="283"/>
      <c r="P51" s="78">
        <v>46182</v>
      </c>
    </row>
    <row r="52" spans="1:16" ht="33.75" customHeight="1" x14ac:dyDescent="0.25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3.8" x14ac:dyDescent="0.25">
      <c r="F53" s="65"/>
      <c r="G53" s="65"/>
    </row>
    <row r="54" spans="1:16" x14ac:dyDescent="0.25">
      <c r="B54" s="230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K29" sqref="K29:K30"/>
    </sheetView>
  </sheetViews>
  <sheetFormatPr defaultColWidth="9.109375" defaultRowHeight="13.2" x14ac:dyDescent="0.25"/>
  <cols>
    <col min="1" max="1" width="31.6640625" style="1" customWidth="1"/>
    <col min="2" max="2" width="15.33203125" style="30" customWidth="1"/>
    <col min="3" max="3" width="1.6640625" style="1" customWidth="1"/>
    <col min="4" max="4" width="15.33203125" style="1" customWidth="1"/>
    <col min="5" max="5" width="1.554687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48" t="str">
        <f>'R&amp;P Accounts'!B2</f>
        <v>Mentalization Based Therapy Scotland (SCIO)</v>
      </c>
      <c r="C1" s="248"/>
      <c r="D1" s="248"/>
      <c r="E1" s="248"/>
      <c r="F1" s="248"/>
      <c r="G1" s="248"/>
      <c r="H1" s="248"/>
      <c r="I1" s="248"/>
      <c r="J1" s="248"/>
      <c r="K1" s="324" t="str">
        <f>'R&amp;P Accounts'!L2</f>
        <v>SC046841</v>
      </c>
      <c r="L1" s="324"/>
    </row>
    <row r="2" spans="1:12" ht="10.5" customHeight="1" x14ac:dyDescent="0.2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5">
      <c r="A5" s="308" t="s">
        <v>112</v>
      </c>
      <c r="B5" s="326" t="s">
        <v>136</v>
      </c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5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5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5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5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5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8" t="s">
        <v>58</v>
      </c>
      <c r="B12" s="310"/>
      <c r="C12" s="311"/>
      <c r="D12" s="311"/>
      <c r="E12" s="311"/>
      <c r="F12" s="312"/>
      <c r="G12" s="18"/>
      <c r="H12" s="188"/>
      <c r="I12" s="189"/>
      <c r="J12" s="190"/>
      <c r="K12" s="191"/>
    </row>
    <row r="13" spans="1:12" ht="20.100000000000001" customHeight="1" x14ac:dyDescent="0.25">
      <c r="A13" s="309"/>
      <c r="B13" s="310"/>
      <c r="C13" s="311"/>
      <c r="D13" s="311"/>
      <c r="E13" s="311"/>
      <c r="F13" s="312"/>
      <c r="G13" s="18"/>
      <c r="H13" s="188"/>
      <c r="I13" s="189"/>
      <c r="J13" s="190"/>
      <c r="K13" s="191"/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25">
      <c r="A17" s="12"/>
      <c r="B17" s="317" t="s">
        <v>83</v>
      </c>
      <c r="C17" s="317"/>
      <c r="D17" s="317"/>
      <c r="E17" s="317"/>
      <c r="F17" s="317"/>
      <c r="G17" s="317"/>
      <c r="H17" s="317"/>
      <c r="I17" s="317"/>
      <c r="J17" s="317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318" t="s">
        <v>116</v>
      </c>
      <c r="C19" s="319"/>
      <c r="D19" s="319"/>
      <c r="E19" s="319"/>
      <c r="F19" s="319"/>
      <c r="G19" s="319"/>
      <c r="H19" s="319"/>
      <c r="I19" s="319"/>
      <c r="J19" s="320"/>
      <c r="K19" s="293" t="s">
        <v>137</v>
      </c>
    </row>
    <row r="20" spans="1:11" ht="17.25" customHeight="1" x14ac:dyDescent="0.25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5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5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25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5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5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5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5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5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5">
      <c r="A29" s="60" t="s">
        <v>61</v>
      </c>
      <c r="B29" s="318" t="s">
        <v>117</v>
      </c>
      <c r="C29" s="319"/>
      <c r="D29" s="319"/>
      <c r="E29" s="319"/>
      <c r="F29" s="319"/>
      <c r="G29" s="319"/>
      <c r="H29" s="319"/>
      <c r="I29" s="319"/>
      <c r="J29" s="320"/>
      <c r="K29" s="335" t="s">
        <v>137</v>
      </c>
    </row>
    <row r="30" spans="1:11" ht="17.25" customHeight="1" x14ac:dyDescent="0.25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25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5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5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.100000000000001" customHeight="1" x14ac:dyDescent="0.25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5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5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5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5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316" t="s">
        <v>51</v>
      </c>
      <c r="C39" s="316"/>
      <c r="D39" s="316"/>
      <c r="E39" s="12"/>
      <c r="F39" s="316" t="s">
        <v>57</v>
      </c>
      <c r="G39" s="316"/>
      <c r="H39" s="316"/>
      <c r="I39" s="12"/>
      <c r="J39" s="17" t="s">
        <v>52</v>
      </c>
      <c r="K39" s="17" t="s">
        <v>53</v>
      </c>
    </row>
    <row r="40" spans="1:11" ht="20.100000000000001" customHeight="1" x14ac:dyDescent="0.25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5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5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5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5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5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5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5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5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5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5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5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5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5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5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5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5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abSelected="1" topLeftCell="A43" zoomScale="80" workbookViewId="0">
      <selection activeCell="A51" sqref="A51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54687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48" t="str">
        <f>'R&amp;P Accounts'!B2</f>
        <v>Mentalization Based Therapy Scotland (SCIO)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SC046841</v>
      </c>
      <c r="N1" s="324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 t="s">
        <v>147</v>
      </c>
      <c r="B21" s="18"/>
      <c r="C21" s="119">
        <v>10000</v>
      </c>
      <c r="D21" s="120"/>
      <c r="E21" s="119"/>
      <c r="F21" s="120"/>
      <c r="G21" s="120"/>
      <c r="H21" s="123"/>
      <c r="I21" s="120"/>
      <c r="J21" s="123"/>
      <c r="K21" s="119">
        <f>SUM(C21:I21)</f>
        <v>10000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3">
      <c r="A25" s="95" t="s">
        <v>83</v>
      </c>
      <c r="B25" s="95"/>
      <c r="C25" s="122">
        <f>SUM(C21:C24)</f>
        <v>10000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10000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 t="str">
        <f>IF('R&amp;P Accounts'!J14-'Additional notes (1)  '!K25=0,0,"reference error")</f>
        <v>reference error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138</v>
      </c>
      <c r="B47" s="18"/>
      <c r="C47" s="126">
        <v>5000</v>
      </c>
      <c r="D47" s="127"/>
      <c r="E47" s="126"/>
      <c r="F47" s="127"/>
      <c r="G47" s="126"/>
      <c r="H47" s="130"/>
      <c r="I47" s="126"/>
      <c r="J47" s="130"/>
      <c r="K47" s="126">
        <f>SUM(C47:I47)</f>
        <v>5000</v>
      </c>
      <c r="L47" s="127"/>
      <c r="M47" s="131">
        <v>6000</v>
      </c>
    </row>
    <row r="48" spans="1:13" ht="16.5" customHeight="1" x14ac:dyDescent="0.25">
      <c r="A48" s="98" t="s">
        <v>139</v>
      </c>
      <c r="B48" s="18"/>
      <c r="C48" s="126">
        <v>311.76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311.76</v>
      </c>
      <c r="L48" s="127"/>
      <c r="M48" s="131">
        <v>312</v>
      </c>
    </row>
    <row r="49" spans="1:13" ht="16.5" customHeight="1" x14ac:dyDescent="0.25">
      <c r="A49" s="98" t="s">
        <v>140</v>
      </c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 t="s">
        <v>141</v>
      </c>
      <c r="B50" s="18"/>
      <c r="C50" s="126">
        <v>1000</v>
      </c>
      <c r="D50" s="127"/>
      <c r="E50" s="126"/>
      <c r="F50" s="127"/>
      <c r="G50" s="126"/>
      <c r="H50" s="130"/>
      <c r="I50" s="126"/>
      <c r="J50" s="130"/>
      <c r="K50" s="126">
        <v>1000</v>
      </c>
      <c r="L50" s="127"/>
      <c r="M50" s="131">
        <v>1000</v>
      </c>
    </row>
    <row r="51" spans="1:13" ht="16.5" customHeight="1" x14ac:dyDescent="0.25">
      <c r="A51" s="98" t="s">
        <v>148</v>
      </c>
      <c r="B51" s="18"/>
      <c r="C51" s="132"/>
      <c r="D51" s="130"/>
      <c r="E51" s="132"/>
      <c r="F51" s="130"/>
      <c r="G51" s="132"/>
      <c r="H51" s="130"/>
      <c r="I51" s="132"/>
      <c r="J51" s="130"/>
      <c r="K51" s="126"/>
      <c r="L51" s="130"/>
      <c r="M51" s="131">
        <v>16</v>
      </c>
    </row>
    <row r="52" spans="1:13" ht="16.5" customHeight="1" x14ac:dyDescent="0.25">
      <c r="A52" s="98" t="s">
        <v>142</v>
      </c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>
        <v>25</v>
      </c>
    </row>
    <row r="53" spans="1:13" ht="16.5" customHeight="1" x14ac:dyDescent="0.25">
      <c r="A53" s="98" t="s">
        <v>146</v>
      </c>
      <c r="B53" s="18"/>
      <c r="C53" s="132">
        <v>8.75</v>
      </c>
      <c r="D53" s="130"/>
      <c r="E53" s="132"/>
      <c r="F53" s="130"/>
      <c r="G53" s="132"/>
      <c r="H53" s="130"/>
      <c r="I53" s="132"/>
      <c r="J53" s="130"/>
      <c r="K53" s="126">
        <f t="shared" si="1"/>
        <v>8.75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3">
      <c r="A58" s="95" t="s">
        <v>83</v>
      </c>
      <c r="B58" s="95"/>
      <c r="C58" s="129">
        <f>SUM(C47:C57)</f>
        <v>6320.51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6320.51</v>
      </c>
      <c r="L58" s="338"/>
      <c r="M58" s="129">
        <f>SUM(M47:M57)</f>
        <v>7353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9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6" zoomScale="80" workbookViewId="0">
      <selection activeCell="Q52" sqref="Q52"/>
    </sheetView>
  </sheetViews>
  <sheetFormatPr defaultRowHeight="13.2" x14ac:dyDescent="0.25"/>
  <cols>
    <col min="1" max="1" width="49" customWidth="1"/>
    <col min="2" max="2" width="1.5546875" customWidth="1"/>
    <col min="3" max="3" width="15.33203125" customWidth="1"/>
    <col min="4" max="4" width="1.88671875" customWidth="1"/>
    <col min="5" max="5" width="15.33203125" customWidth="1"/>
    <col min="6" max="6" width="1.5546875" customWidth="1"/>
    <col min="7" max="7" width="15.33203125" customWidth="1"/>
    <col min="8" max="8" width="1.5546875" customWidth="1"/>
    <col min="9" max="9" width="15.332031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50" t="str">
        <f>'R&amp;P Accounts'!B2</f>
        <v>Mentalization Based Therapy Scotland (SCIO)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SC046841</v>
      </c>
      <c r="N1" s="324"/>
    </row>
    <row r="2" spans="1:14" x14ac:dyDescent="0.2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5.6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5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>
        <v>10000</v>
      </c>
      <c r="D11" s="169"/>
      <c r="E11" s="168"/>
      <c r="F11" s="169"/>
      <c r="G11" s="168"/>
      <c r="H11" s="167"/>
      <c r="I11" s="168"/>
      <c r="J11" s="167"/>
      <c r="K11" s="360">
        <v>10000</v>
      </c>
      <c r="L11" s="169"/>
      <c r="M11" s="155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L16" s="171"/>
      <c r="M16" s="155"/>
    </row>
    <row r="17" spans="1:13" ht="16.2" thickBot="1" x14ac:dyDescent="0.35">
      <c r="A17" s="109" t="s">
        <v>95</v>
      </c>
      <c r="B17" s="97"/>
      <c r="C17" s="173">
        <f>SUM(C9:C16)</f>
        <v>10000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10000</v>
      </c>
      <c r="L17" s="174"/>
      <c r="M17" s="173">
        <f>SUM(M9:M16)</f>
        <v>0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2" thickBot="1" x14ac:dyDescent="0.3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96</v>
      </c>
      <c r="B24" s="1"/>
      <c r="C24" s="166">
        <f>C17+C22</f>
        <v>10000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10000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>
        <v>6321</v>
      </c>
      <c r="D31" s="160"/>
      <c r="E31" s="162"/>
      <c r="F31" s="160"/>
      <c r="G31" s="162"/>
      <c r="H31" s="160"/>
      <c r="I31" s="162"/>
      <c r="J31" s="160"/>
      <c r="K31" s="225">
        <f t="shared" si="1"/>
        <v>6321</v>
      </c>
      <c r="L31" s="160"/>
      <c r="M31" s="162">
        <v>7353</v>
      </c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8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6321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6321</v>
      </c>
      <c r="L39" s="160"/>
      <c r="M39" s="159">
        <f>SUM(M28:M38)</f>
        <v>7353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 t="s">
        <v>143</v>
      </c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6321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6321</v>
      </c>
      <c r="L46" s="160"/>
      <c r="M46" s="159">
        <f>+M44+M39</f>
        <v>7353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3679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3679</v>
      </c>
      <c r="L48" s="158"/>
      <c r="M48" s="157">
        <f>+M24-M46</f>
        <v>-7353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3679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3679</v>
      </c>
      <c r="L52" s="158"/>
      <c r="M52" s="157">
        <f>M48+M50</f>
        <v>-7353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6" x14ac:dyDescent="0.3">
      <c r="A55" s="182" t="s">
        <v>111</v>
      </c>
    </row>
    <row r="56" spans="1:13" x14ac:dyDescent="0.25">
      <c r="A56" s="341" t="s">
        <v>143</v>
      </c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41"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54687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48" t="str">
        <f>'R&amp;P Accounts'!B2</f>
        <v>Mentalization Based Therapy Scotland (SCIO)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SC046841</v>
      </c>
      <c r="N1" s="324"/>
    </row>
    <row r="2" spans="1:14" ht="10.5" customHeight="1" x14ac:dyDescent="0.2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5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6" x14ac:dyDescent="0.3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C5984F0-DEE5-4E39-8847-D711D034FB08}"/>
</file>

<file path=customXml/itemProps2.xml><?xml version="1.0" encoding="utf-8"?>
<ds:datastoreItem xmlns:ds="http://schemas.openxmlformats.org/officeDocument/2006/customXml" ds:itemID="{561E12F1-5128-4406-B265-387877B12DEB}"/>
</file>

<file path=customXml/itemProps3.xml><?xml version="1.0" encoding="utf-8"?>
<ds:datastoreItem xmlns:ds="http://schemas.openxmlformats.org/officeDocument/2006/customXml" ds:itemID="{1DAE0A9D-B0C1-4660-8E30-2AE1E56AED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Sharon Watters</cp:lastModifiedBy>
  <cp:lastPrinted>2026-06-10T12:10:48Z</cp:lastPrinted>
  <dcterms:created xsi:type="dcterms:W3CDTF">2007-04-10T16:51:52Z</dcterms:created>
  <dcterms:modified xsi:type="dcterms:W3CDTF">2026-06-10T12:21:19Z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