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727bddb19139731a/Documents/OCK/2024-25/"/>
    </mc:Choice>
  </mc:AlternateContent>
  <xr:revisionPtr revIDLastSave="9" documentId="8_{25D18B21-BE9E-4858-90ED-441066856C99}" xr6:coauthVersionLast="47" xr6:coauthVersionMax="47" xr10:uidLastSave="{1103AA47-B22C-4BE8-8FF0-3FF1447290C9}"/>
  <bookViews>
    <workbookView xWindow="2835" yWindow="930" windowWidth="23820" windowHeight="14085" tabRatio="926" xr2:uid="{00000000-000D-0000-FFFF-FFFF00000000}"/>
  </bookViews>
  <sheets>
    <sheet name="SOFA ye 31 July 2024" sheetId="2" r:id="rId1"/>
    <sheet name="Statement of Balances" sheetId="3" r:id="rId2"/>
    <sheet name="Notes to Accounts" sheetId="13" state="hidden" r:id="rId3"/>
    <sheet name="Notes" sheetId="14" r:id="rId4"/>
    <sheet name="Examiners report" sheetId="10" r:id="rId5"/>
    <sheet name="Sheet2" sheetId="12" state="hidden" r:id="rId6"/>
    <sheet name="6" sheetId="4" state="hidden" r:id="rId7"/>
    <sheet name="3" sheetId="5" state="hidden" r:id="rId8"/>
    <sheet name="0" sheetId="6" state="hidden" r:id="rId9"/>
    <sheet name="1" sheetId="7" state="hidden" r:id="rId10"/>
    <sheet name="2" sheetId="9" state="hidden" r:id="rId11"/>
    <sheet name="Sheet1" sheetId="11" state="hidden" r:id="rId12"/>
    <sheet name="5" sheetId="8" state="hidden" r:id="rId13"/>
  </sheets>
  <definedNames>
    <definedName name="_xlnm._FilterDatabase" localSheetId="7" hidden="1">'3'!$A$3:$B$36</definedName>
    <definedName name="Excel_BuiltIn__FilterDatabase_1">'6'!#REF!</definedName>
    <definedName name="Excel_BuiltIn__FilterDatabase_2">'1'!#REF!</definedName>
    <definedName name="_xlnm.Print_Area" localSheetId="9">'1'!#REF!</definedName>
    <definedName name="_xlnm.Print_Area" localSheetId="7">'3'!$A$1:$B$86</definedName>
    <definedName name="_xlnm.Print_Area" localSheetId="6">'6'!#REF!</definedName>
    <definedName name="_xlnm.Print_Area" localSheetId="4">'Examiners report'!$A$1:$K$55</definedName>
    <definedName name="_xlnm.Print_Area" localSheetId="0">'SOFA ye 31 July 2024'!$A$1:$I$53</definedName>
    <definedName name="_xlnm.Print_Area" localSheetId="1">'Statement of Balances'!$A$1:$E$49</definedName>
    <definedName name="Z_39707F9D_B533_45FB_8CB7_206860C278E0_.wvu.Cols">'0'!#REF!</definedName>
    <definedName name="Z_39707F9D_B533_45FB_8CB7_206860C278E0_.wvu.Cols_1">'SOFA ye 31 July 2024'!$F:$F</definedName>
    <definedName name="Z_39707F9D_B533_45FB_8CB7_206860C278E0_.wvu.FilterData">'3'!$A$3:$B$36</definedName>
    <definedName name="Z_39707F9D_B533_45FB_8CB7_206860C278E0_.wvu.FilterData_1">'6'!#REF!</definedName>
    <definedName name="Z_39707F9D_B533_45FB_8CB7_206860C278E0_.wvu.PrintArea">'Statement of Balances'!$A$1:$E$53</definedName>
    <definedName name="Z_39707F9D_B533_45FB_8CB7_206860C278E0_.wvu.PrintArea_1">'3'!$A$1:$B$86</definedName>
    <definedName name="Z_39707F9D_B533_45FB_8CB7_206860C278E0_.wvu.PrintArea_2">'6'!#REF!</definedName>
    <definedName name="Z_39707F9D_B533_45FB_8CB7_206860C278E0_.wvu.PrintArea_3">'1'!#REF!</definedName>
    <definedName name="Z_39707F9D_B533_45FB_8CB7_206860C278E0_.wvu.PrintArea_4">'SOFA ye 31 July 2024'!$A$1:$I$49</definedName>
    <definedName name="Z_39707F9D_B533_45FB_8CB7_206860C278E0_.wvu.PrintArea_5">#REF!</definedName>
    <definedName name="Z_39707F9D_B533_45FB_8CB7_206860C278E0_.wvu.Rows">'SOFA ye 31 July 2024'!#REF!</definedName>
    <definedName name="Z_3D02CC9B_8D31_4B5A_B69F_484680507716_.wvu.Cols">'0'!#REF!</definedName>
    <definedName name="Z_3D02CC9B_8D31_4B5A_B69F_484680507716_.wvu.Cols_1">'SOFA ye 31 July 2024'!$F:$F</definedName>
    <definedName name="Z_3D02CC9B_8D31_4B5A_B69F_484680507716_.wvu.FilterData">'3'!$A$3:$B$36</definedName>
    <definedName name="Z_3D02CC9B_8D31_4B5A_B69F_484680507716_.wvu.FilterData_1">'6'!#REF!</definedName>
    <definedName name="Z_3D02CC9B_8D31_4B5A_B69F_484680507716_.wvu.PrintArea">'Statement of Balances'!$A$1:$E$53</definedName>
    <definedName name="Z_3D02CC9B_8D31_4B5A_B69F_484680507716_.wvu.PrintArea_1">'3'!$A$1:$B$86</definedName>
    <definedName name="Z_3D02CC9B_8D31_4B5A_B69F_484680507716_.wvu.PrintArea_2">'6'!#REF!</definedName>
    <definedName name="Z_3D02CC9B_8D31_4B5A_B69F_484680507716_.wvu.PrintArea_3">'1'!#REF!</definedName>
    <definedName name="Z_3D02CC9B_8D31_4B5A_B69F_484680507716_.wvu.PrintArea_4">'SOFA ye 31 July 2024'!$A$1:$I$49</definedName>
    <definedName name="Z_3D02CC9B_8D31_4B5A_B69F_484680507716_.wvu.PrintArea_5">#REF!</definedName>
    <definedName name="Z_3D02CC9B_8D31_4B5A_B69F_484680507716_.wvu.Rows">'SOFA ye 31 July 2024'!#REF!</definedName>
    <definedName name="Z_943BE273_67E5_A24A_BACE_78B5D3C99490_.wvu.Cols">'0'!#REF!</definedName>
    <definedName name="Z_943BE273_67E5_A24A_BACE_78B5D3C99490_.wvu.Cols_1">'SOFA ye 31 July 2024'!$F:$F</definedName>
    <definedName name="Z_943BE273_67E5_A24A_BACE_78B5D3C99490_.wvu.FilterData">'3'!$A$3:$B$36</definedName>
    <definedName name="Z_943BE273_67E5_A24A_BACE_78B5D3C99490_.wvu.PrintArea">'Statement of Balances'!$A$1:$E$53</definedName>
    <definedName name="Z_943BE273_67E5_A24A_BACE_78B5D3C99490_.wvu.PrintArea_1">'3'!$A$1:$B$86</definedName>
    <definedName name="Z_943BE273_67E5_A24A_BACE_78B5D3C99490_.wvu.PrintArea_2">'6'!#REF!</definedName>
    <definedName name="Z_943BE273_67E5_A24A_BACE_78B5D3C99490_.wvu.PrintArea_3">'1'!#REF!</definedName>
    <definedName name="Z_943BE273_67E5_A24A_BACE_78B5D3C99490_.wvu.PrintArea_4">'SOFA ye 31 July 2024'!$A$1:$I$49</definedName>
    <definedName name="Z_943BE273_67E5_A24A_BACE_78B5D3C99490_.wvu.PrintArea_5">#REF!</definedName>
    <definedName name="Z_943BE273_67E5_A24A_BACE_78B5D3C99490_.wvu.Rows">'SOFA ye 31 July 2024'!#REF!</definedName>
    <definedName name="Z_D357C6A3_FBD6_4EAB_86FD_63F25A413A4A_.wvu.Cols" localSheetId="0" hidden="1">'SOFA ye 31 July 2024'!$E:$E</definedName>
    <definedName name="Z_D357C6A3_FBD6_4EAB_86FD_63F25A413A4A_.wvu.FilterData" localSheetId="7" hidden="1">'3'!$A$3:$B$36</definedName>
    <definedName name="Z_D357C6A3_FBD6_4EAB_86FD_63F25A413A4A_.wvu.PrintArea" localSheetId="7" hidden="1">'3'!$A$1:$B$86</definedName>
    <definedName name="Z_D357C6A3_FBD6_4EAB_86FD_63F25A413A4A_.wvu.PrintArea" localSheetId="4" hidden="1">'Examiners report'!$A$1:$K$55</definedName>
    <definedName name="Z_D357C6A3_FBD6_4EAB_86FD_63F25A413A4A_.wvu.PrintArea" localSheetId="0" hidden="1">'SOFA ye 31 July 2024'!$A$1:$I$53</definedName>
    <definedName name="Z_D357C6A3_FBD6_4EAB_86FD_63F25A413A4A_.wvu.PrintArea" localSheetId="1" hidden="1">'Statement of Balances'!$A$1:$E$49</definedName>
    <definedName name="Z_D357C6A3_FBD6_4EAB_86FD_63F25A413A4A_.wvu.Rows" localSheetId="0" hidden="1">'SOFA ye 31 July 2024'!#REF!</definedName>
    <definedName name="Z_FC68EF6A_F0CE_4275_AF58_AF50CA87E057_.wvu.Cols" localSheetId="0" hidden="1">'SOFA ye 31 July 2024'!$E:$E</definedName>
    <definedName name="Z_FC68EF6A_F0CE_4275_AF58_AF50CA87E057_.wvu.FilterData" localSheetId="7" hidden="1">'3'!$A$3:$B$36</definedName>
    <definedName name="Z_FC68EF6A_F0CE_4275_AF58_AF50CA87E057_.wvu.PrintArea" localSheetId="7" hidden="1">'3'!$A$1:$B$86</definedName>
    <definedName name="Z_FC68EF6A_F0CE_4275_AF58_AF50CA87E057_.wvu.PrintArea" localSheetId="4" hidden="1">'Examiners report'!$A$1:$K$55</definedName>
    <definedName name="Z_FC68EF6A_F0CE_4275_AF58_AF50CA87E057_.wvu.PrintArea" localSheetId="0" hidden="1">'SOFA ye 31 July 2024'!$A$1:$I$53</definedName>
    <definedName name="Z_FC68EF6A_F0CE_4275_AF58_AF50CA87E057_.wvu.PrintArea" localSheetId="1" hidden="1">'Statement of Balances'!$A$1:$E$49</definedName>
  </definedNames>
  <calcPr calcId="191029"/>
  <customWorkbookViews>
    <customWorkbookView name="Hazel Lauder - Personal View" guid="{D357C6A3-FBD6-4EAB-86FD-63F25A413A4A}" mergeInterval="0" personalView="1" maximized="1" xWindow="-8" yWindow="-8" windowWidth="1382" windowHeight="698" tabRatio="926" activeSheetId="3" showComments="commIndAndComment"/>
    <customWorkbookView name="Helen Smart" guid="{42A8518A-5D18-994D-BB4D-E5B628A233E7}" mergeInterval="0" personalView="1" maximized="1" windowWidth="1200" windowHeight="1000" tabRatio="1000" activeSheetId="1"/>
    <customWorkbookView name="Hazel Lauder" guid="{46560A57-5737-A447-BE63-207198F17EA7}" mergeInterval="0" personalView="1" maximized="1" windowWidth="1200" windowHeight="1000" tabRatio="1000" activeSheetId="1"/>
    <customWorkbookView name=" " guid="{5FE8B400-0D8D-7849-A08E-77358A2D2C42}" mergeInterval="0" personalView="1" maximized="1" windowWidth="1200" windowHeight="1000" tabRatio="1000" activeSheetId="1"/>
    <customWorkbookView name="Russell Frith - Personal View" guid="{FC68EF6A-F0CE-4275-AF58-AF50CA87E057}" mergeInterval="0" personalView="1" maximized="1" xWindow="-8" yWindow="-8" windowWidth="1936" windowHeight="1056" tabRatio="9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D36" i="2"/>
  <c r="D17" i="3" l="1"/>
  <c r="D44" i="2"/>
  <c r="D37" i="2"/>
  <c r="D39" i="2" s="1"/>
  <c r="D32" i="2"/>
  <c r="G32" i="2"/>
  <c r="L23" i="14"/>
  <c r="D27" i="2"/>
  <c r="D33" i="2"/>
  <c r="H25" i="2"/>
  <c r="D22" i="2"/>
  <c r="G29" i="14"/>
  <c r="H18" i="14"/>
  <c r="H19" i="14"/>
  <c r="L19" i="14" s="1"/>
  <c r="H20" i="14"/>
  <c r="H21" i="14"/>
  <c r="H22" i="14"/>
  <c r="H23" i="14"/>
  <c r="H24" i="14"/>
  <c r="H25" i="14"/>
  <c r="H26" i="14"/>
  <c r="H27" i="14"/>
  <c r="H28" i="14"/>
  <c r="H17" i="14"/>
  <c r="E20" i="3"/>
  <c r="I39" i="2"/>
  <c r="I28" i="2"/>
  <c r="K29" i="14"/>
  <c r="G39" i="2"/>
  <c r="L25" i="14"/>
  <c r="E39" i="2"/>
  <c r="F39" i="2"/>
  <c r="E28" i="2"/>
  <c r="F28" i="2"/>
  <c r="H19" i="2"/>
  <c r="D28" i="2"/>
  <c r="L18" i="14"/>
  <c r="L21" i="14"/>
  <c r="L26" i="14"/>
  <c r="L27" i="14"/>
  <c r="L17" i="14"/>
  <c r="I29" i="14"/>
  <c r="D29" i="14"/>
  <c r="E29" i="14"/>
  <c r="F29" i="14"/>
  <c r="J29" i="14"/>
  <c r="L22" i="14"/>
  <c r="L24" i="14"/>
  <c r="L20" i="14" l="1"/>
  <c r="H29" i="14"/>
  <c r="L28" i="14"/>
  <c r="G28" i="2"/>
  <c r="L29" i="14" l="1"/>
  <c r="E27" i="3"/>
  <c r="E13" i="3" l="1"/>
  <c r="E34" i="3"/>
  <c r="E33" i="3"/>
  <c r="D33" i="3"/>
  <c r="E37" i="3" l="1"/>
  <c r="H26" i="2" l="1"/>
  <c r="H11" i="2"/>
  <c r="H23" i="2" l="1"/>
  <c r="H35" i="2" l="1"/>
  <c r="H44" i="2" l="1"/>
  <c r="H24" i="2"/>
  <c r="H37" i="2"/>
  <c r="I41" i="2" l="1"/>
  <c r="I45" i="2" s="1"/>
  <c r="H27" i="2"/>
  <c r="H36" i="2"/>
  <c r="H34" i="2"/>
  <c r="H32" i="2"/>
  <c r="H9" i="2"/>
  <c r="H18" i="2"/>
  <c r="H12" i="2"/>
  <c r="H43" i="2"/>
  <c r="H31" i="2"/>
  <c r="H10" i="2"/>
  <c r="H13" i="2"/>
  <c r="H14" i="2"/>
  <c r="H15" i="2"/>
  <c r="H16" i="2"/>
  <c r="H17" i="2"/>
  <c r="H20" i="2"/>
  <c r="H21" i="2"/>
  <c r="H33" i="2"/>
  <c r="H39" i="2" l="1"/>
  <c r="E41" i="2"/>
  <c r="E45" i="2" s="1"/>
  <c r="F41" i="2"/>
  <c r="F45" i="2" s="1"/>
  <c r="D37" i="3"/>
  <c r="G41" i="2"/>
  <c r="H22" i="2"/>
  <c r="H28" i="2" s="1"/>
  <c r="G45" i="2" l="1"/>
  <c r="D20" i="3"/>
  <c r="A47" i="9"/>
  <c r="A48" i="9"/>
  <c r="B48" i="9"/>
  <c r="A49" i="9"/>
  <c r="B49" i="9"/>
  <c r="A53" i="9"/>
  <c r="A60" i="9" s="1"/>
  <c r="E22" i="13"/>
  <c r="F22" i="13"/>
  <c r="D9" i="3"/>
  <c r="D41" i="2" l="1"/>
  <c r="H41" i="2" s="1"/>
  <c r="D25" i="3"/>
  <c r="D45" i="2" l="1"/>
  <c r="H45" i="2"/>
  <c r="D11" i="3"/>
  <c r="D13" i="3" s="1"/>
  <c r="D23" i="3" l="1"/>
  <c r="D27" i="3" s="1"/>
</calcChain>
</file>

<file path=xl/sharedStrings.xml><?xml version="1.0" encoding="utf-8"?>
<sst xmlns="http://schemas.openxmlformats.org/spreadsheetml/2006/main" count="178" uniqueCount="131">
  <si>
    <t>Unrestricted</t>
  </si>
  <si>
    <t xml:space="preserve">Restricted </t>
  </si>
  <si>
    <t xml:space="preserve">Endowment </t>
  </si>
  <si>
    <t>Total</t>
  </si>
  <si>
    <t>Funds</t>
  </si>
  <si>
    <t>Total Funds</t>
  </si>
  <si>
    <t>£</t>
  </si>
  <si>
    <t>Incoming resources</t>
  </si>
  <si>
    <t>Resources expended</t>
  </si>
  <si>
    <t>Reconciliation of Funds</t>
  </si>
  <si>
    <t>Total funds brought forward</t>
  </si>
  <si>
    <t>Total funds carried forward</t>
  </si>
  <si>
    <t>Respective responsibilities of trustees and examiner</t>
  </si>
  <si>
    <t>Basis of independent examiner’s statement</t>
  </si>
  <si>
    <t>Independent examiner’s statement</t>
  </si>
  <si>
    <t xml:space="preserve">In the course of my examination, no matter has come to my attention </t>
  </si>
  <si>
    <t>Haddington</t>
  </si>
  <si>
    <t>Charitable Purposes</t>
  </si>
  <si>
    <t>The purposes, as recorded in the constitution, are to promote and encourage the study, practice and</t>
  </si>
  <si>
    <t>knowledge of the visual arts in East Lothian.</t>
  </si>
  <si>
    <t>POLDRATE ARTS AND CRAFTS CENTRE</t>
  </si>
  <si>
    <t>Restricted</t>
  </si>
  <si>
    <t>and signed on their behalf by</t>
  </si>
  <si>
    <t xml:space="preserve">STATEMENT OF BALANCES </t>
  </si>
  <si>
    <t>Bank and Cash In Hand</t>
  </si>
  <si>
    <t>Opening balance</t>
  </si>
  <si>
    <t>Closing balance</t>
  </si>
  <si>
    <t>Reserves</t>
  </si>
  <si>
    <t>Unrestricted Income funds</t>
  </si>
  <si>
    <t>Restricted Income Funds</t>
  </si>
  <si>
    <t>Represented by:</t>
  </si>
  <si>
    <t>STATEMENT OF RECEIPTS AND PAYMENTS</t>
  </si>
  <si>
    <t>Total receipts</t>
  </si>
  <si>
    <t>Total payments</t>
  </si>
  <si>
    <r>
      <t>1.</t>
    </r>
    <r>
      <rPr>
        <sz val="12"/>
        <color indexed="8"/>
        <rFont val="Times New Roman"/>
        <family val="1"/>
      </rPr>
      <t xml:space="preserve">     </t>
    </r>
    <r>
      <rPr>
        <sz val="12"/>
        <color indexed="8"/>
        <rFont val="Arial"/>
        <family val="2"/>
      </rPr>
      <t>which gives me reasonable cause to believe that in any material respect the requirements:</t>
    </r>
  </si>
  <si>
    <t>accounts to be reached.</t>
  </si>
  <si>
    <r>
      <t>2.</t>
    </r>
    <r>
      <rPr>
        <sz val="12"/>
        <color indexed="8"/>
        <rFont val="Times New Roman"/>
        <family val="1"/>
      </rPr>
      <t xml:space="preserve">     </t>
    </r>
    <r>
      <rPr>
        <sz val="12"/>
        <color indexed="8"/>
        <rFont val="Arial"/>
        <family val="2"/>
      </rPr>
      <t>to which, in my opinion, attention should be drawn in order to enable a proper understanding of the</t>
    </r>
  </si>
  <si>
    <t>the 2006 Accounts Regulations</t>
  </si>
  <si>
    <t xml:space="preserve">             • to keep accounting records in accordance with Section 44(1) (a) of the 2005 Act and Regulation 4 of </t>
  </si>
  <si>
    <t xml:space="preserve">             • to prepare accounts which accord with the accounting records and comply with Regulation 9 of the</t>
  </si>
  <si>
    <t>2006 Accounts Regulations have not been met, or</t>
  </si>
  <si>
    <t xml:space="preserve">The charity’s trustees are responsible for the preparation of the accounts in accordance with the terms of the </t>
  </si>
  <si>
    <t xml:space="preserve">The charity trustees consider that the audit requirement of Regulation 10(1) (d) of the 2006 Accounts Regulations  </t>
  </si>
  <si>
    <t xml:space="preserve">does not apply. It is my responsibility to examine the accounts as required under section 44(1) (c) of the Act and </t>
  </si>
  <si>
    <t>to state whether particular matters have come to my attention.</t>
  </si>
  <si>
    <t>and were signed on its behalf by:</t>
  </si>
  <si>
    <t>YEAR ENDED 31 AUGUST 2016</t>
  </si>
  <si>
    <t>NOTES TO THE ACCOUNTS</t>
  </si>
  <si>
    <t>Trustee Expenses</t>
  </si>
  <si>
    <t>Statement of Balances</t>
  </si>
  <si>
    <t>Other assets</t>
  </si>
  <si>
    <t>Pottery Kiln</t>
  </si>
  <si>
    <t>Glass Kiln</t>
  </si>
  <si>
    <t>Liabiliies</t>
  </si>
  <si>
    <t>Prepaid class fees</t>
  </si>
  <si>
    <t>evidence that would be required in an audit, and consequently I do not express an audit opinion on the accounts.</t>
  </si>
  <si>
    <t xml:space="preserve">My examination is carried out in accordance with Regulation 11 of the Charities Accounts (Scotland) Regulations 2006. </t>
  </si>
  <si>
    <t>An examination includes a review  of the accounting records kept by the charity and a comparison of the accounts</t>
  </si>
  <si>
    <t xml:space="preserve">seeks explanations from the trustees concerning any such matters. The procedures undertaken do not provide all the </t>
  </si>
  <si>
    <t>presented with those records. It also includes consideration of any unusual items or disclosures in the accounts, and</t>
  </si>
  <si>
    <t xml:space="preserve">Charities and Trustee Investment (Scotland) 2005 Act and the Charities Accounts (Scotland)  Regulations 2006.  </t>
  </si>
  <si>
    <t>The accounts have been prepared on a receipts and payments basis.</t>
  </si>
  <si>
    <t>1. Basis of preparation</t>
  </si>
  <si>
    <t>Surplus/(deficit) for the period</t>
  </si>
  <si>
    <t>Other</t>
  </si>
  <si>
    <t>Food</t>
  </si>
  <si>
    <t>Alison Reynolds</t>
  </si>
  <si>
    <t>Cash</t>
  </si>
  <si>
    <t>Kitchen Equipment</t>
  </si>
  <si>
    <t>Independent Examiner’s Report to the Trustees of Our Community Kitchen SCIO</t>
  </si>
  <si>
    <t>Russell A J Frith ACA</t>
  </si>
  <si>
    <t>Registered Charity Number SC048677</t>
  </si>
  <si>
    <t>59 Long Cram</t>
  </si>
  <si>
    <t>EH41 4NS</t>
  </si>
  <si>
    <t>2. Restricted Funds</t>
  </si>
  <si>
    <t>The charity has received funding from a number of sources which are for use in specified ways</t>
  </si>
  <si>
    <t>to support the activities of the Community Kitchen.</t>
  </si>
  <si>
    <t>Other donations and fundraising</t>
  </si>
  <si>
    <t xml:space="preserve">Closing balances </t>
  </si>
  <si>
    <t>Bank balances</t>
  </si>
  <si>
    <t>Surplus for Year</t>
  </si>
  <si>
    <t>Robertson Trust</t>
  </si>
  <si>
    <t>McInroy &amp; Wood</t>
  </si>
  <si>
    <t>Utilities</t>
  </si>
  <si>
    <t>Other equipment</t>
  </si>
  <si>
    <t>Foundation Scotland (Baillie Gifford)</t>
  </si>
  <si>
    <t>Donations towards meals</t>
  </si>
  <si>
    <t>50/50 Club</t>
  </si>
  <si>
    <t>One Partnership Funding (ELC)</t>
  </si>
  <si>
    <t>Transfers</t>
  </si>
  <si>
    <t>Volunteer Centre East Lothian</t>
  </si>
  <si>
    <t>People costs</t>
  </si>
  <si>
    <t>Lammermuir Larder</t>
  </si>
  <si>
    <t>Funds 2024</t>
  </si>
  <si>
    <t>Just Giving</t>
  </si>
  <si>
    <t>Impact funding (Silf)</t>
  </si>
  <si>
    <t>Bank of Scotland Foundation</t>
  </si>
  <si>
    <t>Opening</t>
  </si>
  <si>
    <t>Balance</t>
  </si>
  <si>
    <t>Receipts</t>
  </si>
  <si>
    <t>Payments</t>
  </si>
  <si>
    <t>at</t>
  </si>
  <si>
    <t>Transfer</t>
  </si>
  <si>
    <t>(to)/from</t>
  </si>
  <si>
    <t>unrestricted</t>
  </si>
  <si>
    <t>National Lottery -kitchen</t>
  </si>
  <si>
    <t>Area Partnerships</t>
  </si>
  <si>
    <t>Foundation Scotland</t>
  </si>
  <si>
    <t>Vol. Centre E Lothian</t>
  </si>
  <si>
    <t>National Lottery - garden</t>
  </si>
  <si>
    <t>One Partnership</t>
  </si>
  <si>
    <t>National Lottery - kitchen</t>
  </si>
  <si>
    <t>B&amp;Q foundation</t>
  </si>
  <si>
    <t>Impact funding (SILF)</t>
  </si>
  <si>
    <t>ELC Tyne &amp; Esk</t>
  </si>
  <si>
    <t>ELC Tyne &amp; Esk Fund</t>
  </si>
  <si>
    <t>B&amp;Q Foundation</t>
  </si>
  <si>
    <t>recategorised as unrestricted and they have been transferred accordingly.</t>
  </si>
  <si>
    <t>Garden supplies and equipment</t>
  </si>
  <si>
    <t>Activities</t>
  </si>
  <si>
    <t>YEAR ENDED 31 JULY 2025</t>
  </si>
  <si>
    <t>Funds 2025</t>
  </si>
  <si>
    <t>31 JULY 2025</t>
  </si>
  <si>
    <t>I report on the accounts of the charity for the period ended 31 July 2025.</t>
  </si>
  <si>
    <t>Other income</t>
  </si>
  <si>
    <t>Queensberry</t>
  </si>
  <si>
    <t>Garfield Morgan</t>
  </si>
  <si>
    <t xml:space="preserve">In 2023/24 a review of other balances brought forward from previous years resulted in the remaining balances being </t>
  </si>
  <si>
    <t>Approved by the Trustees on 16/03/2026</t>
  </si>
  <si>
    <t>Erica Muirhead</t>
  </si>
  <si>
    <t>The financial statements were approved by the Board of Trustees on 16/03/2026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</si>
</sst>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\-_-;_-@_-"/>
    <numFmt numFmtId="165" formatCode="_-* #,##0.00_-;\-* #,##0.00_-;_-* \-??_-;_-@_-"/>
    <numFmt numFmtId="166" formatCode="&quot;£ &quot;#,##0.00"/>
    <numFmt numFmtId="167" formatCode="[$-809]dd\ mmmm\ yyyy;@"/>
    <numFmt numFmtId="168" formatCode="_-* #,##0_-;\-* #,##0_-;_-* &quot;-&quot;??_-;_-@_-"/>
  </numFmts>
  <fonts count="11" x14ac:knownFonts="1">
    <font>
      <sz val="10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indexed="15"/>
      <name val="Arial"/>
      <family val="2"/>
    </font>
    <font>
      <b/>
      <i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Times New Roman"/>
      <family val="1"/>
    </font>
    <font>
      <sz val="12"/>
      <name val="Arial"/>
    </font>
    <font>
      <b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3" fontId="2" fillId="0" borderId="2" xfId="0" applyNumberFormat="1" applyFont="1" applyBorder="1"/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/>
    </xf>
    <xf numFmtId="0" fontId="3" fillId="0" borderId="3" xfId="0" applyFont="1" applyBorder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4" fillId="0" borderId="0" xfId="0" applyFont="1" applyAlignment="1">
      <alignment horizontal="left" indent="2"/>
    </xf>
    <xf numFmtId="15" fontId="4" fillId="0" borderId="0" xfId="0" applyNumberFormat="1" applyFont="1"/>
    <xf numFmtId="4" fontId="2" fillId="2" borderId="0" xfId="0" applyNumberFormat="1" applyFont="1" applyFill="1"/>
    <xf numFmtId="4" fontId="3" fillId="0" borderId="0" xfId="0" applyNumberFormat="1" applyFont="1"/>
    <xf numFmtId="4" fontId="0" fillId="0" borderId="0" xfId="0" applyNumberFormat="1"/>
    <xf numFmtId="4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166" fontId="2" fillId="0" borderId="0" xfId="0" applyNumberFormat="1" applyFont="1"/>
    <xf numFmtId="4" fontId="6" fillId="0" borderId="0" xfId="0" applyNumberFormat="1" applyFont="1"/>
    <xf numFmtId="0" fontId="2" fillId="0" borderId="0" xfId="0" applyFont="1" applyAlignment="1">
      <alignment horizontal="center" vertical="center" wrapText="1"/>
    </xf>
    <xf numFmtId="41" fontId="2" fillId="0" borderId="0" xfId="0" applyNumberFormat="1" applyFont="1"/>
    <xf numFmtId="37" fontId="2" fillId="0" borderId="0" xfId="0" applyNumberFormat="1" applyFont="1"/>
    <xf numFmtId="0" fontId="0" fillId="0" borderId="0" xfId="0" applyAlignment="1">
      <alignment horizontal="left"/>
    </xf>
    <xf numFmtId="3" fontId="3" fillId="0" borderId="0" xfId="0" applyNumberFormat="1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 indent="2"/>
    </xf>
    <xf numFmtId="167" fontId="4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3" fontId="2" fillId="0" borderId="4" xfId="0" applyNumberFormat="1" applyFont="1" applyBorder="1"/>
    <xf numFmtId="1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/>
    </xf>
    <xf numFmtId="15" fontId="0" fillId="0" borderId="0" xfId="0" applyNumberFormat="1"/>
    <xf numFmtId="168" fontId="2" fillId="0" borderId="0" xfId="0" applyNumberFormat="1" applyFont="1"/>
    <xf numFmtId="168" fontId="2" fillId="0" borderId="0" xfId="1" applyNumberFormat="1" applyFont="1" applyBorder="1" applyAlignment="1">
      <alignment horizontal="right"/>
    </xf>
    <xf numFmtId="3" fontId="2" fillId="0" borderId="0" xfId="1" applyNumberFormat="1" applyFont="1" applyFill="1"/>
    <xf numFmtId="3" fontId="2" fillId="0" borderId="0" xfId="1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/>
    <xf numFmtId="3" fontId="2" fillId="0" borderId="0" xfId="1" applyNumberFormat="1" applyFont="1"/>
    <xf numFmtId="168" fontId="2" fillId="0" borderId="0" xfId="1" applyNumberFormat="1" applyFont="1"/>
    <xf numFmtId="0" fontId="9" fillId="0" borderId="0" xfId="0" applyFont="1"/>
    <xf numFmtId="168" fontId="9" fillId="0" borderId="0" xfId="0" applyNumberFormat="1" applyFont="1"/>
    <xf numFmtId="15" fontId="9" fillId="0" borderId="0" xfId="0" applyNumberFormat="1" applyFont="1"/>
    <xf numFmtId="0" fontId="9" fillId="0" borderId="0" xfId="0" applyFont="1" applyAlignment="1">
      <alignment horizontal="center"/>
    </xf>
    <xf numFmtId="168" fontId="9" fillId="0" borderId="0" xfId="1" applyNumberFormat="1" applyFont="1"/>
    <xf numFmtId="1" fontId="2" fillId="0" borderId="0" xfId="1" applyNumberFormat="1" applyFont="1" applyAlignment="1">
      <alignment horizontal="right"/>
    </xf>
    <xf numFmtId="0" fontId="10" fillId="0" borderId="0" xfId="0" applyFont="1"/>
    <xf numFmtId="14" fontId="3" fillId="0" borderId="0" xfId="0" applyNumberFormat="1" applyFont="1"/>
    <xf numFmtId="14" fontId="10" fillId="0" borderId="0" xfId="0" applyNumberFormat="1" applyFont="1"/>
    <xf numFmtId="44" fontId="3" fillId="0" borderId="0" xfId="0" applyNumberFormat="1" applyFont="1" applyAlignment="1">
      <alignment horizontal="center"/>
    </xf>
    <xf numFmtId="168" fontId="9" fillId="0" borderId="6" xfId="1" applyNumberFormat="1" applyFont="1" applyBorder="1"/>
    <xf numFmtId="168" fontId="9" fillId="0" borderId="0" xfId="1" applyNumberFormat="1" applyFont="1" applyBorder="1"/>
    <xf numFmtId="168" fontId="2" fillId="0" borderId="0" xfId="1" applyNumberFormat="1" applyFont="1" applyBorder="1"/>
    <xf numFmtId="0" fontId="3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BE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3</xdr:col>
      <xdr:colOff>161925</xdr:colOff>
      <xdr:row>45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B3484-EDDD-B3BD-761E-C5A7DE130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8029575"/>
          <a:ext cx="2343150" cy="5810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9"/>
  <sheetViews>
    <sheetView showGridLines="0" tabSelected="1" zoomScale="119" zoomScaleNormal="119" zoomScaleSheetLayoutView="85" workbookViewId="0">
      <selection activeCell="C52" sqref="C52"/>
    </sheetView>
  </sheetViews>
  <sheetFormatPr defaultColWidth="8.85546875" defaultRowHeight="15" x14ac:dyDescent="0.2"/>
  <cols>
    <col min="1" max="2" width="5.7109375" style="1" customWidth="1"/>
    <col min="3" max="3" width="42.28515625" style="1" customWidth="1"/>
    <col min="4" max="4" width="15" style="1" customWidth="1"/>
    <col min="5" max="5" width="0.140625" style="1" hidden="1" customWidth="1"/>
    <col min="6" max="6" width="0.140625" style="1" customWidth="1"/>
    <col min="7" max="7" width="13.7109375" style="1" customWidth="1"/>
    <col min="8" max="8" width="13.42578125" style="1" customWidth="1"/>
    <col min="9" max="9" width="14.42578125" style="1" customWidth="1"/>
    <col min="10" max="15" width="8.85546875" style="1"/>
    <col min="16" max="16" width="14.7109375" style="1" bestFit="1" customWidth="1"/>
    <col min="17" max="16384" width="8.85546875" style="1"/>
  </cols>
  <sheetData>
    <row r="1" spans="1:16" ht="15.75" x14ac:dyDescent="0.25">
      <c r="A1" s="75"/>
      <c r="B1" s="75"/>
      <c r="C1" s="75"/>
      <c r="D1" s="75"/>
      <c r="E1" s="75"/>
      <c r="F1" s="75"/>
      <c r="G1" s="75"/>
      <c r="H1" s="75"/>
      <c r="I1" s="75"/>
    </row>
    <row r="2" spans="1:16" ht="15.75" x14ac:dyDescent="0.25">
      <c r="A2" s="75" t="s">
        <v>120</v>
      </c>
      <c r="B2" s="75"/>
      <c r="C2" s="75"/>
      <c r="D2" s="75"/>
      <c r="E2" s="75"/>
      <c r="F2" s="75"/>
      <c r="G2" s="75"/>
      <c r="H2" s="75"/>
      <c r="I2" s="75"/>
    </row>
    <row r="3" spans="1:16" ht="15.75" x14ac:dyDescent="0.25">
      <c r="A3" s="4" t="s">
        <v>31</v>
      </c>
      <c r="B3" s="4"/>
      <c r="C3" s="4"/>
      <c r="D3" s="4"/>
      <c r="E3" s="4"/>
      <c r="F3" s="4"/>
      <c r="G3" s="4"/>
      <c r="H3" s="4"/>
      <c r="I3" s="4"/>
    </row>
    <row r="4" spans="1:16" ht="15.75" x14ac:dyDescent="0.2">
      <c r="D4" s="8" t="s">
        <v>0</v>
      </c>
      <c r="E4" s="8" t="s">
        <v>1</v>
      </c>
      <c r="F4" s="8" t="s">
        <v>2</v>
      </c>
      <c r="G4" s="8" t="s">
        <v>21</v>
      </c>
      <c r="H4" s="8" t="s">
        <v>3</v>
      </c>
      <c r="I4" s="8" t="s">
        <v>3</v>
      </c>
    </row>
    <row r="5" spans="1:16" ht="15.75" x14ac:dyDescent="0.2">
      <c r="D5" s="8" t="s">
        <v>4</v>
      </c>
      <c r="E5" s="8" t="s">
        <v>4</v>
      </c>
      <c r="F5" s="8" t="s">
        <v>4</v>
      </c>
      <c r="G5" s="8" t="s">
        <v>4</v>
      </c>
      <c r="H5" s="8" t="s">
        <v>121</v>
      </c>
      <c r="I5" s="8" t="s">
        <v>93</v>
      </c>
    </row>
    <row r="6" spans="1:16" s="2" customFormat="1" ht="15.75" x14ac:dyDescent="0.25"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</row>
    <row r="7" spans="1:16" ht="15.75" x14ac:dyDescent="0.25">
      <c r="A7" s="4" t="s">
        <v>7</v>
      </c>
      <c r="B7" s="4"/>
      <c r="C7" s="4"/>
      <c r="D7" s="7"/>
      <c r="E7" s="7"/>
      <c r="F7" s="7"/>
      <c r="G7" s="7"/>
      <c r="H7" s="7"/>
      <c r="I7" s="52"/>
    </row>
    <row r="8" spans="1:16" ht="15.75" x14ac:dyDescent="0.25">
      <c r="A8" s="4"/>
      <c r="B8" s="4"/>
      <c r="C8" s="4"/>
      <c r="D8" s="7"/>
      <c r="E8" s="7"/>
      <c r="F8" s="7"/>
      <c r="G8" s="7"/>
      <c r="H8" s="7"/>
      <c r="I8" s="52"/>
    </row>
    <row r="9" spans="1:16" x14ac:dyDescent="0.2">
      <c r="B9" s="1" t="s">
        <v>86</v>
      </c>
      <c r="D9" s="22">
        <v>20908</v>
      </c>
      <c r="E9" s="47"/>
      <c r="F9" s="47"/>
      <c r="G9" s="47"/>
      <c r="H9" s="22">
        <f>D9+G9</f>
        <v>20908</v>
      </c>
      <c r="I9" s="22">
        <v>21521</v>
      </c>
      <c r="K9" s="10"/>
      <c r="P9"/>
    </row>
    <row r="10" spans="1:16" x14ac:dyDescent="0.2">
      <c r="B10" s="1" t="s">
        <v>111</v>
      </c>
      <c r="D10" s="61"/>
      <c r="E10" s="22"/>
      <c r="F10" s="22"/>
      <c r="G10" s="22">
        <v>31000</v>
      </c>
      <c r="H10" s="22">
        <f t="shared" ref="H10:H22" si="0">D10+G10</f>
        <v>31000</v>
      </c>
      <c r="I10" s="22">
        <v>31000</v>
      </c>
      <c r="P10"/>
    </row>
    <row r="11" spans="1:16" x14ac:dyDescent="0.2">
      <c r="B11" s="1" t="s">
        <v>81</v>
      </c>
      <c r="D11" s="22"/>
      <c r="E11" s="22"/>
      <c r="F11" s="22"/>
      <c r="G11" s="57">
        <v>15000</v>
      </c>
      <c r="H11" s="22">
        <f t="shared" si="0"/>
        <v>15000</v>
      </c>
      <c r="I11" s="22">
        <v>15000</v>
      </c>
      <c r="P11"/>
    </row>
    <row r="12" spans="1:16" x14ac:dyDescent="0.2">
      <c r="B12" s="1" t="s">
        <v>85</v>
      </c>
      <c r="D12" s="61">
        <v>2252</v>
      </c>
      <c r="E12" s="22"/>
      <c r="F12" s="22"/>
      <c r="G12" s="22"/>
      <c r="H12" s="22">
        <f>D12+G12</f>
        <v>2252</v>
      </c>
      <c r="I12" s="22">
        <v>0</v>
      </c>
      <c r="P12"/>
    </row>
    <row r="13" spans="1:16" x14ac:dyDescent="0.2">
      <c r="B13" s="1" t="s">
        <v>95</v>
      </c>
      <c r="D13" s="22"/>
      <c r="E13" s="22"/>
      <c r="F13" s="22"/>
      <c r="G13" s="22">
        <v>23650</v>
      </c>
      <c r="H13" s="22">
        <f t="shared" si="0"/>
        <v>23650</v>
      </c>
      <c r="I13" s="22">
        <v>27206</v>
      </c>
      <c r="P13"/>
    </row>
    <row r="14" spans="1:16" x14ac:dyDescent="0.2">
      <c r="B14" s="1" t="s">
        <v>90</v>
      </c>
      <c r="D14" s="22"/>
      <c r="E14" s="22"/>
      <c r="F14" s="22"/>
      <c r="G14" s="22">
        <v>16740</v>
      </c>
      <c r="H14" s="22">
        <f t="shared" si="0"/>
        <v>16740</v>
      </c>
      <c r="I14" s="22">
        <v>12780</v>
      </c>
      <c r="K14" s="37"/>
      <c r="P14"/>
    </row>
    <row r="15" spans="1:16" x14ac:dyDescent="0.2">
      <c r="B15" s="1" t="s">
        <v>96</v>
      </c>
      <c r="D15" s="22"/>
      <c r="E15" s="22"/>
      <c r="F15" s="22"/>
      <c r="G15" s="22">
        <v>21600</v>
      </c>
      <c r="H15" s="22">
        <f t="shared" si="0"/>
        <v>21600</v>
      </c>
      <c r="I15" s="22">
        <v>21600</v>
      </c>
      <c r="K15" s="37"/>
      <c r="P15"/>
    </row>
    <row r="16" spans="1:16" x14ac:dyDescent="0.2">
      <c r="B16" s="1" t="s">
        <v>92</v>
      </c>
      <c r="D16" s="22">
        <v>1620</v>
      </c>
      <c r="E16" s="22"/>
      <c r="F16" s="22"/>
      <c r="G16" s="22"/>
      <c r="H16" s="22">
        <f t="shared" si="0"/>
        <v>1620</v>
      </c>
      <c r="I16" s="22">
        <v>1500</v>
      </c>
      <c r="P16"/>
    </row>
    <row r="17" spans="1:16" x14ac:dyDescent="0.2">
      <c r="B17" s="1" t="s">
        <v>94</v>
      </c>
      <c r="D17" s="22"/>
      <c r="E17" s="22"/>
      <c r="F17" s="22"/>
      <c r="G17" s="48"/>
      <c r="H17" s="22">
        <f t="shared" si="0"/>
        <v>0</v>
      </c>
      <c r="I17" s="22">
        <v>13004</v>
      </c>
      <c r="P17"/>
    </row>
    <row r="18" spans="1:16" x14ac:dyDescent="0.2">
      <c r="B18" s="1" t="s">
        <v>115</v>
      </c>
      <c r="D18" s="56"/>
      <c r="G18" s="60"/>
      <c r="H18" s="22">
        <f t="shared" si="0"/>
        <v>0</v>
      </c>
      <c r="I18" s="67">
        <v>14321</v>
      </c>
      <c r="P18"/>
    </row>
    <row r="19" spans="1:16" x14ac:dyDescent="0.2">
      <c r="B19" s="1" t="s">
        <v>112</v>
      </c>
      <c r="D19" s="56"/>
      <c r="G19" s="60"/>
      <c r="H19" s="22">
        <f>D19+G19</f>
        <v>0</v>
      </c>
      <c r="I19" s="67">
        <v>5000</v>
      </c>
      <c r="P19"/>
    </row>
    <row r="20" spans="1:16" x14ac:dyDescent="0.2">
      <c r="B20" s="1" t="s">
        <v>82</v>
      </c>
      <c r="D20" s="22"/>
      <c r="E20" s="22"/>
      <c r="F20" s="22"/>
      <c r="G20" s="48"/>
      <c r="H20" s="22">
        <f t="shared" si="0"/>
        <v>0</v>
      </c>
      <c r="I20" s="22">
        <v>5000</v>
      </c>
      <c r="P20"/>
    </row>
    <row r="21" spans="1:16" x14ac:dyDescent="0.2">
      <c r="B21" s="1" t="s">
        <v>87</v>
      </c>
      <c r="D21" s="22">
        <v>7220</v>
      </c>
      <c r="E21" s="22"/>
      <c r="F21" s="22"/>
      <c r="G21" s="22"/>
      <c r="H21" s="22">
        <f t="shared" si="0"/>
        <v>7220</v>
      </c>
      <c r="I21" s="22">
        <v>7325</v>
      </c>
      <c r="P21"/>
    </row>
    <row r="22" spans="1:16" x14ac:dyDescent="0.2">
      <c r="B22" s="1" t="s">
        <v>77</v>
      </c>
      <c r="D22" s="22">
        <f>235+50+29+500+33434</f>
        <v>34248</v>
      </c>
      <c r="E22" s="22"/>
      <c r="F22" s="22"/>
      <c r="G22" s="22"/>
      <c r="H22" s="22">
        <f t="shared" si="0"/>
        <v>34248</v>
      </c>
      <c r="I22" s="22">
        <v>22114.789999999997</v>
      </c>
      <c r="P22"/>
    </row>
    <row r="23" spans="1:16" x14ac:dyDescent="0.2">
      <c r="B23" s="1" t="s">
        <v>109</v>
      </c>
      <c r="C23" s="11"/>
      <c r="D23" s="22"/>
      <c r="E23" s="22"/>
      <c r="F23" s="22"/>
      <c r="G23" s="22"/>
      <c r="H23" s="22">
        <f>D23+G23</f>
        <v>0</v>
      </c>
      <c r="I23" s="22">
        <v>9360</v>
      </c>
      <c r="P23"/>
    </row>
    <row r="24" spans="1:16" x14ac:dyDescent="0.2">
      <c r="B24" s="1" t="s">
        <v>88</v>
      </c>
      <c r="C24" s="11"/>
      <c r="D24" s="22"/>
      <c r="E24" s="22"/>
      <c r="F24" s="22"/>
      <c r="G24" s="22">
        <v>11000</v>
      </c>
      <c r="H24" s="22">
        <f t="shared" ref="H24:H27" si="1">D24+G24</f>
        <v>11000</v>
      </c>
      <c r="I24" s="22">
        <v>7200</v>
      </c>
      <c r="P24"/>
    </row>
    <row r="25" spans="1:16" x14ac:dyDescent="0.2">
      <c r="B25" s="1" t="s">
        <v>126</v>
      </c>
      <c r="C25" s="11"/>
      <c r="D25" s="22">
        <v>10000</v>
      </c>
      <c r="E25" s="22"/>
      <c r="F25" s="22"/>
      <c r="G25" s="22"/>
      <c r="H25" s="22">
        <f t="shared" si="1"/>
        <v>10000</v>
      </c>
      <c r="I25" s="22">
        <v>0</v>
      </c>
      <c r="P25"/>
    </row>
    <row r="26" spans="1:16" x14ac:dyDescent="0.2">
      <c r="B26" s="1" t="s">
        <v>125</v>
      </c>
      <c r="C26" s="11"/>
      <c r="D26" s="22">
        <v>11000</v>
      </c>
      <c r="E26" s="22"/>
      <c r="F26" s="22"/>
      <c r="G26" s="22"/>
      <c r="H26" s="22">
        <f t="shared" si="1"/>
        <v>11000</v>
      </c>
      <c r="I26" s="22">
        <v>0</v>
      </c>
      <c r="P26"/>
    </row>
    <row r="27" spans="1:16" x14ac:dyDescent="0.2">
      <c r="B27" s="1" t="s">
        <v>124</v>
      </c>
      <c r="C27" s="11"/>
      <c r="D27" s="22">
        <f>3310+31+5+870+1175-1798</f>
        <v>3593</v>
      </c>
      <c r="E27" s="22"/>
      <c r="F27" s="22"/>
      <c r="G27" s="22"/>
      <c r="H27" s="22">
        <f t="shared" si="1"/>
        <v>3593</v>
      </c>
      <c r="I27" s="22">
        <v>3007</v>
      </c>
      <c r="P27"/>
    </row>
    <row r="28" spans="1:16" ht="15.75" thickBot="1" x14ac:dyDescent="0.25">
      <c r="C28" s="11" t="s">
        <v>32</v>
      </c>
      <c r="D28" s="58">
        <f t="shared" ref="D28:I28" si="2">SUM(D9:D27)</f>
        <v>90841</v>
      </c>
      <c r="E28" s="58">
        <f t="shared" si="2"/>
        <v>0</v>
      </c>
      <c r="F28" s="58">
        <f t="shared" si="2"/>
        <v>0</v>
      </c>
      <c r="G28" s="58">
        <f t="shared" si="2"/>
        <v>118990</v>
      </c>
      <c r="H28" s="58">
        <f t="shared" si="2"/>
        <v>209831</v>
      </c>
      <c r="I28" s="58">
        <f t="shared" si="2"/>
        <v>216938.79</v>
      </c>
      <c r="M28" s="10"/>
      <c r="P28"/>
    </row>
    <row r="29" spans="1:16" ht="15.75" x14ac:dyDescent="0.25">
      <c r="A29" s="4" t="s">
        <v>8</v>
      </c>
      <c r="B29" s="4"/>
      <c r="C29" s="4"/>
      <c r="D29" s="7"/>
      <c r="E29" s="7"/>
      <c r="F29" s="7"/>
      <c r="G29" s="7"/>
      <c r="H29" s="22"/>
      <c r="I29" s="10"/>
      <c r="P29"/>
    </row>
    <row r="30" spans="1:16" ht="15.75" x14ac:dyDescent="0.25">
      <c r="A30" s="4"/>
      <c r="B30" s="4"/>
      <c r="C30" s="4"/>
      <c r="D30" s="7"/>
      <c r="E30" s="7"/>
      <c r="F30" s="7"/>
      <c r="G30" s="7"/>
      <c r="H30" s="22"/>
      <c r="I30" s="10"/>
      <c r="P30"/>
    </row>
    <row r="31" spans="1:16" x14ac:dyDescent="0.2">
      <c r="B31" s="1" t="s">
        <v>65</v>
      </c>
      <c r="D31" s="38">
        <v>21306</v>
      </c>
      <c r="E31" s="7"/>
      <c r="F31" s="7"/>
      <c r="G31" s="10"/>
      <c r="H31" s="22">
        <f t="shared" ref="H31:H36" si="3">D31+G31</f>
        <v>21306</v>
      </c>
      <c r="I31" s="10">
        <v>21450</v>
      </c>
    </row>
    <row r="32" spans="1:16" x14ac:dyDescent="0.2">
      <c r="B32" s="1" t="s">
        <v>91</v>
      </c>
      <c r="D32" s="38">
        <f>8692+2618-661</f>
        <v>10649</v>
      </c>
      <c r="E32" s="7"/>
      <c r="F32" s="7"/>
      <c r="G32" s="10">
        <f>121645+661</f>
        <v>122306</v>
      </c>
      <c r="H32" s="22">
        <f t="shared" si="3"/>
        <v>132955</v>
      </c>
      <c r="I32" s="10">
        <v>123483</v>
      </c>
    </row>
    <row r="33" spans="1:9" x14ac:dyDescent="0.2">
      <c r="B33" s="1" t="s">
        <v>83</v>
      </c>
      <c r="D33" s="22">
        <f>1882+4032</f>
        <v>5914</v>
      </c>
      <c r="E33" s="7"/>
      <c r="F33" s="7"/>
      <c r="G33" s="10"/>
      <c r="H33" s="22">
        <f t="shared" si="3"/>
        <v>5914</v>
      </c>
      <c r="I33" s="22">
        <v>5767</v>
      </c>
    </row>
    <row r="34" spans="1:9" x14ac:dyDescent="0.2">
      <c r="B34" s="1" t="s">
        <v>119</v>
      </c>
      <c r="D34" s="22">
        <v>6012</v>
      </c>
      <c r="E34" s="7"/>
      <c r="F34" s="7"/>
      <c r="G34" s="10"/>
      <c r="H34" s="22">
        <f t="shared" si="3"/>
        <v>6012</v>
      </c>
      <c r="I34" s="22">
        <v>4691</v>
      </c>
    </row>
    <row r="35" spans="1:9" x14ac:dyDescent="0.2">
      <c r="B35" s="1" t="s">
        <v>87</v>
      </c>
      <c r="D35" s="22">
        <v>2980</v>
      </c>
      <c r="E35" s="7"/>
      <c r="F35" s="7"/>
      <c r="G35" s="10"/>
      <c r="H35" s="22">
        <f t="shared" si="3"/>
        <v>2980</v>
      </c>
      <c r="I35" s="22">
        <v>3635</v>
      </c>
    </row>
    <row r="36" spans="1:9" x14ac:dyDescent="0.2">
      <c r="B36" s="1" t="s">
        <v>64</v>
      </c>
      <c r="D36" s="38">
        <f>19734+568+3451-1798-2618+735</f>
        <v>20072</v>
      </c>
      <c r="E36" s="7"/>
      <c r="F36" s="7"/>
      <c r="G36" s="10"/>
      <c r="H36" s="22">
        <f t="shared" si="3"/>
        <v>20072</v>
      </c>
      <c r="I36" s="10">
        <v>13283</v>
      </c>
    </row>
    <row r="37" spans="1:9" x14ac:dyDescent="0.2">
      <c r="B37" s="1" t="s">
        <v>118</v>
      </c>
      <c r="C37" s="11"/>
      <c r="D37" s="10">
        <f>3532-557</f>
        <v>2975</v>
      </c>
      <c r="E37" s="10"/>
      <c r="F37" s="10"/>
      <c r="G37" s="55">
        <v>557</v>
      </c>
      <c r="H37" s="22">
        <f>D37+G37</f>
        <v>3532</v>
      </c>
      <c r="I37" s="10">
        <v>21763</v>
      </c>
    </row>
    <row r="38" spans="1:9" x14ac:dyDescent="0.2">
      <c r="C38" s="11"/>
      <c r="D38" s="10"/>
      <c r="E38" s="10"/>
      <c r="F38" s="10"/>
      <c r="G38" s="55"/>
      <c r="H38" s="22"/>
      <c r="I38" s="10"/>
    </row>
    <row r="39" spans="1:9" ht="15.75" thickBot="1" x14ac:dyDescent="0.25">
      <c r="C39" s="11" t="s">
        <v>33</v>
      </c>
      <c r="D39" s="59">
        <f t="shared" ref="D39:I39" si="4">SUM(D31:D38)</f>
        <v>69908</v>
      </c>
      <c r="E39" s="59">
        <f t="shared" si="4"/>
        <v>0</v>
      </c>
      <c r="F39" s="59">
        <f t="shared" si="4"/>
        <v>0</v>
      </c>
      <c r="G39" s="59">
        <f t="shared" si="4"/>
        <v>122863</v>
      </c>
      <c r="H39" s="59">
        <f t="shared" si="4"/>
        <v>192771</v>
      </c>
      <c r="I39" s="59">
        <f t="shared" si="4"/>
        <v>194072</v>
      </c>
    </row>
    <row r="40" spans="1:9" x14ac:dyDescent="0.2">
      <c r="C40" s="11"/>
      <c r="D40" s="10"/>
      <c r="E40" s="10"/>
      <c r="F40" s="10"/>
      <c r="G40" s="55"/>
      <c r="H40" s="22"/>
      <c r="I40" s="10"/>
    </row>
    <row r="41" spans="1:9" x14ac:dyDescent="0.2">
      <c r="C41" s="11" t="s">
        <v>63</v>
      </c>
      <c r="D41" s="10">
        <f>D28-D39</f>
        <v>20933</v>
      </c>
      <c r="E41" s="10">
        <f>E28-E39</f>
        <v>0</v>
      </c>
      <c r="F41" s="10">
        <f>F28-F39</f>
        <v>0</v>
      </c>
      <c r="G41" s="10">
        <f>G28-G39</f>
        <v>-3873</v>
      </c>
      <c r="H41" s="10">
        <f>G41+D41</f>
        <v>17060</v>
      </c>
      <c r="I41" s="10">
        <f>I28-I39</f>
        <v>22866.790000000008</v>
      </c>
    </row>
    <row r="42" spans="1:9" ht="15.75" x14ac:dyDescent="0.25">
      <c r="A42" s="4" t="s">
        <v>9</v>
      </c>
      <c r="B42" s="4"/>
      <c r="C42" s="4"/>
      <c r="D42" s="10"/>
      <c r="E42" s="7"/>
      <c r="F42" s="7"/>
      <c r="G42" s="7"/>
      <c r="H42" s="10"/>
      <c r="I42" s="10"/>
    </row>
    <row r="43" spans="1:9" x14ac:dyDescent="0.2">
      <c r="B43" s="1" t="s">
        <v>10</v>
      </c>
      <c r="D43" s="10">
        <v>46204.94</v>
      </c>
      <c r="F43" s="1">
        <v>971</v>
      </c>
      <c r="G43" s="10">
        <v>69935.850000000006</v>
      </c>
      <c r="H43" s="10">
        <f>D43+G43</f>
        <v>116140.79000000001</v>
      </c>
      <c r="I43" s="10">
        <v>93274</v>
      </c>
    </row>
    <row r="44" spans="1:9" x14ac:dyDescent="0.2">
      <c r="B44" s="1" t="s">
        <v>89</v>
      </c>
      <c r="D44" s="10">
        <f>-1729</f>
        <v>-1729</v>
      </c>
      <c r="G44" s="66">
        <v>1729</v>
      </c>
      <c r="H44" s="10">
        <f>D44+G44</f>
        <v>0</v>
      </c>
      <c r="I44" s="10">
        <v>0</v>
      </c>
    </row>
    <row r="45" spans="1:9" ht="15.75" thickBot="1" x14ac:dyDescent="0.25">
      <c r="C45" s="11" t="s">
        <v>11</v>
      </c>
      <c r="D45" s="13">
        <f>SUM(D41:D44)</f>
        <v>65408.94</v>
      </c>
      <c r="E45" s="13">
        <f t="shared" ref="E45:F45" si="5">SUM(E41:E43)</f>
        <v>0</v>
      </c>
      <c r="F45" s="13">
        <f t="shared" si="5"/>
        <v>971</v>
      </c>
      <c r="G45" s="13">
        <f>SUM(G41:G44)</f>
        <v>67791.850000000006</v>
      </c>
      <c r="H45" s="13">
        <f>SUM(H41:H44)</f>
        <v>133200.79</v>
      </c>
      <c r="I45" s="13">
        <f>I41+I43</f>
        <v>116140.79000000001</v>
      </c>
    </row>
    <row r="46" spans="1:9" ht="15.75" thickTop="1" x14ac:dyDescent="0.2">
      <c r="C46" s="11"/>
      <c r="D46" s="10"/>
      <c r="E46" s="10"/>
      <c r="F46" s="10"/>
      <c r="G46" s="10"/>
      <c r="H46" s="10"/>
      <c r="I46" s="10"/>
    </row>
    <row r="47" spans="1:9" x14ac:dyDescent="0.2">
      <c r="B47" s="1" t="s">
        <v>128</v>
      </c>
      <c r="C47" s="11"/>
      <c r="D47" s="7"/>
      <c r="E47" s="14"/>
      <c r="F47" s="14"/>
      <c r="G47" s="14"/>
      <c r="H47" s="7"/>
      <c r="I47" s="7"/>
    </row>
    <row r="48" spans="1:9" x14ac:dyDescent="0.2">
      <c r="C48" s="11"/>
      <c r="D48" s="7"/>
      <c r="E48" s="14"/>
      <c r="F48" s="14"/>
      <c r="G48" s="14"/>
      <c r="H48" s="7"/>
      <c r="I48" s="7"/>
    </row>
    <row r="49" spans="1:9" x14ac:dyDescent="0.2">
      <c r="A49" s="15"/>
      <c r="B49" s="1" t="s">
        <v>22</v>
      </c>
      <c r="H49" s="16"/>
    </row>
    <row r="50" spans="1:9" x14ac:dyDescent="0.2">
      <c r="A50" s="15"/>
    </row>
    <row r="51" spans="1:9" x14ac:dyDescent="0.2">
      <c r="A51" s="15"/>
      <c r="B51" s="1" t="s">
        <v>129</v>
      </c>
    </row>
    <row r="52" spans="1:9" x14ac:dyDescent="0.2">
      <c r="A52" s="15"/>
      <c r="B52" s="1" t="s">
        <v>66</v>
      </c>
    </row>
    <row r="53" spans="1:9" ht="15.75" x14ac:dyDescent="0.25">
      <c r="B53" s="8"/>
      <c r="C53" s="2"/>
      <c r="D53" s="2"/>
      <c r="E53" s="2"/>
      <c r="F53" s="2"/>
      <c r="G53" s="2"/>
      <c r="H53" s="2"/>
      <c r="I53" s="2"/>
    </row>
    <row r="54" spans="1:9" x14ac:dyDescent="0.2">
      <c r="A54" s="15"/>
    </row>
    <row r="55" spans="1:9" x14ac:dyDescent="0.2">
      <c r="A55" s="15"/>
    </row>
    <row r="56" spans="1:9" x14ac:dyDescent="0.2">
      <c r="A56" s="15"/>
    </row>
    <row r="57" spans="1:9" x14ac:dyDescent="0.2">
      <c r="A57" s="15"/>
    </row>
    <row r="58" spans="1:9" x14ac:dyDescent="0.2">
      <c r="A58" s="15"/>
    </row>
    <row r="59" spans="1:9" x14ac:dyDescent="0.2">
      <c r="A59" s="15"/>
    </row>
    <row r="76" spans="2:9" x14ac:dyDescent="0.2">
      <c r="B76" s="3"/>
    </row>
    <row r="77" spans="2:9" ht="15.75" x14ac:dyDescent="0.25">
      <c r="B77" s="2"/>
      <c r="C77" s="2"/>
      <c r="D77" s="2"/>
      <c r="E77" s="2"/>
      <c r="F77" s="2"/>
      <c r="G77" s="2"/>
      <c r="H77" s="2"/>
      <c r="I77" s="2"/>
    </row>
    <row r="78" spans="2:9" x14ac:dyDescent="0.2">
      <c r="B78" s="3"/>
    </row>
    <row r="79" spans="2:9" x14ac:dyDescent="0.2">
      <c r="B79" s="3"/>
    </row>
    <row r="80" spans="2:9" x14ac:dyDescent="0.2">
      <c r="B80" s="3"/>
    </row>
    <row r="81" spans="2:2" x14ac:dyDescent="0.2">
      <c r="B81" s="3"/>
    </row>
    <row r="82" spans="2:2" x14ac:dyDescent="0.2">
      <c r="B82" s="3"/>
    </row>
    <row r="83" spans="2:2" x14ac:dyDescent="0.2">
      <c r="B83" s="3"/>
    </row>
    <row r="84" spans="2:2" x14ac:dyDescent="0.2">
      <c r="B84" s="3"/>
    </row>
    <row r="85" spans="2:2" x14ac:dyDescent="0.2">
      <c r="B85" s="3"/>
    </row>
    <row r="86" spans="2:2" x14ac:dyDescent="0.2">
      <c r="B86" s="3"/>
    </row>
    <row r="87" spans="2:2" x14ac:dyDescent="0.2">
      <c r="B87" s="3"/>
    </row>
    <row r="88" spans="2:2" x14ac:dyDescent="0.2">
      <c r="B88" s="3"/>
    </row>
    <row r="89" spans="2:2" x14ac:dyDescent="0.2">
      <c r="B89" s="3"/>
    </row>
  </sheetData>
  <sheetProtection selectLockedCells="1" selectUnlockedCells="1"/>
  <customSheetViews>
    <customSheetView guid="{D357C6A3-FBD6-4EAB-86FD-63F25A413A4A}" scale="119" showPageBreaks="1" fitToPage="1" printArea="1" hiddenRows="1" hiddenColumns="1" topLeftCell="A35">
      <selection activeCell="D33" sqref="D33"/>
      <pageMargins left="0.74791666666666667" right="0.74791666666666667" top="0.98402777777777772" bottom="0.98402777777777772" header="0.51180555555555551" footer="0.51180555555555551"/>
      <pageSetup paperSize="9" scale="79" firstPageNumber="0" orientation="portrait" r:id="rId1"/>
      <headerFooter alignWithMargins="0"/>
    </customSheetView>
    <customSheetView guid="{42A8518A-5D18-994D-BB4D-E5B628A233E7}" showRuler="0">
      <pageMargins left="0.75" right="0.75" top="1" bottom="1" header="0.5" footer="0.5"/>
    </customSheetView>
    <customSheetView guid="{46560A57-5737-A447-BE63-207198F17EA7}" showRuler="0">
      <pageMargins left="0.75" right="0.75" top="1" bottom="1" header="0.5" footer="0.5"/>
    </customSheetView>
    <customSheetView guid="{5FE8B400-0D8D-7849-A08E-77358A2D2C42}" showRuler="0">
      <pageMargins left="0.75" right="0.75" top="1" bottom="1" header="0.5" footer="0.5"/>
    </customSheetView>
    <customSheetView guid="{FC68EF6A-F0CE-4275-AF58-AF50CA87E057}" scale="119" showPageBreaks="1" fitToPage="1" printArea="1" hiddenColumns="1">
      <selection activeCell="B36" sqref="B36"/>
      <pageMargins left="0.74791666666666667" right="0.74791666666666667" top="0.98402777777777772" bottom="0.98402777777777772" header="0.51180555555555551" footer="0.51180555555555551"/>
      <pageSetup paperSize="9" scale="79" firstPageNumber="0" orientation="portrait" r:id="rId2"/>
      <headerFooter alignWithMargins="0"/>
    </customSheetView>
  </customSheetViews>
  <mergeCells count="2">
    <mergeCell ref="A1:I1"/>
    <mergeCell ref="A2:I2"/>
  </mergeCells>
  <pageMargins left="0.74791666666666667" right="0.74791666666666667" top="0.98402777777777772" bottom="0.98402777777777772" header="0.51180555555555551" footer="0.51180555555555551"/>
  <pageSetup paperSize="9" scale="78" firstPageNumber="0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"/>
  <sheetViews>
    <sheetView zoomScale="119" zoomScaleNormal="119" zoomScaleSheetLayoutView="85" workbookViewId="0">
      <pane ySplit="1" topLeftCell="A93" activePane="bottomLeft" state="frozen"/>
      <selection pane="bottomLeft" sqref="A1:I109"/>
    </sheetView>
  </sheetViews>
  <sheetFormatPr defaultColWidth="11.5703125" defaultRowHeight="15" x14ac:dyDescent="0.2"/>
  <cols>
    <col min="1" max="16384" width="11.5703125" style="1"/>
  </cols>
  <sheetData>
    <row r="1" s="3" customFormat="1" x14ac:dyDescent="0.2"/>
  </sheetData>
  <sheetProtection selectLockedCells="1" selectUnlockedCells="1"/>
  <customSheetViews>
    <customSheetView guid="{D357C6A3-FBD6-4EAB-86FD-63F25A413A4A}" scale="119" showPageBreaks="1" fitToPage="1" state="hidden">
      <pane ySplit="1" topLeftCell="A93" activePane="bottomLeft" state="frozen"/>
      <selection pane="bottomLeft" sqref="A1:I109"/>
      <pageMargins left="0.74791666666666667" right="0.74791666666666667" top="0.98402777777777772" bottom="0.98402777777777772" header="0.51180555555555551" footer="0.51180555555555551"/>
      <printOptions headings="1" gridLines="1"/>
      <pageSetup paperSize="9" firstPageNumber="0" fitToHeight="5" orientation="landscape" horizontalDpi="300" verticalDpi="300" r:id="rId1"/>
      <headerFooter alignWithMargins="0"/>
    </customSheetView>
    <customSheetView guid="{42A8518A-5D18-994D-BB4D-E5B628A233E7}" showRuler="0">
      <pageMargins left="0.75" right="0.75" top="1" bottom="1" header="0.5" footer="0.5"/>
    </customSheetView>
    <customSheetView guid="{46560A57-5737-A447-BE63-207198F17EA7}" showRuler="0">
      <pageMargins left="0.75" right="0.75" top="1" bottom="1" header="0.5" footer="0.5"/>
    </customSheetView>
    <customSheetView guid="{5FE8B400-0D8D-7849-A08E-77358A2D2C42}" showRuler="0">
      <pageMargins left="0.75" right="0.75" top="1" bottom="1" header="0.5" footer="0.5"/>
    </customSheetView>
    <customSheetView guid="{FC68EF6A-F0CE-4275-AF58-AF50CA87E057}" scale="119" fitToPage="1" state="hidden">
      <pane ySplit="1" topLeftCell="A93" activePane="bottomLeft"/>
      <selection pane="bottomLeft" sqref="A1:I109"/>
      <pageMargins left="0.74791666666666667" right="0.74791666666666667" top="0.98402777777777772" bottom="0.98402777777777772" header="0.51180555555555551" footer="0.51180555555555551"/>
      <printOptions headings="1" gridLines="1"/>
      <pageSetup paperSize="9" firstPageNumber="0" fitToHeight="5" orientation="landscape" horizontalDpi="300" verticalDpi="300" r:id="rId2"/>
      <headerFooter alignWithMargins="0"/>
    </customSheetView>
  </customSheetViews>
  <printOptions headings="1" gridLines="1"/>
  <pageMargins left="0.74791666666666667" right="0.74791666666666667" top="0.98402777777777772" bottom="0.98402777777777772" header="0.51180555555555551" footer="0.51180555555555551"/>
  <pageSetup paperSize="9" firstPageNumber="0" fitToHeight="5" orientation="landscape" horizontalDpi="300" verticalDpi="300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04"/>
  <sheetViews>
    <sheetView zoomScale="119" zoomScaleNormal="119" workbookViewId="0">
      <selection sqref="A1:Q116"/>
    </sheetView>
  </sheetViews>
  <sheetFormatPr defaultRowHeight="12.75" x14ac:dyDescent="0.2"/>
  <sheetData>
    <row r="1" spans="1:2" ht="15" x14ac:dyDescent="0.2">
      <c r="A1" s="1"/>
      <c r="B1" s="1"/>
    </row>
    <row r="2" spans="1:2" ht="15" x14ac:dyDescent="0.2">
      <c r="A2" s="1"/>
      <c r="B2" s="1"/>
    </row>
    <row r="3" spans="1:2" ht="15" x14ac:dyDescent="0.2">
      <c r="A3" s="1"/>
      <c r="B3" s="1"/>
    </row>
    <row r="4" spans="1:2" ht="15" x14ac:dyDescent="0.2">
      <c r="A4" s="1"/>
      <c r="B4" s="1"/>
    </row>
    <row r="5" spans="1:2" ht="15" x14ac:dyDescent="0.2">
      <c r="A5" s="1"/>
      <c r="B5" s="1"/>
    </row>
    <row r="6" spans="1:2" ht="15" x14ac:dyDescent="0.2">
      <c r="A6" s="1"/>
      <c r="B6" s="1"/>
    </row>
    <row r="7" spans="1:2" ht="15" x14ac:dyDescent="0.2">
      <c r="A7" s="1"/>
      <c r="B7" s="1"/>
    </row>
    <row r="8" spans="1:2" ht="15" x14ac:dyDescent="0.2">
      <c r="A8" s="1"/>
      <c r="B8" s="1"/>
    </row>
    <row r="9" spans="1:2" ht="15" x14ac:dyDescent="0.2">
      <c r="A9" s="1"/>
      <c r="B9" s="1"/>
    </row>
    <row r="10" spans="1:2" ht="15" x14ac:dyDescent="0.2">
      <c r="A10" s="1"/>
      <c r="B10" s="1"/>
    </row>
    <row r="11" spans="1:2" ht="15" x14ac:dyDescent="0.2">
      <c r="A11" s="1"/>
      <c r="B11" s="1"/>
    </row>
    <row r="12" spans="1:2" ht="15" x14ac:dyDescent="0.2">
      <c r="A12" s="1"/>
      <c r="B12" s="1"/>
    </row>
    <row r="13" spans="1:2" ht="15" x14ac:dyDescent="0.2">
      <c r="A13" s="1"/>
      <c r="B13" s="1"/>
    </row>
    <row r="14" spans="1:2" ht="15" x14ac:dyDescent="0.2">
      <c r="A14" s="1"/>
      <c r="B14" s="1"/>
    </row>
    <row r="15" spans="1:2" ht="15" x14ac:dyDescent="0.2">
      <c r="A15" s="1"/>
      <c r="B15" s="1"/>
    </row>
    <row r="16" spans="1:2" ht="15" x14ac:dyDescent="0.2">
      <c r="A16" s="1"/>
      <c r="B16" s="1"/>
    </row>
    <row r="17" spans="1:2" ht="15" x14ac:dyDescent="0.2">
      <c r="A17" s="1"/>
      <c r="B17" s="1"/>
    </row>
    <row r="18" spans="1:2" ht="15" x14ac:dyDescent="0.2">
      <c r="A18" s="1"/>
      <c r="B18" s="1"/>
    </row>
    <row r="19" spans="1:2" ht="15" x14ac:dyDescent="0.2">
      <c r="A19" s="1"/>
      <c r="B19" s="1"/>
    </row>
    <row r="20" spans="1:2" ht="15" x14ac:dyDescent="0.2">
      <c r="A20" s="1"/>
      <c r="B20" s="1"/>
    </row>
    <row r="21" spans="1:2" ht="15" x14ac:dyDescent="0.2">
      <c r="A21" s="1"/>
      <c r="B21" s="1"/>
    </row>
    <row r="22" spans="1:2" ht="15" x14ac:dyDescent="0.2">
      <c r="A22" s="1"/>
      <c r="B22" s="1"/>
    </row>
    <row r="23" spans="1:2" ht="15" x14ac:dyDescent="0.2">
      <c r="A23" s="1"/>
      <c r="B23" s="1"/>
    </row>
    <row r="24" spans="1:2" ht="15" x14ac:dyDescent="0.2">
      <c r="A24" s="1"/>
      <c r="B24" s="1"/>
    </row>
    <row r="25" spans="1:2" ht="15" x14ac:dyDescent="0.2">
      <c r="A25" s="1"/>
      <c r="B25" s="1"/>
    </row>
    <row r="26" spans="1:2" ht="15" x14ac:dyDescent="0.2">
      <c r="A26" s="1"/>
      <c r="B26" s="1"/>
    </row>
    <row r="27" spans="1:2" ht="15" x14ac:dyDescent="0.2">
      <c r="A27" s="1"/>
      <c r="B27" s="1"/>
    </row>
    <row r="28" spans="1:2" ht="15" x14ac:dyDescent="0.2">
      <c r="A28" s="1"/>
      <c r="B28" s="1"/>
    </row>
    <row r="29" spans="1:2" ht="15" x14ac:dyDescent="0.2">
      <c r="A29" s="1"/>
      <c r="B29" s="1"/>
    </row>
    <row r="30" spans="1:2" ht="15" x14ac:dyDescent="0.2">
      <c r="A30" s="1"/>
      <c r="B30" s="1"/>
    </row>
    <row r="31" spans="1:2" ht="15" x14ac:dyDescent="0.2">
      <c r="A31" s="1"/>
      <c r="B31" s="1"/>
    </row>
    <row r="32" spans="1:2" ht="15" x14ac:dyDescent="0.2">
      <c r="A32" s="1"/>
      <c r="B32" s="1"/>
    </row>
    <row r="33" spans="1:2" ht="15" x14ac:dyDescent="0.2">
      <c r="A33" s="1"/>
      <c r="B33" s="1"/>
    </row>
    <row r="34" spans="1:2" ht="15" x14ac:dyDescent="0.2">
      <c r="A34" s="1"/>
      <c r="B34" s="1"/>
    </row>
    <row r="35" spans="1:2" ht="15" x14ac:dyDescent="0.2">
      <c r="A35" s="1"/>
      <c r="B35" s="1"/>
    </row>
    <row r="36" spans="1:2" ht="15" x14ac:dyDescent="0.2">
      <c r="A36" s="1"/>
      <c r="B36" s="1"/>
    </row>
    <row r="37" spans="1:2" ht="15" x14ac:dyDescent="0.2">
      <c r="A37" s="1"/>
      <c r="B37" s="1"/>
    </row>
    <row r="38" spans="1:2" ht="15" x14ac:dyDescent="0.2">
      <c r="A38" s="1"/>
      <c r="B38" s="1"/>
    </row>
    <row r="39" spans="1:2" ht="15" x14ac:dyDescent="0.2">
      <c r="A39" s="1"/>
      <c r="B39" s="1"/>
    </row>
    <row r="40" spans="1:2" ht="15" x14ac:dyDescent="0.2">
      <c r="A40" s="1"/>
      <c r="B40" s="1"/>
    </row>
    <row r="41" spans="1:2" ht="15" x14ac:dyDescent="0.2">
      <c r="A41" s="1"/>
      <c r="B41" s="1"/>
    </row>
    <row r="42" spans="1:2" ht="15" x14ac:dyDescent="0.2">
      <c r="A42" s="1"/>
      <c r="B42" s="1"/>
    </row>
    <row r="43" spans="1:2" ht="15" x14ac:dyDescent="0.2">
      <c r="A43" s="1"/>
      <c r="B43" s="1"/>
    </row>
    <row r="44" spans="1:2" ht="15" x14ac:dyDescent="0.2">
      <c r="A44" s="1"/>
      <c r="B44" s="1"/>
    </row>
    <row r="45" spans="1:2" ht="15" x14ac:dyDescent="0.2">
      <c r="A45" s="1"/>
      <c r="B45" s="1"/>
    </row>
    <row r="46" spans="1:2" ht="15" x14ac:dyDescent="0.2">
      <c r="A46" s="1"/>
      <c r="B46" s="1"/>
    </row>
    <row r="47" spans="1:2" ht="15" x14ac:dyDescent="0.2">
      <c r="A47" s="29" t="e">
        <f>#REF!-#REF!</f>
        <v>#REF!</v>
      </c>
      <c r="B47" s="1"/>
    </row>
    <row r="48" spans="1:2" ht="15" x14ac:dyDescent="0.2">
      <c r="A48" s="29" t="e">
        <f>#REF!-#REF!-#REF!</f>
        <v>#REF!</v>
      </c>
      <c r="B48" s="29" t="e">
        <f>#REF!-#REF!-#REF!</f>
        <v>#REF!</v>
      </c>
    </row>
    <row r="49" spans="1:2" ht="15" x14ac:dyDescent="0.2">
      <c r="A49" s="29" t="e">
        <f>#REF!-#REF!-#REF!</f>
        <v>#REF!</v>
      </c>
      <c r="B49" s="7" t="e">
        <f>#REF!-#REF!-#REF!</f>
        <v>#REF!</v>
      </c>
    </row>
    <row r="50" spans="1:2" ht="15" x14ac:dyDescent="0.2">
      <c r="A50" s="1"/>
      <c r="B50" s="1"/>
    </row>
    <row r="51" spans="1:2" ht="15" x14ac:dyDescent="0.2">
      <c r="A51" s="1"/>
      <c r="B51" s="1"/>
    </row>
    <row r="52" spans="1:2" ht="15" x14ac:dyDescent="0.2">
      <c r="A52" s="1"/>
      <c r="B52" s="1"/>
    </row>
    <row r="53" spans="1:2" ht="15" x14ac:dyDescent="0.2">
      <c r="A53" s="29" t="e">
        <f>#REF!-#REF!</f>
        <v>#REF!</v>
      </c>
      <c r="B53" s="1"/>
    </row>
    <row r="54" spans="1:2" ht="15" x14ac:dyDescent="0.2">
      <c r="A54" s="1"/>
      <c r="B54" s="1"/>
    </row>
    <row r="55" spans="1:2" ht="15" x14ac:dyDescent="0.2">
      <c r="A55" s="1">
        <v>-2</v>
      </c>
      <c r="B55" s="1"/>
    </row>
    <row r="56" spans="1:2" ht="15" x14ac:dyDescent="0.2">
      <c r="A56" s="1"/>
      <c r="B56" s="1"/>
    </row>
    <row r="57" spans="1:2" ht="15" x14ac:dyDescent="0.2">
      <c r="A57" s="1"/>
      <c r="B57" s="1"/>
    </row>
    <row r="58" spans="1:2" ht="15" x14ac:dyDescent="0.2">
      <c r="A58" s="1"/>
      <c r="B58" s="1"/>
    </row>
    <row r="59" spans="1:2" ht="15" x14ac:dyDescent="0.2">
      <c r="A59" s="1"/>
      <c r="B59" s="1"/>
    </row>
    <row r="60" spans="1:2" ht="15" x14ac:dyDescent="0.2">
      <c r="A60" s="7" t="e">
        <f>A53+A49+A48+A47+B48</f>
        <v>#REF!</v>
      </c>
      <c r="B60" s="1"/>
    </row>
    <row r="61" spans="1:2" ht="15" x14ac:dyDescent="0.2">
      <c r="A61" s="1"/>
      <c r="B61" s="1"/>
    </row>
    <row r="62" spans="1:2" ht="15" x14ac:dyDescent="0.2">
      <c r="A62" s="1"/>
      <c r="B62" s="1"/>
    </row>
    <row r="63" spans="1:2" ht="15" x14ac:dyDescent="0.2">
      <c r="A63" s="1"/>
      <c r="B63" s="1"/>
    </row>
    <row r="64" spans="1:2" ht="15" x14ac:dyDescent="0.2">
      <c r="A64" s="1"/>
      <c r="B64" s="1"/>
    </row>
    <row r="65" spans="1:2" ht="15" x14ac:dyDescent="0.2">
      <c r="A65" s="1"/>
      <c r="B65" s="1"/>
    </row>
    <row r="66" spans="1:2" ht="15" x14ac:dyDescent="0.2">
      <c r="A66" s="1"/>
      <c r="B66" s="1"/>
    </row>
    <row r="67" spans="1:2" ht="15" x14ac:dyDescent="0.2">
      <c r="A67" s="1"/>
      <c r="B67" s="1"/>
    </row>
    <row r="68" spans="1:2" ht="15" x14ac:dyDescent="0.2">
      <c r="A68" s="1"/>
      <c r="B68" s="1"/>
    </row>
    <row r="69" spans="1:2" ht="15" x14ac:dyDescent="0.2">
      <c r="A69" s="1"/>
      <c r="B69" s="1"/>
    </row>
    <row r="70" spans="1:2" ht="15" x14ac:dyDescent="0.2">
      <c r="A70" s="1"/>
      <c r="B70" s="1"/>
    </row>
    <row r="71" spans="1:2" ht="15" x14ac:dyDescent="0.2">
      <c r="A71" s="1"/>
      <c r="B71" s="1"/>
    </row>
    <row r="72" spans="1:2" ht="15" x14ac:dyDescent="0.2">
      <c r="A72" s="1"/>
      <c r="B72" s="1"/>
    </row>
    <row r="73" spans="1:2" ht="15" x14ac:dyDescent="0.2">
      <c r="A73" s="1"/>
      <c r="B73" s="1"/>
    </row>
    <row r="74" spans="1:2" ht="15" x14ac:dyDescent="0.2">
      <c r="A74" s="1"/>
      <c r="B74" s="1"/>
    </row>
    <row r="75" spans="1:2" ht="15" x14ac:dyDescent="0.2">
      <c r="A75" s="1"/>
      <c r="B75" s="1"/>
    </row>
    <row r="76" spans="1:2" ht="15" x14ac:dyDescent="0.2">
      <c r="A76" s="1"/>
      <c r="B76" s="1"/>
    </row>
    <row r="77" spans="1:2" ht="15" x14ac:dyDescent="0.2">
      <c r="A77" s="1"/>
      <c r="B77" s="1"/>
    </row>
    <row r="78" spans="1:2" ht="15" x14ac:dyDescent="0.2">
      <c r="A78" s="1"/>
      <c r="B78" s="1"/>
    </row>
    <row r="79" spans="1:2" ht="15" x14ac:dyDescent="0.2">
      <c r="A79" s="1"/>
      <c r="B79" s="1"/>
    </row>
    <row r="80" spans="1:2" ht="15" x14ac:dyDescent="0.2">
      <c r="A80" s="1"/>
      <c r="B80" s="1"/>
    </row>
    <row r="81" spans="1:2" ht="15" x14ac:dyDescent="0.2">
      <c r="A81" s="1"/>
      <c r="B81" s="1"/>
    </row>
    <row r="82" spans="1:2" ht="15" x14ac:dyDescent="0.2">
      <c r="A82" s="1"/>
      <c r="B82" s="1"/>
    </row>
    <row r="83" spans="1:2" ht="15" x14ac:dyDescent="0.2">
      <c r="A83" s="1"/>
      <c r="B83" s="1"/>
    </row>
    <row r="84" spans="1:2" ht="15" x14ac:dyDescent="0.2">
      <c r="A84" s="1"/>
      <c r="B84" s="1"/>
    </row>
    <row r="85" spans="1:2" ht="15" x14ac:dyDescent="0.2">
      <c r="A85" s="1"/>
      <c r="B85" s="1"/>
    </row>
    <row r="86" spans="1:2" ht="15" x14ac:dyDescent="0.2">
      <c r="A86" s="1"/>
      <c r="B86" s="1"/>
    </row>
    <row r="87" spans="1:2" ht="15" x14ac:dyDescent="0.2">
      <c r="A87" s="1"/>
      <c r="B87" s="1"/>
    </row>
    <row r="88" spans="1:2" ht="15" x14ac:dyDescent="0.2">
      <c r="A88" s="1"/>
      <c r="B88" s="1"/>
    </row>
    <row r="89" spans="1:2" ht="15" x14ac:dyDescent="0.2">
      <c r="A89" s="1"/>
      <c r="B89" s="1"/>
    </row>
    <row r="90" spans="1:2" ht="15" x14ac:dyDescent="0.2">
      <c r="A90" s="1"/>
      <c r="B90" s="1"/>
    </row>
    <row r="91" spans="1:2" ht="15" x14ac:dyDescent="0.2">
      <c r="A91" s="1"/>
      <c r="B91" s="1"/>
    </row>
    <row r="92" spans="1:2" ht="15" x14ac:dyDescent="0.2">
      <c r="A92" s="1"/>
      <c r="B92" s="1"/>
    </row>
    <row r="93" spans="1:2" ht="15" x14ac:dyDescent="0.2">
      <c r="A93" s="1"/>
      <c r="B93" s="1"/>
    </row>
    <row r="94" spans="1:2" ht="15" x14ac:dyDescent="0.2">
      <c r="A94" s="1"/>
      <c r="B94" s="1"/>
    </row>
    <row r="95" spans="1:2" ht="15" x14ac:dyDescent="0.2">
      <c r="A95" s="1"/>
      <c r="B95" s="1"/>
    </row>
    <row r="96" spans="1:2" ht="15" x14ac:dyDescent="0.2">
      <c r="A96" s="1"/>
      <c r="B96" s="1"/>
    </row>
    <row r="97" spans="1:2" ht="15" x14ac:dyDescent="0.2">
      <c r="A97" s="1"/>
      <c r="B97" s="1"/>
    </row>
    <row r="98" spans="1:2" ht="15" x14ac:dyDescent="0.2">
      <c r="A98" s="1"/>
      <c r="B98" s="1"/>
    </row>
    <row r="99" spans="1:2" ht="15" x14ac:dyDescent="0.2">
      <c r="A99" s="1"/>
      <c r="B99" s="1"/>
    </row>
    <row r="100" spans="1:2" ht="15" x14ac:dyDescent="0.2">
      <c r="A100" s="1"/>
      <c r="B100" s="1"/>
    </row>
    <row r="101" spans="1:2" ht="15" x14ac:dyDescent="0.2">
      <c r="A101" s="1"/>
      <c r="B101" s="1"/>
    </row>
    <row r="102" spans="1:2" ht="15" x14ac:dyDescent="0.2">
      <c r="A102" s="1"/>
      <c r="B102" s="1"/>
    </row>
    <row r="103" spans="1:2" ht="15" x14ac:dyDescent="0.2">
      <c r="A103" s="1"/>
      <c r="B103" s="1"/>
    </row>
    <row r="104" spans="1:2" ht="15" x14ac:dyDescent="0.2">
      <c r="A104" s="1"/>
      <c r="B104" s="1"/>
    </row>
  </sheetData>
  <sheetProtection selectLockedCells="1" selectUnlockedCells="1"/>
  <customSheetViews>
    <customSheetView guid="{D357C6A3-FBD6-4EAB-86FD-63F25A413A4A}" scale="119" state="hidden">
      <selection sqref="A1:Q116"/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42A8518A-5D18-994D-BB4D-E5B628A233E7}" showRuler="0">
      <pageMargins left="0.75" right="0.75" top="1" bottom="1" header="0.5" footer="0.5"/>
    </customSheetView>
    <customSheetView guid="{46560A57-5737-A447-BE63-207198F17EA7}" showRuler="0">
      <pageMargins left="0.75" right="0.75" top="1" bottom="1" header="0.5" footer="0.5"/>
    </customSheetView>
    <customSheetView guid="{5FE8B400-0D8D-7849-A08E-77358A2D2C42}" showRuler="0">
      <pageMargins left="0.75" right="0.75" top="1" bottom="1" header="0.5" footer="0.5"/>
    </customSheetView>
    <customSheetView guid="{FC68EF6A-F0CE-4275-AF58-AF50CA87E057}" scale="119" state="hidden">
      <selection sqref="A1:Q116"/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</customSheetView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B1" workbookViewId="0"/>
  </sheetViews>
  <sheetFormatPr defaultRowHeight="12.75" x14ac:dyDescent="0.2"/>
  <sheetData/>
  <customSheetViews>
    <customSheetView guid="{D357C6A3-FBD6-4EAB-86FD-63F25A413A4A}" state="hidden" topLeftCell="B1">
      <pageMargins left="0.7" right="0.7" top="0.75" bottom="0.75" header="0.3" footer="0.3"/>
    </customSheetView>
    <customSheetView guid="{FC68EF6A-F0CE-4275-AF58-AF50CA87E057}" state="hidden" topLeftCell="B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zoomScale="119" zoomScaleNormal="119" zoomScaleSheetLayoutView="85" workbookViewId="0">
      <selection sqref="A1:J47"/>
    </sheetView>
  </sheetViews>
  <sheetFormatPr defaultColWidth="8.85546875" defaultRowHeight="15" x14ac:dyDescent="0.2"/>
  <cols>
    <col min="1" max="16384" width="8.85546875" style="1"/>
  </cols>
  <sheetData/>
  <sheetProtection selectLockedCells="1" selectUnlockedCells="1"/>
  <customSheetViews>
    <customSheetView guid="{D357C6A3-FBD6-4EAB-86FD-63F25A413A4A}" scale="119" state="hidden">
      <selection sqref="A1:J47"/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42A8518A-5D18-994D-BB4D-E5B628A233E7}" showRuler="0">
      <pageMargins left="0.75" right="0.75" top="1" bottom="1" header="0.5" footer="0.5"/>
    </customSheetView>
    <customSheetView guid="{46560A57-5737-A447-BE63-207198F17EA7}" showRuler="0">
      <pageMargins left="0.75" right="0.75" top="1" bottom="1" header="0.5" footer="0.5"/>
    </customSheetView>
    <customSheetView guid="{5FE8B400-0D8D-7849-A08E-77358A2D2C42}" showRuler="0">
      <pageMargins left="0.75" right="0.75" top="1" bottom="1" header="0.5" footer="0.5"/>
    </customSheetView>
    <customSheetView guid="{FC68EF6A-F0CE-4275-AF58-AF50CA87E057}" scale="119" state="hidden">
      <selection sqref="A1:J47"/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</customSheetView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9"/>
  <sheetViews>
    <sheetView showGridLines="0" zoomScale="119" zoomScaleNormal="119" zoomScaleSheetLayoutView="85" workbookViewId="0">
      <selection activeCell="C39" sqref="C39"/>
    </sheetView>
  </sheetViews>
  <sheetFormatPr defaultColWidth="8.85546875" defaultRowHeight="15" x14ac:dyDescent="0.2"/>
  <cols>
    <col min="1" max="1" width="5.7109375" style="1" customWidth="1"/>
    <col min="2" max="2" width="7.140625" style="1" customWidth="1"/>
    <col min="3" max="3" width="47.42578125" style="1" customWidth="1"/>
    <col min="4" max="4" width="18.5703125" style="10" customWidth="1"/>
    <col min="5" max="5" width="18" style="10" customWidth="1"/>
    <col min="6" max="6" width="16.5703125" style="10" customWidth="1"/>
    <col min="7" max="16384" width="8.85546875" style="1"/>
  </cols>
  <sheetData>
    <row r="1" spans="1:8" ht="15.75" x14ac:dyDescent="0.25">
      <c r="A1" s="76"/>
      <c r="B1" s="76"/>
      <c r="C1" s="76"/>
      <c r="D1" s="76"/>
      <c r="E1" s="76"/>
      <c r="F1" s="3"/>
      <c r="G1" s="17"/>
      <c r="H1" s="17"/>
    </row>
    <row r="2" spans="1:8" ht="15.75" x14ac:dyDescent="0.25">
      <c r="A2" s="5" t="s">
        <v>23</v>
      </c>
      <c r="B2" s="5"/>
      <c r="C2" s="5"/>
      <c r="D2" s="5"/>
      <c r="E2" s="5"/>
      <c r="F2" s="3"/>
      <c r="G2" s="2"/>
      <c r="H2" s="2"/>
    </row>
    <row r="3" spans="1:8" ht="15.75" x14ac:dyDescent="0.25">
      <c r="A3" s="77" t="s">
        <v>122</v>
      </c>
      <c r="B3" s="77"/>
      <c r="C3" s="77"/>
      <c r="D3" s="77"/>
      <c r="E3" s="77"/>
      <c r="F3" s="3"/>
      <c r="G3" s="2"/>
      <c r="H3" s="2"/>
    </row>
    <row r="4" spans="1:8" ht="15.75" x14ac:dyDescent="0.2">
      <c r="D4" s="18" t="s">
        <v>5</v>
      </c>
      <c r="E4" s="18" t="s">
        <v>5</v>
      </c>
      <c r="F4" s="19"/>
    </row>
    <row r="5" spans="1:8" ht="15.75" x14ac:dyDescent="0.2">
      <c r="D5" s="19">
        <v>44407</v>
      </c>
      <c r="E5" s="19">
        <v>44042</v>
      </c>
      <c r="F5" s="20"/>
    </row>
    <row r="6" spans="1:8" ht="15.75" x14ac:dyDescent="0.25">
      <c r="D6" s="21" t="s">
        <v>6</v>
      </c>
      <c r="E6" s="21" t="s">
        <v>6</v>
      </c>
      <c r="F6" s="7"/>
    </row>
    <row r="7" spans="1:8" ht="15.75" x14ac:dyDescent="0.25">
      <c r="A7" s="4" t="s">
        <v>24</v>
      </c>
      <c r="D7" s="12"/>
      <c r="E7" s="20"/>
      <c r="F7" s="7"/>
    </row>
    <row r="8" spans="1:8" x14ac:dyDescent="0.2">
      <c r="D8" s="22"/>
      <c r="E8" s="22"/>
    </row>
    <row r="9" spans="1:8" x14ac:dyDescent="0.2">
      <c r="A9" s="1" t="s">
        <v>25</v>
      </c>
      <c r="D9" s="22">
        <f>E13</f>
        <v>116141</v>
      </c>
      <c r="E9" s="22">
        <v>93274</v>
      </c>
    </row>
    <row r="11" spans="1:8" x14ac:dyDescent="0.2">
      <c r="A11" s="1" t="s">
        <v>80</v>
      </c>
      <c r="D11" s="10">
        <f>'SOFA ye 31 July 2024'!H41</f>
        <v>17060</v>
      </c>
      <c r="E11" s="10">
        <v>22867</v>
      </c>
    </row>
    <row r="12" spans="1:8" x14ac:dyDescent="0.2">
      <c r="D12" s="23"/>
      <c r="E12" s="23"/>
    </row>
    <row r="13" spans="1:8" x14ac:dyDescent="0.2">
      <c r="A13" s="1" t="s">
        <v>26</v>
      </c>
      <c r="C13" s="11"/>
      <c r="D13" s="10">
        <f>SUM(D9:D12)</f>
        <v>133201</v>
      </c>
      <c r="E13" s="10">
        <f>E9+E11</f>
        <v>116141</v>
      </c>
    </row>
    <row r="15" spans="1:8" x14ac:dyDescent="0.2">
      <c r="A15" s="1" t="s">
        <v>30</v>
      </c>
    </row>
    <row r="16" spans="1:8" x14ac:dyDescent="0.2">
      <c r="A16" s="1" t="s">
        <v>79</v>
      </c>
      <c r="D16" s="12">
        <f>133200.72-D17</f>
        <v>131909.74</v>
      </c>
      <c r="E16" s="10">
        <v>115775</v>
      </c>
      <c r="G16" s="10"/>
    </row>
    <row r="17" spans="1:7" x14ac:dyDescent="0.2">
      <c r="A17" s="1" t="s">
        <v>67</v>
      </c>
      <c r="D17" s="12">
        <f>310+30+446.18+504.8</f>
        <v>1290.98</v>
      </c>
      <c r="E17" s="10">
        <v>366</v>
      </c>
    </row>
    <row r="18" spans="1:7" x14ac:dyDescent="0.2">
      <c r="D18" s="23"/>
      <c r="E18" s="23"/>
      <c r="G18" s="10"/>
    </row>
    <row r="20" spans="1:7" x14ac:dyDescent="0.2">
      <c r="D20" s="10">
        <f>SUM(D16:D18)</f>
        <v>133200.72</v>
      </c>
      <c r="E20" s="10">
        <f>E16+E17</f>
        <v>116141</v>
      </c>
    </row>
    <row r="21" spans="1:7" ht="15.75" x14ac:dyDescent="0.25">
      <c r="A21" s="4" t="s">
        <v>27</v>
      </c>
    </row>
    <row r="23" spans="1:7" x14ac:dyDescent="0.2">
      <c r="A23" s="1" t="s">
        <v>28</v>
      </c>
      <c r="D23" s="10">
        <f>'SOFA ye 31 July 2024'!D45</f>
        <v>65408.94</v>
      </c>
      <c r="E23" s="10">
        <v>46204.94</v>
      </c>
    </row>
    <row r="25" spans="1:7" x14ac:dyDescent="0.2">
      <c r="A25" s="1" t="s">
        <v>29</v>
      </c>
      <c r="C25" s="11"/>
      <c r="D25" s="10">
        <f>'SOFA ye 31 July 2024'!G45</f>
        <v>67791.850000000006</v>
      </c>
      <c r="E25" s="10">
        <v>69935.850000000006</v>
      </c>
    </row>
    <row r="27" spans="1:7" ht="16.5" thickBot="1" x14ac:dyDescent="0.3">
      <c r="A27" s="1" t="s">
        <v>78</v>
      </c>
      <c r="C27" s="11"/>
      <c r="D27" s="13">
        <f>SUM(D23:D26)</f>
        <v>133200.79</v>
      </c>
      <c r="E27" s="13">
        <f>E23+E25</f>
        <v>116140.79000000001</v>
      </c>
      <c r="F27" s="40"/>
      <c r="G27" s="10"/>
    </row>
    <row r="28" spans="1:7" ht="16.5" thickTop="1" x14ac:dyDescent="0.25">
      <c r="C28" s="11"/>
      <c r="F28" s="40"/>
      <c r="G28" s="10"/>
    </row>
    <row r="29" spans="1:7" ht="15.75" x14ac:dyDescent="0.25">
      <c r="C29" s="2"/>
      <c r="D29" s="50">
        <v>44407</v>
      </c>
      <c r="E29" s="50">
        <v>44042</v>
      </c>
      <c r="F29" s="40"/>
      <c r="G29" s="10"/>
    </row>
    <row r="30" spans="1:7" ht="15.75" x14ac:dyDescent="0.25">
      <c r="A30" s="4" t="s">
        <v>50</v>
      </c>
      <c r="D30" s="1"/>
      <c r="E30" s="1"/>
      <c r="F30" s="40"/>
      <c r="G30" s="10"/>
    </row>
    <row r="31" spans="1:7" ht="15.75" x14ac:dyDescent="0.25">
      <c r="A31" s="4"/>
      <c r="C31" s="2"/>
      <c r="D31" s="2" t="s">
        <v>6</v>
      </c>
      <c r="E31" s="2" t="s">
        <v>6</v>
      </c>
      <c r="F31" s="40"/>
      <c r="G31" s="10"/>
    </row>
    <row r="32" spans="1:7" ht="15.75" x14ac:dyDescent="0.25">
      <c r="A32" s="4"/>
      <c r="C32" s="2"/>
      <c r="D32" s="1"/>
      <c r="E32" s="2"/>
      <c r="F32" s="40"/>
      <c r="G32" s="10"/>
    </row>
    <row r="33" spans="1:7" ht="15.75" x14ac:dyDescent="0.25">
      <c r="A33" s="1" t="s">
        <v>68</v>
      </c>
      <c r="C33" s="10"/>
      <c r="D33" s="10">
        <f>(1200+638+519)*0+(851+360)*0+(1155+529+329)*0.25+(1434*0.5)</f>
        <v>1220.25</v>
      </c>
      <c r="E33" s="10">
        <f>(1200+638+519)*0+(851+360)*0+(1155+529+329)*0.25+(1434*0.5)</f>
        <v>1220.25</v>
      </c>
      <c r="F33" s="40"/>
      <c r="G33" s="7"/>
    </row>
    <row r="34" spans="1:7" ht="15.75" x14ac:dyDescent="0.25">
      <c r="A34" s="1" t="s">
        <v>84</v>
      </c>
      <c r="D34" s="1">
        <v>0</v>
      </c>
      <c r="E34" s="1">
        <f>436*0</f>
        <v>0</v>
      </c>
      <c r="F34" s="40"/>
      <c r="G34" s="10"/>
    </row>
    <row r="35" spans="1:7" ht="15.75" x14ac:dyDescent="0.25">
      <c r="C35" s="10"/>
      <c r="F35" s="40"/>
      <c r="G35" s="7"/>
    </row>
    <row r="36" spans="1:7" ht="15.75" x14ac:dyDescent="0.25">
      <c r="D36" s="1"/>
      <c r="E36" s="1"/>
      <c r="F36" s="40"/>
      <c r="G36" s="10"/>
    </row>
    <row r="37" spans="1:7" ht="16.5" thickBot="1" x14ac:dyDescent="0.3">
      <c r="A37" s="1" t="s">
        <v>3</v>
      </c>
      <c r="C37" s="10"/>
      <c r="D37" s="49">
        <f>D35+D33+D34</f>
        <v>1220.25</v>
      </c>
      <c r="E37" s="49">
        <f>E33+E34</f>
        <v>1220.25</v>
      </c>
      <c r="F37" s="40"/>
      <c r="G37" s="10"/>
    </row>
    <row r="38" spans="1:7" ht="16.5" thickTop="1" x14ac:dyDescent="0.25">
      <c r="D38" s="1"/>
      <c r="E38" s="1"/>
      <c r="F38" s="40"/>
      <c r="G38" s="10"/>
    </row>
    <row r="39" spans="1:7" ht="15.75" x14ac:dyDescent="0.25">
      <c r="D39" s="1"/>
      <c r="E39" s="1"/>
      <c r="F39" s="40"/>
      <c r="G39" s="10"/>
    </row>
    <row r="40" spans="1:7" ht="15.75" x14ac:dyDescent="0.25">
      <c r="C40" s="11"/>
      <c r="D40" s="1"/>
      <c r="E40" s="7"/>
      <c r="F40" s="40"/>
    </row>
    <row r="41" spans="1:7" x14ac:dyDescent="0.2">
      <c r="B41" s="3"/>
      <c r="F41" s="22"/>
    </row>
    <row r="42" spans="1:7" x14ac:dyDescent="0.2">
      <c r="A42" s="1" t="s">
        <v>130</v>
      </c>
      <c r="B42" s="3"/>
      <c r="G42" s="10"/>
    </row>
    <row r="43" spans="1:7" x14ac:dyDescent="0.2">
      <c r="A43" s="1" t="s">
        <v>45</v>
      </c>
      <c r="B43" s="3"/>
    </row>
    <row r="44" spans="1:7" x14ac:dyDescent="0.2">
      <c r="B44" s="3"/>
    </row>
    <row r="45" spans="1:7" x14ac:dyDescent="0.2">
      <c r="A45" s="1" t="s">
        <v>129</v>
      </c>
      <c r="B45" s="3"/>
    </row>
    <row r="46" spans="1:7" x14ac:dyDescent="0.2">
      <c r="A46" s="1" t="s">
        <v>66</v>
      </c>
      <c r="B46" s="3"/>
    </row>
    <row r="47" spans="1:7" x14ac:dyDescent="0.2">
      <c r="B47" s="3"/>
    </row>
    <row r="48" spans="1:7" x14ac:dyDescent="0.2">
      <c r="B48" s="3"/>
    </row>
    <row r="49" spans="1:2" x14ac:dyDescent="0.2">
      <c r="B49" s="3"/>
    </row>
    <row r="50" spans="1:2" x14ac:dyDescent="0.2">
      <c r="B50" s="3"/>
    </row>
    <row r="51" spans="1:2" x14ac:dyDescent="0.2">
      <c r="B51" s="3"/>
    </row>
    <row r="52" spans="1:2" x14ac:dyDescent="0.2">
      <c r="B52" s="3"/>
    </row>
    <row r="53" spans="1:2" x14ac:dyDescent="0.2">
      <c r="B53" s="3"/>
    </row>
    <row r="54" spans="1:2" x14ac:dyDescent="0.2">
      <c r="A54" s="26"/>
    </row>
    <row r="55" spans="1:2" x14ac:dyDescent="0.2">
      <c r="A55" s="27"/>
    </row>
    <row r="56" spans="1:2" x14ac:dyDescent="0.2">
      <c r="A56" s="26"/>
    </row>
    <row r="57" spans="1:2" x14ac:dyDescent="0.2">
      <c r="A57" s="24"/>
    </row>
    <row r="58" spans="1:2" x14ac:dyDescent="0.2">
      <c r="A58" s="25"/>
    </row>
    <row r="59" spans="1:2" x14ac:dyDescent="0.2">
      <c r="A59" s="24"/>
    </row>
    <row r="60" spans="1:2" x14ac:dyDescent="0.2">
      <c r="A60" s="24"/>
    </row>
    <row r="61" spans="1:2" x14ac:dyDescent="0.2">
      <c r="A61" s="24"/>
    </row>
    <row r="62" spans="1:2" x14ac:dyDescent="0.2">
      <c r="A62" s="24"/>
    </row>
    <row r="63" spans="1:2" x14ac:dyDescent="0.2">
      <c r="A63" s="24"/>
    </row>
    <row r="64" spans="1:2" x14ac:dyDescent="0.2">
      <c r="A64" s="24"/>
    </row>
    <row r="65" spans="1:1" x14ac:dyDescent="0.2">
      <c r="A65" s="24"/>
    </row>
    <row r="66" spans="1:1" x14ac:dyDescent="0.2">
      <c r="A66" s="24"/>
    </row>
    <row r="67" spans="1:1" x14ac:dyDescent="0.2">
      <c r="A67" s="24"/>
    </row>
    <row r="68" spans="1:1" x14ac:dyDescent="0.2">
      <c r="A68" s="24"/>
    </row>
    <row r="69" spans="1:1" x14ac:dyDescent="0.2">
      <c r="A69" s="28"/>
    </row>
  </sheetData>
  <sheetProtection selectLockedCells="1" selectUnlockedCells="1"/>
  <customSheetViews>
    <customSheetView guid="{D357C6A3-FBD6-4EAB-86FD-63F25A413A4A}" scale="119" showPageBreaks="1" fitToPage="1" printArea="1" topLeftCell="A22">
      <selection activeCell="A43" sqref="A43"/>
      <pageMargins left="0.74791666666666667" right="0.74791666666666667" top="0.98402777777777772" bottom="0.98402777777777772" header="0.51180555555555551" footer="0.51180555555555551"/>
      <pageSetup paperSize="9" scale="91" firstPageNumber="0" fitToHeight="0" orientation="portrait" r:id="rId1"/>
      <headerFooter alignWithMargins="0"/>
    </customSheetView>
    <customSheetView guid="{42A8518A-5D18-994D-BB4D-E5B628A233E7}" showRuler="0">
      <pageMargins left="0.75" right="0.75" top="1" bottom="1" header="0.5" footer="0.5"/>
    </customSheetView>
    <customSheetView guid="{46560A57-5737-A447-BE63-207198F17EA7}" showRuler="0">
      <pageMargins left="0.75" right="0.75" top="1" bottom="1" header="0.5" footer="0.5"/>
    </customSheetView>
    <customSheetView guid="{5FE8B400-0D8D-7849-A08E-77358A2D2C42}" showRuler="0">
      <pageMargins left="0.75" right="0.75" top="1" bottom="1" header="0.5" footer="0.5"/>
    </customSheetView>
    <customSheetView guid="{FC68EF6A-F0CE-4275-AF58-AF50CA87E057}" scale="119" showPageBreaks="1" fitToPage="1" printArea="1">
      <selection activeCell="A43" sqref="A43"/>
      <pageMargins left="0.74791666666666667" right="0.74791666666666667" top="0.98402777777777772" bottom="0.98402777777777772" header="0.51180555555555551" footer="0.51180555555555551"/>
      <pageSetup paperSize="9" scale="91" firstPageNumber="0" fitToHeight="0" orientation="portrait" r:id="rId2"/>
      <headerFooter alignWithMargins="0"/>
    </customSheetView>
  </customSheetViews>
  <mergeCells count="2">
    <mergeCell ref="A1:E1"/>
    <mergeCell ref="A3:E3"/>
  </mergeCells>
  <pageMargins left="0.74791666666666667" right="0.74791666666666667" top="0.98402777777777772" bottom="0.98402777777777772" header="0.51180555555555551" footer="0.51180555555555551"/>
  <pageSetup paperSize="9" scale="91" firstPageNumber="0" fitToHeight="0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topLeftCell="A10" workbookViewId="0">
      <selection activeCell="C14" sqref="C14:G30"/>
    </sheetView>
  </sheetViews>
  <sheetFormatPr defaultRowHeight="12.75" x14ac:dyDescent="0.2"/>
  <cols>
    <col min="4" max="4" width="41.5703125" customWidth="1"/>
  </cols>
  <sheetData>
    <row r="1" spans="1:11" ht="15.75" x14ac:dyDescent="0.25">
      <c r="A1" s="5" t="s">
        <v>20</v>
      </c>
      <c r="B1" s="1"/>
      <c r="C1" s="1"/>
      <c r="D1" s="4"/>
      <c r="E1" s="1"/>
    </row>
    <row r="2" spans="1:11" ht="15.75" x14ac:dyDescent="0.25">
      <c r="A2" s="4" t="s">
        <v>46</v>
      </c>
      <c r="B2" s="1"/>
      <c r="C2" s="1"/>
      <c r="D2" s="4"/>
      <c r="E2" s="2"/>
    </row>
    <row r="3" spans="1:11" ht="15.75" x14ac:dyDescent="0.25">
      <c r="A3" s="4" t="s">
        <v>47</v>
      </c>
    </row>
    <row r="6" spans="1:11" ht="15.75" x14ac:dyDescent="0.25">
      <c r="B6">
        <v>1</v>
      </c>
      <c r="C6" s="4" t="s">
        <v>17</v>
      </c>
      <c r="D6" s="1"/>
      <c r="E6" s="1"/>
      <c r="F6" s="1"/>
      <c r="G6" s="1"/>
      <c r="H6" s="1"/>
      <c r="I6" s="1"/>
      <c r="J6" s="1"/>
      <c r="K6" s="1"/>
    </row>
    <row r="7" spans="1:11" ht="15" x14ac:dyDescent="0.2">
      <c r="C7" s="1" t="s">
        <v>18</v>
      </c>
      <c r="D7" s="1"/>
      <c r="E7" s="1"/>
      <c r="F7" s="1"/>
      <c r="G7" s="1"/>
      <c r="H7" s="1"/>
      <c r="I7" s="1"/>
      <c r="J7" s="1"/>
      <c r="K7" s="1"/>
    </row>
    <row r="8" spans="1:11" ht="15" x14ac:dyDescent="0.2">
      <c r="C8" s="1" t="s">
        <v>19</v>
      </c>
      <c r="D8" s="1"/>
      <c r="E8" s="1"/>
      <c r="F8" s="1"/>
      <c r="G8" s="1"/>
      <c r="H8" s="1"/>
      <c r="I8" s="1"/>
      <c r="J8" s="1"/>
      <c r="K8" s="1"/>
    </row>
    <row r="10" spans="1:11" ht="15.75" x14ac:dyDescent="0.25">
      <c r="B10">
        <v>2</v>
      </c>
      <c r="C10" s="4" t="s">
        <v>48</v>
      </c>
    </row>
    <row r="11" spans="1:11" ht="15.75" x14ac:dyDescent="0.25">
      <c r="C11" s="4"/>
    </row>
    <row r="12" spans="1:11" ht="15.75" x14ac:dyDescent="0.25">
      <c r="C12" s="4"/>
    </row>
    <row r="13" spans="1:11" ht="15.75" x14ac:dyDescent="0.25">
      <c r="B13">
        <v>3</v>
      </c>
      <c r="C13" s="4" t="s">
        <v>49</v>
      </c>
    </row>
    <row r="14" spans="1:11" ht="15.75" x14ac:dyDescent="0.25">
      <c r="C14" s="1"/>
      <c r="D14" s="1"/>
      <c r="E14" s="2">
        <v>2016</v>
      </c>
      <c r="F14" s="2">
        <v>2015</v>
      </c>
      <c r="G14" s="1"/>
    </row>
    <row r="15" spans="1:11" ht="15.75" x14ac:dyDescent="0.25">
      <c r="C15" s="4" t="s">
        <v>50</v>
      </c>
      <c r="D15" s="1"/>
      <c r="E15" s="1"/>
      <c r="F15" s="1"/>
      <c r="G15" s="1"/>
    </row>
    <row r="16" spans="1:11" ht="15.75" x14ac:dyDescent="0.25">
      <c r="C16" s="4"/>
      <c r="D16" s="1"/>
      <c r="E16" s="2" t="s">
        <v>6</v>
      </c>
      <c r="F16" s="2" t="s">
        <v>6</v>
      </c>
      <c r="G16" s="1"/>
    </row>
    <row r="17" spans="3:7" ht="15.75" x14ac:dyDescent="0.25">
      <c r="C17" s="4"/>
      <c r="D17" s="1"/>
      <c r="E17" s="2"/>
      <c r="F17" s="2"/>
      <c r="G17" s="1"/>
    </row>
    <row r="18" spans="3:7" ht="15" x14ac:dyDescent="0.2">
      <c r="C18" s="1" t="s">
        <v>51</v>
      </c>
      <c r="D18" s="1"/>
      <c r="E18" s="10">
        <v>5681</v>
      </c>
      <c r="F18" s="10">
        <v>7101</v>
      </c>
      <c r="G18" s="1"/>
    </row>
    <row r="19" spans="3:7" ht="15" x14ac:dyDescent="0.2">
      <c r="C19" s="1"/>
      <c r="D19" s="1"/>
      <c r="E19" s="1"/>
      <c r="F19" s="1"/>
      <c r="G19" s="1"/>
    </row>
    <row r="20" spans="3:7" ht="15" x14ac:dyDescent="0.2">
      <c r="C20" s="1" t="s">
        <v>52</v>
      </c>
      <c r="D20" s="1"/>
      <c r="E20" s="10">
        <v>5326</v>
      </c>
      <c r="F20" s="10">
        <v>6656</v>
      </c>
      <c r="G20" s="1"/>
    </row>
    <row r="21" spans="3:7" ht="15" x14ac:dyDescent="0.2">
      <c r="C21" s="1"/>
      <c r="D21" s="1"/>
      <c r="E21" s="1"/>
      <c r="F21" s="1"/>
      <c r="G21" s="1"/>
    </row>
    <row r="22" spans="3:7" ht="15.75" thickBot="1" x14ac:dyDescent="0.25">
      <c r="C22" s="1" t="s">
        <v>3</v>
      </c>
      <c r="D22" s="1"/>
      <c r="E22" s="49">
        <f>E20+E18</f>
        <v>11007</v>
      </c>
      <c r="F22" s="49">
        <f>F20+F18</f>
        <v>13757</v>
      </c>
      <c r="G22" s="10"/>
    </row>
    <row r="23" spans="3:7" ht="15.75" thickTop="1" x14ac:dyDescent="0.2">
      <c r="C23" s="1"/>
      <c r="D23" s="1"/>
      <c r="E23" s="1"/>
      <c r="F23" s="1"/>
      <c r="G23" s="1"/>
    </row>
    <row r="24" spans="3:7" ht="15" x14ac:dyDescent="0.2">
      <c r="C24" s="1"/>
      <c r="D24" s="1"/>
      <c r="E24" s="1"/>
      <c r="F24" s="1"/>
      <c r="G24" s="1"/>
    </row>
    <row r="25" spans="3:7" ht="15.75" x14ac:dyDescent="0.25">
      <c r="C25" s="4" t="s">
        <v>53</v>
      </c>
      <c r="D25" s="1"/>
      <c r="E25" s="1"/>
      <c r="F25" s="1"/>
      <c r="G25" s="1"/>
    </row>
    <row r="26" spans="3:7" ht="15" x14ac:dyDescent="0.2">
      <c r="C26" s="1"/>
      <c r="D26" s="1"/>
      <c r="E26" s="1"/>
      <c r="F26" s="1"/>
      <c r="G26" s="1"/>
    </row>
    <row r="27" spans="3:7" ht="15.75" x14ac:dyDescent="0.25">
      <c r="C27" s="1"/>
      <c r="D27" s="1"/>
      <c r="E27" s="2" t="s">
        <v>6</v>
      </c>
      <c r="F27" s="2" t="s">
        <v>6</v>
      </c>
      <c r="G27" s="1"/>
    </row>
    <row r="28" spans="3:7" ht="15" x14ac:dyDescent="0.2">
      <c r="C28" s="1" t="s">
        <v>54</v>
      </c>
      <c r="D28" s="1"/>
      <c r="E28" s="10">
        <v>7105</v>
      </c>
      <c r="F28" s="1"/>
      <c r="G28" s="1"/>
    </row>
    <row r="29" spans="3:7" ht="15" x14ac:dyDescent="0.2">
      <c r="C29" s="1"/>
      <c r="D29" s="1"/>
      <c r="E29" s="1"/>
      <c r="F29" s="1"/>
      <c r="G29" s="1"/>
    </row>
    <row r="30" spans="3:7" ht="15" x14ac:dyDescent="0.2">
      <c r="C30" s="1"/>
      <c r="D30" s="1"/>
      <c r="E30" s="1"/>
      <c r="F30" s="1"/>
      <c r="G30" s="1"/>
    </row>
  </sheetData>
  <customSheetViews>
    <customSheetView guid="{D357C6A3-FBD6-4EAB-86FD-63F25A413A4A}" state="hidden" topLeftCell="A10">
      <selection activeCell="C14" sqref="C14:G30"/>
      <pageMargins left="0.7" right="0.7" top="0.75" bottom="0.75" header="0.3" footer="0.3"/>
      <pageSetup paperSize="9" orientation="portrait" verticalDpi="0" r:id="rId1"/>
    </customSheetView>
    <customSheetView guid="{FC68EF6A-F0CE-4275-AF58-AF50CA87E057}" state="hidden" topLeftCell="A10">
      <selection activeCell="C14" sqref="C14:G30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5"/>
  <sheetViews>
    <sheetView showGridLines="0" workbookViewId="0">
      <selection activeCell="N23" sqref="N23"/>
    </sheetView>
  </sheetViews>
  <sheetFormatPr defaultRowHeight="15" x14ac:dyDescent="0.2"/>
  <cols>
    <col min="4" max="4" width="12.5703125" customWidth="1"/>
    <col min="5" max="7" width="12" customWidth="1"/>
    <col min="8" max="8" width="12.85546875" customWidth="1"/>
    <col min="9" max="10" width="12" customWidth="1"/>
    <col min="11" max="11" width="12.140625" customWidth="1"/>
    <col min="12" max="12" width="13.5703125" style="62" customWidth="1"/>
  </cols>
  <sheetData>
    <row r="1" spans="1:12" ht="15.75" x14ac:dyDescent="0.25">
      <c r="A1" s="5"/>
      <c r="B1" s="5"/>
      <c r="C1" s="5"/>
      <c r="D1" s="5"/>
      <c r="E1" s="5"/>
    </row>
    <row r="2" spans="1:12" ht="15.75" x14ac:dyDescent="0.25">
      <c r="A2" s="5" t="s">
        <v>47</v>
      </c>
      <c r="B2" s="5"/>
      <c r="C2" s="5"/>
      <c r="D2" s="5"/>
      <c r="E2" s="5"/>
    </row>
    <row r="3" spans="1:12" ht="15.75" x14ac:dyDescent="0.25">
      <c r="A3" s="51" t="s">
        <v>120</v>
      </c>
      <c r="B3" s="51"/>
      <c r="C3" s="51"/>
      <c r="D3" s="51"/>
      <c r="E3" s="51"/>
    </row>
    <row r="5" spans="1:12" ht="15.75" x14ac:dyDescent="0.25">
      <c r="A5" s="4" t="s">
        <v>62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x14ac:dyDescent="0.2">
      <c r="A6" s="1" t="s">
        <v>61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ht="15.75" x14ac:dyDescent="0.25">
      <c r="A8" s="4" t="s">
        <v>74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2" x14ac:dyDescent="0.2">
      <c r="A9" s="1" t="s">
        <v>75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x14ac:dyDescent="0.2">
      <c r="A10" s="1" t="s">
        <v>76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 ht="15.75" x14ac:dyDescent="0.25">
      <c r="A13" s="1"/>
      <c r="B13" s="1"/>
      <c r="C13" s="1"/>
      <c r="D13" s="4" t="s">
        <v>97</v>
      </c>
      <c r="E13" s="4"/>
      <c r="F13" s="4"/>
      <c r="G13" s="4" t="s">
        <v>102</v>
      </c>
      <c r="H13" s="4" t="s">
        <v>98</v>
      </c>
      <c r="I13" s="4"/>
      <c r="J13" s="4"/>
      <c r="K13" s="4" t="s">
        <v>102</v>
      </c>
      <c r="L13" s="68" t="s">
        <v>98</v>
      </c>
    </row>
    <row r="14" spans="1:12" ht="15.75" x14ac:dyDescent="0.25">
      <c r="A14" s="1"/>
      <c r="B14" s="1"/>
      <c r="C14" s="1"/>
      <c r="D14" s="4" t="s">
        <v>98</v>
      </c>
      <c r="E14" s="4"/>
      <c r="F14" s="4"/>
      <c r="G14" s="4" t="s">
        <v>103</v>
      </c>
      <c r="H14" s="4" t="s">
        <v>101</v>
      </c>
      <c r="I14" s="4"/>
      <c r="J14" s="4"/>
      <c r="K14" s="4" t="s">
        <v>103</v>
      </c>
      <c r="L14" s="68" t="s">
        <v>101</v>
      </c>
    </row>
    <row r="15" spans="1:12" ht="15.75" x14ac:dyDescent="0.25">
      <c r="A15" s="1"/>
      <c r="B15" s="1"/>
      <c r="C15" s="1"/>
      <c r="D15" s="69">
        <v>43677</v>
      </c>
      <c r="E15" s="4" t="s">
        <v>99</v>
      </c>
      <c r="F15" s="4" t="s">
        <v>100</v>
      </c>
      <c r="G15" s="4" t="s">
        <v>104</v>
      </c>
      <c r="H15" s="69">
        <v>44042</v>
      </c>
      <c r="I15" s="4" t="s">
        <v>99</v>
      </c>
      <c r="J15" s="4" t="s">
        <v>100</v>
      </c>
      <c r="K15" s="4" t="s">
        <v>104</v>
      </c>
      <c r="L15" s="70">
        <v>44407</v>
      </c>
    </row>
    <row r="16" spans="1:12" ht="15.75" x14ac:dyDescent="0.25">
      <c r="A16" s="1"/>
      <c r="B16" s="1"/>
      <c r="C16" s="1"/>
      <c r="D16" s="71" t="s">
        <v>6</v>
      </c>
      <c r="E16" s="71" t="s">
        <v>6</v>
      </c>
      <c r="F16" s="71" t="s">
        <v>6</v>
      </c>
      <c r="G16" s="71" t="s">
        <v>6</v>
      </c>
      <c r="H16" s="71" t="s">
        <v>6</v>
      </c>
      <c r="I16" s="71" t="s">
        <v>6</v>
      </c>
      <c r="J16" s="71" t="s">
        <v>6</v>
      </c>
      <c r="K16" s="71" t="s">
        <v>6</v>
      </c>
      <c r="L16" s="71" t="s">
        <v>6</v>
      </c>
    </row>
    <row r="17" spans="1:12" x14ac:dyDescent="0.2">
      <c r="A17" s="1" t="s">
        <v>105</v>
      </c>
      <c r="B17" s="1"/>
      <c r="C17" s="1"/>
      <c r="D17" s="66">
        <v>16961</v>
      </c>
      <c r="E17" s="66">
        <v>31000</v>
      </c>
      <c r="F17" s="66">
        <v>49038</v>
      </c>
      <c r="G17" s="66">
        <v>1077</v>
      </c>
      <c r="H17" s="66">
        <f t="shared" ref="H17:H28" si="0">D17+E17-F17+G17</f>
        <v>0</v>
      </c>
      <c r="I17" s="66">
        <v>31000</v>
      </c>
      <c r="J17" s="66">
        <v>31000</v>
      </c>
      <c r="K17" s="66"/>
      <c r="L17" s="66">
        <f t="shared" ref="L17:L28" si="1">H17+I17-J17+K17</f>
        <v>0</v>
      </c>
    </row>
    <row r="18" spans="1:12" x14ac:dyDescent="0.2">
      <c r="A18" s="1" t="s">
        <v>106</v>
      </c>
      <c r="B18" s="1"/>
      <c r="C18" s="1"/>
      <c r="D18" s="66">
        <v>451</v>
      </c>
      <c r="E18" s="66"/>
      <c r="F18" s="66"/>
      <c r="G18" s="66">
        <v>-451</v>
      </c>
      <c r="H18" s="66">
        <f t="shared" si="0"/>
        <v>0</v>
      </c>
      <c r="I18" s="66"/>
      <c r="J18" s="66"/>
      <c r="K18" s="66"/>
      <c r="L18" s="66">
        <f t="shared" si="1"/>
        <v>0</v>
      </c>
    </row>
    <row r="19" spans="1:12" x14ac:dyDescent="0.2">
      <c r="A19" s="1" t="s">
        <v>107</v>
      </c>
      <c r="B19" s="1"/>
      <c r="C19" s="1"/>
      <c r="D19" s="66">
        <v>2857</v>
      </c>
      <c r="E19" s="66"/>
      <c r="F19" s="66"/>
      <c r="G19" s="66">
        <v>-2857</v>
      </c>
      <c r="H19" s="66">
        <f t="shared" si="0"/>
        <v>0</v>
      </c>
      <c r="I19" s="66"/>
      <c r="J19" s="66"/>
      <c r="K19" s="66"/>
      <c r="L19" s="66">
        <f t="shared" si="1"/>
        <v>0</v>
      </c>
    </row>
    <row r="20" spans="1:12" x14ac:dyDescent="0.2">
      <c r="A20" s="1" t="s">
        <v>108</v>
      </c>
      <c r="B20" s="1"/>
      <c r="C20" s="1"/>
      <c r="D20" s="66">
        <v>15801</v>
      </c>
      <c r="E20" s="66">
        <v>13692</v>
      </c>
      <c r="F20" s="66">
        <v>12513</v>
      </c>
      <c r="G20" s="66"/>
      <c r="H20" s="66">
        <f t="shared" si="0"/>
        <v>16980</v>
      </c>
      <c r="I20" s="66">
        <v>16740</v>
      </c>
      <c r="J20" s="66">
        <v>10809.75</v>
      </c>
      <c r="K20" s="66"/>
      <c r="L20" s="66">
        <f t="shared" si="1"/>
        <v>22910.25</v>
      </c>
    </row>
    <row r="21" spans="1:12" x14ac:dyDescent="0.2">
      <c r="A21" s="1" t="s">
        <v>81</v>
      </c>
      <c r="B21" s="1"/>
      <c r="C21" s="1"/>
      <c r="D21" s="66">
        <v>3750</v>
      </c>
      <c r="E21" s="66">
        <v>15000</v>
      </c>
      <c r="F21" s="66">
        <v>15000</v>
      </c>
      <c r="G21" s="66"/>
      <c r="H21" s="66">
        <f t="shared" si="0"/>
        <v>3750</v>
      </c>
      <c r="I21" s="66">
        <v>15000</v>
      </c>
      <c r="J21" s="66">
        <v>15000</v>
      </c>
      <c r="K21" s="66"/>
      <c r="L21" s="66">
        <f t="shared" si="1"/>
        <v>3750</v>
      </c>
    </row>
    <row r="22" spans="1:12" x14ac:dyDescent="0.2">
      <c r="A22" s="1" t="s">
        <v>109</v>
      </c>
      <c r="B22" s="1"/>
      <c r="C22" s="1"/>
      <c r="D22" s="66">
        <v>12595</v>
      </c>
      <c r="E22" s="66">
        <v>9360</v>
      </c>
      <c r="F22" s="66"/>
      <c r="G22" s="66"/>
      <c r="H22" s="66">
        <f t="shared" si="0"/>
        <v>21955</v>
      </c>
      <c r="I22" s="66"/>
      <c r="J22" s="66"/>
      <c r="K22" s="66"/>
      <c r="L22" s="66">
        <f t="shared" si="1"/>
        <v>21955</v>
      </c>
    </row>
    <row r="23" spans="1:12" x14ac:dyDescent="0.2">
      <c r="A23" s="1" t="s">
        <v>110</v>
      </c>
      <c r="B23" s="1"/>
      <c r="C23" s="1"/>
      <c r="D23" s="66">
        <v>9631</v>
      </c>
      <c r="E23" s="66">
        <v>7200</v>
      </c>
      <c r="F23" s="66"/>
      <c r="G23" s="66"/>
      <c r="H23" s="66">
        <f t="shared" si="0"/>
        <v>16831</v>
      </c>
      <c r="I23" s="66">
        <v>11000</v>
      </c>
      <c r="J23" s="66">
        <v>28073.48</v>
      </c>
      <c r="K23" s="66">
        <v>242</v>
      </c>
      <c r="L23" s="66">
        <f>H23+I23-J23+K23+0.48</f>
        <v>4.3653969328261155E-13</v>
      </c>
    </row>
    <row r="24" spans="1:12" x14ac:dyDescent="0.2">
      <c r="A24" s="1" t="s">
        <v>113</v>
      </c>
      <c r="B24" s="1"/>
      <c r="C24" s="1"/>
      <c r="D24" s="66">
        <v>0</v>
      </c>
      <c r="E24" s="66">
        <v>27206</v>
      </c>
      <c r="F24" s="66">
        <v>24978</v>
      </c>
      <c r="G24" s="66"/>
      <c r="H24" s="66">
        <f t="shared" si="0"/>
        <v>2228</v>
      </c>
      <c r="I24" s="66">
        <v>23650</v>
      </c>
      <c r="J24" s="66">
        <v>27365</v>
      </c>
      <c r="K24" s="66">
        <v>1487</v>
      </c>
      <c r="L24" s="66">
        <f t="shared" si="1"/>
        <v>0</v>
      </c>
    </row>
    <row r="25" spans="1:12" x14ac:dyDescent="0.2">
      <c r="A25" s="1" t="s">
        <v>114</v>
      </c>
      <c r="B25" s="1"/>
      <c r="C25" s="1"/>
      <c r="D25" s="66">
        <v>0</v>
      </c>
      <c r="E25" s="66">
        <v>14321</v>
      </c>
      <c r="F25" s="66">
        <v>14359</v>
      </c>
      <c r="G25" s="66">
        <v>38</v>
      </c>
      <c r="H25" s="66">
        <f t="shared" si="0"/>
        <v>0</v>
      </c>
      <c r="I25" s="66"/>
      <c r="J25" s="66"/>
      <c r="K25" s="66"/>
      <c r="L25" s="66">
        <f t="shared" si="1"/>
        <v>0</v>
      </c>
    </row>
    <row r="26" spans="1:12" x14ac:dyDescent="0.2">
      <c r="A26" s="1" t="s">
        <v>96</v>
      </c>
      <c r="B26" s="1"/>
      <c r="C26" s="1"/>
      <c r="D26" s="66">
        <v>0</v>
      </c>
      <c r="E26" s="66">
        <v>21600</v>
      </c>
      <c r="F26" s="66">
        <v>13965</v>
      </c>
      <c r="G26" s="66"/>
      <c r="H26" s="66">
        <f t="shared" si="0"/>
        <v>7635</v>
      </c>
      <c r="I26" s="66">
        <v>21600</v>
      </c>
      <c r="J26" s="66">
        <v>10058</v>
      </c>
      <c r="K26" s="66"/>
      <c r="L26" s="66">
        <f t="shared" si="1"/>
        <v>19177</v>
      </c>
    </row>
    <row r="27" spans="1:12" x14ac:dyDescent="0.2">
      <c r="A27" s="1" t="s">
        <v>116</v>
      </c>
      <c r="B27" s="1"/>
      <c r="C27" s="1"/>
      <c r="D27" s="66">
        <v>0</v>
      </c>
      <c r="E27" s="66">
        <v>5000</v>
      </c>
      <c r="F27" s="66">
        <v>4443</v>
      </c>
      <c r="G27" s="66"/>
      <c r="H27" s="66">
        <f t="shared" si="0"/>
        <v>557</v>
      </c>
      <c r="I27" s="66"/>
      <c r="J27" s="66">
        <v>557</v>
      </c>
      <c r="K27" s="66"/>
      <c r="L27" s="66">
        <f t="shared" si="1"/>
        <v>0</v>
      </c>
    </row>
    <row r="28" spans="1:12" x14ac:dyDescent="0.2">
      <c r="A28" s="1" t="s">
        <v>64</v>
      </c>
      <c r="B28" s="1"/>
      <c r="C28" s="1"/>
      <c r="D28" s="66">
        <v>10789</v>
      </c>
      <c r="E28" s="66">
        <v>3007</v>
      </c>
      <c r="F28" s="66">
        <v>3007</v>
      </c>
      <c r="G28" s="66">
        <v>-10789</v>
      </c>
      <c r="H28" s="66">
        <f t="shared" si="0"/>
        <v>0</v>
      </c>
      <c r="I28" s="66"/>
      <c r="J28" s="66"/>
      <c r="K28" s="66"/>
      <c r="L28" s="66">
        <f t="shared" si="1"/>
        <v>0</v>
      </c>
    </row>
    <row r="29" spans="1:12" x14ac:dyDescent="0.2">
      <c r="A29" s="1"/>
      <c r="B29" s="1"/>
      <c r="C29" s="1"/>
      <c r="D29" s="72">
        <f t="shared" ref="D29:L29" si="2">SUM(D17:D28)</f>
        <v>72835</v>
      </c>
      <c r="E29" s="72">
        <f t="shared" si="2"/>
        <v>147386</v>
      </c>
      <c r="F29" s="72">
        <f t="shared" si="2"/>
        <v>137303</v>
      </c>
      <c r="G29" s="72">
        <f>SUM(G17:G28)</f>
        <v>-12982</v>
      </c>
      <c r="H29" s="72">
        <f t="shared" si="2"/>
        <v>69936</v>
      </c>
      <c r="I29" s="72">
        <f t="shared" si="2"/>
        <v>118990</v>
      </c>
      <c r="J29" s="72">
        <f t="shared" si="2"/>
        <v>122863.23</v>
      </c>
      <c r="K29" s="72">
        <f t="shared" si="2"/>
        <v>1729</v>
      </c>
      <c r="L29" s="72">
        <f t="shared" si="2"/>
        <v>67792.25</v>
      </c>
    </row>
    <row r="30" spans="1:12" x14ac:dyDescent="0.2">
      <c r="A30" s="1"/>
      <c r="B30" s="1"/>
      <c r="C30" s="1"/>
      <c r="D30" s="73"/>
      <c r="E30" s="73"/>
      <c r="F30" s="73"/>
      <c r="G30" s="73"/>
      <c r="H30" s="73"/>
      <c r="I30" s="73"/>
      <c r="J30" s="73"/>
      <c r="K30" s="73"/>
      <c r="L30" s="73"/>
    </row>
    <row r="31" spans="1:12" x14ac:dyDescent="0.2">
      <c r="A31" s="1" t="s">
        <v>127</v>
      </c>
      <c r="B31" s="1"/>
      <c r="C31" s="1"/>
      <c r="D31" s="73"/>
      <c r="E31" s="73"/>
      <c r="F31" s="73"/>
      <c r="G31" s="73"/>
      <c r="H31" s="73"/>
      <c r="I31" s="73"/>
      <c r="J31" s="73"/>
      <c r="K31" s="73"/>
      <c r="L31" s="73"/>
    </row>
    <row r="32" spans="1:12" x14ac:dyDescent="0.2">
      <c r="A32" s="1" t="s">
        <v>117</v>
      </c>
      <c r="B32" s="1"/>
      <c r="C32" s="1"/>
      <c r="D32" s="73"/>
      <c r="E32" s="73"/>
      <c r="F32" s="73"/>
      <c r="G32" s="73"/>
      <c r="H32" s="73"/>
      <c r="I32" s="73"/>
      <c r="J32" s="73"/>
      <c r="K32" s="73"/>
      <c r="L32" s="73"/>
    </row>
    <row r="33" spans="1:12" x14ac:dyDescent="0.2">
      <c r="A33" s="1"/>
      <c r="B33" s="1"/>
      <c r="C33" s="1"/>
      <c r="D33" s="73"/>
      <c r="E33" s="73"/>
      <c r="F33" s="73"/>
      <c r="G33" s="73"/>
      <c r="H33" s="73"/>
      <c r="I33" s="73"/>
      <c r="J33" s="73"/>
      <c r="K33" s="73"/>
      <c r="L33" s="73"/>
    </row>
    <row r="34" spans="1:12" x14ac:dyDescent="0.2">
      <c r="A34" s="1"/>
      <c r="B34" s="1"/>
      <c r="C34" s="1"/>
      <c r="D34" s="66"/>
      <c r="E34" s="66"/>
      <c r="F34" s="66"/>
      <c r="G34" s="66"/>
      <c r="H34" s="66"/>
      <c r="I34" s="66"/>
      <c r="J34" s="66"/>
      <c r="K34" s="66"/>
      <c r="L34" s="66"/>
    </row>
    <row r="35" spans="1:12" x14ac:dyDescent="0.2">
      <c r="A35" s="1"/>
      <c r="B35" s="1"/>
      <c r="C35" s="1"/>
      <c r="D35" s="3"/>
      <c r="E35" s="1"/>
      <c r="F35" s="1"/>
      <c r="G35" s="1"/>
      <c r="H35" s="1"/>
      <c r="I35" s="1"/>
      <c r="J35" s="1"/>
      <c r="K35" s="1"/>
    </row>
    <row r="36" spans="1:12" ht="15.75" x14ac:dyDescent="0.25">
      <c r="A36" s="4"/>
      <c r="B36" s="1"/>
      <c r="C36" s="1"/>
      <c r="D36" s="3"/>
      <c r="E36" s="1"/>
      <c r="F36" s="1"/>
      <c r="G36" s="1"/>
      <c r="H36" s="1"/>
      <c r="I36" s="1"/>
      <c r="J36" s="1"/>
      <c r="K36" s="1"/>
    </row>
    <row r="37" spans="1:12" ht="15.75" x14ac:dyDescent="0.25">
      <c r="A37" s="1"/>
      <c r="B37" s="1"/>
      <c r="C37" s="1"/>
      <c r="D37" s="3"/>
      <c r="E37" s="3"/>
      <c r="F37" s="3"/>
      <c r="G37" s="3"/>
      <c r="H37" s="3"/>
      <c r="I37" s="3"/>
      <c r="J37" s="3"/>
      <c r="K37" s="2"/>
    </row>
    <row r="38" spans="1:12" ht="15.75" x14ac:dyDescent="0.25">
      <c r="A38" s="4"/>
      <c r="B38" s="1"/>
      <c r="C38" s="1"/>
      <c r="D38" s="3"/>
      <c r="E38" s="3"/>
      <c r="F38" s="3"/>
      <c r="G38" s="3"/>
      <c r="H38" s="3"/>
      <c r="I38" s="3"/>
      <c r="J38" s="3"/>
      <c r="K38" s="2"/>
    </row>
    <row r="39" spans="1:12" ht="15.75" x14ac:dyDescent="0.25">
      <c r="A39" s="4"/>
      <c r="B39" s="1"/>
      <c r="C39" s="1"/>
      <c r="D39" s="3"/>
      <c r="E39" s="3"/>
      <c r="F39" s="3"/>
      <c r="G39" s="3"/>
      <c r="H39" s="3"/>
      <c r="I39" s="3"/>
      <c r="J39" s="3"/>
      <c r="K39" s="3"/>
    </row>
    <row r="40" spans="1:12" x14ac:dyDescent="0.2">
      <c r="A40" s="1"/>
      <c r="B40" s="1"/>
      <c r="C40" s="1"/>
      <c r="D40" s="54"/>
      <c r="E40" s="54"/>
      <c r="F40" s="54"/>
      <c r="G40" s="54"/>
      <c r="H40" s="54"/>
      <c r="I40" s="54"/>
      <c r="J40" s="54"/>
      <c r="K40" s="54"/>
      <c r="L40" s="63"/>
    </row>
    <row r="41" spans="1:12" x14ac:dyDescent="0.2">
      <c r="A41" s="1"/>
      <c r="B41" s="1"/>
      <c r="C41" s="1"/>
      <c r="D41" s="54"/>
      <c r="E41" s="54"/>
      <c r="F41" s="54"/>
      <c r="G41" s="54"/>
      <c r="H41" s="54"/>
      <c r="I41" s="54"/>
      <c r="J41" s="54"/>
      <c r="K41" s="54"/>
    </row>
    <row r="42" spans="1:12" x14ac:dyDescent="0.2">
      <c r="A42" s="1"/>
      <c r="B42" s="1"/>
      <c r="C42" s="1"/>
      <c r="D42" s="54"/>
      <c r="E42" s="54"/>
      <c r="F42" s="54"/>
      <c r="G42" s="54"/>
      <c r="H42" s="54"/>
      <c r="I42" s="54"/>
      <c r="J42" s="54"/>
      <c r="K42" s="54"/>
    </row>
    <row r="43" spans="1:12" x14ac:dyDescent="0.2">
      <c r="A43" s="1"/>
      <c r="B43" s="1"/>
      <c r="C43" s="1"/>
      <c r="D43" s="54"/>
      <c r="E43" s="54"/>
      <c r="F43" s="54"/>
      <c r="G43" s="54"/>
      <c r="H43" s="54"/>
      <c r="I43" s="54"/>
      <c r="J43" s="54"/>
      <c r="K43" s="54"/>
    </row>
    <row r="44" spans="1:12" x14ac:dyDescent="0.2">
      <c r="A44" s="1"/>
      <c r="B44" s="1"/>
      <c r="C44" s="1"/>
      <c r="D44" s="54"/>
      <c r="E44" s="54"/>
      <c r="F44" s="54"/>
      <c r="G44" s="54"/>
      <c r="H44" s="54"/>
      <c r="I44" s="54"/>
      <c r="J44" s="54"/>
      <c r="K44" s="54"/>
    </row>
    <row r="46" spans="1:12" x14ac:dyDescent="0.2">
      <c r="A46" s="1"/>
    </row>
    <row r="47" spans="1:12" x14ac:dyDescent="0.2">
      <c r="A47" s="1"/>
      <c r="L47" s="64"/>
    </row>
    <row r="48" spans="1:12" x14ac:dyDescent="0.2">
      <c r="A48" s="1"/>
      <c r="L48" s="64"/>
    </row>
    <row r="49" spans="1:1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4"/>
    </row>
    <row r="50" spans="1:12" ht="15.75" x14ac:dyDescent="0.25">
      <c r="A50" s="4"/>
      <c r="B50" s="1"/>
      <c r="C50" s="1"/>
      <c r="D50" s="1"/>
      <c r="E50" s="3"/>
      <c r="F50" s="1"/>
      <c r="G50" s="1"/>
      <c r="H50" s="1"/>
      <c r="I50" s="53"/>
    </row>
    <row r="51" spans="1:12" ht="15.75" x14ac:dyDescent="0.25">
      <c r="A51" s="1"/>
      <c r="B51" s="1"/>
      <c r="C51" s="1"/>
      <c r="D51" s="3"/>
      <c r="E51" s="3"/>
      <c r="F51" s="3"/>
      <c r="G51" s="3"/>
      <c r="H51" s="2"/>
      <c r="I51" s="53"/>
    </row>
    <row r="52" spans="1:12" ht="15.75" x14ac:dyDescent="0.25">
      <c r="A52" s="4"/>
      <c r="B52" s="1"/>
      <c r="C52" s="1"/>
      <c r="D52" s="3"/>
      <c r="E52" s="3"/>
      <c r="F52" s="3"/>
      <c r="G52" s="3"/>
      <c r="H52" s="2"/>
      <c r="I52" s="53"/>
    </row>
    <row r="53" spans="1:12" ht="15.75" x14ac:dyDescent="0.25">
      <c r="A53" s="4"/>
      <c r="B53" s="1"/>
      <c r="C53" s="1"/>
      <c r="D53" s="3"/>
      <c r="E53" s="3"/>
      <c r="F53" s="3"/>
      <c r="G53" s="3"/>
      <c r="H53" s="3"/>
      <c r="I53" s="53"/>
    </row>
    <row r="54" spans="1:12" x14ac:dyDescent="0.2">
      <c r="A54" s="1"/>
      <c r="B54" s="1"/>
      <c r="C54" s="1"/>
      <c r="D54" s="61"/>
      <c r="E54" s="61"/>
      <c r="F54" s="61"/>
      <c r="G54" s="61"/>
      <c r="H54" s="61"/>
      <c r="I54" s="53"/>
    </row>
    <row r="55" spans="1:12" x14ac:dyDescent="0.2">
      <c r="A55" s="1"/>
      <c r="B55" s="1"/>
      <c r="C55" s="1"/>
      <c r="D55" s="61"/>
      <c r="E55" s="61"/>
      <c r="F55" s="61"/>
      <c r="G55" s="61"/>
      <c r="H55" s="61"/>
      <c r="I55" s="53"/>
    </row>
    <row r="56" spans="1:12" x14ac:dyDescent="0.2">
      <c r="A56" s="1"/>
      <c r="B56" s="1"/>
      <c r="C56" s="1"/>
      <c r="D56" s="61"/>
      <c r="E56" s="61"/>
      <c r="F56" s="61"/>
      <c r="G56" s="61"/>
      <c r="H56" s="61"/>
      <c r="I56" s="53"/>
    </row>
    <row r="57" spans="1:12" x14ac:dyDescent="0.2">
      <c r="A57" s="1"/>
      <c r="B57" s="1"/>
      <c r="C57" s="1"/>
      <c r="D57" s="74"/>
      <c r="E57" s="74"/>
      <c r="F57" s="74"/>
      <c r="G57" s="74"/>
      <c r="H57" s="74"/>
      <c r="I57" s="53"/>
    </row>
    <row r="58" spans="1:12" x14ac:dyDescent="0.2">
      <c r="A58" s="1"/>
      <c r="B58" s="1"/>
      <c r="C58" s="1"/>
      <c r="D58" s="54"/>
      <c r="E58" s="54"/>
      <c r="F58" s="54"/>
      <c r="G58" s="54"/>
      <c r="H58" s="54"/>
      <c r="I58" s="53"/>
    </row>
    <row r="59" spans="1:12" x14ac:dyDescent="0.2">
      <c r="A59" s="1"/>
      <c r="L59" s="64"/>
    </row>
    <row r="60" spans="1:12" x14ac:dyDescent="0.2">
      <c r="A60" s="1"/>
      <c r="L60" s="64"/>
    </row>
    <row r="61" spans="1:12" x14ac:dyDescent="0.2">
      <c r="A61" s="1"/>
      <c r="B61" s="1"/>
      <c r="C61" s="1"/>
      <c r="D61" s="3"/>
      <c r="E61" s="1"/>
      <c r="F61" s="1"/>
      <c r="G61" s="1"/>
      <c r="H61" s="1"/>
      <c r="I61" s="1"/>
      <c r="J61" s="1"/>
      <c r="K61" s="1"/>
      <c r="L61" s="65"/>
    </row>
    <row r="62" spans="1:12" ht="15.75" x14ac:dyDescent="0.25">
      <c r="A62" s="4"/>
      <c r="B62" s="1"/>
      <c r="C62" s="1"/>
      <c r="D62" s="3"/>
      <c r="E62" s="1"/>
      <c r="F62" s="1"/>
      <c r="G62" s="1"/>
      <c r="H62" s="1"/>
      <c r="I62" s="1"/>
      <c r="J62" s="1"/>
      <c r="K62" s="1"/>
    </row>
    <row r="63" spans="1:12" ht="15.75" x14ac:dyDescent="0.25">
      <c r="A63" s="1"/>
      <c r="B63" s="1"/>
      <c r="C63" s="1"/>
      <c r="D63" s="3"/>
      <c r="E63" s="3"/>
      <c r="F63" s="3"/>
      <c r="G63" s="3"/>
      <c r="H63" s="3"/>
      <c r="I63" s="3"/>
      <c r="J63" s="3"/>
      <c r="K63" s="2"/>
      <c r="L63" s="63"/>
    </row>
    <row r="64" spans="1:12" ht="15.75" x14ac:dyDescent="0.25">
      <c r="A64" s="4"/>
      <c r="B64" s="1"/>
      <c r="C64" s="1"/>
      <c r="D64" s="3"/>
      <c r="E64" s="3"/>
      <c r="F64" s="3"/>
      <c r="G64" s="3"/>
      <c r="H64" s="3"/>
      <c r="I64" s="3"/>
      <c r="J64" s="3"/>
      <c r="K64" s="2"/>
      <c r="L64" s="63"/>
    </row>
    <row r="65" spans="1:11" ht="15.75" x14ac:dyDescent="0.25">
      <c r="A65" s="4"/>
      <c r="B65" s="1"/>
      <c r="C65" s="1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"/>
      <c r="B66" s="1"/>
      <c r="C66" s="1"/>
      <c r="D66" s="54"/>
      <c r="E66" s="54"/>
      <c r="F66" s="54"/>
      <c r="G66" s="54"/>
      <c r="H66" s="54"/>
      <c r="I66" s="54"/>
      <c r="J66" s="54"/>
      <c r="K66" s="54"/>
    </row>
    <row r="67" spans="1:11" x14ac:dyDescent="0.2">
      <c r="A67" s="1"/>
      <c r="B67" s="1"/>
      <c r="C67" s="1"/>
      <c r="D67" s="54"/>
      <c r="E67" s="54"/>
      <c r="F67" s="54"/>
      <c r="G67" s="54"/>
      <c r="H67" s="54"/>
      <c r="I67" s="54"/>
      <c r="J67" s="54"/>
      <c r="K67" s="54"/>
    </row>
    <row r="68" spans="1:11" x14ac:dyDescent="0.2">
      <c r="A68" s="1"/>
      <c r="B68" s="1"/>
      <c r="C68" s="1"/>
      <c r="D68" s="54"/>
      <c r="E68" s="54"/>
      <c r="F68" s="54"/>
      <c r="G68" s="54"/>
      <c r="H68" s="54"/>
      <c r="I68" s="54"/>
      <c r="J68" s="54"/>
      <c r="K68" s="54"/>
    </row>
    <row r="69" spans="1:11" x14ac:dyDescent="0.2">
      <c r="A69" s="1"/>
      <c r="B69" s="1"/>
      <c r="C69" s="1"/>
      <c r="D69" s="54"/>
      <c r="E69" s="54"/>
      <c r="F69" s="54"/>
      <c r="G69" s="54"/>
      <c r="H69" s="54"/>
      <c r="I69" s="54"/>
      <c r="J69" s="54"/>
      <c r="K69" s="54"/>
    </row>
    <row r="70" spans="1:11" x14ac:dyDescent="0.2">
      <c r="A70" s="1"/>
      <c r="B70" s="1"/>
      <c r="C70" s="1"/>
      <c r="D70" s="54"/>
      <c r="E70" s="54"/>
      <c r="F70" s="54"/>
      <c r="G70" s="54"/>
      <c r="H70" s="54"/>
      <c r="I70" s="54"/>
      <c r="J70" s="54"/>
      <c r="K70" s="54"/>
    </row>
    <row r="72" spans="1:11" x14ac:dyDescent="0.2">
      <c r="A72" s="1"/>
    </row>
    <row r="73" spans="1:11" x14ac:dyDescent="0.2">
      <c r="A73" s="1"/>
    </row>
    <row r="74" spans="1:11" x14ac:dyDescent="0.2">
      <c r="A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x14ac:dyDescent="0.25">
      <c r="A76" s="4"/>
      <c r="B76" s="1"/>
      <c r="C76" s="1"/>
      <c r="D76" s="1"/>
      <c r="E76" s="3"/>
      <c r="F76" s="1"/>
      <c r="G76" s="1"/>
      <c r="H76" s="1"/>
      <c r="I76" s="53"/>
    </row>
    <row r="77" spans="1:11" ht="15.75" x14ac:dyDescent="0.25">
      <c r="A77" s="1"/>
      <c r="B77" s="1"/>
      <c r="C77" s="1"/>
      <c r="D77" s="3"/>
      <c r="E77" s="3"/>
      <c r="F77" s="3"/>
      <c r="G77" s="3"/>
      <c r="H77" s="2"/>
      <c r="I77" s="53"/>
    </row>
    <row r="78" spans="1:11" ht="15.75" x14ac:dyDescent="0.25">
      <c r="A78" s="4"/>
      <c r="B78" s="1"/>
      <c r="C78" s="1"/>
      <c r="D78" s="3"/>
      <c r="E78" s="3"/>
      <c r="F78" s="3"/>
      <c r="G78" s="3"/>
      <c r="H78" s="2"/>
      <c r="I78" s="53"/>
    </row>
    <row r="79" spans="1:11" ht="15.75" x14ac:dyDescent="0.25">
      <c r="A79" s="4"/>
      <c r="B79" s="1"/>
      <c r="C79" s="1"/>
      <c r="D79" s="3"/>
      <c r="E79" s="3"/>
      <c r="F79" s="3"/>
      <c r="G79" s="3"/>
      <c r="H79" s="3"/>
      <c r="I79" s="53"/>
    </row>
    <row r="80" spans="1:11" x14ac:dyDescent="0.2">
      <c r="A80" s="1"/>
      <c r="B80" s="1"/>
      <c r="C80" s="1"/>
      <c r="D80" s="54"/>
      <c r="E80" s="54"/>
      <c r="F80" s="54"/>
      <c r="G80" s="54"/>
      <c r="H80" s="54"/>
      <c r="I80" s="53"/>
    </row>
    <row r="81" spans="1:9" x14ac:dyDescent="0.2">
      <c r="A81" s="1"/>
      <c r="B81" s="1"/>
      <c r="C81" s="1"/>
      <c r="D81" s="54"/>
      <c r="E81" s="54"/>
      <c r="F81" s="54"/>
      <c r="G81" s="54"/>
      <c r="H81" s="54"/>
      <c r="I81" s="53"/>
    </row>
    <row r="82" spans="1:9" x14ac:dyDescent="0.2">
      <c r="A82" s="1"/>
      <c r="B82" s="1"/>
      <c r="C82" s="1"/>
      <c r="D82" s="54"/>
      <c r="E82" s="54"/>
      <c r="F82" s="54"/>
      <c r="G82" s="54"/>
      <c r="H82" s="54"/>
      <c r="I82" s="53"/>
    </row>
    <row r="83" spans="1:9" x14ac:dyDescent="0.2">
      <c r="A83" s="1"/>
      <c r="B83" s="1"/>
      <c r="C83" s="1"/>
      <c r="D83" s="54"/>
      <c r="E83" s="54"/>
      <c r="F83" s="54"/>
      <c r="G83" s="54"/>
      <c r="H83" s="54"/>
      <c r="I83" s="53"/>
    </row>
    <row r="84" spans="1:9" x14ac:dyDescent="0.2">
      <c r="A84" s="1"/>
      <c r="B84" s="1"/>
      <c r="C84" s="1"/>
      <c r="D84" s="54"/>
      <c r="E84" s="54"/>
      <c r="F84" s="54"/>
      <c r="G84" s="54"/>
      <c r="H84" s="54"/>
      <c r="I84" s="53"/>
    </row>
    <row r="85" spans="1:9" x14ac:dyDescent="0.2">
      <c r="A85" s="1"/>
    </row>
  </sheetData>
  <customSheetViews>
    <customSheetView guid="{FC68EF6A-F0CE-4275-AF58-AF50CA87E057}" showPageBreaks="1" fitToPage="1">
      <selection activeCell="C36" sqref="C36"/>
      <pageMargins left="0.7" right="0.7" top="0.75" bottom="0.75" header="0.3" footer="0.3"/>
      <pageSetup paperSize="9" scale="83" fitToHeight="0" orientation="portrait" horizontalDpi="4294967293" verticalDpi="4294967293" r:id="rId1"/>
    </customSheetView>
  </customSheetViews>
  <pageMargins left="0.7" right="0.7" top="0.75" bottom="0.75" header="0.3" footer="0.3"/>
  <pageSetup paperSize="9" scale="76" fitToHeight="0" orientation="portrait" horizontalDpi="4294967293" verticalDpi="4294967293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4:M53"/>
  <sheetViews>
    <sheetView showGridLines="0" zoomScaleNormal="100" workbookViewId="0">
      <selection activeCell="B4" sqref="B4"/>
    </sheetView>
  </sheetViews>
  <sheetFormatPr defaultRowHeight="12.75" x14ac:dyDescent="0.2"/>
  <cols>
    <col min="1" max="1" width="11.140625" customWidth="1"/>
    <col min="2" max="2" width="23.7109375" customWidth="1"/>
    <col min="3" max="3" width="9" customWidth="1"/>
    <col min="4" max="5" width="11.7109375" customWidth="1"/>
    <col min="6" max="6" width="11.28515625" customWidth="1"/>
    <col min="7" max="7" width="10.28515625" customWidth="1"/>
    <col min="8" max="8" width="10.5703125" customWidth="1"/>
    <col min="11" max="11" width="18" customWidth="1"/>
    <col min="13" max="13" width="4" customWidth="1"/>
  </cols>
  <sheetData>
    <row r="4" spans="2:13" ht="15.75" x14ac:dyDescent="0.25">
      <c r="B4" s="41" t="s">
        <v>69</v>
      </c>
      <c r="C4" s="3"/>
      <c r="D4" s="1"/>
      <c r="E4" s="3"/>
      <c r="F4" s="10"/>
      <c r="G4" s="10"/>
      <c r="H4" s="1"/>
      <c r="I4" s="1"/>
      <c r="J4" s="1"/>
      <c r="K4" s="1"/>
    </row>
    <row r="5" spans="2:13" ht="15.75" x14ac:dyDescent="0.25">
      <c r="B5" s="41"/>
      <c r="C5" s="3"/>
      <c r="D5" s="1"/>
      <c r="E5" s="3"/>
      <c r="F5" s="10"/>
      <c r="G5" s="10"/>
      <c r="H5" s="1"/>
      <c r="I5" s="1"/>
      <c r="J5" s="1"/>
      <c r="K5" s="1"/>
    </row>
    <row r="6" spans="2:13" ht="15.75" x14ac:dyDescent="0.25">
      <c r="B6" s="41" t="s">
        <v>71</v>
      </c>
      <c r="C6" s="3"/>
      <c r="D6" s="1"/>
      <c r="E6" s="3"/>
      <c r="F6" s="10"/>
      <c r="G6" s="10"/>
      <c r="H6" s="1"/>
      <c r="I6" s="1"/>
      <c r="J6" s="1"/>
      <c r="K6" s="1"/>
    </row>
    <row r="7" spans="2:13" ht="15.75" x14ac:dyDescent="0.25">
      <c r="B7" s="41"/>
      <c r="C7" s="3"/>
      <c r="D7" s="1"/>
      <c r="E7" s="3"/>
      <c r="F7" s="10"/>
      <c r="G7" s="10"/>
      <c r="H7" s="1"/>
      <c r="I7" s="1"/>
      <c r="J7" s="1"/>
      <c r="K7" s="1"/>
    </row>
    <row r="8" spans="2:13" ht="15" x14ac:dyDescent="0.2">
      <c r="B8" s="24" t="s">
        <v>123</v>
      </c>
      <c r="C8" s="3"/>
      <c r="D8" s="1"/>
      <c r="E8" s="3"/>
      <c r="F8" s="10"/>
      <c r="G8" s="10"/>
      <c r="H8" s="1"/>
      <c r="I8" s="1"/>
      <c r="J8" s="1"/>
      <c r="K8" s="1"/>
    </row>
    <row r="9" spans="2:13" ht="15" x14ac:dyDescent="0.2">
      <c r="B9" s="24"/>
      <c r="C9" s="3"/>
      <c r="D9" s="1"/>
      <c r="E9" s="3"/>
      <c r="F9" s="10"/>
      <c r="G9" s="10"/>
      <c r="H9" s="1"/>
      <c r="I9" s="1"/>
      <c r="J9" s="1"/>
      <c r="K9" s="1"/>
    </row>
    <row r="10" spans="2:13" ht="15.75" x14ac:dyDescent="0.25">
      <c r="B10" s="41" t="s">
        <v>12</v>
      </c>
      <c r="C10" s="3"/>
      <c r="D10" s="1"/>
      <c r="E10" s="3"/>
      <c r="F10" s="10"/>
      <c r="G10" s="10"/>
      <c r="H10" s="1"/>
      <c r="I10" s="1"/>
      <c r="J10" s="1"/>
      <c r="K10" s="1"/>
    </row>
    <row r="11" spans="2:13" ht="15.75" x14ac:dyDescent="0.25">
      <c r="B11" s="41"/>
      <c r="C11" s="3"/>
      <c r="D11" s="1"/>
      <c r="E11" s="3"/>
      <c r="F11" s="10"/>
      <c r="G11" s="10"/>
      <c r="H11" s="1"/>
      <c r="I11" s="1"/>
      <c r="J11" s="1"/>
      <c r="K11" s="1"/>
    </row>
    <row r="12" spans="2:13" ht="15" x14ac:dyDescent="0.2">
      <c r="B12" s="42" t="s">
        <v>41</v>
      </c>
      <c r="C12" s="6"/>
      <c r="D12" s="6"/>
      <c r="E12" s="6"/>
      <c r="F12" s="43"/>
      <c r="G12" s="43"/>
      <c r="H12" s="6"/>
      <c r="I12" s="6"/>
      <c r="J12" s="6"/>
      <c r="K12" s="6"/>
      <c r="L12" s="39"/>
      <c r="M12" s="39"/>
    </row>
    <row r="13" spans="2:13" ht="15" x14ac:dyDescent="0.2">
      <c r="B13" s="42" t="s">
        <v>60</v>
      </c>
      <c r="C13" s="6"/>
      <c r="D13" s="6"/>
      <c r="E13" s="6"/>
      <c r="F13" s="43"/>
      <c r="G13" s="43"/>
      <c r="H13" s="6"/>
      <c r="I13" s="6"/>
      <c r="J13" s="6"/>
      <c r="K13" s="6"/>
      <c r="L13" s="39"/>
      <c r="M13" s="39"/>
    </row>
    <row r="14" spans="2:13" ht="15" x14ac:dyDescent="0.2">
      <c r="B14" s="42" t="s">
        <v>42</v>
      </c>
      <c r="C14" s="6"/>
      <c r="D14" s="6"/>
      <c r="E14" s="6"/>
      <c r="F14" s="43"/>
      <c r="G14" s="43"/>
      <c r="H14" s="6"/>
      <c r="I14" s="6"/>
      <c r="J14" s="6"/>
      <c r="K14" s="6"/>
      <c r="L14" s="39"/>
      <c r="M14" s="39"/>
    </row>
    <row r="15" spans="2:13" ht="15" x14ac:dyDescent="0.2">
      <c r="B15" s="42" t="s">
        <v>43</v>
      </c>
      <c r="C15" s="6"/>
      <c r="D15" s="6"/>
      <c r="E15" s="6"/>
      <c r="F15" s="43"/>
      <c r="G15" s="43"/>
      <c r="H15" s="6"/>
      <c r="I15" s="6"/>
      <c r="J15" s="6"/>
      <c r="K15" s="6"/>
      <c r="L15" s="39"/>
      <c r="M15" s="39"/>
    </row>
    <row r="16" spans="2:13" ht="15" x14ac:dyDescent="0.2">
      <c r="B16" s="42" t="s">
        <v>44</v>
      </c>
      <c r="C16" s="6"/>
      <c r="D16" s="6"/>
      <c r="E16" s="6"/>
      <c r="F16" s="43"/>
      <c r="G16" s="43"/>
      <c r="H16" s="6"/>
      <c r="I16" s="6"/>
      <c r="J16" s="6"/>
      <c r="K16" s="6"/>
      <c r="L16" s="39"/>
      <c r="M16" s="39"/>
    </row>
    <row r="17" spans="2:13" ht="15" x14ac:dyDescent="0.2">
      <c r="B17" s="42"/>
      <c r="C17" s="6"/>
      <c r="D17" s="6"/>
      <c r="E17" s="6"/>
      <c r="F17" s="43"/>
      <c r="G17" s="43"/>
      <c r="H17" s="6"/>
      <c r="I17" s="6"/>
      <c r="J17" s="6"/>
      <c r="K17" s="6"/>
      <c r="L17" s="39"/>
      <c r="M17" s="39"/>
    </row>
    <row r="18" spans="2:13" ht="15" x14ac:dyDescent="0.2">
      <c r="B18" s="42"/>
      <c r="C18" s="6"/>
      <c r="D18" s="6"/>
      <c r="E18" s="6"/>
      <c r="F18" s="43"/>
      <c r="G18" s="43"/>
      <c r="H18" s="6"/>
      <c r="I18" s="6"/>
      <c r="J18" s="6"/>
      <c r="K18" s="6"/>
      <c r="L18" s="39"/>
    </row>
    <row r="19" spans="2:13" ht="15.75" x14ac:dyDescent="0.25">
      <c r="B19" s="41" t="s">
        <v>13</v>
      </c>
      <c r="C19" s="3"/>
      <c r="D19" s="1"/>
      <c r="E19" s="3"/>
      <c r="F19" s="10"/>
      <c r="G19" s="10"/>
      <c r="H19" s="1"/>
      <c r="I19" s="1"/>
      <c r="J19" s="1"/>
      <c r="K19" s="1"/>
    </row>
    <row r="20" spans="2:13" ht="15.75" x14ac:dyDescent="0.25">
      <c r="B20" s="41"/>
      <c r="C20" s="3"/>
      <c r="D20" s="1"/>
      <c r="E20" s="3"/>
      <c r="F20" s="10"/>
      <c r="G20" s="10"/>
      <c r="H20" s="1"/>
      <c r="I20" s="1"/>
      <c r="J20" s="1"/>
      <c r="K20" s="1"/>
    </row>
    <row r="21" spans="2:13" ht="15" x14ac:dyDescent="0.2">
      <c r="B21" s="24" t="s">
        <v>56</v>
      </c>
      <c r="C21" s="3"/>
      <c r="D21" s="1"/>
      <c r="E21" s="3"/>
      <c r="F21" s="10"/>
      <c r="G21" s="10"/>
      <c r="H21" s="1"/>
      <c r="I21" s="1"/>
      <c r="J21" s="1"/>
      <c r="K21" s="1"/>
    </row>
    <row r="22" spans="2:13" ht="15" x14ac:dyDescent="0.2">
      <c r="B22" s="24" t="s">
        <v>57</v>
      </c>
      <c r="C22" s="3"/>
      <c r="D22" s="1"/>
      <c r="E22" s="3"/>
      <c r="F22" s="10"/>
      <c r="G22" s="10"/>
      <c r="H22" s="1"/>
      <c r="I22" s="1"/>
      <c r="J22" s="1"/>
      <c r="K22" s="1"/>
    </row>
    <row r="23" spans="2:13" ht="15" x14ac:dyDescent="0.2">
      <c r="B23" s="24" t="s">
        <v>59</v>
      </c>
      <c r="C23" s="3"/>
      <c r="D23" s="1"/>
      <c r="E23" s="3"/>
      <c r="F23" s="10"/>
      <c r="G23" s="10"/>
      <c r="H23" s="1"/>
      <c r="I23" s="1"/>
      <c r="J23" s="1"/>
      <c r="K23" s="1"/>
    </row>
    <row r="24" spans="2:13" ht="15" x14ac:dyDescent="0.2">
      <c r="B24" s="24" t="s">
        <v>58</v>
      </c>
      <c r="C24" s="3"/>
      <c r="D24" s="1"/>
      <c r="E24" s="3"/>
      <c r="F24" s="10"/>
      <c r="G24" s="10"/>
      <c r="H24" s="1"/>
      <c r="I24" s="1"/>
      <c r="J24" s="1"/>
      <c r="K24" s="1"/>
    </row>
    <row r="25" spans="2:13" ht="15" x14ac:dyDescent="0.2">
      <c r="B25" s="24" t="s">
        <v>55</v>
      </c>
      <c r="C25" s="3"/>
      <c r="D25" s="1"/>
      <c r="E25" s="3"/>
      <c r="F25" s="10"/>
      <c r="G25" s="10"/>
      <c r="H25" s="1"/>
      <c r="I25" s="1"/>
      <c r="J25" s="1"/>
      <c r="K25" s="1"/>
    </row>
    <row r="26" spans="2:13" ht="15" x14ac:dyDescent="0.2">
      <c r="B26" s="24"/>
      <c r="C26" s="3"/>
      <c r="D26" s="1"/>
      <c r="E26" s="3"/>
      <c r="F26" s="10"/>
      <c r="G26" s="10"/>
      <c r="H26" s="1"/>
      <c r="I26" s="1"/>
      <c r="J26" s="1"/>
      <c r="K26" s="1"/>
    </row>
    <row r="27" spans="2:13" ht="15" x14ac:dyDescent="0.2">
      <c r="B27" s="24"/>
      <c r="C27" s="3"/>
      <c r="D27" s="1"/>
      <c r="E27" s="3"/>
      <c r="F27" s="10"/>
      <c r="G27" s="10"/>
      <c r="H27" s="1"/>
      <c r="I27" s="1"/>
      <c r="J27" s="1"/>
      <c r="K27" s="1"/>
    </row>
    <row r="28" spans="2:13" ht="15.75" x14ac:dyDescent="0.25">
      <c r="B28" s="41" t="s">
        <v>14</v>
      </c>
      <c r="C28" s="3"/>
      <c r="D28" s="1"/>
      <c r="E28" s="3"/>
      <c r="F28" s="10"/>
      <c r="G28" s="10"/>
      <c r="H28" s="1"/>
      <c r="I28" s="1"/>
      <c r="J28" s="1"/>
      <c r="K28" s="1"/>
    </row>
    <row r="29" spans="2:13" ht="15.75" x14ac:dyDescent="0.25">
      <c r="B29" s="41"/>
      <c r="C29" s="3"/>
      <c r="D29" s="1"/>
      <c r="E29" s="3"/>
      <c r="F29" s="10"/>
      <c r="G29" s="10"/>
      <c r="H29" s="1"/>
      <c r="I29" s="1"/>
      <c r="J29" s="1"/>
      <c r="K29" s="1"/>
    </row>
    <row r="30" spans="2:13" ht="15" x14ac:dyDescent="0.2">
      <c r="B30" s="24" t="s">
        <v>15</v>
      </c>
      <c r="C30" s="3"/>
      <c r="D30" s="1"/>
      <c r="E30" s="3"/>
      <c r="F30" s="10"/>
      <c r="G30" s="10"/>
      <c r="H30" s="1"/>
      <c r="I30" s="1"/>
      <c r="J30" s="1"/>
      <c r="K30" s="1"/>
    </row>
    <row r="31" spans="2:13" ht="15" x14ac:dyDescent="0.2">
      <c r="B31" s="24"/>
      <c r="C31" s="3"/>
      <c r="D31" s="1"/>
      <c r="E31" s="3"/>
      <c r="F31" s="10"/>
      <c r="G31" s="10"/>
      <c r="H31" s="1"/>
      <c r="I31" s="1"/>
      <c r="J31" s="1"/>
      <c r="K31" s="1"/>
    </row>
    <row r="32" spans="2:13" ht="15.75" x14ac:dyDescent="0.25">
      <c r="B32" s="25" t="s">
        <v>34</v>
      </c>
      <c r="C32" s="3"/>
      <c r="D32" s="1"/>
      <c r="E32" s="3"/>
      <c r="F32" s="10"/>
      <c r="G32" s="10"/>
      <c r="H32" s="1"/>
      <c r="I32" s="1"/>
      <c r="J32" s="1"/>
      <c r="K32" s="1"/>
    </row>
    <row r="33" spans="2:11" ht="15" x14ac:dyDescent="0.2">
      <c r="B33" s="44"/>
      <c r="C33" s="3"/>
      <c r="D33" s="1"/>
      <c r="E33" s="3"/>
      <c r="F33" s="10"/>
      <c r="G33" s="10"/>
      <c r="H33" s="1"/>
      <c r="I33" s="1"/>
      <c r="J33" s="1"/>
      <c r="K33" s="1"/>
    </row>
    <row r="34" spans="2:11" ht="15" x14ac:dyDescent="0.2">
      <c r="B34" s="45" t="s">
        <v>38</v>
      </c>
      <c r="C34" s="3"/>
      <c r="D34" s="1"/>
      <c r="E34" s="3"/>
      <c r="F34" s="10"/>
      <c r="G34" s="10"/>
      <c r="H34" s="1"/>
      <c r="I34" s="1"/>
      <c r="J34" s="1"/>
      <c r="K34" s="1"/>
    </row>
    <row r="35" spans="2:11" ht="15" x14ac:dyDescent="0.2">
      <c r="B35" s="45"/>
      <c r="C35" s="6"/>
      <c r="D35" s="6" t="s">
        <v>37</v>
      </c>
      <c r="E35" s="6"/>
      <c r="F35" s="43"/>
      <c r="G35" s="10"/>
      <c r="H35" s="1"/>
      <c r="I35" s="1"/>
      <c r="J35" s="1"/>
      <c r="K35" s="1"/>
    </row>
    <row r="36" spans="2:11" ht="15" x14ac:dyDescent="0.2">
      <c r="B36" s="45" t="s">
        <v>39</v>
      </c>
      <c r="C36" s="3"/>
      <c r="D36" s="1"/>
      <c r="E36" s="3"/>
      <c r="F36" s="10"/>
      <c r="G36" s="10"/>
      <c r="H36" s="1"/>
      <c r="I36" s="1"/>
      <c r="J36" s="1"/>
      <c r="K36" s="1"/>
    </row>
    <row r="37" spans="2:11" ht="15" x14ac:dyDescent="0.2">
      <c r="B37" s="24"/>
      <c r="C37" s="3"/>
      <c r="D37" s="1" t="s">
        <v>40</v>
      </c>
      <c r="E37" s="3"/>
      <c r="F37" s="10"/>
      <c r="G37" s="10"/>
      <c r="H37" s="1"/>
      <c r="I37" s="1"/>
      <c r="J37" s="1"/>
      <c r="K37" s="1"/>
    </row>
    <row r="38" spans="2:11" ht="15.75" x14ac:dyDescent="0.25">
      <c r="B38" s="25" t="s">
        <v>36</v>
      </c>
      <c r="C38" s="3"/>
      <c r="D38" s="1"/>
      <c r="E38" s="3"/>
      <c r="F38" s="10"/>
      <c r="G38" s="10"/>
      <c r="H38" s="1"/>
      <c r="I38" s="1"/>
      <c r="J38" s="1"/>
      <c r="K38" s="1"/>
    </row>
    <row r="39" spans="2:11" ht="15" x14ac:dyDescent="0.2">
      <c r="B39" s="24"/>
      <c r="C39" s="3"/>
      <c r="D39" s="1" t="s">
        <v>35</v>
      </c>
      <c r="E39" s="3"/>
      <c r="F39" s="10"/>
      <c r="G39" s="10"/>
      <c r="H39" s="1"/>
      <c r="I39" s="1"/>
      <c r="J39" s="1"/>
      <c r="K39" s="1"/>
    </row>
    <row r="40" spans="2:11" ht="15" x14ac:dyDescent="0.2">
      <c r="B40" s="24"/>
      <c r="C40" s="3"/>
      <c r="D40" s="1"/>
      <c r="E40" s="3"/>
      <c r="F40" s="10"/>
      <c r="G40" s="10"/>
      <c r="H40" s="1"/>
      <c r="I40" s="1"/>
      <c r="J40" s="1"/>
      <c r="K40" s="1"/>
    </row>
    <row r="41" spans="2:11" ht="15" x14ac:dyDescent="0.2">
      <c r="B41" s="24"/>
      <c r="C41" s="3"/>
      <c r="D41" s="1"/>
      <c r="E41" s="3"/>
      <c r="F41" s="10"/>
      <c r="G41" s="10"/>
      <c r="H41" s="1"/>
      <c r="I41" s="1"/>
      <c r="J41" s="1"/>
      <c r="K41" s="1"/>
    </row>
    <row r="42" spans="2:11" ht="15" x14ac:dyDescent="0.2">
      <c r="B42" s="24"/>
      <c r="C42" s="3"/>
      <c r="D42" s="1"/>
      <c r="E42" s="3"/>
      <c r="F42" s="10"/>
      <c r="G42" s="10"/>
      <c r="H42" s="1"/>
      <c r="I42" s="1"/>
      <c r="J42" s="1"/>
      <c r="K42" s="1"/>
    </row>
    <row r="43" spans="2:11" ht="15" x14ac:dyDescent="0.2">
      <c r="B43" s="24"/>
      <c r="C43" s="3"/>
      <c r="D43" s="1"/>
      <c r="E43" s="3"/>
      <c r="F43" s="10"/>
      <c r="G43" s="10"/>
      <c r="H43" s="1"/>
      <c r="I43" s="1"/>
      <c r="J43" s="1"/>
      <c r="K43" s="1"/>
    </row>
    <row r="44" spans="2:11" ht="15" x14ac:dyDescent="0.2">
      <c r="B44" s="24"/>
      <c r="C44" s="3"/>
      <c r="D44" s="1"/>
      <c r="E44" s="3"/>
      <c r="F44" s="10"/>
      <c r="G44" s="10"/>
      <c r="H44" s="1"/>
      <c r="I44" s="1"/>
      <c r="J44" s="1"/>
      <c r="K44" s="1"/>
    </row>
    <row r="45" spans="2:11" ht="15" x14ac:dyDescent="0.2">
      <c r="C45" s="3"/>
      <c r="D45" s="1"/>
      <c r="E45" s="3"/>
      <c r="F45" s="10"/>
      <c r="G45" s="10"/>
      <c r="H45" s="1"/>
      <c r="I45" s="1"/>
      <c r="J45" s="1"/>
      <c r="K45" s="1"/>
    </row>
    <row r="46" spans="2:11" ht="15" x14ac:dyDescent="0.2">
      <c r="B46" s="24" t="s">
        <v>70</v>
      </c>
      <c r="C46" s="3"/>
      <c r="D46" s="1"/>
      <c r="E46" s="3"/>
      <c r="F46" s="10"/>
      <c r="G46" s="10"/>
      <c r="H46" s="1"/>
      <c r="I46" s="1"/>
      <c r="J46" s="1"/>
      <c r="K46" s="1"/>
    </row>
    <row r="47" spans="2:11" ht="15" x14ac:dyDescent="0.2">
      <c r="B47" s="24" t="s">
        <v>72</v>
      </c>
      <c r="C47" s="3"/>
      <c r="D47" s="1"/>
      <c r="E47" s="3"/>
      <c r="F47" s="10"/>
      <c r="G47" s="10"/>
      <c r="H47" s="1"/>
      <c r="I47" s="1"/>
      <c r="J47" s="1"/>
      <c r="K47" s="1"/>
    </row>
    <row r="48" spans="2:11" ht="15" x14ac:dyDescent="0.2">
      <c r="B48" s="24" t="s">
        <v>16</v>
      </c>
      <c r="C48" s="3"/>
      <c r="D48" s="1"/>
      <c r="E48" s="3"/>
      <c r="F48" s="10"/>
      <c r="G48" s="10"/>
      <c r="H48" s="1"/>
      <c r="I48" s="1"/>
      <c r="J48" s="1"/>
      <c r="K48" s="1"/>
    </row>
    <row r="49" spans="2:11" ht="15" x14ac:dyDescent="0.2">
      <c r="B49" s="24" t="s">
        <v>73</v>
      </c>
      <c r="C49" s="3"/>
      <c r="D49" s="1"/>
      <c r="E49" s="3"/>
      <c r="F49" s="10"/>
      <c r="G49" s="10"/>
      <c r="H49" s="1"/>
      <c r="I49" s="1"/>
      <c r="J49" s="1"/>
      <c r="K49" s="1"/>
    </row>
    <row r="50" spans="2:11" ht="15" x14ac:dyDescent="0.2">
      <c r="B50" s="24"/>
      <c r="C50" s="3"/>
      <c r="D50" s="1"/>
      <c r="E50" s="3"/>
      <c r="F50" s="10"/>
      <c r="G50" s="10"/>
      <c r="H50" s="1"/>
      <c r="I50" s="1"/>
      <c r="J50" s="1"/>
      <c r="K50" s="1"/>
    </row>
    <row r="51" spans="2:11" ht="15" x14ac:dyDescent="0.2">
      <c r="B51" s="46">
        <v>44635</v>
      </c>
      <c r="C51" s="1"/>
      <c r="D51" s="1"/>
      <c r="E51" s="3"/>
      <c r="F51" s="10"/>
      <c r="G51" s="10"/>
      <c r="H51" s="1"/>
      <c r="I51" s="1"/>
      <c r="J51" s="1"/>
      <c r="K51" s="1"/>
    </row>
    <row r="52" spans="2:11" ht="15" x14ac:dyDescent="0.2">
      <c r="B52" s="1"/>
      <c r="C52" s="3"/>
      <c r="D52" s="1"/>
      <c r="E52" s="3"/>
      <c r="F52" s="10"/>
      <c r="G52" s="10"/>
      <c r="H52" s="1"/>
      <c r="I52" s="1"/>
      <c r="J52" s="1"/>
      <c r="K52" s="1"/>
    </row>
    <row r="53" spans="2:11" ht="15" x14ac:dyDescent="0.2">
      <c r="B53" s="1"/>
      <c r="C53" s="1"/>
      <c r="D53" s="1"/>
      <c r="E53" s="1"/>
      <c r="F53" s="1"/>
      <c r="G53" s="1"/>
      <c r="H53" s="1"/>
      <c r="I53" s="1"/>
      <c r="J53" s="1"/>
      <c r="K53" s="1"/>
    </row>
  </sheetData>
  <customSheetViews>
    <customSheetView guid="{D357C6A3-FBD6-4EAB-86FD-63F25A413A4A}" showPageBreaks="1" fitToPage="1" printArea="1" topLeftCell="A34">
      <selection activeCell="B50" sqref="B50"/>
      <pageMargins left="0.25" right="0.25" top="0.75" bottom="0.75" header="0.3" footer="0.3"/>
      <pageSetup paperSize="9" scale="74" orientation="portrait" r:id="rId1"/>
    </customSheetView>
    <customSheetView guid="{FC68EF6A-F0CE-4275-AF58-AF50CA87E057}" showPageBreaks="1" fitToPage="1" printArea="1">
      <selection activeCell="B48" sqref="B48"/>
      <pageMargins left="0.25" right="0.25" top="0.75" bottom="0.75" header="0.3" footer="0.3"/>
      <pageSetup paperSize="9" scale="74" orientation="portrait" r:id="rId2"/>
    </customSheetView>
  </customSheetViews>
  <pageMargins left="0.25" right="0.25" top="0.75" bottom="0.75" header="0.3" footer="0.3"/>
  <pageSetup paperSize="9" scale="74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C6"/>
    </sheetView>
  </sheetViews>
  <sheetFormatPr defaultRowHeight="12.75" x14ac:dyDescent="0.2"/>
  <sheetData/>
  <customSheetViews>
    <customSheetView guid="{D357C6A3-FBD6-4EAB-86FD-63F25A413A4A}" showPageBreaks="1" state="hidden">
      <selection sqref="A1:C6"/>
      <pageMargins left="0.7" right="0.7" top="0.75" bottom="0.75" header="0.3" footer="0.3"/>
      <pageSetup paperSize="9" orientation="portrait" verticalDpi="0" r:id="rId1"/>
    </customSheetView>
    <customSheetView guid="{FC68EF6A-F0CE-4275-AF58-AF50CA87E057}" state="hidden">
      <selection sqref="A1:C6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"/>
  <sheetViews>
    <sheetView zoomScale="119" zoomScaleNormal="119" zoomScaleSheetLayoutView="85" workbookViewId="0">
      <pane ySplit="20" topLeftCell="A83" activePane="bottomLeft" state="frozen"/>
      <selection pane="bottomLeft" activeCell="A83" sqref="A83"/>
    </sheetView>
  </sheetViews>
  <sheetFormatPr defaultColWidth="11.5703125" defaultRowHeight="15" x14ac:dyDescent="0.2"/>
  <cols>
    <col min="1" max="16384" width="11.5703125" style="1"/>
  </cols>
  <sheetData>
    <row r="2" s="3" customFormat="1" x14ac:dyDescent="0.2"/>
  </sheetData>
  <sheetProtection selectLockedCells="1" selectUnlockedCells="1"/>
  <customSheetViews>
    <customSheetView guid="{D357C6A3-FBD6-4EAB-86FD-63F25A413A4A}" scale="119" showPageBreaks="1" fitToPage="1" state="hidden">
      <pane ySplit="16" topLeftCell="A83" activePane="bottomLeft" state="frozen"/>
      <selection pane="bottomLeft" activeCell="A83" sqref="A83"/>
      <pageMargins left="0.74791666666666667" right="0.74791666666666667" top="0.98402777777777772" bottom="0.98402777777777772" header="0.51180555555555551" footer="0.51180555555555551"/>
      <printOptions headings="1" gridLines="1"/>
      <pageSetup paperSize="9" firstPageNumber="0" fitToHeight="5" orientation="landscape" horizontalDpi="300" verticalDpi="300" r:id="rId1"/>
      <headerFooter alignWithMargins="0"/>
    </customSheetView>
    <customSheetView guid="{42A8518A-5D18-994D-BB4D-E5B628A233E7}" showRuler="0">
      <pageMargins left="0.75" right="0.75" top="1" bottom="1" header="0.5" footer="0.5"/>
    </customSheetView>
    <customSheetView guid="{46560A57-5737-A447-BE63-207198F17EA7}" showRuler="0">
      <pageMargins left="0.75" right="0.75" top="1" bottom="1" header="0.5" footer="0.5"/>
    </customSheetView>
    <customSheetView guid="{5FE8B400-0D8D-7849-A08E-77358A2D2C42}" showRuler="0">
      <pageMargins left="0.75" right="0.75" top="1" bottom="1" header="0.5" footer="0.5"/>
    </customSheetView>
    <customSheetView guid="{FC68EF6A-F0CE-4275-AF58-AF50CA87E057}" scale="119" fitToPage="1" state="hidden">
      <pane ySplit="20" topLeftCell="A83" activePane="bottomLeft"/>
      <selection pane="bottomLeft" activeCell="A83" sqref="A83"/>
      <pageMargins left="0.74791666666666667" right="0.74791666666666667" top="0.98402777777777772" bottom="0.98402777777777772" header="0.51180555555555551" footer="0.51180555555555551"/>
      <printOptions headings="1" gridLines="1"/>
      <pageSetup paperSize="9" firstPageNumber="0" fitToHeight="5" orientation="landscape" horizontalDpi="300" verticalDpi="300" r:id="rId2"/>
      <headerFooter alignWithMargins="0"/>
    </customSheetView>
  </customSheetViews>
  <printOptions headings="1" gridLines="1"/>
  <pageMargins left="0.74791666666666667" right="0.74791666666666667" top="0.98402777777777772" bottom="0.98402777777777772" header="0.51180555555555551" footer="0.51180555555555551"/>
  <pageSetup paperSize="9" firstPageNumber="0" fitToHeight="5" orientation="landscape" horizontalDpi="300" verticalDpi="300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R160"/>
  <sheetViews>
    <sheetView zoomScale="119" zoomScaleNormal="119" zoomScaleSheetLayoutView="85" workbookViewId="0">
      <selection activeCell="E18" sqref="E18"/>
    </sheetView>
  </sheetViews>
  <sheetFormatPr defaultColWidth="11.5703125" defaultRowHeight="15" x14ac:dyDescent="0.2"/>
  <cols>
    <col min="1" max="1" width="34.85546875" style="7" customWidth="1"/>
    <col min="2" max="2" width="34.5703125" style="7" customWidth="1"/>
    <col min="3" max="3" width="10.85546875" style="31" customWidth="1"/>
    <col min="5" max="6" width="10.85546875" style="31" customWidth="1"/>
  </cols>
  <sheetData>
    <row r="2" spans="1:7" s="33" customFormat="1" x14ac:dyDescent="0.2">
      <c r="A2" s="1"/>
      <c r="B2" s="1"/>
      <c r="C2"/>
      <c r="D2"/>
      <c r="E2"/>
      <c r="F2"/>
      <c r="G2"/>
    </row>
    <row r="3" spans="1:7" x14ac:dyDescent="0.2">
      <c r="A3" s="1"/>
      <c r="B3" s="1"/>
      <c r="C3"/>
      <c r="E3"/>
      <c r="F3"/>
    </row>
    <row r="4" spans="1:7" x14ac:dyDescent="0.2">
      <c r="A4" s="1"/>
      <c r="B4" s="1"/>
      <c r="C4"/>
      <c r="E4"/>
      <c r="F4"/>
    </row>
    <row r="5" spans="1:7" x14ac:dyDescent="0.2">
      <c r="A5" s="1"/>
      <c r="B5" s="1"/>
      <c r="C5"/>
      <c r="E5"/>
      <c r="F5"/>
    </row>
    <row r="6" spans="1:7" x14ac:dyDescent="0.2">
      <c r="A6" s="1"/>
      <c r="B6" s="1"/>
      <c r="C6"/>
      <c r="E6"/>
      <c r="F6"/>
    </row>
    <row r="7" spans="1:7" x14ac:dyDescent="0.2">
      <c r="A7" s="1"/>
      <c r="B7" s="1"/>
      <c r="C7"/>
      <c r="E7"/>
      <c r="F7"/>
    </row>
    <row r="8" spans="1:7" x14ac:dyDescent="0.2">
      <c r="A8" s="1"/>
      <c r="B8" s="1"/>
      <c r="C8"/>
      <c r="E8"/>
      <c r="F8"/>
    </row>
    <row r="9" spans="1:7" x14ac:dyDescent="0.2">
      <c r="A9" s="1"/>
      <c r="B9" s="1"/>
      <c r="C9"/>
      <c r="E9"/>
      <c r="F9"/>
    </row>
    <row r="10" spans="1:7" x14ac:dyDescent="0.2">
      <c r="A10" s="1"/>
      <c r="B10" s="1"/>
      <c r="C10"/>
      <c r="E10"/>
      <c r="F10"/>
    </row>
    <row r="11" spans="1:7" x14ac:dyDescent="0.2">
      <c r="A11" s="1"/>
      <c r="B11" s="1"/>
      <c r="C11"/>
      <c r="E11"/>
      <c r="F11"/>
    </row>
    <row r="12" spans="1:7" x14ac:dyDescent="0.2">
      <c r="A12" s="1"/>
      <c r="B12" s="1"/>
      <c r="C12"/>
      <c r="E12"/>
      <c r="F12"/>
    </row>
    <row r="13" spans="1:7" x14ac:dyDescent="0.2">
      <c r="A13" s="1"/>
      <c r="B13" s="1"/>
      <c r="C13"/>
      <c r="E13"/>
      <c r="F13"/>
    </row>
    <row r="14" spans="1:7" x14ac:dyDescent="0.2">
      <c r="A14" s="1"/>
      <c r="B14" s="1"/>
      <c r="C14"/>
      <c r="E14"/>
      <c r="F14"/>
    </row>
    <row r="15" spans="1:7" x14ac:dyDescent="0.2">
      <c r="A15" s="1"/>
      <c r="B15" s="1"/>
      <c r="C15"/>
      <c r="E15"/>
      <c r="F15"/>
    </row>
    <row r="16" spans="1:7" x14ac:dyDescent="0.2">
      <c r="A16" s="1"/>
      <c r="B16" s="1"/>
      <c r="C16"/>
      <c r="E16"/>
      <c r="F16"/>
    </row>
    <row r="17" spans="1:6" x14ac:dyDescent="0.2">
      <c r="A17" s="1"/>
      <c r="B17" s="1"/>
      <c r="C17"/>
      <c r="E17"/>
      <c r="F17"/>
    </row>
    <row r="18" spans="1:6" x14ac:dyDescent="0.2">
      <c r="A18" s="1"/>
      <c r="B18" s="1"/>
      <c r="C18"/>
      <c r="E18"/>
      <c r="F18"/>
    </row>
    <row r="19" spans="1:6" x14ac:dyDescent="0.2">
      <c r="A19" s="1"/>
      <c r="B19" s="1"/>
      <c r="C19"/>
      <c r="E19"/>
      <c r="F19"/>
    </row>
    <row r="20" spans="1:6" x14ac:dyDescent="0.2">
      <c r="A20" s="1"/>
      <c r="B20" s="1"/>
      <c r="C20"/>
      <c r="E20"/>
      <c r="F20"/>
    </row>
    <row r="21" spans="1:6" x14ac:dyDescent="0.2">
      <c r="A21" s="1"/>
      <c r="B21" s="1"/>
      <c r="C21"/>
      <c r="E21"/>
      <c r="F21"/>
    </row>
    <row r="22" spans="1:6" x14ac:dyDescent="0.2">
      <c r="A22" s="1"/>
      <c r="B22" s="1"/>
      <c r="C22"/>
      <c r="E22"/>
      <c r="F22"/>
    </row>
    <row r="23" spans="1:6" x14ac:dyDescent="0.2">
      <c r="A23" s="1"/>
      <c r="B23" s="1"/>
      <c r="C23"/>
      <c r="E23"/>
      <c r="F23"/>
    </row>
    <row r="24" spans="1:6" x14ac:dyDescent="0.2">
      <c r="A24" s="1"/>
      <c r="B24" s="1"/>
      <c r="C24"/>
      <c r="E24"/>
      <c r="F24"/>
    </row>
    <row r="25" spans="1:6" x14ac:dyDescent="0.2">
      <c r="A25" s="1"/>
      <c r="B25" s="6"/>
      <c r="C25"/>
      <c r="E25"/>
      <c r="F25"/>
    </row>
    <row r="26" spans="1:6" x14ac:dyDescent="0.2">
      <c r="A26" s="1"/>
      <c r="B26" s="1"/>
      <c r="C26"/>
      <c r="E26"/>
      <c r="F26"/>
    </row>
    <row r="27" spans="1:6" x14ac:dyDescent="0.2">
      <c r="A27" s="1"/>
      <c r="B27" s="1"/>
      <c r="C27"/>
      <c r="E27"/>
      <c r="F27"/>
    </row>
    <row r="28" spans="1:6" x14ac:dyDescent="0.2">
      <c r="A28" s="1"/>
      <c r="B28" s="6"/>
      <c r="C28"/>
      <c r="E28"/>
      <c r="F28"/>
    </row>
    <row r="29" spans="1:6" x14ac:dyDescent="0.2">
      <c r="A29" s="1"/>
      <c r="B29" s="6"/>
      <c r="C29"/>
      <c r="E29"/>
      <c r="F29"/>
    </row>
    <row r="30" spans="1:6" x14ac:dyDescent="0.2">
      <c r="A30" s="1"/>
      <c r="B30" s="6"/>
      <c r="C30"/>
      <c r="E30"/>
      <c r="F30"/>
    </row>
    <row r="31" spans="1:6" x14ac:dyDescent="0.2">
      <c r="A31" s="1"/>
      <c r="B31" s="6"/>
      <c r="C31"/>
      <c r="E31"/>
      <c r="F31"/>
    </row>
    <row r="32" spans="1:6" x14ac:dyDescent="0.2">
      <c r="A32" s="1"/>
      <c r="B32" s="6"/>
    </row>
    <row r="33" spans="1:2" x14ac:dyDescent="0.2">
      <c r="A33" s="1"/>
      <c r="B33" s="6"/>
    </row>
    <row r="34" spans="1:2" x14ac:dyDescent="0.2">
      <c r="A34" s="1"/>
      <c r="B34" s="1"/>
    </row>
    <row r="35" spans="1:2" x14ac:dyDescent="0.2">
      <c r="A35" s="1"/>
      <c r="B35" s="1"/>
    </row>
    <row r="36" spans="1:2" x14ac:dyDescent="0.2">
      <c r="A36" s="1"/>
      <c r="B36" s="6"/>
    </row>
    <row r="37" spans="1:2" x14ac:dyDescent="0.2">
      <c r="A37" s="1"/>
      <c r="B37" s="6"/>
    </row>
    <row r="40" spans="1:2" x14ac:dyDescent="0.2">
      <c r="B40" s="1"/>
    </row>
    <row r="41" spans="1:2" x14ac:dyDescent="0.2">
      <c r="A41" s="1"/>
      <c r="B41" s="1"/>
    </row>
    <row r="42" spans="1:2" x14ac:dyDescent="0.2">
      <c r="B42" s="1"/>
    </row>
    <row r="43" spans="1:2" x14ac:dyDescent="0.2">
      <c r="B43" s="6"/>
    </row>
    <row r="48" spans="1:2" x14ac:dyDescent="0.2">
      <c r="A48" s="32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1"/>
      <c r="B51" s="1"/>
    </row>
    <row r="52" spans="1:2" x14ac:dyDescent="0.2">
      <c r="A52" s="34"/>
      <c r="B52" s="34"/>
    </row>
    <row r="53" spans="1:2" x14ac:dyDescent="0.2">
      <c r="A53" s="1"/>
      <c r="B53" s="1"/>
    </row>
    <row r="54" spans="1:2" x14ac:dyDescent="0.2">
      <c r="A54" s="1"/>
      <c r="B54" s="1"/>
    </row>
    <row r="55" spans="1:2" x14ac:dyDescent="0.2">
      <c r="A55" s="1"/>
      <c r="B55" s="1"/>
    </row>
    <row r="56" spans="1:2" x14ac:dyDescent="0.2">
      <c r="A56" s="34"/>
      <c r="B56" s="34"/>
    </row>
    <row r="57" spans="1:2" x14ac:dyDescent="0.2">
      <c r="A57" s="1"/>
      <c r="B57" s="1"/>
    </row>
    <row r="58" spans="1:2" x14ac:dyDescent="0.2">
      <c r="A58" s="1"/>
      <c r="B58" s="1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1"/>
      <c r="B63" s="1"/>
    </row>
    <row r="64" spans="1:2" x14ac:dyDescent="0.2">
      <c r="A64" s="34"/>
      <c r="B64" s="34"/>
    </row>
    <row r="65" spans="1:2" x14ac:dyDescent="0.2">
      <c r="A65" s="1"/>
      <c r="B65" s="1"/>
    </row>
    <row r="66" spans="1:2" x14ac:dyDescent="0.2">
      <c r="A66" s="1"/>
      <c r="B66" s="34"/>
    </row>
    <row r="67" spans="1:2" x14ac:dyDescent="0.2">
      <c r="A67" s="1"/>
      <c r="B67" s="34"/>
    </row>
    <row r="68" spans="1:2" x14ac:dyDescent="0.2">
      <c r="A68" s="34"/>
      <c r="B68" s="34"/>
    </row>
    <row r="69" spans="1:2" x14ac:dyDescent="0.2">
      <c r="A69" s="1"/>
      <c r="B69" s="1"/>
    </row>
    <row r="70" spans="1:2" x14ac:dyDescent="0.2">
      <c r="A70" s="1"/>
      <c r="B70" s="1"/>
    </row>
    <row r="71" spans="1:2" x14ac:dyDescent="0.2">
      <c r="A71" s="1"/>
      <c r="B71" s="1"/>
    </row>
    <row r="72" spans="1:2" x14ac:dyDescent="0.2">
      <c r="A72" s="1"/>
      <c r="B72" s="1"/>
    </row>
    <row r="73" spans="1:2" x14ac:dyDescent="0.2">
      <c r="A73" s="1"/>
      <c r="B73" s="1"/>
    </row>
    <row r="74" spans="1:2" x14ac:dyDescent="0.2">
      <c r="A74" s="1"/>
      <c r="B74" s="1"/>
    </row>
    <row r="75" spans="1:2" x14ac:dyDescent="0.2">
      <c r="A75" s="1"/>
      <c r="B75" s="1"/>
    </row>
    <row r="76" spans="1:2" x14ac:dyDescent="0.2">
      <c r="A76" s="34"/>
      <c r="B76" s="34"/>
    </row>
    <row r="77" spans="1:2" x14ac:dyDescent="0.2">
      <c r="A77" s="34"/>
      <c r="B77" s="34"/>
    </row>
    <row r="79" spans="1:2" x14ac:dyDescent="0.2">
      <c r="B79" s="34"/>
    </row>
    <row r="80" spans="1:2" x14ac:dyDescent="0.2">
      <c r="B80" s="1"/>
    </row>
    <row r="81" spans="1:18" x14ac:dyDescent="0.2">
      <c r="B81" s="1"/>
    </row>
    <row r="82" spans="1:18" x14ac:dyDescent="0.2">
      <c r="B82" s="1"/>
    </row>
    <row r="83" spans="1:18" x14ac:dyDescent="0.2">
      <c r="B83" s="1"/>
    </row>
    <row r="84" spans="1:18" x14ac:dyDescent="0.2">
      <c r="B84" s="34"/>
    </row>
    <row r="87" spans="1:18" x14ac:dyDescent="0.2">
      <c r="C87"/>
      <c r="E87"/>
      <c r="F87"/>
    </row>
    <row r="88" spans="1:18" x14ac:dyDescent="0.2">
      <c r="A88" s="1"/>
      <c r="B88" s="1"/>
      <c r="C88"/>
      <c r="E88"/>
      <c r="F88"/>
    </row>
    <row r="89" spans="1:18" s="1" customFormat="1" x14ac:dyDescent="0.2">
      <c r="C89"/>
      <c r="D89"/>
      <c r="E89" s="7"/>
      <c r="F89" s="7"/>
      <c r="G89"/>
      <c r="H89"/>
      <c r="I89"/>
      <c r="J89"/>
      <c r="K89"/>
      <c r="L89"/>
      <c r="M89"/>
      <c r="N89"/>
      <c r="O89"/>
      <c r="P89"/>
      <c r="Q89"/>
      <c r="R89"/>
    </row>
    <row r="90" spans="1:18" s="1" customFormat="1" x14ac:dyDescent="0.2">
      <c r="C90"/>
      <c r="D90"/>
      <c r="E90" s="7"/>
      <c r="F90" s="7"/>
      <c r="G90"/>
      <c r="H90"/>
      <c r="I90"/>
      <c r="J90"/>
      <c r="K90"/>
      <c r="L90"/>
      <c r="M90"/>
      <c r="N90"/>
      <c r="O90"/>
      <c r="P90"/>
      <c r="Q90"/>
      <c r="R90"/>
    </row>
    <row r="91" spans="1:18" s="1" customFormat="1" ht="15.75" x14ac:dyDescent="0.25">
      <c r="C91"/>
      <c r="D91"/>
      <c r="E91" s="7"/>
      <c r="F91" s="30"/>
      <c r="G91"/>
      <c r="H91"/>
      <c r="I91"/>
      <c r="J91"/>
      <c r="K91"/>
      <c r="L91"/>
      <c r="M91"/>
      <c r="N91"/>
      <c r="O91"/>
      <c r="P91"/>
      <c r="Q91"/>
      <c r="R91"/>
    </row>
    <row r="92" spans="1:18" s="1" customFormat="1" x14ac:dyDescent="0.2">
      <c r="C92"/>
      <c r="D92"/>
      <c r="E92" s="7"/>
      <c r="F92" s="7"/>
      <c r="G92"/>
      <c r="H92"/>
      <c r="I92"/>
      <c r="J92"/>
      <c r="K92"/>
      <c r="L92"/>
      <c r="M92"/>
      <c r="N92"/>
      <c r="O92"/>
      <c r="P92"/>
      <c r="Q92"/>
      <c r="R92"/>
    </row>
    <row r="93" spans="1:18" s="1" customFormat="1" x14ac:dyDescent="0.2">
      <c r="C93"/>
      <c r="D93"/>
      <c r="E93" s="7"/>
      <c r="F93" s="7"/>
      <c r="G93"/>
      <c r="H93"/>
      <c r="I93"/>
      <c r="J93"/>
      <c r="K93"/>
      <c r="L93"/>
      <c r="M93"/>
      <c r="N93"/>
      <c r="O93"/>
      <c r="P93"/>
      <c r="Q93"/>
      <c r="R93"/>
    </row>
    <row r="94" spans="1:18" s="1" customFormat="1" ht="15.75" x14ac:dyDescent="0.25">
      <c r="C94"/>
      <c r="D94"/>
      <c r="E94" s="30"/>
      <c r="F94" s="7"/>
      <c r="G94"/>
      <c r="H94"/>
      <c r="I94"/>
      <c r="J94"/>
      <c r="K94"/>
      <c r="L94"/>
      <c r="M94"/>
      <c r="N94"/>
      <c r="O94"/>
      <c r="P94"/>
      <c r="Q94"/>
      <c r="R94"/>
    </row>
    <row r="95" spans="1:18" s="1" customFormat="1" x14ac:dyDescent="0.2">
      <c r="C95"/>
      <c r="D95"/>
      <c r="E95" s="7"/>
      <c r="F95" s="7"/>
      <c r="G95"/>
      <c r="H95"/>
      <c r="I95"/>
      <c r="J95"/>
      <c r="K95"/>
      <c r="L95"/>
      <c r="M95"/>
      <c r="N95"/>
      <c r="O95"/>
      <c r="P95"/>
      <c r="Q95"/>
      <c r="R95"/>
    </row>
    <row r="96" spans="1:18" s="1" customFormat="1" ht="15.75" x14ac:dyDescent="0.25">
      <c r="C96"/>
      <c r="D96"/>
      <c r="E96" s="30"/>
      <c r="F96" s="30"/>
      <c r="G96"/>
      <c r="H96"/>
      <c r="I96"/>
      <c r="J96"/>
      <c r="K96"/>
      <c r="L96"/>
      <c r="M96"/>
      <c r="N96"/>
      <c r="O96"/>
      <c r="P96"/>
      <c r="Q96"/>
      <c r="R96"/>
    </row>
    <row r="97" spans="3:18" s="1" customFormat="1" x14ac:dyDescent="0.2">
      <c r="C97"/>
      <c r="D97"/>
      <c r="E97" s="7"/>
      <c r="F97" s="7"/>
      <c r="G97"/>
      <c r="H97"/>
      <c r="I97"/>
      <c r="J97"/>
      <c r="K97"/>
      <c r="L97"/>
      <c r="M97"/>
      <c r="N97"/>
      <c r="O97"/>
      <c r="P97"/>
      <c r="Q97"/>
      <c r="R97"/>
    </row>
    <row r="98" spans="3:18" s="1" customFormat="1" ht="15.75" x14ac:dyDescent="0.25">
      <c r="C98" s="31"/>
      <c r="D98"/>
      <c r="E98" s="30"/>
      <c r="F98" s="7"/>
      <c r="G98"/>
      <c r="H98"/>
      <c r="I98"/>
      <c r="J98"/>
      <c r="K98"/>
      <c r="L98"/>
      <c r="M98"/>
      <c r="N98"/>
      <c r="O98"/>
      <c r="P98"/>
      <c r="Q98"/>
      <c r="R98"/>
    </row>
    <row r="99" spans="3:18" s="1" customFormat="1" ht="15.75" x14ac:dyDescent="0.25">
      <c r="C99"/>
      <c r="D99"/>
      <c r="E99" s="7"/>
      <c r="F99" s="30"/>
      <c r="G99"/>
      <c r="H99"/>
      <c r="I99"/>
      <c r="J99"/>
      <c r="K99"/>
      <c r="L99"/>
      <c r="M99"/>
      <c r="N99"/>
      <c r="O99"/>
      <c r="P99"/>
      <c r="Q99"/>
      <c r="R99"/>
    </row>
    <row r="100" spans="3:18" s="1" customFormat="1" ht="15.75" x14ac:dyDescent="0.25">
      <c r="C100"/>
      <c r="D100"/>
      <c r="E100" s="30"/>
      <c r="F100" s="3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3:18" s="1" customFormat="1" ht="15.75" x14ac:dyDescent="0.25">
      <c r="C101"/>
      <c r="D101"/>
      <c r="E101" s="30"/>
      <c r="F101" s="30"/>
      <c r="G101"/>
      <c r="H101"/>
      <c r="I101"/>
      <c r="J101"/>
      <c r="K101"/>
      <c r="L101"/>
      <c r="M101"/>
      <c r="N101"/>
      <c r="O101"/>
      <c r="P101"/>
      <c r="Q101"/>
      <c r="R101"/>
    </row>
    <row r="102" spans="3:18" s="1" customFormat="1" x14ac:dyDescent="0.2">
      <c r="C102"/>
      <c r="D102"/>
      <c r="E102" s="7"/>
      <c r="F102" s="7"/>
      <c r="G102"/>
      <c r="H102"/>
      <c r="I102"/>
      <c r="J102"/>
      <c r="K102"/>
      <c r="L102"/>
      <c r="M102"/>
      <c r="N102"/>
      <c r="O102"/>
      <c r="P102"/>
      <c r="Q102"/>
      <c r="R102"/>
    </row>
    <row r="103" spans="3:18" s="1" customFormat="1" x14ac:dyDescent="0.2">
      <c r="C103"/>
      <c r="D103"/>
      <c r="E103" s="7"/>
      <c r="F103" s="7"/>
      <c r="G103"/>
      <c r="H103"/>
      <c r="I103"/>
      <c r="J103"/>
      <c r="K103"/>
      <c r="L103"/>
      <c r="M103"/>
      <c r="N103"/>
      <c r="O103"/>
      <c r="P103"/>
      <c r="Q103"/>
      <c r="R103"/>
    </row>
    <row r="104" spans="3:18" s="1" customFormat="1" x14ac:dyDescent="0.2">
      <c r="C104"/>
      <c r="D104"/>
      <c r="E104" s="7"/>
      <c r="F104" s="7"/>
      <c r="G104"/>
      <c r="H104"/>
      <c r="I104"/>
      <c r="J104"/>
      <c r="K104"/>
      <c r="L104"/>
      <c r="M104"/>
      <c r="N104"/>
      <c r="O104"/>
      <c r="P104"/>
      <c r="Q104"/>
      <c r="R104"/>
    </row>
    <row r="105" spans="3:18" s="1" customFormat="1" x14ac:dyDescent="0.2">
      <c r="C105"/>
      <c r="D105"/>
      <c r="E105" s="7"/>
      <c r="F105" s="7"/>
      <c r="G105"/>
      <c r="H105"/>
      <c r="I105"/>
      <c r="J105"/>
      <c r="K105"/>
      <c r="L105"/>
      <c r="M105"/>
      <c r="N105"/>
      <c r="O105"/>
      <c r="P105"/>
      <c r="Q105"/>
      <c r="R105"/>
    </row>
    <row r="106" spans="3:18" s="1" customFormat="1" x14ac:dyDescent="0.2">
      <c r="C106"/>
      <c r="D106"/>
      <c r="E106" s="7"/>
      <c r="F106" s="7"/>
      <c r="G106"/>
      <c r="H106"/>
      <c r="I106"/>
      <c r="J106"/>
      <c r="K106"/>
      <c r="L106"/>
      <c r="M106"/>
      <c r="N106"/>
      <c r="O106"/>
      <c r="P106"/>
      <c r="Q106"/>
      <c r="R106"/>
    </row>
    <row r="107" spans="3:18" s="1" customFormat="1" ht="15.75" x14ac:dyDescent="0.25">
      <c r="C107"/>
      <c r="D107"/>
      <c r="E107" s="7"/>
      <c r="F107" s="30"/>
      <c r="G107"/>
      <c r="H107"/>
      <c r="I107"/>
      <c r="J107"/>
      <c r="K107"/>
      <c r="L107"/>
      <c r="M107"/>
      <c r="N107"/>
      <c r="O107"/>
      <c r="P107"/>
      <c r="Q107"/>
      <c r="R107"/>
    </row>
    <row r="108" spans="3:18" s="1" customFormat="1" ht="15.75" x14ac:dyDescent="0.25">
      <c r="C108"/>
      <c r="D108"/>
      <c r="E108" s="7"/>
      <c r="F108" s="30"/>
      <c r="G108"/>
      <c r="H108"/>
      <c r="I108"/>
      <c r="J108"/>
      <c r="K108"/>
      <c r="L108"/>
      <c r="M108"/>
      <c r="N108"/>
      <c r="O108"/>
      <c r="P108"/>
      <c r="Q108"/>
      <c r="R108"/>
    </row>
    <row r="109" spans="3:18" s="1" customFormat="1" ht="15.75" x14ac:dyDescent="0.25">
      <c r="C109"/>
      <c r="D109"/>
      <c r="E109" s="7"/>
      <c r="F109" s="30"/>
      <c r="G109"/>
      <c r="H109"/>
      <c r="I109"/>
      <c r="J109"/>
      <c r="K109"/>
      <c r="L109"/>
      <c r="M109"/>
      <c r="N109"/>
      <c r="O109"/>
      <c r="P109"/>
      <c r="Q109"/>
      <c r="R109"/>
    </row>
    <row r="110" spans="3:18" s="1" customFormat="1" ht="15.75" x14ac:dyDescent="0.25">
      <c r="C110"/>
      <c r="D110"/>
      <c r="E110" s="30"/>
      <c r="F110" s="7"/>
      <c r="G110"/>
      <c r="H110"/>
      <c r="I110"/>
      <c r="J110"/>
      <c r="K110"/>
      <c r="L110"/>
      <c r="M110"/>
      <c r="N110"/>
      <c r="O110"/>
      <c r="P110"/>
      <c r="Q110"/>
      <c r="R110"/>
    </row>
    <row r="111" spans="3:18" s="1" customFormat="1" x14ac:dyDescent="0.2">
      <c r="C111"/>
      <c r="D111"/>
      <c r="E111" s="7"/>
      <c r="F111" s="7"/>
      <c r="G111"/>
      <c r="H111"/>
      <c r="I111"/>
      <c r="J111"/>
      <c r="K111"/>
      <c r="L111"/>
      <c r="M111"/>
      <c r="N111"/>
      <c r="O111"/>
      <c r="P111"/>
      <c r="Q111"/>
      <c r="R111"/>
    </row>
    <row r="112" spans="3:18" s="1" customFormat="1" ht="15.75" x14ac:dyDescent="0.25">
      <c r="C112"/>
      <c r="D112"/>
      <c r="E112" s="30"/>
      <c r="F112" s="30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 s="1" customFormat="1" ht="15.75" x14ac:dyDescent="0.25">
      <c r="C113"/>
      <c r="D113"/>
      <c r="E113" s="30"/>
      <c r="F113" s="30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 s="1" customFormat="1" ht="15.75" x14ac:dyDescent="0.25">
      <c r="C114"/>
      <c r="D114"/>
      <c r="E114" s="30"/>
      <c r="F114" s="35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 s="1" customFormat="1" x14ac:dyDescent="0.2">
      <c r="C115"/>
      <c r="D115"/>
      <c r="E115" s="7"/>
      <c r="F115" s="7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 x14ac:dyDescent="0.2">
      <c r="A116" s="1"/>
      <c r="B116" s="1"/>
      <c r="C116"/>
      <c r="E116" s="7"/>
      <c r="F116" s="7"/>
    </row>
    <row r="117" spans="1:18" ht="15.75" x14ac:dyDescent="0.25">
      <c r="A117" s="1"/>
      <c r="B117" s="1"/>
      <c r="C117"/>
      <c r="E117" s="7"/>
      <c r="F117" s="30"/>
    </row>
    <row r="118" spans="1:18" x14ac:dyDescent="0.2">
      <c r="A118" s="1"/>
      <c r="B118" s="1"/>
      <c r="C118"/>
      <c r="E118" s="7"/>
      <c r="F118" s="7"/>
    </row>
    <row r="119" spans="1:18" ht="15.75" x14ac:dyDescent="0.25">
      <c r="A119" s="1"/>
      <c r="B119" s="1"/>
      <c r="C119"/>
      <c r="E119" s="30"/>
      <c r="F119" s="30"/>
    </row>
    <row r="120" spans="1:18" x14ac:dyDescent="0.2">
      <c r="A120" s="1"/>
      <c r="B120" s="1"/>
      <c r="C120"/>
      <c r="F120" s="7"/>
    </row>
    <row r="121" spans="1:18" x14ac:dyDescent="0.2">
      <c r="A121" s="1"/>
      <c r="B121" s="1"/>
      <c r="C121"/>
      <c r="E121" s="7"/>
      <c r="F121" s="7"/>
    </row>
    <row r="122" spans="1:18" x14ac:dyDescent="0.2">
      <c r="A122" s="1"/>
      <c r="B122" s="1"/>
      <c r="C122"/>
      <c r="E122" s="7"/>
      <c r="F122" s="7"/>
    </row>
    <row r="123" spans="1:18" x14ac:dyDescent="0.2">
      <c r="A123" s="1"/>
      <c r="B123" s="1"/>
      <c r="C123"/>
      <c r="E123" s="7"/>
      <c r="F123" s="7"/>
    </row>
    <row r="124" spans="1:18" x14ac:dyDescent="0.2">
      <c r="A124" s="1"/>
      <c r="B124" s="1"/>
      <c r="C124"/>
      <c r="E124" s="7"/>
      <c r="F124" s="7"/>
    </row>
    <row r="125" spans="1:18" x14ac:dyDescent="0.2">
      <c r="A125" s="1"/>
      <c r="B125" s="1"/>
      <c r="C125"/>
      <c r="E125" s="7"/>
      <c r="F125" s="7"/>
    </row>
    <row r="126" spans="1:18" x14ac:dyDescent="0.2">
      <c r="A126" s="1"/>
      <c r="B126" s="1"/>
      <c r="C126"/>
      <c r="E126" s="7"/>
      <c r="F126" s="7"/>
    </row>
    <row r="127" spans="1:18" x14ac:dyDescent="0.2">
      <c r="A127" s="1"/>
      <c r="B127" s="1"/>
      <c r="C127"/>
      <c r="E127" s="7"/>
      <c r="F127" s="7"/>
    </row>
    <row r="128" spans="1:18" x14ac:dyDescent="0.2">
      <c r="A128" s="1"/>
      <c r="B128" s="1"/>
      <c r="C128"/>
      <c r="E128" s="7"/>
      <c r="F128" s="7"/>
    </row>
    <row r="129" spans="1:6" x14ac:dyDescent="0.2">
      <c r="A129" s="1"/>
      <c r="B129" s="1"/>
      <c r="C129"/>
      <c r="E129" s="7"/>
      <c r="F129" s="7"/>
    </row>
    <row r="130" spans="1:6" x14ac:dyDescent="0.2">
      <c r="A130" s="1"/>
      <c r="B130" s="1"/>
      <c r="C130"/>
      <c r="E130" s="7"/>
      <c r="F130" s="7"/>
    </row>
    <row r="131" spans="1:6" x14ac:dyDescent="0.2">
      <c r="A131" s="1"/>
      <c r="B131" s="1"/>
      <c r="C131"/>
      <c r="E131" s="7"/>
      <c r="F131" s="7"/>
    </row>
    <row r="132" spans="1:6" x14ac:dyDescent="0.2">
      <c r="A132" s="1"/>
      <c r="B132" s="1"/>
      <c r="C132"/>
      <c r="E132" s="7"/>
      <c r="F132" s="7"/>
    </row>
    <row r="133" spans="1:6" x14ac:dyDescent="0.2">
      <c r="A133" s="1"/>
      <c r="B133" s="1"/>
      <c r="C133"/>
      <c r="E133" s="7"/>
      <c r="F133" s="7"/>
    </row>
    <row r="134" spans="1:6" x14ac:dyDescent="0.2">
      <c r="A134" s="1"/>
      <c r="B134" s="1"/>
      <c r="C134"/>
      <c r="E134" s="7"/>
      <c r="F134" s="7"/>
    </row>
    <row r="135" spans="1:6" x14ac:dyDescent="0.2">
      <c r="A135" s="1"/>
      <c r="B135" s="1"/>
      <c r="C135"/>
      <c r="F135" s="7"/>
    </row>
    <row r="136" spans="1:6" x14ac:dyDescent="0.2">
      <c r="A136" s="1"/>
      <c r="B136" s="1"/>
      <c r="C136"/>
      <c r="E136" s="7"/>
      <c r="F136" s="7"/>
    </row>
    <row r="137" spans="1:6" x14ac:dyDescent="0.2">
      <c r="A137" s="1"/>
      <c r="B137" s="1"/>
      <c r="C137"/>
      <c r="E137" s="7"/>
      <c r="F137" s="7"/>
    </row>
    <row r="138" spans="1:6" x14ac:dyDescent="0.2">
      <c r="A138" s="1"/>
      <c r="B138" s="1"/>
      <c r="C138"/>
      <c r="E138" s="7"/>
      <c r="F138" s="7"/>
    </row>
    <row r="139" spans="1:6" x14ac:dyDescent="0.2">
      <c r="A139" s="1"/>
      <c r="B139" s="1"/>
      <c r="C139"/>
      <c r="E139" s="7"/>
      <c r="F139" s="7"/>
    </row>
    <row r="140" spans="1:6" x14ac:dyDescent="0.2">
      <c r="A140" s="1"/>
      <c r="B140" s="1"/>
      <c r="C140"/>
      <c r="E140" s="7"/>
      <c r="F140" s="7"/>
    </row>
    <row r="141" spans="1:6" ht="15.75" x14ac:dyDescent="0.25">
      <c r="C141"/>
      <c r="E141" s="30"/>
      <c r="F141" s="30"/>
    </row>
    <row r="142" spans="1:6" ht="15.75" x14ac:dyDescent="0.25">
      <c r="C142"/>
      <c r="E142" s="30"/>
      <c r="F142" s="30"/>
    </row>
    <row r="143" spans="1:6" ht="15.75" x14ac:dyDescent="0.25">
      <c r="B143" s="1"/>
      <c r="C143"/>
      <c r="E143" s="30"/>
      <c r="F143" s="30"/>
    </row>
    <row r="144" spans="1:6" ht="15.75" x14ac:dyDescent="0.25">
      <c r="B144" s="1"/>
      <c r="C144"/>
      <c r="E144" s="30"/>
      <c r="F144" s="30"/>
    </row>
    <row r="145" spans="2:6" ht="15.75" x14ac:dyDescent="0.25">
      <c r="B145" s="1"/>
      <c r="C145"/>
      <c r="E145" s="30"/>
      <c r="F145" s="30"/>
    </row>
    <row r="146" spans="2:6" ht="15.75" x14ac:dyDescent="0.25">
      <c r="B146" s="1"/>
      <c r="C146"/>
      <c r="E146" s="30"/>
      <c r="F146" s="30"/>
    </row>
    <row r="147" spans="2:6" ht="15.75" x14ac:dyDescent="0.25">
      <c r="B147" s="1"/>
      <c r="C147"/>
      <c r="E147" s="30"/>
      <c r="F147" s="30"/>
    </row>
    <row r="148" spans="2:6" ht="15.75" x14ac:dyDescent="0.25">
      <c r="B148" s="1"/>
      <c r="C148"/>
      <c r="E148" s="30"/>
      <c r="F148" s="30"/>
    </row>
    <row r="149" spans="2:6" ht="15.75" x14ac:dyDescent="0.25">
      <c r="B149" s="1"/>
      <c r="C149"/>
      <c r="E149" s="30"/>
      <c r="F149" s="30"/>
    </row>
    <row r="150" spans="2:6" ht="15.75" x14ac:dyDescent="0.25">
      <c r="B150" s="1"/>
      <c r="C150"/>
      <c r="E150" s="30"/>
      <c r="F150" s="30"/>
    </row>
    <row r="151" spans="2:6" x14ac:dyDescent="0.2">
      <c r="B151" s="1"/>
      <c r="E151" s="7"/>
      <c r="F151" s="7"/>
    </row>
    <row r="152" spans="2:6" x14ac:dyDescent="0.2">
      <c r="B152" s="1"/>
      <c r="E152" s="7"/>
      <c r="F152" s="7"/>
    </row>
    <row r="153" spans="2:6" x14ac:dyDescent="0.2">
      <c r="B153"/>
      <c r="E153" s="7"/>
      <c r="F153" s="7"/>
    </row>
    <row r="154" spans="2:6" x14ac:dyDescent="0.2">
      <c r="B154"/>
      <c r="E154" s="7"/>
      <c r="F154" s="7"/>
    </row>
    <row r="155" spans="2:6" x14ac:dyDescent="0.2">
      <c r="E155" s="7"/>
      <c r="F155" s="7"/>
    </row>
    <row r="156" spans="2:6" x14ac:dyDescent="0.2">
      <c r="E156" s="7"/>
      <c r="F156" s="7"/>
    </row>
    <row r="157" spans="2:6" x14ac:dyDescent="0.2">
      <c r="E157" s="7"/>
      <c r="F157" s="7"/>
    </row>
    <row r="158" spans="2:6" x14ac:dyDescent="0.2">
      <c r="E158" s="7"/>
      <c r="F158" s="7"/>
    </row>
    <row r="159" spans="2:6" x14ac:dyDescent="0.2">
      <c r="E159" s="7"/>
      <c r="F159" s="7"/>
    </row>
    <row r="160" spans="2:6" x14ac:dyDescent="0.2">
      <c r="E160" s="7"/>
      <c r="F160" s="7"/>
    </row>
  </sheetData>
  <sheetProtection selectLockedCells="1" selectUnlockedCells="1"/>
  <customSheetViews>
    <customSheetView guid="{D357C6A3-FBD6-4EAB-86FD-63F25A413A4A}" scale="119" showPageBreaks="1" fitToPage="1" printArea="1" state="hidden">
      <selection activeCell="E18" sqref="E18"/>
      <pageMargins left="0.74791666666666667" right="0.74791666666666667" top="0.98402777777777772" bottom="0.98402777777777772" header="0.51180555555555551" footer="0.51180555555555551"/>
      <pageSetup paperSize="9" scale="10" firstPageNumber="0" orientation="portrait" horizontalDpi="300" verticalDpi="300" r:id="rId1"/>
      <headerFooter alignWithMargins="0"/>
    </customSheetView>
    <customSheetView guid="{42A8518A-5D18-994D-BB4D-E5B628A233E7}" showRuler="0">
      <pageMargins left="0.75" right="0.75" top="1" bottom="1" header="0.5" footer="0.5"/>
    </customSheetView>
    <customSheetView guid="{46560A57-5737-A447-BE63-207198F17EA7}" showRuler="0">
      <pageMargins left="0.75" right="0.75" top="1" bottom="1" header="0.5" footer="0.5"/>
    </customSheetView>
    <customSheetView guid="{5FE8B400-0D8D-7849-A08E-77358A2D2C42}" showRuler="0">
      <pageMargins left="0.75" right="0.75" top="1" bottom="1" header="0.5" footer="0.5"/>
    </customSheetView>
    <customSheetView guid="{FC68EF6A-F0CE-4275-AF58-AF50CA87E057}" scale="119" showPageBreaks="1" fitToPage="1" printArea="1" state="hidden">
      <selection activeCell="E18" sqref="E18"/>
      <pageMargins left="0.74791666666666667" right="0.74791666666666667" top="0.98402777777777772" bottom="0.98402777777777772" header="0.51180555555555551" footer="0.51180555555555551"/>
      <pageSetup paperSize="9" scale="10" firstPageNumber="0" orientation="portrait" horizontalDpi="300" verticalDpi="300" r:id="rId2"/>
      <headerFooter alignWithMargins="0"/>
    </customSheetView>
  </customSheetViews>
  <pageMargins left="0.74791666666666667" right="0.74791666666666667" top="0.98402777777777772" bottom="0.98402777777777772" header="0.51180555555555551" footer="0.51180555555555551"/>
  <pageSetup paperSize="9" scale="55" firstPageNumber="0" orientation="portrait" horizontalDpi="300" verticalDpi="300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G29"/>
  <sheetViews>
    <sheetView topLeftCell="A52" zoomScale="119" zoomScaleNormal="119" zoomScaleSheetLayoutView="85" workbookViewId="0">
      <selection sqref="A1:G57"/>
    </sheetView>
  </sheetViews>
  <sheetFormatPr defaultColWidth="11.5703125" defaultRowHeight="15" x14ac:dyDescent="0.2"/>
  <cols>
    <col min="1" max="1" width="34.85546875" style="7" customWidth="1"/>
    <col min="2" max="3" width="10.85546875" style="7" customWidth="1"/>
    <col min="4" max="4" width="11.5703125" style="1"/>
    <col min="5" max="6" width="10.85546875" style="7" customWidth="1"/>
    <col min="7" max="16384" width="11.5703125" style="1"/>
  </cols>
  <sheetData>
    <row r="2" spans="1:7" s="36" customFormat="1" x14ac:dyDescent="0.2">
      <c r="A2" s="1"/>
      <c r="B2" s="1"/>
      <c r="C2" s="1"/>
      <c r="D2" s="1"/>
      <c r="E2" s="1"/>
      <c r="F2" s="1"/>
      <c r="G2" s="1"/>
    </row>
    <row r="3" spans="1:7" s="36" customFormat="1" x14ac:dyDescent="0.2">
      <c r="A3" s="1"/>
      <c r="B3" s="1"/>
      <c r="C3" s="1"/>
      <c r="D3" s="1"/>
      <c r="E3" s="1"/>
      <c r="F3" s="1"/>
      <c r="G3" s="1"/>
    </row>
    <row r="4" spans="1:7" s="36" customFormat="1" x14ac:dyDescent="0.2">
      <c r="A4" s="1"/>
      <c r="B4" s="1"/>
      <c r="C4" s="1"/>
      <c r="D4" s="1"/>
      <c r="E4" s="1"/>
      <c r="F4" s="1"/>
      <c r="G4" s="1"/>
    </row>
    <row r="5" spans="1:7" s="36" customFormat="1" x14ac:dyDescent="0.2">
      <c r="A5" s="1"/>
      <c r="B5" s="1"/>
      <c r="C5" s="1"/>
      <c r="D5" s="1"/>
      <c r="E5" s="1"/>
      <c r="F5" s="1"/>
      <c r="G5" s="1"/>
    </row>
    <row r="6" spans="1:7" s="36" customFormat="1" x14ac:dyDescent="0.2">
      <c r="A6" s="1"/>
      <c r="B6" s="1"/>
      <c r="C6" s="1"/>
      <c r="D6" s="1"/>
      <c r="E6" s="1"/>
      <c r="F6" s="1"/>
      <c r="G6" s="1"/>
    </row>
    <row r="7" spans="1:7" s="36" customFormat="1" x14ac:dyDescent="0.2">
      <c r="A7" s="1"/>
      <c r="B7" s="1"/>
      <c r="C7" s="1"/>
      <c r="D7" s="1"/>
      <c r="E7" s="1"/>
      <c r="F7" s="1"/>
      <c r="G7" s="1"/>
    </row>
    <row r="8" spans="1:7" s="36" customFormat="1" x14ac:dyDescent="0.2">
      <c r="A8" s="1"/>
      <c r="B8" s="1"/>
      <c r="C8" s="1"/>
      <c r="D8" s="1"/>
      <c r="E8" s="1"/>
      <c r="F8" s="1"/>
      <c r="G8" s="1"/>
    </row>
    <row r="9" spans="1:7" s="36" customFormat="1" x14ac:dyDescent="0.2">
      <c r="A9" s="1"/>
      <c r="B9" s="1"/>
      <c r="C9" s="1"/>
      <c r="D9" s="1"/>
      <c r="E9" s="1"/>
      <c r="F9" s="1"/>
      <c r="G9" s="1"/>
    </row>
    <row r="10" spans="1:7" s="36" customFormat="1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1"/>
      <c r="C11" s="1"/>
      <c r="E11" s="1"/>
      <c r="F11" s="1"/>
    </row>
    <row r="12" spans="1:7" x14ac:dyDescent="0.2">
      <c r="A12" s="1"/>
      <c r="B12" s="1"/>
      <c r="C12" s="1"/>
      <c r="E12" s="1"/>
      <c r="F12" s="1"/>
    </row>
    <row r="13" spans="1:7" x14ac:dyDescent="0.2">
      <c r="A13" s="1"/>
      <c r="B13" s="1"/>
      <c r="C13" s="1"/>
      <c r="E13" s="1"/>
      <c r="F13" s="1"/>
    </row>
    <row r="14" spans="1:7" x14ac:dyDescent="0.2">
      <c r="A14" s="1"/>
      <c r="B14" s="1"/>
      <c r="C14" s="1"/>
      <c r="E14" s="1"/>
      <c r="F14" s="1"/>
    </row>
    <row r="15" spans="1:7" x14ac:dyDescent="0.2">
      <c r="A15" s="1"/>
      <c r="B15" s="1"/>
      <c r="C15" s="1"/>
      <c r="E15" s="1"/>
      <c r="F15" s="1"/>
    </row>
    <row r="16" spans="1:7" x14ac:dyDescent="0.2">
      <c r="A16" s="1"/>
      <c r="B16" s="1"/>
      <c r="C16" s="1"/>
      <c r="E16" s="1"/>
      <c r="F16" s="1"/>
    </row>
    <row r="17" spans="1:6" x14ac:dyDescent="0.2">
      <c r="A17" s="1"/>
      <c r="B17" s="1"/>
      <c r="C17" s="1"/>
      <c r="E17" s="1"/>
      <c r="F17" s="1"/>
    </row>
    <row r="18" spans="1:6" x14ac:dyDescent="0.2">
      <c r="A18" s="1"/>
      <c r="B18" s="1"/>
      <c r="C18" s="1"/>
      <c r="E18" s="1"/>
      <c r="F18" s="1"/>
    </row>
    <row r="19" spans="1:6" x14ac:dyDescent="0.2">
      <c r="A19" s="1"/>
      <c r="B19" s="1"/>
      <c r="C19" s="1"/>
      <c r="E19" s="1"/>
      <c r="F19" s="1"/>
    </row>
    <row r="20" spans="1:6" x14ac:dyDescent="0.2">
      <c r="A20" s="1"/>
      <c r="B20" s="1"/>
      <c r="C20" s="1"/>
      <c r="E20" s="1"/>
      <c r="F20" s="1"/>
    </row>
    <row r="21" spans="1:6" x14ac:dyDescent="0.2">
      <c r="A21" s="1"/>
    </row>
    <row r="22" spans="1:6" x14ac:dyDescent="0.2">
      <c r="A22" s="1"/>
    </row>
    <row r="23" spans="1:6" x14ac:dyDescent="0.2">
      <c r="A23" s="1"/>
    </row>
    <row r="24" spans="1:6" x14ac:dyDescent="0.2">
      <c r="A24" s="1"/>
    </row>
    <row r="28" spans="1:6" x14ac:dyDescent="0.2">
      <c r="A28" s="1"/>
    </row>
    <row r="29" spans="1:6" x14ac:dyDescent="0.2">
      <c r="A29" s="1"/>
    </row>
  </sheetData>
  <sheetProtection selectLockedCells="1" selectUnlockedCells="1"/>
  <customSheetViews>
    <customSheetView guid="{D357C6A3-FBD6-4EAB-86FD-63F25A413A4A}" scale="119" fitToPage="1" state="hidden" topLeftCell="A52">
      <selection sqref="A1:G57"/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/>
      <headerFooter alignWithMargins="0"/>
    </customSheetView>
    <customSheetView guid="{42A8518A-5D18-994D-BB4D-E5B628A233E7}" showRuler="0">
      <pageMargins left="0.75" right="0.75" top="1" bottom="1" header="0.5" footer="0.5"/>
    </customSheetView>
    <customSheetView guid="{46560A57-5737-A447-BE63-207198F17EA7}" showRuler="0">
      <pageMargins left="0.75" right="0.75" top="1" bottom="1" header="0.5" footer="0.5"/>
    </customSheetView>
    <customSheetView guid="{5FE8B400-0D8D-7849-A08E-77358A2D2C42}" showRuler="0">
      <pageMargins left="0.75" right="0.75" top="1" bottom="1" header="0.5" footer="0.5"/>
    </customSheetView>
    <customSheetView guid="{FC68EF6A-F0CE-4275-AF58-AF50CA87E057}" scale="119" fitToPage="1" state="hidden" topLeftCell="A52">
      <selection sqref="A1:G57"/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/>
      <headerFooter alignWithMargins="0"/>
    </customSheetView>
  </customSheetView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1ADAC098-BABF-414C-95C9-173203BC6C5E}"/>
</file>

<file path=customXml/itemProps2.xml><?xml version="1.0" encoding="utf-8"?>
<ds:datastoreItem xmlns:ds="http://schemas.openxmlformats.org/officeDocument/2006/customXml" ds:itemID="{8B694873-6E50-4707-A67B-D4DB6ECE2F2F}"/>
</file>

<file path=customXml/itemProps3.xml><?xml version="1.0" encoding="utf-8"?>
<ds:datastoreItem xmlns:ds="http://schemas.openxmlformats.org/officeDocument/2006/customXml" ds:itemID="{4FF8B2DC-D0BD-4DA8-B72B-233233F444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SOFA ye 31 July 2024</vt:lpstr>
      <vt:lpstr>Statement of Balances</vt:lpstr>
      <vt:lpstr>Notes to Accounts</vt:lpstr>
      <vt:lpstr>Notes</vt:lpstr>
      <vt:lpstr>Examiners report</vt:lpstr>
      <vt:lpstr>Sheet2</vt:lpstr>
      <vt:lpstr>6</vt:lpstr>
      <vt:lpstr>3</vt:lpstr>
      <vt:lpstr>0</vt:lpstr>
      <vt:lpstr>1</vt:lpstr>
      <vt:lpstr>2</vt:lpstr>
      <vt:lpstr>Sheet1</vt:lpstr>
      <vt:lpstr>5</vt:lpstr>
      <vt:lpstr>'3'!Print_Area</vt:lpstr>
      <vt:lpstr>'Examiners report'!Print_Area</vt:lpstr>
      <vt:lpstr>'SOFA ye 31 July 2024'!Print_Area</vt:lpstr>
      <vt:lpstr>'Statement of Balances'!Print_Area</vt:lpstr>
      <vt:lpstr>Z_39707F9D_B533_45FB_8CB7_206860C278E0_.wvu.Cols_1</vt:lpstr>
      <vt:lpstr>Z_39707F9D_B533_45FB_8CB7_206860C278E0_.wvu.FilterData</vt:lpstr>
      <vt:lpstr>Z_39707F9D_B533_45FB_8CB7_206860C278E0_.wvu.PrintArea</vt:lpstr>
      <vt:lpstr>Z_39707F9D_B533_45FB_8CB7_206860C278E0_.wvu.PrintArea_1</vt:lpstr>
      <vt:lpstr>Z_39707F9D_B533_45FB_8CB7_206860C278E0_.wvu.PrintArea_4</vt:lpstr>
      <vt:lpstr>Z_3D02CC9B_8D31_4B5A_B69F_484680507716_.wvu.Cols_1</vt:lpstr>
      <vt:lpstr>Z_3D02CC9B_8D31_4B5A_B69F_484680507716_.wvu.FilterData</vt:lpstr>
      <vt:lpstr>Z_3D02CC9B_8D31_4B5A_B69F_484680507716_.wvu.PrintArea</vt:lpstr>
      <vt:lpstr>Z_3D02CC9B_8D31_4B5A_B69F_484680507716_.wvu.PrintArea_1</vt:lpstr>
      <vt:lpstr>Z_3D02CC9B_8D31_4B5A_B69F_484680507716_.wvu.PrintArea_4</vt:lpstr>
      <vt:lpstr>Z_943BE273_67E5_A24A_BACE_78B5D3C99490_.wvu.Cols_1</vt:lpstr>
      <vt:lpstr>Z_943BE273_67E5_A24A_BACE_78B5D3C99490_.wvu.FilterData</vt:lpstr>
      <vt:lpstr>Z_943BE273_67E5_A24A_BACE_78B5D3C99490_.wvu.PrintArea</vt:lpstr>
      <vt:lpstr>Z_943BE273_67E5_A24A_BACE_78B5D3C99490_.wvu.PrintArea_1</vt:lpstr>
      <vt:lpstr>Z_943BE273_67E5_A24A_BACE_78B5D3C99490_.wvu.PrintArea_4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Frith</dc:creator>
  <cp:lastModifiedBy>Russell Frith</cp:lastModifiedBy>
  <cp:lastPrinted>2022-01-17T11:55:55Z</cp:lastPrinted>
  <dcterms:created xsi:type="dcterms:W3CDTF">2014-09-23T09:52:53Z</dcterms:created>
  <dcterms:modified xsi:type="dcterms:W3CDTF">2026-03-17T10:42:24Z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