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0"/>
  <workbookPr/>
  <mc:AlternateContent xmlns:mc="http://schemas.openxmlformats.org/markup-compatibility/2006">
    <mc:Choice Requires="x15">
      <x15ac:absPath xmlns:x15ac="http://schemas.microsoft.com/office/spreadsheetml/2010/11/ac" url="C:\Users\sidsa\Desktop\"/>
    </mc:Choice>
  </mc:AlternateContent>
  <xr:revisionPtr revIDLastSave="0" documentId="13_ncr:1_{45858BCB-3FA5-41F4-8288-063B409EF3D8}" xr6:coauthVersionLast="47" xr6:coauthVersionMax="47" xr10:uidLastSave="{00000000-0000-0000-0000-000000000000}"/>
  <bookViews>
    <workbookView xWindow="-108" yWindow="-108" windowWidth="23256" windowHeight="12456" tabRatio="601" firstSheet="6" activeTab="6" xr2:uid="{00000000-000D-0000-FFFF-FFFF00000000}"/>
  </bookViews>
  <sheets>
    <sheet name="title" sheetId="1" r:id="rId1"/>
    <sheet name="GENERAL INFORMATION" sheetId="2" r:id="rId2"/>
    <sheet name="CONTENTS" sheetId="3" r:id="rId3"/>
    <sheet name="TRUSTEES' REPORT" sheetId="4" r:id="rId4"/>
    <sheet name="Accountant's  Report" sheetId="5" r:id="rId5"/>
    <sheet name="SOFA" sheetId="13" r:id="rId6"/>
    <sheet name="BALANCE SHEET" sheetId="7" r:id="rId7"/>
    <sheet name="NOTES TO THE ACCOUNTS" sheetId="8" r:id="rId8"/>
    <sheet name="TRIAL BALANCE" sheetId="9" r:id="rId9"/>
    <sheet name="BANK" sheetId="10" r:id="rId10"/>
    <sheet name="CASH EXPS" sheetId="15" r:id="rId11"/>
    <sheet name="WORKINGS" sheetId="16" r:id="rId12"/>
    <sheet name="OSCR Notes" sheetId="12" r:id="rId13"/>
  </sheets>
  <definedNames>
    <definedName name="Excel_BuiltIn_Print_Area_6">#REF!</definedName>
    <definedName name="_xlnm.Print_Titles" localSheetId="8">'TRIAL BALANCE'!$1:$1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9" l="1"/>
  <c r="G32" i="9"/>
  <c r="G63" i="9"/>
  <c r="G36" i="9"/>
  <c r="G42" i="9"/>
  <c r="G34" i="9"/>
  <c r="C23" i="13" s="1"/>
  <c r="I15" i="10"/>
  <c r="E11" i="9"/>
  <c r="F4" i="9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22" i="10"/>
  <c r="E16" i="10"/>
  <c r="C17" i="10"/>
  <c r="C41" i="10"/>
  <c r="G40" i="9" s="1"/>
  <c r="D41" i="10"/>
  <c r="E41" i="10"/>
  <c r="F41" i="10"/>
  <c r="G65" i="9" s="1"/>
  <c r="G41" i="10"/>
  <c r="K40" i="10"/>
  <c r="I50" i="9"/>
  <c r="O41" i="10" l="1"/>
  <c r="B5" i="10" s="1"/>
  <c r="E5" i="10" s="1"/>
  <c r="P41" i="10"/>
  <c r="B6" i="10" s="1"/>
  <c r="E6" i="10" s="1"/>
  <c r="Q41" i="10"/>
  <c r="B7" i="10" s="1"/>
  <c r="E7" i="10" s="1"/>
  <c r="R41" i="10"/>
  <c r="B8" i="10" s="1"/>
  <c r="E8" i="10" s="1"/>
  <c r="S41" i="10"/>
  <c r="B9" i="10" s="1"/>
  <c r="E9" i="10" s="1"/>
  <c r="T41" i="10"/>
  <c r="B10" i="10" s="1"/>
  <c r="E10" i="10" s="1"/>
  <c r="U41" i="10"/>
  <c r="B11" i="10" s="1"/>
  <c r="E11" i="10" s="1"/>
  <c r="V41" i="10"/>
  <c r="B12" i="10" s="1"/>
  <c r="E12" i="10" s="1"/>
  <c r="W41" i="10"/>
  <c r="B13" i="10" s="1"/>
  <c r="E13" i="10" s="1"/>
  <c r="X41" i="10"/>
  <c r="B14" i="10" s="1"/>
  <c r="E14" i="10" s="1"/>
  <c r="Y41" i="10"/>
  <c r="B15" i="10" s="1"/>
  <c r="E15" i="10" s="1"/>
  <c r="N41" i="10"/>
  <c r="B4" i="10" s="1"/>
  <c r="E14" i="8"/>
  <c r="E15" i="8"/>
  <c r="O23" i="9"/>
  <c r="B17" i="10" l="1"/>
  <c r="F19" i="15" l="1"/>
  <c r="F10" i="15"/>
  <c r="G10" i="15"/>
  <c r="H10" i="15"/>
  <c r="I32" i="9" s="1"/>
  <c r="I10" i="15"/>
  <c r="I36" i="9" s="1"/>
  <c r="J10" i="15"/>
  <c r="I63" i="9" s="1"/>
  <c r="K10" i="15"/>
  <c r="I53" i="9" s="1"/>
  <c r="L10" i="15"/>
  <c r="Q63" i="9" l="1"/>
  <c r="B41" i="10"/>
  <c r="E17" i="8" l="1"/>
  <c r="E10" i="15" l="1"/>
  <c r="I44" i="9" s="1"/>
  <c r="D10" i="15" l="1"/>
  <c r="E17" i="15" l="1"/>
  <c r="J15" i="9"/>
  <c r="I15" i="9"/>
  <c r="J23" i="9" s="1"/>
  <c r="A5" i="2" l="1"/>
  <c r="D105" i="15"/>
  <c r="N78" i="15"/>
  <c r="R15" i="9"/>
  <c r="R38" i="9"/>
  <c r="K105" i="15"/>
  <c r="J105" i="15"/>
  <c r="I105" i="15"/>
  <c r="B105" i="15"/>
  <c r="L105" i="15"/>
  <c r="E105" i="15"/>
  <c r="H105" i="15"/>
  <c r="L80" i="15"/>
  <c r="K80" i="15"/>
  <c r="J80" i="15"/>
  <c r="I80" i="15"/>
  <c r="C80" i="15"/>
  <c r="N79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5" i="15"/>
  <c r="N44" i="15"/>
  <c r="N43" i="15"/>
  <c r="N42" i="15"/>
  <c r="N41" i="15"/>
  <c r="F80" i="15"/>
  <c r="N40" i="15"/>
  <c r="N39" i="15"/>
  <c r="N37" i="15"/>
  <c r="N36" i="15"/>
  <c r="N34" i="15"/>
  <c r="N33" i="15"/>
  <c r="N31" i="15"/>
  <c r="N29" i="15"/>
  <c r="N28" i="15"/>
  <c r="N27" i="15"/>
  <c r="N25" i="15"/>
  <c r="N24" i="15"/>
  <c r="N23" i="15"/>
  <c r="N22" i="15"/>
  <c r="N21" i="15"/>
  <c r="N20" i="15"/>
  <c r="Q38" i="9" l="1"/>
  <c r="H80" i="15"/>
  <c r="G105" i="15"/>
  <c r="F105" i="15"/>
  <c r="G80" i="15"/>
  <c r="N38" i="15"/>
  <c r="D80" i="15"/>
  <c r="B80" i="15"/>
  <c r="N30" i="15"/>
  <c r="E80" i="15"/>
  <c r="A2" i="5"/>
  <c r="A2" i="8"/>
  <c r="A2" i="13"/>
  <c r="A2" i="4"/>
  <c r="N26" i="15"/>
  <c r="N35" i="15"/>
  <c r="N46" i="15"/>
  <c r="N32" i="15"/>
  <c r="J71" i="9"/>
  <c r="K71" i="9"/>
  <c r="L71" i="9"/>
  <c r="A2" i="7"/>
  <c r="A40" i="7"/>
  <c r="T38" i="9" l="1"/>
  <c r="S38" i="9"/>
  <c r="C18" i="13" s="1"/>
  <c r="C83" i="15"/>
  <c r="N80" i="15"/>
  <c r="R59" i="9"/>
  <c r="Q59" i="9"/>
  <c r="T59" i="9" s="1"/>
  <c r="E25" i="8"/>
  <c r="S59" i="9" l="1"/>
  <c r="E43" i="5" l="1"/>
  <c r="C40" i="7" s="1"/>
  <c r="R67" i="9" l="1"/>
  <c r="Q67" i="9"/>
  <c r="R63" i="9"/>
  <c r="Q65" i="9"/>
  <c r="R65" i="9"/>
  <c r="R48" i="9"/>
  <c r="R50" i="9"/>
  <c r="R53" i="9"/>
  <c r="R57" i="9"/>
  <c r="Q61" i="9"/>
  <c r="R61" i="9"/>
  <c r="R44" i="9"/>
  <c r="R46" i="9"/>
  <c r="R42" i="9"/>
  <c r="R36" i="9"/>
  <c r="R34" i="9"/>
  <c r="R30" i="9"/>
  <c r="Q27" i="9"/>
  <c r="R20" i="9"/>
  <c r="Q18" i="9"/>
  <c r="R18" i="9"/>
  <c r="Q9" i="9"/>
  <c r="R9" i="9"/>
  <c r="R7" i="9"/>
  <c r="Q4" i="9"/>
  <c r="R27" i="9"/>
  <c r="R32" i="9"/>
  <c r="S27" i="9" l="1"/>
  <c r="T27" i="9"/>
  <c r="C10" i="13" s="1"/>
  <c r="H11" i="9" l="1"/>
  <c r="Q15" i="9" l="1"/>
  <c r="I71" i="9" l="1"/>
  <c r="T15" i="9"/>
  <c r="S15" i="9"/>
  <c r="E33" i="8" s="1"/>
  <c r="Q36" i="9"/>
  <c r="C13" i="7" l="1"/>
  <c r="E26" i="8"/>
  <c r="E27" i="8" s="1"/>
  <c r="Q20" i="9"/>
  <c r="Q7" i="9"/>
  <c r="T9" i="9"/>
  <c r="S9" i="9"/>
  <c r="Q48" i="9"/>
  <c r="Q23" i="9"/>
  <c r="A3" i="13" l="1"/>
  <c r="A1" i="13"/>
  <c r="Q50" i="9"/>
  <c r="Q42" i="9"/>
  <c r="Q44" i="9"/>
  <c r="Q53" i="9"/>
  <c r="T44" i="9" l="1"/>
  <c r="S44" i="9"/>
  <c r="C19" i="13" s="1"/>
  <c r="S36" i="9"/>
  <c r="C28" i="13" s="1"/>
  <c r="T36" i="9"/>
  <c r="T48" i="9"/>
  <c r="S48" i="9" l="1"/>
  <c r="A3" i="8"/>
  <c r="A1" i="8"/>
  <c r="A3" i="7"/>
  <c r="A1" i="7"/>
  <c r="A3" i="5"/>
  <c r="A1" i="5"/>
  <c r="A3" i="4"/>
  <c r="A1" i="4"/>
  <c r="A2" i="3"/>
  <c r="A1" i="3"/>
  <c r="A2" i="2"/>
  <c r="A1" i="2"/>
  <c r="Q25" i="9"/>
  <c r="Q34" i="9"/>
  <c r="Q46" i="9"/>
  <c r="C71" i="9"/>
  <c r="D71" i="9"/>
  <c r="E71" i="9"/>
  <c r="R25" i="9" l="1"/>
  <c r="T67" i="9"/>
  <c r="S65" i="9"/>
  <c r="C33" i="13" s="1"/>
  <c r="T53" i="9"/>
  <c r="S67" i="9"/>
  <c r="T65" i="9"/>
  <c r="S53" i="9"/>
  <c r="C29" i="13" s="1"/>
  <c r="S18" i="9"/>
  <c r="Q30" i="9"/>
  <c r="S34" i="9"/>
  <c r="S46" i="9"/>
  <c r="T20" i="9"/>
  <c r="T18" i="9"/>
  <c r="T63" i="9"/>
  <c r="S63" i="9"/>
  <c r="C34" i="13" s="1"/>
  <c r="S42" i="9"/>
  <c r="C20" i="13" s="1"/>
  <c r="T42" i="9"/>
  <c r="S61" i="9"/>
  <c r="T61" i="9"/>
  <c r="C47" i="13" l="1"/>
  <c r="L8" i="10"/>
  <c r="S30" i="9"/>
  <c r="T34" i="9"/>
  <c r="S25" i="9"/>
  <c r="T25" i="9"/>
  <c r="C11" i="13" s="1"/>
  <c r="R11" i="9"/>
  <c r="T7" i="9"/>
  <c r="S7" i="9"/>
  <c r="T46" i="9"/>
  <c r="C18" i="7"/>
  <c r="S20" i="9"/>
  <c r="R4" i="9" l="1"/>
  <c r="S4" i="9" s="1"/>
  <c r="F71" i="9"/>
  <c r="T30" i="9"/>
  <c r="O71" i="9"/>
  <c r="C9" i="7"/>
  <c r="N71" i="9"/>
  <c r="T4" i="9" l="1"/>
  <c r="S50" i="9"/>
  <c r="C21" i="13" s="1"/>
  <c r="T50" i="9"/>
  <c r="Q57" i="9" l="1"/>
  <c r="Q32" i="9" l="1"/>
  <c r="T57" i="9"/>
  <c r="S57" i="9"/>
  <c r="C30" i="13" s="1"/>
  <c r="C35" i="13" l="1"/>
  <c r="S32" i="9"/>
  <c r="T32" i="9"/>
  <c r="C17" i="13" l="1"/>
  <c r="C25" i="13" s="1"/>
  <c r="C37" i="13" l="1"/>
  <c r="M41" i="10" l="1"/>
  <c r="D4" i="10" s="1"/>
  <c r="E4" i="10" l="1"/>
  <c r="E17" i="10" s="1"/>
  <c r="D17" i="10"/>
  <c r="L6" i="10" l="1"/>
  <c r="H23" i="9"/>
  <c r="G11" i="9"/>
  <c r="L10" i="10"/>
  <c r="L17" i="10" s="1"/>
  <c r="R23" i="9" l="1"/>
  <c r="H71" i="9"/>
  <c r="Q11" i="9"/>
  <c r="G71" i="9"/>
  <c r="H75" i="9" s="1"/>
  <c r="T23" i="9" l="1"/>
  <c r="C9" i="13" s="1"/>
  <c r="C13" i="13" s="1"/>
  <c r="C39" i="13" s="1"/>
  <c r="R71" i="9"/>
  <c r="S23" i="9"/>
  <c r="S11" i="9"/>
  <c r="T11" i="9"/>
  <c r="T71" i="9" s="1"/>
  <c r="Q71" i="9"/>
  <c r="D42" i="4" l="1"/>
  <c r="E21" i="8"/>
  <c r="E23" i="8" s="1"/>
  <c r="E30" i="8" s="1"/>
  <c r="C48" i="13"/>
  <c r="C12" i="7"/>
  <c r="C15" i="7" s="1"/>
  <c r="C20" i="7" s="1"/>
  <c r="C22" i="7" s="1"/>
  <c r="E32" i="8"/>
  <c r="S71" i="9"/>
  <c r="C50" i="13" l="1"/>
  <c r="C27" i="7"/>
  <c r="H42" i="4" s="1"/>
</calcChain>
</file>

<file path=xl/sharedStrings.xml><?xml version="1.0" encoding="utf-8"?>
<sst xmlns="http://schemas.openxmlformats.org/spreadsheetml/2006/main" count="347" uniqueCount="244">
  <si>
    <t>SCOTTISH CHARITY NO. SC046944</t>
  </si>
  <si>
    <t>MUSLIM FORUM</t>
  </si>
  <si>
    <t>ACCOUNTS FOR THE PERIOD 31 OCTOBER 2025</t>
  </si>
  <si>
    <r>
      <t>A</t>
    </r>
    <r>
      <rPr>
        <sz val="14"/>
        <rFont val="Times New Roman"/>
        <family val="1"/>
      </rPr>
      <t xml:space="preserve">CCOUN and </t>
    </r>
    <r>
      <rPr>
        <sz val="21"/>
        <rFont val="Times New Roman"/>
        <family val="1"/>
      </rPr>
      <t>T</t>
    </r>
    <r>
      <rPr>
        <sz val="14"/>
        <rFont val="Times New Roman"/>
        <family val="1"/>
      </rPr>
      <t>AX</t>
    </r>
  </si>
  <si>
    <t>TRUSTEES</t>
  </si>
  <si>
    <t>MR</t>
  </si>
  <si>
    <t>IJAZ NAZIR</t>
  </si>
  <si>
    <t>MUHAMMAD WAHEED</t>
  </si>
  <si>
    <t>MHAMMAD TAHIR FAROOQ</t>
  </si>
  <si>
    <t>MOHAMMED SARFRAZ</t>
  </si>
  <si>
    <t>MUHAMMAD ASIF BASHIR</t>
  </si>
  <si>
    <t>PRINCIPAL OFFICE</t>
  </si>
  <si>
    <t>63 NIDDRIE MAINS TERRACE</t>
  </si>
  <si>
    <t>EH16 4XN</t>
  </si>
  <si>
    <t xml:space="preserve">TEL: </t>
  </si>
  <si>
    <t>MOSQUE ADDRESS</t>
  </si>
  <si>
    <t>CONTENTS</t>
  </si>
  <si>
    <t>Page</t>
  </si>
  <si>
    <t>COMMITTEE'S REPORT</t>
  </si>
  <si>
    <t>INDEPENDENT EXAMINER'S REPORT</t>
  </si>
  <si>
    <t>STATEMENT OF FINANCIAL ACTIVITIES</t>
  </si>
  <si>
    <t>BALANCE SHEET</t>
  </si>
  <si>
    <t>NOTES TO THE ACCOUNTS</t>
  </si>
  <si>
    <t xml:space="preserve">TRUSTEES' REPORT </t>
  </si>
  <si>
    <t>Principal Office</t>
  </si>
  <si>
    <t>63 Niddrie Mains Terrace</t>
  </si>
  <si>
    <t>Edinburgh</t>
  </si>
  <si>
    <t>Eh16 4Xn</t>
  </si>
  <si>
    <t>Current trustees</t>
  </si>
  <si>
    <t>Trust set-up and registration with OSCR</t>
  </si>
  <si>
    <t>The trust was set up in Mar 2016 and registered as a charity with OSCR on 1 Nov 2016.</t>
  </si>
  <si>
    <t>Appointment of trustees</t>
  </si>
  <si>
    <t>The trustees are appointed to stay in office until further election by members of the charity.</t>
  </si>
  <si>
    <t xml:space="preserve">Governing document </t>
  </si>
  <si>
    <t>The association is a charitable body and the purposes and administration arrangements are set</t>
  </si>
  <si>
    <t xml:space="preserve">out in our constitution. </t>
  </si>
  <si>
    <t xml:space="preserve">Charitable purposes </t>
  </si>
  <si>
    <t xml:space="preserve">Our purpose, as recorded in our constitution, is to provide Islamic education to the community </t>
  </si>
  <si>
    <t>by using modern teaching rechniques.</t>
  </si>
  <si>
    <t xml:space="preserve">Activities and achievements </t>
  </si>
  <si>
    <t>During the period, we organised religious education classes for the community from our centre.</t>
  </si>
  <si>
    <t xml:space="preserve">Trustees' remuneration and expenses </t>
  </si>
  <si>
    <t>None of the trustees was remunerated for services provided.</t>
  </si>
  <si>
    <t>General funds</t>
  </si>
  <si>
    <t xml:space="preserve">As a result of the surplus of </t>
  </si>
  <si>
    <r>
      <t xml:space="preserve">for the year, the committee held unrestricted funds of </t>
    </r>
    <r>
      <rPr>
        <sz val="10"/>
        <rFont val="Calibri"/>
        <family val="2"/>
      </rPr>
      <t/>
    </r>
  </si>
  <si>
    <t xml:space="preserve">at the period end. </t>
  </si>
  <si>
    <t>Approved by the committee and signed on their behalf.</t>
  </si>
  <si>
    <t>Muhammad Waheed</t>
  </si>
  <si>
    <t>May 02, 2025</t>
  </si>
  <si>
    <t>Trustee</t>
  </si>
  <si>
    <t>INDEPENDENT EXAMINER'S REPORT TO THE COMMITTEE</t>
  </si>
  <si>
    <t xml:space="preserve">I report on the accounts of the charity for the period ended 31 October 2025 which are set out on </t>
  </si>
  <si>
    <t xml:space="preserve">pages 5 to 7. </t>
  </si>
  <si>
    <t xml:space="preserve">Respective responsibilities of trustees and examiner </t>
  </si>
  <si>
    <t xml:space="preserve">The charity’s committee is responsible for the preparation of the accounts in accordance with the </t>
  </si>
  <si>
    <t>terms of the Charities and Trustee Investment (Scotland) Act 2005 and the Charities Accounts</t>
  </si>
  <si>
    <t>(Scotland) Regulations 2006. The charity committee considers that the audit requirement under</t>
  </si>
  <si>
    <t xml:space="preserve">Regulation 10(1) (d) of the Accounts Regulations does not apply. It is my responsibility to examine </t>
  </si>
  <si>
    <t>the accounts as required under section 44(1) (c) of the Act and to state whether particular matters</t>
  </si>
  <si>
    <t xml:space="preserve">have come to my attention. </t>
  </si>
  <si>
    <t xml:space="preserve">Basis of independent examiner’s statement </t>
  </si>
  <si>
    <t>My examination is conducted in accordance with Regulation 11 of the Charities Accounts (Scotland)</t>
  </si>
  <si>
    <t xml:space="preserve">Regulations 2006. An examination includes a review of the accounting records kept by the charity </t>
  </si>
  <si>
    <t xml:space="preserve">and a comparison of the accounts presented with those records. It also includes consideration of any </t>
  </si>
  <si>
    <t xml:space="preserve">unusual items or disclosures in the accounts, and seeks explanations from the committee concerning </t>
  </si>
  <si>
    <t xml:space="preserve">any such matters. The procedures undertaken do not provide all the evidence that would be required </t>
  </si>
  <si>
    <t xml:space="preserve">in an audit, and consequently I do not express an audit opinion on the view given by the accounts. </t>
  </si>
  <si>
    <t xml:space="preserve">Independent examiner’s statement </t>
  </si>
  <si>
    <t>In the course of my examination, no matter has come to my attention which gives me reasonable</t>
  </si>
  <si>
    <t>cause to believe that in any material respect the following requirements have not been met.</t>
  </si>
  <si>
    <t xml:space="preserve">i) to keep accounting records in accordance with Section 44(1) (a) of the 2005 Act and Regulation 4 </t>
  </si>
  <si>
    <t>of the 2006 Accounts Regulations, and</t>
  </si>
  <si>
    <t xml:space="preserve">ii) to prepare accounts which accord with the accounting records and comply with Regulation 8 of the </t>
  </si>
  <si>
    <t>2006 Accounts Regulations</t>
  </si>
  <si>
    <t>Account and Tax Ltd</t>
  </si>
  <si>
    <t>4 Redheughs Rigg, Westpoint</t>
  </si>
  <si>
    <t>Suth Gyle</t>
  </si>
  <si>
    <t>EH2 9DQ</t>
  </si>
  <si>
    <t>STATEMENT OF FINANCIAL ACTIVITIES (SOFA)</t>
  </si>
  <si>
    <t>2025</t>
  </si>
  <si>
    <t>2024</t>
  </si>
  <si>
    <t>£</t>
  </si>
  <si>
    <t>Incoming resources</t>
  </si>
  <si>
    <t>Donations</t>
  </si>
  <si>
    <t>Grants</t>
  </si>
  <si>
    <t>Bank interest</t>
  </si>
  <si>
    <t>Resources expended</t>
  </si>
  <si>
    <t>Cost of generating donations</t>
  </si>
  <si>
    <t>Lecturers wages</t>
  </si>
  <si>
    <t>Rent</t>
  </si>
  <si>
    <t>Course material &amp; stationery</t>
  </si>
  <si>
    <t>Books</t>
  </si>
  <si>
    <t>Premises carpet, Speaker system, CCTV and Tables</t>
  </si>
  <si>
    <t>Telecom</t>
  </si>
  <si>
    <t>Insurance</t>
  </si>
  <si>
    <t>Heat &amp; light</t>
  </si>
  <si>
    <t xml:space="preserve"> </t>
  </si>
  <si>
    <t>Cost of charitable activities</t>
  </si>
  <si>
    <t>Other community programmes</t>
  </si>
  <si>
    <t>Cleaning</t>
  </si>
  <si>
    <t>Maintenance</t>
  </si>
  <si>
    <t>Motor expenses</t>
  </si>
  <si>
    <t>Car leasing</t>
  </si>
  <si>
    <t>Bank &amp; credit card charges</t>
  </si>
  <si>
    <t>Miscellaneous</t>
  </si>
  <si>
    <t>SURPLUS FOR THE PERIOD</t>
  </si>
  <si>
    <t>All funds are unrestricted.</t>
  </si>
  <si>
    <t>Reconciliation of SOFA to the balance sheet funds</t>
  </si>
  <si>
    <t>Opening general funds</t>
  </si>
  <si>
    <t>Surplus for the year (SOFA)</t>
  </si>
  <si>
    <t>Closing general funds per balance sheet</t>
  </si>
  <si>
    <t>Note</t>
  </si>
  <si>
    <t>Fixed assets</t>
  </si>
  <si>
    <t>Land &amp; buildings</t>
  </si>
  <si>
    <t>Current assets</t>
  </si>
  <si>
    <t>Bank account</t>
  </si>
  <si>
    <t xml:space="preserve">Cash </t>
  </si>
  <si>
    <t>Creditors due within one year</t>
  </si>
  <si>
    <t>Community loans</t>
  </si>
  <si>
    <t>NET CUURENT ASSETS</t>
  </si>
  <si>
    <t>NET ASSETS</t>
  </si>
  <si>
    <t>Represented by:</t>
  </si>
  <si>
    <t>GENERAL FUNDS</t>
  </si>
  <si>
    <t>Basis of preparation of accounts</t>
  </si>
  <si>
    <t>The accounts have been prepared under the historical cost convention on the 'accruals basis'.</t>
  </si>
  <si>
    <t>Cash &amp; bank</t>
  </si>
  <si>
    <t>Bank</t>
  </si>
  <si>
    <t>Cash</t>
  </si>
  <si>
    <t>Opening balance</t>
  </si>
  <si>
    <t>Add:</t>
  </si>
  <si>
    <t>Surplus for the period</t>
  </si>
  <si>
    <t>Less:</t>
  </si>
  <si>
    <t>Capital expenditure</t>
  </si>
  <si>
    <t>Community loans repaid</t>
  </si>
  <si>
    <t>Closing balance</t>
  </si>
  <si>
    <t>OPENING BALANCE</t>
  </si>
  <si>
    <t>BANK</t>
  </si>
  <si>
    <t>CASH EXPS</t>
  </si>
  <si>
    <t>WORKINGS</t>
  </si>
  <si>
    <t>Journals</t>
  </si>
  <si>
    <t>Final</t>
  </si>
  <si>
    <t>Closing TB</t>
  </si>
  <si>
    <t>GENERAL FUND</t>
  </si>
  <si>
    <t xml:space="preserve">Opening balance    </t>
  </si>
  <si>
    <t>ASSETS &amp; LIABILITIES</t>
  </si>
  <si>
    <t>F, F &amp; Eq</t>
  </si>
  <si>
    <t>Motor vehicle</t>
  </si>
  <si>
    <t>Qarze Hasna</t>
  </si>
  <si>
    <t>INCOME</t>
  </si>
  <si>
    <t>Bank interest received</t>
  </si>
  <si>
    <t>EXPENSES</t>
  </si>
  <si>
    <t>Expenses reimbursed</t>
  </si>
  <si>
    <t>Lecturers/Wages/Hafiz</t>
  </si>
  <si>
    <t>Premises costs</t>
  </si>
  <si>
    <t>PPS</t>
  </si>
  <si>
    <t>Coursework &amp; stationery</t>
  </si>
  <si>
    <t>Fundraising</t>
  </si>
  <si>
    <t>Premises Speaker Tables</t>
  </si>
  <si>
    <t>Repairs &amp; upkeep</t>
  </si>
  <si>
    <t>Primeses Improvement Carpet</t>
  </si>
  <si>
    <t>Primeses Improve CCTV</t>
  </si>
  <si>
    <t>Bank chgs &amp; interest</t>
  </si>
  <si>
    <t>Loss on disposal of car</t>
  </si>
  <si>
    <t>****</t>
  </si>
  <si>
    <t>JOURNALS</t>
  </si>
  <si>
    <t>Reallocn of sundries</t>
  </si>
  <si>
    <t>Cl cash in hand</t>
  </si>
  <si>
    <t>Reallocn of repairs</t>
  </si>
  <si>
    <t>PAYE adjmt</t>
  </si>
  <si>
    <t>Acc fee accrued</t>
  </si>
  <si>
    <t>Depreciation - f &amp; f</t>
  </si>
  <si>
    <t>RECEIPTS</t>
  </si>
  <si>
    <t>Donatios</t>
  </si>
  <si>
    <t>3 to 18</t>
  </si>
  <si>
    <t>Month</t>
  </si>
  <si>
    <t>Other</t>
  </si>
  <si>
    <t>Tution Fee</t>
  </si>
  <si>
    <t>Total</t>
  </si>
  <si>
    <t>Nov. 24</t>
  </si>
  <si>
    <t>Dec. 24</t>
  </si>
  <si>
    <t>Jan. 25</t>
  </si>
  <si>
    <t>Feb. 25</t>
  </si>
  <si>
    <t>Mar. 25</t>
  </si>
  <si>
    <t>Apr. 25</t>
  </si>
  <si>
    <t>May. 25</t>
  </si>
  <si>
    <t>Jun. 25</t>
  </si>
  <si>
    <t>Jul. 25</t>
  </si>
  <si>
    <t>Aug. 25</t>
  </si>
  <si>
    <t>Sep. 25</t>
  </si>
  <si>
    <t>Oct. 25</t>
  </si>
  <si>
    <t>Op balance</t>
  </si>
  <si>
    <t>Bankings</t>
  </si>
  <si>
    <t>Withdrawals</t>
  </si>
  <si>
    <t>Bal per statement at 31/10/25</t>
  </si>
  <si>
    <t>PAYMENTS</t>
  </si>
  <si>
    <t>PPS &amp; books</t>
  </si>
  <si>
    <t>Maint</t>
  </si>
  <si>
    <t>Bchgs</t>
  </si>
  <si>
    <t>Miscel</t>
  </si>
  <si>
    <t>adjusted</t>
  </si>
  <si>
    <t>books</t>
  </si>
  <si>
    <t>cleaning</t>
  </si>
  <si>
    <t xml:space="preserve"> Chqs analysed</t>
  </si>
  <si>
    <t>costco</t>
  </si>
  <si>
    <t>???</t>
  </si>
  <si>
    <t>fire protector</t>
  </si>
  <si>
    <t>fuel imama</t>
  </si>
  <si>
    <t>hafiz fuel traweeh</t>
  </si>
  <si>
    <t>ICO</t>
  </si>
  <si>
    <t>lemination</t>
  </si>
  <si>
    <t>shredder</t>
  </si>
  <si>
    <t>traweeh</t>
  </si>
  <si>
    <t>Cups</t>
  </si>
  <si>
    <t>Juma Fee</t>
  </si>
  <si>
    <t>Refreshmt</t>
  </si>
  <si>
    <t>Period</t>
  </si>
  <si>
    <t>Toiltery</t>
  </si>
  <si>
    <t>Fuel</t>
  </si>
  <si>
    <t>Traweeh</t>
  </si>
  <si>
    <t>Cleanings</t>
  </si>
  <si>
    <t>Food Juice</t>
  </si>
  <si>
    <t>Repairs &amp; capex</t>
  </si>
  <si>
    <t>Misc.</t>
  </si>
  <si>
    <t>Cash received Fee</t>
  </si>
  <si>
    <t>Donation/Quran Teaching</t>
  </si>
  <si>
    <t>cash out</t>
  </si>
  <si>
    <t>Cr</t>
  </si>
  <si>
    <t>Dr</t>
  </si>
  <si>
    <t>Donation</t>
  </si>
  <si>
    <t>Expenses</t>
  </si>
  <si>
    <t>P &amp; L</t>
  </si>
  <si>
    <t>2012/13</t>
  </si>
  <si>
    <t>Independent examiner's report</t>
  </si>
  <si>
    <t>Last paragraph should be as follows, (if no matters to report):</t>
  </si>
  <si>
    <t xml:space="preserve">In the course of my examination, no matter has come to my attention </t>
  </si>
  <si>
    <t>1. which gives me reasonable cause to believe that in any material respect the requirements:</t>
  </si>
  <si>
    <t>• to keep accounting records in accordance with Section 44(1) (a) of the 2005 Act and Regulation 4 of the</t>
  </si>
  <si>
    <t>2006 Accounts Regulations, and</t>
  </si>
  <si>
    <t>• to prepare accounts which accord with the accounting records and comply with Regulation 8 of the 2006</t>
  </si>
  <si>
    <t>Accounts Regulations</t>
  </si>
  <si>
    <t>have not been met.</t>
  </si>
  <si>
    <t xml:space="preserve">The total funds at SOFA should be reconciled to the balance sheet funds. </t>
  </si>
  <si>
    <t>This reconciliation should be at the bottom of SOFA.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</si>
</sst>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(#,##0\)"/>
    <numFmt numFmtId="165" formatCode="#,##0.00;\(#,##0.00\)"/>
    <numFmt numFmtId="166" formatCode="dd/mm/yy;@"/>
    <numFmt numFmtId="167" formatCode="#,##0.000"/>
    <numFmt numFmtId="168" formatCode="&quot;£&quot;#,##0"/>
    <numFmt numFmtId="169" formatCode="dd/mm/yyyy;@"/>
  </numFmts>
  <fonts count="42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8"/>
      <name val="Gloucester MT Extra Condensed"/>
      <family val="1"/>
    </font>
    <font>
      <b/>
      <sz val="12"/>
      <name val="Flat Brush"/>
    </font>
    <font>
      <sz val="21"/>
      <name val="Times New Roman"/>
      <family val="1"/>
    </font>
    <font>
      <sz val="14"/>
      <name val="Times New Roman"/>
      <family val="1"/>
    </font>
    <font>
      <sz val="10"/>
      <name val="Calibri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u/>
      <sz val="9"/>
      <name val="Arial"/>
      <family val="2"/>
    </font>
    <font>
      <b/>
      <i/>
      <u/>
      <sz val="10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9"/>
      <name val="Arial Narrow"/>
      <family val="2"/>
    </font>
    <font>
      <b/>
      <sz val="1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37" fillId="4" borderId="7" applyNumberFormat="0" applyAlignment="0" applyProtection="0"/>
    <xf numFmtId="0" fontId="14" fillId="16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50">
    <xf numFmtId="0" fontId="0" fillId="0" borderId="0" xfId="0"/>
    <xf numFmtId="0" fontId="17" fillId="0" borderId="0" xfId="0" applyFont="1" applyAlignment="1">
      <alignment horizontal="right"/>
    </xf>
    <xf numFmtId="0" fontId="19" fillId="0" borderId="0" xfId="0" applyFont="1"/>
    <xf numFmtId="0" fontId="17" fillId="0" borderId="0" xfId="0" applyFont="1"/>
    <xf numFmtId="0" fontId="0" fillId="0" borderId="0" xfId="0" applyAlignment="1">
      <alignment horizontal="center"/>
    </xf>
    <xf numFmtId="0" fontId="23" fillId="0" borderId="0" xfId="0" applyFont="1"/>
    <xf numFmtId="15" fontId="0" fillId="0" borderId="0" xfId="0" applyNumberFormat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3" fontId="0" fillId="0" borderId="0" xfId="0" applyNumberFormat="1"/>
    <xf numFmtId="3" fontId="27" fillId="0" borderId="0" xfId="0" applyNumberFormat="1" applyFont="1" applyAlignment="1">
      <alignment horizontal="center"/>
    </xf>
    <xf numFmtId="4" fontId="17" fillId="0" borderId="0" xfId="0" applyNumberFormat="1" applyFont="1"/>
    <xf numFmtId="4" fontId="0" fillId="0" borderId="0" xfId="0" applyNumberFormat="1"/>
    <xf numFmtId="3" fontId="27" fillId="0" borderId="0" xfId="0" applyNumberFormat="1" applyFont="1"/>
    <xf numFmtId="3" fontId="27" fillId="0" borderId="0" xfId="0" applyNumberFormat="1" applyFont="1" applyAlignment="1">
      <alignment horizontal="right"/>
    </xf>
    <xf numFmtId="3" fontId="28" fillId="0" borderId="0" xfId="0" applyNumberFormat="1" applyFont="1"/>
    <xf numFmtId="3" fontId="23" fillId="0" borderId="0" xfId="0" applyNumberFormat="1" applyFont="1" applyAlignment="1">
      <alignment horizontal="center"/>
    </xf>
    <xf numFmtId="3" fontId="17" fillId="0" borderId="0" xfId="0" applyNumberFormat="1" applyFont="1"/>
    <xf numFmtId="165" fontId="17" fillId="0" borderId="10" xfId="0" applyNumberFormat="1" applyFont="1" applyBorder="1"/>
    <xf numFmtId="165" fontId="0" fillId="0" borderId="10" xfId="0" applyNumberFormat="1" applyBorder="1"/>
    <xf numFmtId="164" fontId="0" fillId="0" borderId="0" xfId="0" applyNumberFormat="1"/>
    <xf numFmtId="164" fontId="27" fillId="0" borderId="0" xfId="0" applyNumberFormat="1" applyFont="1" applyAlignment="1">
      <alignment horizontal="center"/>
    </xf>
    <xf numFmtId="164" fontId="17" fillId="0" borderId="0" xfId="0" applyNumberFormat="1" applyFont="1"/>
    <xf numFmtId="37" fontId="0" fillId="0" borderId="0" xfId="0" applyNumberFormat="1"/>
    <xf numFmtId="37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64" fontId="28" fillId="0" borderId="0" xfId="0" applyNumberFormat="1" applyFont="1"/>
    <xf numFmtId="165" fontId="17" fillId="0" borderId="0" xfId="0" applyNumberFormat="1" applyFont="1"/>
    <xf numFmtId="165" fontId="0" fillId="0" borderId="0" xfId="0" applyNumberFormat="1"/>
    <xf numFmtId="165" fontId="27" fillId="0" borderId="0" xfId="0" applyNumberFormat="1" applyFont="1"/>
    <xf numFmtId="164" fontId="30" fillId="0" borderId="0" xfId="0" applyNumberFormat="1" applyFont="1" applyAlignment="1">
      <alignment horizontal="center"/>
    </xf>
    <xf numFmtId="164" fontId="27" fillId="0" borderId="0" xfId="0" applyNumberFormat="1" applyFont="1"/>
    <xf numFmtId="39" fontId="0" fillId="0" borderId="0" xfId="0" applyNumberFormat="1"/>
    <xf numFmtId="164" fontId="32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17" fillId="0" borderId="13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28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13" xfId="0" applyNumberFormat="1" applyBorder="1"/>
    <xf numFmtId="164" fontId="23" fillId="0" borderId="0" xfId="0" applyNumberFormat="1" applyFont="1"/>
    <xf numFmtId="165" fontId="23" fillId="0" borderId="0" xfId="0" applyNumberFormat="1" applyFont="1"/>
    <xf numFmtId="165" fontId="17" fillId="0" borderId="14" xfId="0" applyNumberFormat="1" applyFont="1" applyBorder="1"/>
    <xf numFmtId="165" fontId="32" fillId="0" borderId="0" xfId="0" applyNumberFormat="1" applyFont="1"/>
    <xf numFmtId="165" fontId="29" fillId="0" borderId="0" xfId="0" applyNumberFormat="1" applyFont="1"/>
    <xf numFmtId="0" fontId="0" fillId="0" borderId="0" xfId="0" applyAlignment="1">
      <alignment horizontal="left"/>
    </xf>
    <xf numFmtId="15" fontId="28" fillId="0" borderId="0" xfId="0" applyNumberFormat="1" applyFont="1"/>
    <xf numFmtId="15" fontId="0" fillId="0" borderId="0" xfId="0" applyNumberFormat="1" applyAlignment="1">
      <alignment horizontal="center"/>
    </xf>
    <xf numFmtId="165" fontId="17" fillId="0" borderId="0" xfId="0" applyNumberFormat="1" applyFont="1" applyAlignment="1">
      <alignment horizontal="left"/>
    </xf>
    <xf numFmtId="165" fontId="17" fillId="0" borderId="0" xfId="0" applyNumberFormat="1" applyFont="1" applyAlignment="1">
      <alignment horizontal="right"/>
    </xf>
    <xf numFmtId="166" fontId="0" fillId="0" borderId="0" xfId="0" applyNumberFormat="1"/>
    <xf numFmtId="165" fontId="0" fillId="0" borderId="14" xfId="0" applyNumberFormat="1" applyBorder="1"/>
    <xf numFmtId="165" fontId="0" fillId="0" borderId="0" xfId="0" applyNumberFormat="1" applyAlignment="1">
      <alignment horizontal="right"/>
    </xf>
    <xf numFmtId="165" fontId="33" fillId="0" borderId="0" xfId="0" applyNumberFormat="1" applyFont="1" applyAlignment="1">
      <alignment horizontal="center"/>
    </xf>
    <xf numFmtId="4" fontId="28" fillId="0" borderId="0" xfId="0" applyNumberFormat="1" applyFont="1"/>
    <xf numFmtId="167" fontId="0" fillId="0" borderId="0" xfId="0" applyNumberFormat="1"/>
    <xf numFmtId="37" fontId="17" fillId="0" borderId="0" xfId="0" applyNumberFormat="1" applyFont="1"/>
    <xf numFmtId="39" fontId="17" fillId="0" borderId="0" xfId="0" applyNumberFormat="1" applyFont="1"/>
    <xf numFmtId="165" fontId="17" fillId="0" borderId="19" xfId="0" applyNumberFormat="1" applyFont="1" applyBorder="1"/>
    <xf numFmtId="165" fontId="0" fillId="0" borderId="19" xfId="0" applyNumberFormat="1" applyBorder="1"/>
    <xf numFmtId="165" fontId="17" fillId="0" borderId="17" xfId="0" applyNumberFormat="1" applyFont="1" applyBorder="1"/>
    <xf numFmtId="165" fontId="0" fillId="0" borderId="17" xfId="0" applyNumberFormat="1" applyBorder="1"/>
    <xf numFmtId="0" fontId="38" fillId="0" borderId="0" xfId="0" applyFont="1"/>
    <xf numFmtId="165" fontId="0" fillId="0" borderId="18" xfId="0" applyNumberFormat="1" applyBorder="1"/>
    <xf numFmtId="3" fontId="23" fillId="0" borderId="0" xfId="0" applyNumberFormat="1" applyFont="1"/>
    <xf numFmtId="4" fontId="17" fillId="0" borderId="19" xfId="0" applyNumberFormat="1" applyFont="1" applyBorder="1"/>
    <xf numFmtId="168" fontId="0" fillId="0" borderId="0" xfId="0" applyNumberFormat="1"/>
    <xf numFmtId="0" fontId="28" fillId="0" borderId="0" xfId="0" quotePrefix="1" applyFont="1" applyAlignment="1">
      <alignment horizontal="center"/>
    </xf>
    <xf numFmtId="4" fontId="0" fillId="0" borderId="0" xfId="0" quotePrefix="1" applyNumberFormat="1"/>
    <xf numFmtId="164" fontId="32" fillId="0" borderId="0" xfId="0" applyNumberFormat="1" applyFont="1"/>
    <xf numFmtId="4" fontId="23" fillId="0" borderId="0" xfId="0" applyNumberFormat="1" applyFont="1"/>
    <xf numFmtId="4" fontId="23" fillId="0" borderId="17" xfId="0" applyNumberFormat="1" applyFont="1" applyBorder="1"/>
    <xf numFmtId="165" fontId="17" fillId="0" borderId="20" xfId="0" applyNumberFormat="1" applyFont="1" applyBorder="1"/>
    <xf numFmtId="165" fontId="0" fillId="0" borderId="21" xfId="0" applyNumberFormat="1" applyBorder="1"/>
    <xf numFmtId="165" fontId="0" fillId="0" borderId="22" xfId="0" applyNumberFormat="1" applyBorder="1"/>
    <xf numFmtId="165" fontId="0" fillId="0" borderId="23" xfId="0" applyNumberFormat="1" applyBorder="1"/>
    <xf numFmtId="165" fontId="0" fillId="0" borderId="24" xfId="0" applyNumberFormat="1" applyBorder="1"/>
    <xf numFmtId="165" fontId="17" fillId="0" borderId="23" xfId="0" applyNumberFormat="1" applyFont="1" applyBorder="1"/>
    <xf numFmtId="165" fontId="17" fillId="0" borderId="25" xfId="0" applyNumberFormat="1" applyFont="1" applyBorder="1"/>
    <xf numFmtId="165" fontId="0" fillId="0" borderId="26" xfId="0" applyNumberFormat="1" applyBorder="1"/>
    <xf numFmtId="165" fontId="0" fillId="0" borderId="27" xfId="0" applyNumberFormat="1" applyBorder="1"/>
    <xf numFmtId="165" fontId="39" fillId="0" borderId="0" xfId="0" applyNumberFormat="1" applyFont="1"/>
    <xf numFmtId="165" fontId="34" fillId="0" borderId="0" xfId="0" applyNumberFormat="1" applyFont="1"/>
    <xf numFmtId="165" fontId="35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 wrapText="1"/>
    </xf>
    <xf numFmtId="165" fontId="35" fillId="0" borderId="0" xfId="0" applyNumberFormat="1" applyFont="1" applyAlignment="1">
      <alignment horizontal="center" wrapText="1"/>
    </xf>
    <xf numFmtId="165" fontId="35" fillId="0" borderId="0" xfId="0" applyNumberFormat="1" applyFont="1" applyAlignment="1">
      <alignment horizontal="right"/>
    </xf>
    <xf numFmtId="165" fontId="36" fillId="0" borderId="0" xfId="0" applyNumberFormat="1" applyFont="1" applyAlignment="1">
      <alignment horizontal="right"/>
    </xf>
    <xf numFmtId="169" fontId="37" fillId="0" borderId="0" xfId="0" applyNumberFormat="1" applyFont="1" applyAlignment="1">
      <alignment horizontal="left"/>
    </xf>
    <xf numFmtId="165" fontId="37" fillId="0" borderId="0" xfId="0" quotePrefix="1" applyNumberFormat="1" applyFont="1" applyAlignment="1">
      <alignment horizontal="right"/>
    </xf>
    <xf numFmtId="165" fontId="37" fillId="0" borderId="0" xfId="0" quotePrefix="1" applyNumberFormat="1" applyFont="1"/>
    <xf numFmtId="165" fontId="37" fillId="0" borderId="0" xfId="0" applyNumberFormat="1" applyFont="1" applyAlignment="1">
      <alignment horizontal="right"/>
    </xf>
    <xf numFmtId="165" fontId="37" fillId="0" borderId="0" xfId="0" applyNumberFormat="1" applyFont="1"/>
    <xf numFmtId="169" fontId="37" fillId="0" borderId="0" xfId="0" applyNumberFormat="1" applyFont="1"/>
    <xf numFmtId="169" fontId="0" fillId="0" borderId="0" xfId="0" applyNumberFormat="1"/>
    <xf numFmtId="14" fontId="37" fillId="0" borderId="0" xfId="0" applyNumberFormat="1" applyFont="1" applyAlignment="1">
      <alignment horizontal="left"/>
    </xf>
    <xf numFmtId="17" fontId="37" fillId="0" borderId="0" xfId="0" applyNumberFormat="1" applyFont="1" applyAlignment="1">
      <alignment horizontal="left"/>
    </xf>
    <xf numFmtId="0" fontId="34" fillId="0" borderId="0" xfId="0" applyFont="1"/>
    <xf numFmtId="0" fontId="39" fillId="0" borderId="0" xfId="0" applyFont="1"/>
    <xf numFmtId="169" fontId="37" fillId="18" borderId="0" xfId="0" applyNumberFormat="1" applyFont="1" applyFill="1" applyAlignment="1">
      <alignment horizontal="left"/>
    </xf>
    <xf numFmtId="165" fontId="0" fillId="18" borderId="0" xfId="0" applyNumberFormat="1" applyFill="1"/>
    <xf numFmtId="165" fontId="37" fillId="18" borderId="0" xfId="0" quotePrefix="1" applyNumberFormat="1" applyFont="1" applyFill="1" applyAlignment="1">
      <alignment horizontal="right"/>
    </xf>
    <xf numFmtId="165" fontId="37" fillId="18" borderId="0" xfId="0" applyNumberFormat="1" applyFont="1" applyFill="1"/>
    <xf numFmtId="14" fontId="28" fillId="0" borderId="0" xfId="0" quotePrefix="1" applyNumberFormat="1" applyFont="1" applyAlignment="1">
      <alignment horizontal="left"/>
    </xf>
    <xf numFmtId="0" fontId="0" fillId="0" borderId="0" xfId="0" quotePrefix="1"/>
    <xf numFmtId="165" fontId="0" fillId="0" borderId="20" xfId="0" applyNumberFormat="1" applyBorder="1"/>
    <xf numFmtId="165" fontId="17" fillId="0" borderId="24" xfId="0" applyNumberFormat="1" applyFont="1" applyBorder="1"/>
    <xf numFmtId="165" fontId="0" fillId="0" borderId="25" xfId="0" applyNumberFormat="1" applyBorder="1"/>
    <xf numFmtId="165" fontId="40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4" fontId="17" fillId="0" borderId="10" xfId="0" applyNumberFormat="1" applyFont="1" applyBorder="1"/>
    <xf numFmtId="165" fontId="23" fillId="0" borderId="10" xfId="0" applyNumberFormat="1" applyFont="1" applyBorder="1"/>
    <xf numFmtId="0" fontId="41" fillId="0" borderId="0" xfId="0" applyFont="1"/>
    <xf numFmtId="2" fontId="0" fillId="0" borderId="0" xfId="0" applyNumberFormat="1"/>
    <xf numFmtId="165" fontId="0" fillId="0" borderId="0" xfId="0" quotePrefix="1" applyNumberFormat="1" applyAlignment="1">
      <alignment horizontal="right"/>
    </xf>
    <xf numFmtId="165" fontId="17" fillId="0" borderId="19" xfId="0" quotePrefix="1" applyNumberFormat="1" applyFont="1" applyBorder="1" applyAlignment="1">
      <alignment horizontal="left"/>
    </xf>
    <xf numFmtId="165" fontId="37" fillId="0" borderId="28" xfId="0" quotePrefix="1" applyNumberFormat="1" applyFont="1" applyBorder="1" applyAlignment="1">
      <alignment horizontal="right"/>
    </xf>
    <xf numFmtId="3" fontId="30" fillId="0" borderId="0" xfId="0" applyNumberFormat="1" applyFont="1" applyAlignment="1">
      <alignment horizontal="center"/>
    </xf>
    <xf numFmtId="164" fontId="28" fillId="0" borderId="0" xfId="0" quotePrefix="1" applyNumberFormat="1" applyFont="1" applyAlignment="1">
      <alignment horizontal="center"/>
    </xf>
    <xf numFmtId="0" fontId="29" fillId="0" borderId="0" xfId="0" quotePrefix="1" applyFont="1" applyAlignment="1">
      <alignment horizontal="center"/>
    </xf>
    <xf numFmtId="3" fontId="0" fillId="0" borderId="0" xfId="0" applyNumberFormat="1" applyAlignment="1">
      <alignment horizontal="center"/>
    </xf>
    <xf numFmtId="165" fontId="17" fillId="0" borderId="0" xfId="0" quotePrefix="1" applyNumberFormat="1" applyFont="1" applyAlignment="1">
      <alignment horizontal="center"/>
    </xf>
    <xf numFmtId="0" fontId="0" fillId="0" borderId="19" xfId="0" applyBorder="1"/>
    <xf numFmtId="165" fontId="37" fillId="0" borderId="18" xfId="0" quotePrefix="1" applyNumberFormat="1" applyFont="1" applyBorder="1" applyAlignment="1">
      <alignment horizontal="right"/>
    </xf>
    <xf numFmtId="3" fontId="29" fillId="0" borderId="0" xfId="0" quotePrefix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9" xfId="0" applyNumberFormat="1" applyBorder="1"/>
    <xf numFmtId="4" fontId="0" fillId="0" borderId="10" xfId="0" applyNumberFormat="1" applyBorder="1"/>
    <xf numFmtId="4" fontId="0" fillId="0" borderId="17" xfId="0" applyNumberFormat="1" applyBorder="1"/>
    <xf numFmtId="165" fontId="27" fillId="0" borderId="10" xfId="0" applyNumberFormat="1" applyFont="1" applyBorder="1"/>
    <xf numFmtId="4" fontId="27" fillId="0" borderId="0" xfId="0" applyNumberFormat="1" applyFont="1"/>
    <xf numFmtId="4" fontId="27" fillId="0" borderId="17" xfId="0" applyNumberFormat="1" applyFont="1" applyBorder="1"/>
    <xf numFmtId="165" fontId="0" fillId="0" borderId="0" xfId="0" quotePrefix="1" applyNumberFormat="1" applyAlignment="1">
      <alignment horizontal="center"/>
    </xf>
    <xf numFmtId="165" fontId="0" fillId="0" borderId="15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0" fillId="0" borderId="16" xfId="0" applyNumberFormat="1" applyBorder="1"/>
    <xf numFmtId="165" fontId="0" fillId="0" borderId="29" xfId="0" applyNumberFormat="1" applyBorder="1"/>
    <xf numFmtId="165" fontId="37" fillId="19" borderId="18" xfId="0" quotePrefix="1" applyNumberFormat="1" applyFont="1" applyFill="1" applyBorder="1" applyAlignment="1">
      <alignment horizontal="right"/>
    </xf>
    <xf numFmtId="164" fontId="2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165" fontId="31" fillId="0" borderId="0" xfId="0" applyNumberFormat="1" applyFont="1" applyAlignment="1">
      <alignment horizontal="center"/>
    </xf>
    <xf numFmtId="165" fontId="31" fillId="0" borderId="13" xfId="0" applyNumberFormat="1" applyFont="1" applyBorder="1" applyAlignment="1">
      <alignment horizontal="center"/>
    </xf>
    <xf numFmtId="0" fontId="17" fillId="0" borderId="0" xfId="0" applyFont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18</xdr:row>
      <xdr:rowOff>95250</xdr:rowOff>
    </xdr:to>
    <xdr:pic>
      <xdr:nvPicPr>
        <xdr:cNvPr id="2" name="Picture 1" descr="White space image">
          <a:extLst>
            <a:ext uri="{FF2B5EF4-FFF2-40B4-BE49-F238E27FC236}">
              <a16:creationId xmlns:a16="http://schemas.microsoft.com/office/drawing/2014/main" id="{8B2F89FC-E885-45AC-AD28-5B6CCD0DA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104775</xdr:colOff>
      <xdr:row>23</xdr:row>
      <xdr:rowOff>95250</xdr:rowOff>
    </xdr:to>
    <xdr:pic>
      <xdr:nvPicPr>
        <xdr:cNvPr id="3" name="Picture 2" descr="White space image">
          <a:extLst>
            <a:ext uri="{FF2B5EF4-FFF2-40B4-BE49-F238E27FC236}">
              <a16:creationId xmlns:a16="http://schemas.microsoft.com/office/drawing/2014/main" id="{8653B49A-9812-40B0-B94D-EFF2664A8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2427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2"/>
  <sheetViews>
    <sheetView workbookViewId="0">
      <selection activeCell="A18" sqref="A18:F18"/>
    </sheetView>
  </sheetViews>
  <sheetFormatPr defaultRowHeight="13.15"/>
  <cols>
    <col min="4" max="4" width="8.42578125" customWidth="1"/>
    <col min="5" max="5" width="18.28515625" customWidth="1"/>
    <col min="6" max="6" width="28.42578125" customWidth="1"/>
  </cols>
  <sheetData>
    <row r="2" spans="1:7">
      <c r="E2" s="3" t="s">
        <v>0</v>
      </c>
      <c r="F2" s="1"/>
    </row>
    <row r="8" spans="1:7">
      <c r="G8" s="13"/>
    </row>
    <row r="9" spans="1:7">
      <c r="G9" s="13"/>
    </row>
    <row r="10" spans="1:7">
      <c r="G10" s="13"/>
    </row>
    <row r="11" spans="1:7">
      <c r="G11" s="13"/>
    </row>
    <row r="12" spans="1:7">
      <c r="G12" s="13"/>
    </row>
    <row r="13" spans="1:7">
      <c r="G13" s="13"/>
    </row>
    <row r="14" spans="1:7">
      <c r="G14" s="13"/>
    </row>
    <row r="15" spans="1:7">
      <c r="G15" s="13"/>
    </row>
    <row r="16" spans="1:7" ht="15.6">
      <c r="A16" s="143" t="s">
        <v>1</v>
      </c>
      <c r="B16" s="143"/>
      <c r="C16" s="143"/>
      <c r="D16" s="143"/>
      <c r="E16" s="143"/>
      <c r="F16" s="143"/>
      <c r="G16" s="13"/>
    </row>
    <row r="17" spans="1:7" ht="15.6">
      <c r="A17" s="143" t="s">
        <v>2</v>
      </c>
      <c r="B17" s="143"/>
      <c r="C17" s="143"/>
      <c r="D17" s="143"/>
      <c r="E17" s="143"/>
      <c r="F17" s="143"/>
      <c r="G17" s="13"/>
    </row>
    <row r="18" spans="1:7" ht="22.15">
      <c r="A18" s="144"/>
      <c r="B18" s="144"/>
      <c r="C18" s="144"/>
      <c r="D18" s="144"/>
      <c r="E18" s="144"/>
      <c r="F18" s="144"/>
      <c r="G18" s="13"/>
    </row>
    <row r="19" spans="1:7">
      <c r="G19" s="13"/>
    </row>
    <row r="20" spans="1:7">
      <c r="G20" s="13"/>
    </row>
    <row r="21" spans="1:7">
      <c r="G21" s="13"/>
    </row>
    <row r="22" spans="1:7">
      <c r="G22" s="13"/>
    </row>
    <row r="23" spans="1:7">
      <c r="G23" s="13"/>
    </row>
    <row r="24" spans="1:7">
      <c r="G24" s="13"/>
    </row>
    <row r="25" spans="1:7">
      <c r="G25" s="13"/>
    </row>
    <row r="26" spans="1:7">
      <c r="G26" s="13"/>
    </row>
    <row r="27" spans="1:7">
      <c r="G27" s="13"/>
    </row>
    <row r="28" spans="1:7">
      <c r="G28" s="13"/>
    </row>
    <row r="29" spans="1:7">
      <c r="G29" s="13"/>
    </row>
    <row r="30" spans="1:7">
      <c r="G30" s="13"/>
    </row>
    <row r="31" spans="1:7">
      <c r="G31" s="13"/>
    </row>
    <row r="32" spans="1:7">
      <c r="G32" s="13"/>
    </row>
    <row r="38" spans="1:6" ht="15.6">
      <c r="A38" s="2"/>
      <c r="B38" s="2"/>
      <c r="C38" s="2"/>
    </row>
    <row r="42" spans="1:6" ht="26.45">
      <c r="A42" s="145" t="s">
        <v>3</v>
      </c>
      <c r="B42" s="145"/>
      <c r="C42" s="145"/>
      <c r="D42" s="145"/>
      <c r="E42" s="145"/>
      <c r="F42" s="145"/>
    </row>
  </sheetData>
  <mergeCells count="4">
    <mergeCell ref="A16:F16"/>
    <mergeCell ref="A17:F17"/>
    <mergeCell ref="A18:F18"/>
    <mergeCell ref="A42:F42"/>
  </mergeCells>
  <printOptions horizontalCentered="1"/>
  <pageMargins left="0.55118110236220474" right="0.55118110236220474" top="0.70866141732283472" bottom="0.98425196850393704" header="0.51181102362204722" footer="0.51181102362204722"/>
  <pageSetup paperSize="9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8"/>
  <sheetViews>
    <sheetView topLeftCell="A16" workbookViewId="0">
      <selection activeCell="G38" sqref="G38:G39"/>
    </sheetView>
  </sheetViews>
  <sheetFormatPr defaultColWidth="10.28515625" defaultRowHeight="13.15"/>
  <cols>
    <col min="1" max="1" width="8.140625" style="48" customWidth="1"/>
    <col min="2" max="2" width="9.140625" customWidth="1"/>
    <col min="3" max="3" width="10.42578125" customWidth="1"/>
    <col min="4" max="4" width="10.140625" customWidth="1"/>
    <col min="5" max="6" width="9.140625" customWidth="1"/>
    <col min="7" max="7" width="11.140625" customWidth="1"/>
    <col min="8" max="8" width="15" customWidth="1"/>
    <col min="9" max="9" width="13" customWidth="1"/>
    <col min="10" max="10" width="10.5703125" customWidth="1"/>
    <col min="11" max="11" width="10.140625" customWidth="1"/>
    <col min="12" max="12" width="11.5703125" customWidth="1"/>
    <col min="13" max="13" width="19" customWidth="1"/>
    <col min="14" max="14" width="11" customWidth="1"/>
    <col min="15" max="15" width="9.28515625" customWidth="1"/>
    <col min="16" max="17" width="7.85546875" customWidth="1"/>
    <col min="18" max="18" width="8.5703125" customWidth="1"/>
    <col min="19" max="19" width="9.28515625" customWidth="1"/>
  </cols>
  <sheetData>
    <row r="1" spans="1:25" s="29" customFormat="1">
      <c r="A1" s="49" t="s">
        <v>172</v>
      </c>
      <c r="C1" s="49"/>
      <c r="D1" s="50"/>
      <c r="N1" s="28" t="s">
        <v>173</v>
      </c>
      <c r="Q1" s="29" t="s">
        <v>174</v>
      </c>
    </row>
    <row r="2" spans="1:25" s="52" customFormat="1">
      <c r="A2" s="51" t="s">
        <v>175</v>
      </c>
      <c r="B2" s="36" t="s">
        <v>84</v>
      </c>
      <c r="C2" s="36" t="s">
        <v>176</v>
      </c>
      <c r="D2" s="36" t="s">
        <v>177</v>
      </c>
      <c r="E2" s="36" t="s">
        <v>178</v>
      </c>
      <c r="F2" s="36"/>
      <c r="G2" s="36"/>
      <c r="H2" s="29"/>
      <c r="I2" s="55"/>
      <c r="J2" s="55"/>
      <c r="K2" s="55"/>
      <c r="L2" s="55"/>
      <c r="N2" s="52" t="s">
        <v>179</v>
      </c>
      <c r="O2" s="52" t="s">
        <v>180</v>
      </c>
      <c r="P2" s="52" t="s">
        <v>181</v>
      </c>
      <c r="Q2" s="52" t="s">
        <v>182</v>
      </c>
      <c r="R2" s="52" t="s">
        <v>183</v>
      </c>
      <c r="S2" s="52" t="s">
        <v>184</v>
      </c>
      <c r="T2" s="52" t="s">
        <v>185</v>
      </c>
      <c r="U2" s="52" t="s">
        <v>186</v>
      </c>
      <c r="V2" s="52" t="s">
        <v>187</v>
      </c>
      <c r="W2" s="52" t="s">
        <v>188</v>
      </c>
      <c r="X2" s="52" t="s">
        <v>189</v>
      </c>
      <c r="Y2" s="52" t="s">
        <v>190</v>
      </c>
    </row>
    <row r="3" spans="1:25" s="52" customFormat="1">
      <c r="A3" s="51"/>
      <c r="B3" s="36" t="s">
        <v>82</v>
      </c>
      <c r="C3" s="36" t="s">
        <v>82</v>
      </c>
      <c r="D3" s="36" t="s">
        <v>82</v>
      </c>
      <c r="E3" s="36" t="s">
        <v>82</v>
      </c>
      <c r="F3" s="36"/>
      <c r="G3" s="36"/>
      <c r="H3" s="29"/>
      <c r="I3" s="55"/>
      <c r="J3" s="55"/>
      <c r="K3" s="55"/>
      <c r="L3" s="55"/>
      <c r="M3" s="55"/>
      <c r="N3" s="55">
        <v>20</v>
      </c>
      <c r="O3" s="55">
        <v>20</v>
      </c>
      <c r="P3" s="29">
        <v>20</v>
      </c>
      <c r="Q3" s="55">
        <v>300</v>
      </c>
      <c r="R3" s="55">
        <v>20</v>
      </c>
      <c r="S3" s="55">
        <v>25</v>
      </c>
      <c r="T3" s="55">
        <v>25</v>
      </c>
      <c r="U3" s="55">
        <v>25</v>
      </c>
      <c r="V3" s="55">
        <v>20</v>
      </c>
      <c r="W3" s="55">
        <v>25</v>
      </c>
      <c r="X3" s="29">
        <v>20</v>
      </c>
      <c r="Y3" s="52">
        <v>20</v>
      </c>
    </row>
    <row r="4" spans="1:25" s="52" customFormat="1">
      <c r="A4" s="53">
        <v>45626</v>
      </c>
      <c r="B4" s="29">
        <f>SUM(N41)</f>
        <v>956.99</v>
      </c>
      <c r="C4" s="55">
        <v>20</v>
      </c>
      <c r="D4" s="29">
        <f>SUM(M41)</f>
        <v>0</v>
      </c>
      <c r="E4" s="28">
        <f>SUM(B4:D4)</f>
        <v>976.99</v>
      </c>
      <c r="F4" s="28"/>
      <c r="G4" s="36"/>
      <c r="H4" s="29"/>
      <c r="I4" s="29" t="s">
        <v>191</v>
      </c>
      <c r="J4" s="55"/>
      <c r="L4" s="55">
        <v>39650.959999999999</v>
      </c>
      <c r="M4" s="55"/>
      <c r="N4" s="29">
        <v>20</v>
      </c>
      <c r="O4" s="29">
        <v>25</v>
      </c>
      <c r="P4" s="29">
        <v>20</v>
      </c>
      <c r="Q4" s="55">
        <v>50</v>
      </c>
      <c r="R4" s="55">
        <v>25</v>
      </c>
      <c r="S4" s="55">
        <v>20</v>
      </c>
      <c r="T4" s="55">
        <v>20</v>
      </c>
      <c r="U4" s="55">
        <v>20</v>
      </c>
      <c r="V4" s="55">
        <v>20</v>
      </c>
      <c r="W4" s="29">
        <v>20</v>
      </c>
      <c r="X4" s="29">
        <v>20</v>
      </c>
      <c r="Y4" s="52">
        <v>20</v>
      </c>
    </row>
    <row r="5" spans="1:25" s="29" customFormat="1">
      <c r="A5" s="53">
        <v>45656</v>
      </c>
      <c r="B5" s="29">
        <f>SUM(O41)</f>
        <v>1181.9999999999998</v>
      </c>
      <c r="C5" s="29">
        <v>20</v>
      </c>
      <c r="D5" s="29">
        <v>20</v>
      </c>
      <c r="E5" s="28">
        <f t="shared" ref="E5:E16" si="0">SUM(B5:D5)</f>
        <v>1221.9999999999998</v>
      </c>
      <c r="F5" s="28"/>
      <c r="G5" s="36"/>
      <c r="J5" s="55"/>
      <c r="L5" s="55"/>
      <c r="M5" s="55"/>
      <c r="N5" s="29">
        <v>20</v>
      </c>
      <c r="O5" s="29">
        <v>20</v>
      </c>
      <c r="P5" s="29">
        <v>20</v>
      </c>
      <c r="Q5" s="29">
        <v>20</v>
      </c>
      <c r="R5" s="29">
        <v>20</v>
      </c>
      <c r="S5" s="29">
        <v>20</v>
      </c>
      <c r="T5" s="29">
        <v>50</v>
      </c>
      <c r="U5" s="29">
        <v>20</v>
      </c>
      <c r="V5" s="29">
        <v>19.649999999999999</v>
      </c>
      <c r="W5" s="29">
        <v>20</v>
      </c>
      <c r="X5" s="29">
        <v>25</v>
      </c>
      <c r="Y5" s="29">
        <v>20</v>
      </c>
    </row>
    <row r="6" spans="1:25" s="29" customFormat="1">
      <c r="A6" s="53">
        <v>45687</v>
      </c>
      <c r="B6" s="29">
        <f>SUM(P41)</f>
        <v>1189.83</v>
      </c>
      <c r="C6" s="29">
        <v>20</v>
      </c>
      <c r="D6" s="29">
        <v>75</v>
      </c>
      <c r="E6" s="28">
        <f t="shared" si="0"/>
        <v>1284.83</v>
      </c>
      <c r="F6" s="28"/>
      <c r="G6" s="36"/>
      <c r="I6" s="29" t="s">
        <v>192</v>
      </c>
      <c r="L6" s="29">
        <f>SUM(E17)</f>
        <v>17478.549999999996</v>
      </c>
      <c r="N6" s="29">
        <v>20</v>
      </c>
      <c r="O6" s="29">
        <v>20</v>
      </c>
      <c r="P6" s="29">
        <v>20</v>
      </c>
      <c r="Q6" s="29">
        <v>20</v>
      </c>
      <c r="R6" s="29">
        <v>20</v>
      </c>
      <c r="S6" s="29">
        <v>20</v>
      </c>
      <c r="T6" s="29">
        <v>84.48</v>
      </c>
      <c r="U6" s="29">
        <v>25</v>
      </c>
      <c r="V6" s="29">
        <v>129.81</v>
      </c>
      <c r="W6" s="29">
        <v>20</v>
      </c>
      <c r="X6" s="29">
        <v>20</v>
      </c>
      <c r="Y6" s="29">
        <v>25</v>
      </c>
    </row>
    <row r="7" spans="1:25" s="29" customFormat="1">
      <c r="A7" s="53">
        <v>45716</v>
      </c>
      <c r="B7" s="29">
        <f>SUM(Q41)</f>
        <v>1529.49</v>
      </c>
      <c r="C7" s="29">
        <v>20</v>
      </c>
      <c r="D7" s="29">
        <v>75</v>
      </c>
      <c r="E7" s="28">
        <f t="shared" si="0"/>
        <v>1624.49</v>
      </c>
      <c r="F7" s="28"/>
      <c r="G7" s="36"/>
      <c r="N7" s="29">
        <v>50</v>
      </c>
      <c r="O7" s="29">
        <v>20</v>
      </c>
      <c r="P7" s="29">
        <v>50</v>
      </c>
      <c r="Q7" s="29">
        <v>20</v>
      </c>
      <c r="R7" s="29">
        <v>20</v>
      </c>
      <c r="S7" s="29">
        <v>20</v>
      </c>
      <c r="T7" s="29">
        <v>20</v>
      </c>
      <c r="U7" s="29">
        <v>20</v>
      </c>
      <c r="V7" s="29">
        <v>20</v>
      </c>
      <c r="W7" s="29">
        <v>50</v>
      </c>
      <c r="X7" s="29">
        <v>20</v>
      </c>
      <c r="Y7" s="29">
        <v>50</v>
      </c>
    </row>
    <row r="8" spans="1:25" s="29" customFormat="1">
      <c r="A8" s="53">
        <v>45746</v>
      </c>
      <c r="B8" s="29">
        <f>SUM(R41)</f>
        <v>1587.23</v>
      </c>
      <c r="C8" s="29">
        <v>330</v>
      </c>
      <c r="E8" s="28">
        <f t="shared" si="0"/>
        <v>1917.23</v>
      </c>
      <c r="F8" s="28"/>
      <c r="G8" s="36"/>
      <c r="I8" s="29" t="s">
        <v>193</v>
      </c>
      <c r="L8" s="29">
        <f>-B41</f>
        <v>-12929.669999999998</v>
      </c>
      <c r="N8" s="29">
        <v>60</v>
      </c>
      <c r="O8" s="29">
        <v>50</v>
      </c>
      <c r="P8" s="29">
        <v>50</v>
      </c>
      <c r="Q8" s="29">
        <v>20</v>
      </c>
      <c r="R8" s="29">
        <v>50</v>
      </c>
      <c r="S8" s="29">
        <v>50</v>
      </c>
      <c r="T8" s="29">
        <v>20</v>
      </c>
      <c r="U8" s="29">
        <v>50</v>
      </c>
      <c r="V8" s="29">
        <v>25</v>
      </c>
      <c r="W8" s="29">
        <v>50</v>
      </c>
      <c r="X8" s="29">
        <v>186.84</v>
      </c>
      <c r="Y8" s="29">
        <v>50</v>
      </c>
    </row>
    <row r="9" spans="1:25" s="29" customFormat="1">
      <c r="A9" s="53">
        <v>45777</v>
      </c>
      <c r="B9" s="29">
        <f>SUM(S41)</f>
        <v>1280.6399999999999</v>
      </c>
      <c r="C9" s="29">
        <v>236.95</v>
      </c>
      <c r="E9" s="28">
        <f t="shared" si="0"/>
        <v>1517.59</v>
      </c>
      <c r="F9" s="28"/>
      <c r="G9" s="36"/>
      <c r="N9" s="29">
        <v>54.08</v>
      </c>
      <c r="O9" s="29">
        <v>137.66</v>
      </c>
      <c r="P9" s="29">
        <v>20</v>
      </c>
      <c r="Q9" s="103">
        <v>752.97</v>
      </c>
      <c r="R9" s="29">
        <v>50</v>
      </c>
      <c r="S9" s="29">
        <v>25</v>
      </c>
      <c r="T9" s="29">
        <v>50</v>
      </c>
      <c r="U9" s="29">
        <v>50</v>
      </c>
      <c r="V9" s="29">
        <v>20</v>
      </c>
      <c r="W9" s="29">
        <v>108.07</v>
      </c>
      <c r="X9" s="29">
        <v>50</v>
      </c>
      <c r="Y9" s="29">
        <v>20</v>
      </c>
    </row>
    <row r="10" spans="1:25" s="29" customFormat="1" ht="13.9" thickBot="1">
      <c r="A10" s="53">
        <v>45807</v>
      </c>
      <c r="B10" s="29">
        <f>SUM(T41)</f>
        <v>1009.28</v>
      </c>
      <c r="C10" s="29">
        <v>230.07</v>
      </c>
      <c r="E10" s="28">
        <f t="shared" si="0"/>
        <v>1239.3499999999999</v>
      </c>
      <c r="F10" s="28"/>
      <c r="G10" s="36"/>
      <c r="I10" s="29" t="s">
        <v>194</v>
      </c>
      <c r="L10" s="66">
        <f>SUM(L4:L9)</f>
        <v>44199.839999999997</v>
      </c>
      <c r="N10" s="29">
        <v>20</v>
      </c>
      <c r="O10" s="29">
        <v>20</v>
      </c>
      <c r="P10" s="29">
        <v>20</v>
      </c>
      <c r="Q10" s="29">
        <v>50</v>
      </c>
      <c r="R10" s="29">
        <v>20</v>
      </c>
      <c r="S10" s="29">
        <v>20</v>
      </c>
      <c r="T10" s="29">
        <v>20</v>
      </c>
      <c r="U10" s="29">
        <v>20</v>
      </c>
      <c r="V10" s="29">
        <v>10</v>
      </c>
      <c r="W10" s="29">
        <v>20</v>
      </c>
      <c r="X10" s="29">
        <v>20</v>
      </c>
      <c r="Y10" s="29">
        <v>40</v>
      </c>
    </row>
    <row r="11" spans="1:25" s="29" customFormat="1">
      <c r="A11" s="53">
        <v>45838</v>
      </c>
      <c r="B11" s="29">
        <f>SUM(U41)</f>
        <v>1648.7399999999998</v>
      </c>
      <c r="C11" s="29">
        <v>368.72</v>
      </c>
      <c r="E11" s="28">
        <f t="shared" si="0"/>
        <v>2017.4599999999998</v>
      </c>
      <c r="F11" s="28"/>
      <c r="G11" s="36"/>
      <c r="N11" s="29">
        <v>25</v>
      </c>
      <c r="O11" s="29">
        <v>20</v>
      </c>
      <c r="P11" s="29">
        <v>133.74</v>
      </c>
      <c r="Q11" s="29">
        <v>60</v>
      </c>
      <c r="R11" s="29">
        <v>20</v>
      </c>
      <c r="S11" s="29">
        <v>50</v>
      </c>
      <c r="T11" s="29">
        <v>123.32</v>
      </c>
      <c r="U11" s="29">
        <v>157.16</v>
      </c>
      <c r="V11" s="29">
        <v>40</v>
      </c>
      <c r="W11" s="29">
        <v>67.37</v>
      </c>
      <c r="X11" s="29">
        <v>25</v>
      </c>
      <c r="Y11" s="29">
        <v>50</v>
      </c>
    </row>
    <row r="12" spans="1:25" s="29" customFormat="1" ht="13.9" thickBot="1">
      <c r="A12" s="53">
        <v>45868</v>
      </c>
      <c r="B12" s="29">
        <f>SUM(V41)</f>
        <v>659.59</v>
      </c>
      <c r="C12" s="29">
        <v>12.29</v>
      </c>
      <c r="E12" s="28">
        <f t="shared" si="0"/>
        <v>671.88</v>
      </c>
      <c r="F12" s="28"/>
      <c r="G12" s="36"/>
      <c r="L12" s="64"/>
      <c r="N12" s="29">
        <v>20</v>
      </c>
      <c r="O12" s="29">
        <v>20</v>
      </c>
      <c r="P12" s="29">
        <v>20</v>
      </c>
      <c r="Q12" s="29">
        <v>25</v>
      </c>
      <c r="R12" s="29">
        <v>4.92</v>
      </c>
      <c r="S12" s="29">
        <v>20</v>
      </c>
      <c r="T12" s="29">
        <v>20</v>
      </c>
      <c r="U12" s="29">
        <v>20</v>
      </c>
      <c r="V12" s="29">
        <v>82.03</v>
      </c>
      <c r="W12" s="29">
        <v>20</v>
      </c>
      <c r="X12" s="29">
        <v>20</v>
      </c>
      <c r="Y12" s="29">
        <v>14.73</v>
      </c>
    </row>
    <row r="13" spans="1:25" s="29" customFormat="1" ht="13.9" thickBot="1">
      <c r="A13" s="53">
        <v>45899</v>
      </c>
      <c r="B13" s="29">
        <f>SUM(W41)</f>
        <v>1515.11</v>
      </c>
      <c r="C13" s="29">
        <v>11.78</v>
      </c>
      <c r="E13" s="28">
        <f t="shared" si="0"/>
        <v>1526.8899999999999</v>
      </c>
      <c r="F13" s="28"/>
      <c r="G13" s="36"/>
      <c r="K13" s="55"/>
      <c r="N13" s="29">
        <v>40</v>
      </c>
      <c r="O13" s="29">
        <v>47.2</v>
      </c>
      <c r="P13" s="29">
        <v>20</v>
      </c>
      <c r="Q13" s="29">
        <v>146.52000000000001</v>
      </c>
      <c r="R13" s="29">
        <v>20</v>
      </c>
      <c r="S13" s="29">
        <v>142.44</v>
      </c>
      <c r="T13" s="29">
        <v>50</v>
      </c>
      <c r="U13" s="29">
        <v>20</v>
      </c>
      <c r="V13" s="29">
        <v>60</v>
      </c>
      <c r="W13" s="29">
        <v>179.74</v>
      </c>
      <c r="X13" s="29">
        <v>40</v>
      </c>
      <c r="Y13" s="29">
        <v>20</v>
      </c>
    </row>
    <row r="14" spans="1:25" s="29" customFormat="1" ht="13.9" thickBot="1">
      <c r="A14" s="53">
        <v>45930</v>
      </c>
      <c r="B14" s="29">
        <f>SUM(X41)</f>
        <v>1654.84</v>
      </c>
      <c r="C14" s="29">
        <v>255.39</v>
      </c>
      <c r="E14" s="28">
        <f t="shared" si="0"/>
        <v>1910.23</v>
      </c>
      <c r="F14" s="28"/>
      <c r="G14" s="36"/>
      <c r="K14" s="55"/>
      <c r="L14" s="140">
        <v>44199.839999999997</v>
      </c>
      <c r="N14" s="29">
        <v>20</v>
      </c>
      <c r="O14" s="29">
        <v>40</v>
      </c>
      <c r="P14" s="29">
        <v>98.34</v>
      </c>
      <c r="Q14" s="29">
        <v>25</v>
      </c>
      <c r="R14" s="29">
        <v>20</v>
      </c>
      <c r="S14" s="29">
        <v>20</v>
      </c>
      <c r="T14" s="29">
        <v>60</v>
      </c>
      <c r="U14" s="29">
        <v>149.99</v>
      </c>
      <c r="V14" s="29">
        <v>25</v>
      </c>
      <c r="W14" s="29">
        <v>20</v>
      </c>
      <c r="X14" s="29">
        <v>20</v>
      </c>
      <c r="Y14" s="29">
        <v>20</v>
      </c>
    </row>
    <row r="15" spans="1:25" s="29" customFormat="1">
      <c r="A15" s="53">
        <v>45960</v>
      </c>
      <c r="B15" s="29">
        <f>SUM(Y41)</f>
        <v>1545.06</v>
      </c>
      <c r="C15" s="29">
        <v>9.82</v>
      </c>
      <c r="E15" s="28">
        <f t="shared" si="0"/>
        <v>1554.8799999999999</v>
      </c>
      <c r="F15" s="28"/>
      <c r="G15" s="36"/>
      <c r="I15" s="29">
        <f>17478.55-12929.67</f>
        <v>4548.8799999999992</v>
      </c>
      <c r="N15" s="29">
        <v>103.25</v>
      </c>
      <c r="O15" s="29">
        <v>60</v>
      </c>
      <c r="P15" s="29">
        <v>50</v>
      </c>
      <c r="Q15" s="29">
        <v>20</v>
      </c>
      <c r="R15" s="29">
        <v>50</v>
      </c>
      <c r="S15" s="29">
        <v>20</v>
      </c>
      <c r="T15" s="29">
        <v>20</v>
      </c>
      <c r="U15" s="29">
        <v>20</v>
      </c>
      <c r="V15" s="29">
        <v>168.1</v>
      </c>
      <c r="W15" s="29">
        <v>20</v>
      </c>
      <c r="X15" s="29">
        <v>187.79</v>
      </c>
      <c r="Y15" s="29">
        <v>185.36</v>
      </c>
    </row>
    <row r="16" spans="1:25" s="29" customFormat="1">
      <c r="A16" s="53"/>
      <c r="C16" s="29">
        <v>14.73</v>
      </c>
      <c r="E16" s="28">
        <f t="shared" si="0"/>
        <v>14.73</v>
      </c>
      <c r="F16" s="28"/>
      <c r="G16" s="28"/>
      <c r="H16" s="62"/>
      <c r="N16" s="29">
        <v>50</v>
      </c>
      <c r="O16" s="29">
        <v>25</v>
      </c>
      <c r="P16" s="29">
        <v>75</v>
      </c>
      <c r="Q16" s="29">
        <v>20</v>
      </c>
      <c r="R16" s="29">
        <v>20</v>
      </c>
      <c r="S16" s="29">
        <v>20</v>
      </c>
      <c r="T16" s="29">
        <v>10</v>
      </c>
      <c r="U16" s="29">
        <v>60</v>
      </c>
      <c r="V16" s="29">
        <v>20</v>
      </c>
      <c r="W16" s="29">
        <v>20</v>
      </c>
      <c r="X16" s="29">
        <v>20</v>
      </c>
      <c r="Y16" s="29">
        <v>20</v>
      </c>
    </row>
    <row r="17" spans="1:25" s="29" customFormat="1" ht="13.9" thickBot="1">
      <c r="A17" s="53"/>
      <c r="B17" s="54">
        <f>SUM(B4:B16)</f>
        <v>15758.8</v>
      </c>
      <c r="C17" s="54">
        <f t="shared" ref="C17:E17" si="1">SUM(C4:C16)</f>
        <v>1549.7499999999998</v>
      </c>
      <c r="D17" s="54">
        <f t="shared" si="1"/>
        <v>170</v>
      </c>
      <c r="E17" s="54">
        <f t="shared" si="1"/>
        <v>17478.549999999996</v>
      </c>
      <c r="F17" s="28"/>
      <c r="G17" s="28"/>
      <c r="L17" s="29">
        <f>SUM(L10-L21)</f>
        <v>0</v>
      </c>
      <c r="N17" s="29">
        <v>20</v>
      </c>
      <c r="O17" s="29">
        <v>50</v>
      </c>
      <c r="P17" s="29">
        <v>50</v>
      </c>
      <c r="R17" s="29">
        <v>25</v>
      </c>
      <c r="S17" s="29">
        <v>162.07</v>
      </c>
      <c r="T17" s="29">
        <v>20</v>
      </c>
      <c r="U17" s="29">
        <v>25</v>
      </c>
      <c r="W17" s="29">
        <v>140</v>
      </c>
      <c r="X17" s="29">
        <v>81.11</v>
      </c>
      <c r="Y17" s="29">
        <v>20</v>
      </c>
    </row>
    <row r="18" spans="1:25" s="29" customFormat="1">
      <c r="C18" s="55"/>
      <c r="N18" s="29">
        <v>25</v>
      </c>
      <c r="O18" s="29">
        <v>20</v>
      </c>
      <c r="P18" s="29">
        <v>10</v>
      </c>
      <c r="R18" s="29">
        <v>20</v>
      </c>
      <c r="S18" s="29">
        <v>50</v>
      </c>
      <c r="T18" s="29">
        <v>20</v>
      </c>
      <c r="U18" s="29">
        <v>20</v>
      </c>
      <c r="W18" s="29">
        <v>25</v>
      </c>
      <c r="X18" s="29">
        <v>20</v>
      </c>
      <c r="Y18" s="29">
        <v>20</v>
      </c>
    </row>
    <row r="19" spans="1:25" s="29" customFormat="1">
      <c r="A19" s="49" t="s">
        <v>195</v>
      </c>
      <c r="B19" s="50"/>
      <c r="N19" s="29">
        <v>20</v>
      </c>
      <c r="O19" s="29">
        <v>20</v>
      </c>
      <c r="P19" s="29">
        <v>25</v>
      </c>
      <c r="R19" s="29">
        <v>10</v>
      </c>
      <c r="S19" s="29">
        <v>25</v>
      </c>
      <c r="T19" s="29">
        <v>25</v>
      </c>
      <c r="U19" s="29">
        <v>110.51</v>
      </c>
      <c r="W19" s="29">
        <v>25</v>
      </c>
      <c r="X19" s="29">
        <v>75</v>
      </c>
      <c r="Y19" s="29">
        <v>60</v>
      </c>
    </row>
    <row r="20" spans="1:25" s="29" customFormat="1" ht="13.9">
      <c r="A20" s="51" t="s">
        <v>175</v>
      </c>
      <c r="B20" s="36" t="s">
        <v>178</v>
      </c>
      <c r="C20" s="36" t="s">
        <v>90</v>
      </c>
      <c r="D20" s="111" t="s">
        <v>196</v>
      </c>
      <c r="E20" s="56" t="s">
        <v>197</v>
      </c>
      <c r="F20" s="28" t="s">
        <v>198</v>
      </c>
      <c r="G20" s="28" t="s">
        <v>199</v>
      </c>
      <c r="I20" s="52"/>
      <c r="N20" s="29">
        <v>20</v>
      </c>
      <c r="O20" s="29">
        <v>20</v>
      </c>
      <c r="P20" s="29">
        <v>20</v>
      </c>
      <c r="R20" s="29">
        <v>20</v>
      </c>
      <c r="S20" s="29">
        <v>20</v>
      </c>
      <c r="T20" s="29">
        <v>40</v>
      </c>
      <c r="U20" s="29">
        <v>20</v>
      </c>
      <c r="W20" s="29">
        <v>20</v>
      </c>
      <c r="X20" s="29">
        <v>20</v>
      </c>
      <c r="Y20" s="29">
        <v>58.96</v>
      </c>
    </row>
    <row r="21" spans="1:25" s="29" customFormat="1">
      <c r="B21" s="36" t="s">
        <v>82</v>
      </c>
      <c r="D21" s="36" t="s">
        <v>82</v>
      </c>
      <c r="E21" s="36" t="s">
        <v>82</v>
      </c>
      <c r="F21" s="36" t="s">
        <v>82</v>
      </c>
      <c r="G21" s="36" t="s">
        <v>82</v>
      </c>
      <c r="I21" s="52"/>
      <c r="L21" s="29">
        <v>44199.839999999997</v>
      </c>
      <c r="N21" s="29">
        <v>10</v>
      </c>
      <c r="O21" s="29">
        <v>10</v>
      </c>
      <c r="P21" s="29">
        <v>20</v>
      </c>
      <c r="R21" s="29">
        <v>40</v>
      </c>
      <c r="S21" s="29">
        <v>20</v>
      </c>
      <c r="T21" s="29">
        <v>25</v>
      </c>
      <c r="U21" s="29">
        <v>25</v>
      </c>
      <c r="W21" s="29">
        <v>10</v>
      </c>
      <c r="X21" s="29">
        <v>55.98</v>
      </c>
      <c r="Y21" s="29">
        <v>170.62</v>
      </c>
    </row>
    <row r="22" spans="1:25" s="29" customFormat="1">
      <c r="A22" s="53">
        <v>45626</v>
      </c>
      <c r="B22" s="52">
        <f>+SUM(C22:G22)</f>
        <v>3285.1800000000003</v>
      </c>
      <c r="C22" s="29">
        <v>3000</v>
      </c>
      <c r="F22" s="29">
        <v>7.8</v>
      </c>
      <c r="G22" s="103">
        <v>277.38</v>
      </c>
      <c r="H22" s="29" t="s">
        <v>95</v>
      </c>
      <c r="N22" s="29">
        <v>40</v>
      </c>
      <c r="O22" s="29">
        <v>40</v>
      </c>
      <c r="P22" s="29">
        <v>20</v>
      </c>
      <c r="R22" s="29">
        <v>217.31</v>
      </c>
      <c r="S22" s="29">
        <v>10</v>
      </c>
      <c r="T22" s="29">
        <v>58.92</v>
      </c>
      <c r="U22" s="29">
        <v>50</v>
      </c>
      <c r="W22" s="29">
        <v>60</v>
      </c>
      <c r="X22" s="29">
        <v>20</v>
      </c>
      <c r="Y22" s="29">
        <v>20</v>
      </c>
    </row>
    <row r="23" spans="1:25">
      <c r="A23" s="53">
        <v>45656</v>
      </c>
      <c r="B23" s="52">
        <f t="shared" ref="B23:B40" si="2">+SUM(C23:G23)</f>
        <v>3020.07</v>
      </c>
      <c r="C23" s="29">
        <v>3000</v>
      </c>
      <c r="D23" s="29"/>
      <c r="E23" s="29"/>
      <c r="F23" s="29">
        <v>5.4</v>
      </c>
      <c r="G23" s="103">
        <v>14.67</v>
      </c>
      <c r="H23" s="29" t="s">
        <v>200</v>
      </c>
      <c r="K23" s="29"/>
      <c r="N23" s="29">
        <v>20</v>
      </c>
      <c r="O23" s="29">
        <v>20</v>
      </c>
      <c r="P23" s="29">
        <v>20</v>
      </c>
      <c r="Q23" s="29"/>
      <c r="R23" s="29">
        <v>60</v>
      </c>
      <c r="S23" s="29">
        <v>20</v>
      </c>
      <c r="T23" s="29">
        <v>60</v>
      </c>
      <c r="U23" s="29">
        <v>20</v>
      </c>
      <c r="V23" s="29"/>
      <c r="W23" s="29">
        <v>40</v>
      </c>
      <c r="X23" s="29">
        <v>90.99</v>
      </c>
      <c r="Y23" s="29">
        <v>20</v>
      </c>
    </row>
    <row r="24" spans="1:25">
      <c r="A24" s="53">
        <v>45687</v>
      </c>
      <c r="B24" s="52">
        <f t="shared" si="2"/>
        <v>3556.25</v>
      </c>
      <c r="C24" s="29">
        <v>3000</v>
      </c>
      <c r="D24" s="29"/>
      <c r="E24" s="29"/>
      <c r="F24" s="29">
        <v>5</v>
      </c>
      <c r="G24" s="103">
        <v>551.25</v>
      </c>
      <c r="H24" s="29" t="s">
        <v>201</v>
      </c>
      <c r="K24" s="29"/>
      <c r="M24" s="29"/>
      <c r="N24" s="29">
        <v>63.94</v>
      </c>
      <c r="O24" s="29">
        <v>133.75</v>
      </c>
      <c r="P24" s="29">
        <v>40</v>
      </c>
      <c r="Q24" s="29"/>
      <c r="R24" s="29">
        <v>100</v>
      </c>
      <c r="S24" s="29">
        <v>40</v>
      </c>
      <c r="T24" s="29">
        <v>25</v>
      </c>
      <c r="U24" s="29">
        <v>10</v>
      </c>
      <c r="V24" s="29"/>
      <c r="W24" s="29">
        <v>51.15</v>
      </c>
      <c r="X24" s="29">
        <v>20</v>
      </c>
      <c r="Y24" s="29">
        <v>10</v>
      </c>
    </row>
    <row r="25" spans="1:25">
      <c r="A25" s="53">
        <v>45716</v>
      </c>
      <c r="B25" s="52">
        <f t="shared" si="2"/>
        <v>33.200000000000003</v>
      </c>
      <c r="C25" s="29"/>
      <c r="D25" s="29"/>
      <c r="E25" s="29"/>
      <c r="F25" s="29">
        <v>5</v>
      </c>
      <c r="G25" s="103">
        <v>28.2</v>
      </c>
      <c r="H25" s="29" t="s">
        <v>202</v>
      </c>
      <c r="K25" s="29"/>
      <c r="N25" s="29">
        <v>60</v>
      </c>
      <c r="O25" s="29">
        <v>60</v>
      </c>
      <c r="P25" s="29">
        <v>132.75</v>
      </c>
      <c r="Q25" s="29"/>
      <c r="R25" s="29">
        <v>60</v>
      </c>
      <c r="S25" s="29">
        <v>60</v>
      </c>
      <c r="T25" s="29">
        <v>120.46</v>
      </c>
      <c r="U25" s="29">
        <v>40</v>
      </c>
      <c r="V25" s="29"/>
      <c r="W25" s="29">
        <v>80</v>
      </c>
      <c r="X25" s="29">
        <v>10</v>
      </c>
      <c r="Y25" s="29">
        <v>40</v>
      </c>
    </row>
    <row r="26" spans="1:25">
      <c r="A26" s="53">
        <v>45746</v>
      </c>
      <c r="B26" s="52">
        <f t="shared" si="2"/>
        <v>50.05</v>
      </c>
      <c r="C26" s="29"/>
      <c r="D26" s="29"/>
      <c r="E26" s="29"/>
      <c r="F26" s="29">
        <v>5.4</v>
      </c>
      <c r="G26" s="103">
        <v>44.65</v>
      </c>
      <c r="H26" s="29" t="s">
        <v>202</v>
      </c>
      <c r="K26" s="29"/>
      <c r="N26" s="29">
        <v>60</v>
      </c>
      <c r="O26" s="29">
        <v>127.82</v>
      </c>
      <c r="P26" s="29">
        <v>60</v>
      </c>
      <c r="Q26" s="29"/>
      <c r="R26" s="29">
        <v>25</v>
      </c>
      <c r="S26" s="29">
        <v>86.55</v>
      </c>
      <c r="T26" s="29">
        <v>20</v>
      </c>
      <c r="U26" s="29">
        <v>60</v>
      </c>
      <c r="V26" s="29"/>
      <c r="W26" s="29">
        <v>60</v>
      </c>
      <c r="X26" s="29">
        <v>40</v>
      </c>
      <c r="Y26" s="29">
        <v>154.24</v>
      </c>
    </row>
    <row r="27" spans="1:25">
      <c r="A27" s="53">
        <v>45777</v>
      </c>
      <c r="B27" s="52">
        <f t="shared" si="2"/>
        <v>26.8</v>
      </c>
      <c r="C27" s="116"/>
      <c r="D27" s="29"/>
      <c r="E27" s="29"/>
      <c r="F27" s="29">
        <v>7</v>
      </c>
      <c r="G27" s="103">
        <v>19.8</v>
      </c>
      <c r="H27" s="29" t="s">
        <v>202</v>
      </c>
      <c r="K27" s="29"/>
      <c r="N27" s="29">
        <v>20</v>
      </c>
      <c r="O27" s="29">
        <v>25</v>
      </c>
      <c r="P27" s="29">
        <v>60</v>
      </c>
      <c r="Q27" s="29"/>
      <c r="R27" s="29">
        <v>500</v>
      </c>
      <c r="S27" s="29">
        <v>25</v>
      </c>
      <c r="T27" s="29">
        <v>22.1</v>
      </c>
      <c r="U27" s="29">
        <v>115.06</v>
      </c>
      <c r="V27" s="29"/>
      <c r="W27" s="29">
        <v>169.99</v>
      </c>
      <c r="X27" s="29">
        <v>60</v>
      </c>
      <c r="Y27" s="29">
        <v>68.84</v>
      </c>
    </row>
    <row r="28" spans="1:25">
      <c r="A28" s="53">
        <v>45807</v>
      </c>
      <c r="B28" s="52">
        <f t="shared" si="2"/>
        <v>35.549999999999997</v>
      </c>
      <c r="D28" s="29"/>
      <c r="E28" s="29"/>
      <c r="F28" s="29">
        <v>5</v>
      </c>
      <c r="G28" s="103">
        <v>30.55</v>
      </c>
      <c r="H28" s="29" t="s">
        <v>202</v>
      </c>
      <c r="I28" s="40" t="s">
        <v>203</v>
      </c>
      <c r="K28" s="29"/>
      <c r="N28" s="29">
        <v>75.72</v>
      </c>
      <c r="O28" s="29">
        <v>20</v>
      </c>
      <c r="P28" s="29">
        <v>20</v>
      </c>
      <c r="Q28" s="29"/>
      <c r="R28" s="29">
        <v>50</v>
      </c>
      <c r="S28" s="29">
        <v>20</v>
      </c>
      <c r="T28" s="29"/>
      <c r="U28" s="29">
        <v>25</v>
      </c>
      <c r="V28" s="29"/>
      <c r="W28" s="29">
        <v>1.8</v>
      </c>
      <c r="X28" s="29">
        <v>20</v>
      </c>
      <c r="Y28" s="29">
        <v>20</v>
      </c>
    </row>
    <row r="29" spans="1:25">
      <c r="A29" s="53">
        <v>45838</v>
      </c>
      <c r="B29" s="52">
        <f t="shared" si="2"/>
        <v>76.400000000000006</v>
      </c>
      <c r="C29" s="29"/>
      <c r="D29" s="29"/>
      <c r="E29" s="29"/>
      <c r="F29" s="29">
        <v>5.4</v>
      </c>
      <c r="G29" s="103">
        <v>71</v>
      </c>
      <c r="H29" s="29" t="s">
        <v>202</v>
      </c>
      <c r="I29" s="29"/>
      <c r="J29" s="29"/>
      <c r="K29" s="29"/>
      <c r="N29" s="29"/>
      <c r="O29" s="29">
        <v>85.57</v>
      </c>
      <c r="P29" s="29">
        <v>25</v>
      </c>
      <c r="Q29" s="29"/>
      <c r="R29" s="29">
        <v>30</v>
      </c>
      <c r="S29" s="29">
        <v>5</v>
      </c>
      <c r="T29" s="29"/>
      <c r="U29" s="29">
        <v>25</v>
      </c>
      <c r="W29" s="29">
        <v>25</v>
      </c>
      <c r="X29" s="29">
        <v>122.96</v>
      </c>
      <c r="Y29" s="29">
        <v>25</v>
      </c>
    </row>
    <row r="30" spans="1:25">
      <c r="A30" s="53">
        <v>45868</v>
      </c>
      <c r="B30" s="52">
        <f t="shared" si="2"/>
        <v>155.51</v>
      </c>
      <c r="C30" s="29"/>
      <c r="D30" s="29"/>
      <c r="E30" s="29"/>
      <c r="F30" s="29">
        <v>5</v>
      </c>
      <c r="G30" s="103">
        <v>150.51</v>
      </c>
      <c r="H30" s="29" t="s">
        <v>204</v>
      </c>
      <c r="I30" s="29" t="s">
        <v>205</v>
      </c>
      <c r="J30" s="29"/>
      <c r="K30" s="29"/>
      <c r="O30" s="29">
        <v>25</v>
      </c>
      <c r="P30" s="29">
        <v>25</v>
      </c>
      <c r="Q30" s="29"/>
      <c r="R30" s="29">
        <v>21</v>
      </c>
      <c r="S30" s="29">
        <v>89.58</v>
      </c>
      <c r="T30" s="29"/>
      <c r="U30" s="29">
        <v>62.38</v>
      </c>
      <c r="W30" s="29">
        <v>25</v>
      </c>
      <c r="X30" s="29">
        <v>25</v>
      </c>
      <c r="Y30" s="29">
        <v>51.57</v>
      </c>
    </row>
    <row r="31" spans="1:25">
      <c r="A31" s="53">
        <v>45899</v>
      </c>
      <c r="B31" s="52">
        <f t="shared" si="2"/>
        <v>54.4</v>
      </c>
      <c r="C31" s="29"/>
      <c r="D31" s="29"/>
      <c r="E31" s="29"/>
      <c r="F31" s="29">
        <v>0.4</v>
      </c>
      <c r="G31" s="103">
        <v>54</v>
      </c>
      <c r="H31" s="29" t="s">
        <v>206</v>
      </c>
      <c r="I31" s="29"/>
      <c r="J31" s="29"/>
      <c r="K31" s="29"/>
      <c r="P31" s="29">
        <v>20</v>
      </c>
      <c r="Q31" s="29"/>
      <c r="R31" s="29">
        <v>25</v>
      </c>
      <c r="S31" s="29">
        <v>25</v>
      </c>
      <c r="T31" s="29"/>
      <c r="U31" s="29">
        <v>25</v>
      </c>
      <c r="W31" s="29">
        <v>85.07</v>
      </c>
      <c r="X31" s="29">
        <v>25</v>
      </c>
      <c r="Y31" s="29">
        <v>105.74</v>
      </c>
    </row>
    <row r="32" spans="1:25">
      <c r="A32" s="53">
        <v>45930</v>
      </c>
      <c r="B32" s="52">
        <f t="shared" si="2"/>
        <v>100</v>
      </c>
      <c r="C32" s="29"/>
      <c r="D32" s="29"/>
      <c r="E32" s="29"/>
      <c r="F32" s="29"/>
      <c r="G32" s="103">
        <v>100</v>
      </c>
      <c r="H32" s="29" t="s">
        <v>207</v>
      </c>
      <c r="I32" s="29"/>
      <c r="J32" s="29"/>
      <c r="K32" s="29"/>
      <c r="P32" s="29">
        <v>25</v>
      </c>
      <c r="Q32" s="29"/>
      <c r="R32" s="29">
        <v>22</v>
      </c>
      <c r="S32" s="29">
        <v>20</v>
      </c>
      <c r="T32" s="29"/>
      <c r="U32" s="29">
        <v>20</v>
      </c>
      <c r="W32" s="29">
        <v>25</v>
      </c>
      <c r="X32" s="29">
        <v>22.59</v>
      </c>
      <c r="Y32" s="29">
        <v>25</v>
      </c>
    </row>
    <row r="33" spans="1:25">
      <c r="A33" s="53">
        <v>45960</v>
      </c>
      <c r="B33" s="52">
        <f t="shared" si="2"/>
        <v>500</v>
      </c>
      <c r="C33" s="29"/>
      <c r="D33" s="29"/>
      <c r="E33" s="29"/>
      <c r="F33" s="29"/>
      <c r="G33" s="103">
        <v>500</v>
      </c>
      <c r="H33" t="s">
        <v>208</v>
      </c>
      <c r="I33" s="29"/>
      <c r="J33" s="29"/>
      <c r="K33" s="29"/>
      <c r="P33" s="29"/>
      <c r="R33" s="29">
        <v>2</v>
      </c>
      <c r="S33" s="29">
        <v>20</v>
      </c>
      <c r="T33" s="29"/>
      <c r="U33" s="29">
        <v>20</v>
      </c>
      <c r="W33" s="29">
        <v>31.92</v>
      </c>
      <c r="X33" s="29">
        <v>201.58</v>
      </c>
      <c r="Y33" s="29">
        <v>20</v>
      </c>
    </row>
    <row r="34" spans="1:25">
      <c r="A34" s="53"/>
      <c r="B34" s="52">
        <f t="shared" si="2"/>
        <v>500</v>
      </c>
      <c r="G34" s="103">
        <v>500</v>
      </c>
      <c r="H34" s="29" t="s">
        <v>208</v>
      </c>
      <c r="J34" s="29"/>
      <c r="K34" s="29"/>
      <c r="N34" s="29"/>
      <c r="P34" s="29"/>
      <c r="R34" s="29"/>
      <c r="S34" s="29">
        <v>20</v>
      </c>
      <c r="T34" s="29"/>
      <c r="U34" s="29">
        <v>20</v>
      </c>
      <c r="X34" s="29">
        <v>25</v>
      </c>
      <c r="Y34" s="29">
        <v>75</v>
      </c>
    </row>
    <row r="35" spans="1:25">
      <c r="A35"/>
      <c r="B35" s="52">
        <f>+SUM(C35:G35)</f>
        <v>500</v>
      </c>
      <c r="E35" s="29"/>
      <c r="F35" s="29"/>
      <c r="G35" s="103">
        <v>500</v>
      </c>
      <c r="H35" s="29" t="s">
        <v>208</v>
      </c>
      <c r="N35" s="29"/>
      <c r="P35" s="29"/>
      <c r="R35" s="29"/>
      <c r="S35" s="29">
        <v>20</v>
      </c>
      <c r="T35" s="29"/>
      <c r="U35" s="29">
        <v>20</v>
      </c>
      <c r="X35" s="29">
        <v>25</v>
      </c>
      <c r="Y35" s="29">
        <v>25</v>
      </c>
    </row>
    <row r="36" spans="1:25">
      <c r="B36" s="52">
        <f>+SUM(C36:G36)</f>
        <v>47</v>
      </c>
      <c r="G36" s="103">
        <v>47</v>
      </c>
      <c r="H36" s="29" t="s">
        <v>209</v>
      </c>
      <c r="M36" s="29"/>
      <c r="N36" s="29"/>
      <c r="P36" s="29"/>
      <c r="R36" s="29"/>
      <c r="S36" s="29">
        <v>50</v>
      </c>
      <c r="T36" s="29"/>
      <c r="U36" s="29">
        <v>50</v>
      </c>
      <c r="X36" s="29">
        <v>20</v>
      </c>
      <c r="Y36" s="29"/>
    </row>
    <row r="37" spans="1:25">
      <c r="B37" s="52">
        <f>+SUM(C37:G37)</f>
        <v>252.75</v>
      </c>
      <c r="G37" s="103">
        <v>252.75</v>
      </c>
      <c r="H37" s="29" t="s">
        <v>95</v>
      </c>
      <c r="J37" s="29"/>
      <c r="M37" s="29"/>
      <c r="N37" s="29"/>
      <c r="P37" s="29"/>
      <c r="R37" s="29"/>
      <c r="S37" s="29">
        <v>20</v>
      </c>
      <c r="U37" s="29">
        <v>50</v>
      </c>
      <c r="Y37" s="29"/>
    </row>
    <row r="38" spans="1:25">
      <c r="B38" s="52">
        <f>+SUM(C38:G38)</f>
        <v>76.75</v>
      </c>
      <c r="G38" s="103">
        <v>76.75</v>
      </c>
      <c r="H38" s="29" t="s">
        <v>210</v>
      </c>
      <c r="M38" s="29"/>
      <c r="N38" s="29"/>
      <c r="P38" s="29"/>
      <c r="R38" s="29"/>
      <c r="U38" s="29">
        <v>158.63999999999999</v>
      </c>
      <c r="Y38" s="29"/>
    </row>
    <row r="39" spans="1:25">
      <c r="B39" s="52">
        <f>+SUM(C39:G39)</f>
        <v>159.76</v>
      </c>
      <c r="G39" s="103">
        <v>159.76</v>
      </c>
      <c r="H39" s="29" t="s">
        <v>211</v>
      </c>
      <c r="M39" s="29"/>
      <c r="N39" s="29"/>
      <c r="P39" s="29"/>
      <c r="R39" s="29"/>
      <c r="U39" s="29">
        <v>20</v>
      </c>
    </row>
    <row r="40" spans="1:25">
      <c r="B40" s="52">
        <f t="shared" si="2"/>
        <v>500</v>
      </c>
      <c r="G40" s="103">
        <v>500</v>
      </c>
      <c r="H40" t="s">
        <v>212</v>
      </c>
      <c r="K40">
        <f>38022.17-37269.2</f>
        <v>752.97000000000116</v>
      </c>
      <c r="M40" s="125"/>
      <c r="N40" s="62"/>
      <c r="O40" s="125"/>
      <c r="P40" s="125"/>
      <c r="Q40" s="125"/>
      <c r="R40" s="62"/>
      <c r="S40" s="125"/>
      <c r="T40" s="125"/>
      <c r="U40" s="125"/>
      <c r="V40" s="125"/>
      <c r="W40" s="125"/>
      <c r="X40" s="125"/>
      <c r="Y40" s="125"/>
    </row>
    <row r="41" spans="1:25" ht="13.9" thickBot="1">
      <c r="B41" s="45">
        <f>SUM(B22:B40)</f>
        <v>12929.669999999998</v>
      </c>
      <c r="C41" s="45">
        <f t="shared" ref="C41:G41" si="3">SUM(C22:C40)</f>
        <v>9000</v>
      </c>
      <c r="D41" s="45">
        <f t="shared" si="3"/>
        <v>0</v>
      </c>
      <c r="E41" s="45">
        <f t="shared" si="3"/>
        <v>0</v>
      </c>
      <c r="F41" s="45">
        <f t="shared" si="3"/>
        <v>51.4</v>
      </c>
      <c r="G41" s="45">
        <f t="shared" si="3"/>
        <v>3878.2700000000004</v>
      </c>
      <c r="M41" s="29">
        <f>SUM(M3:M40)</f>
        <v>0</v>
      </c>
      <c r="N41" s="29">
        <f>SUM(N3:N40)</f>
        <v>956.99</v>
      </c>
      <c r="O41" s="29">
        <f t="shared" ref="O41:W41" si="4">SUM(O3:O40)</f>
        <v>1181.9999999999998</v>
      </c>
      <c r="P41" s="29">
        <f>SUM(P3:P40)</f>
        <v>1189.83</v>
      </c>
      <c r="Q41" s="29">
        <f t="shared" si="4"/>
        <v>1529.49</v>
      </c>
      <c r="R41" s="29">
        <f t="shared" si="4"/>
        <v>1587.23</v>
      </c>
      <c r="S41" s="29">
        <f t="shared" si="4"/>
        <v>1280.6399999999999</v>
      </c>
      <c r="T41" s="29">
        <f t="shared" si="4"/>
        <v>1009.28</v>
      </c>
      <c r="U41" s="29">
        <f t="shared" si="4"/>
        <v>1648.7399999999998</v>
      </c>
      <c r="V41" s="29">
        <f t="shared" si="4"/>
        <v>659.59</v>
      </c>
      <c r="W41" s="29">
        <f t="shared" si="4"/>
        <v>1515.11</v>
      </c>
      <c r="X41" s="29">
        <f>SUM(X3:X40)</f>
        <v>1654.84</v>
      </c>
      <c r="Y41" s="29">
        <f>SUM(Y3:Y40)</f>
        <v>1545.06</v>
      </c>
    </row>
    <row r="42" spans="1:25">
      <c r="O42" s="29"/>
      <c r="R42" s="29"/>
    </row>
    <row r="43" spans="1:25">
      <c r="O43" s="29"/>
    </row>
    <row r="44" spans="1:25">
      <c r="O44" s="29"/>
    </row>
    <row r="45" spans="1:25">
      <c r="O45" s="29"/>
    </row>
    <row r="46" spans="1:25">
      <c r="O46" s="29"/>
    </row>
    <row r="47" spans="1:25">
      <c r="O47" s="29"/>
    </row>
    <row r="48" spans="1:25">
      <c r="O48" s="29"/>
    </row>
  </sheetData>
  <sortState xmlns:xlrd2="http://schemas.microsoft.com/office/spreadsheetml/2017/richdata2" ref="G23:H40">
    <sortCondition ref="H23:H40"/>
  </sortState>
  <phoneticPr fontId="34" type="noConversion"/>
  <printOptions gridLines="1"/>
  <pageMargins left="0.74791666666666667" right="0.74791666666666667" top="0.98402777777777795" bottom="0.98402777777777783" header="0.51180555555555562" footer="0.51180555555555562"/>
  <pageSetup paperSize="9" scale="60" firstPageNumber="0" orientation="landscape" horizontalDpi="300" verticalDpi="300" r:id="rId1"/>
  <headerFooter alignWithMargins="0">
    <oddHeader>&amp;L&amp;"Gloucester MT Extra Condensed,Regular"&amp;12&amp;F
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7"/>
  <sheetViews>
    <sheetView workbookViewId="0">
      <selection activeCell="G10" sqref="G10"/>
    </sheetView>
  </sheetViews>
  <sheetFormatPr defaultRowHeight="13.15"/>
  <cols>
    <col min="1" max="1" width="10.140625" style="48" bestFit="1" customWidth="1"/>
    <col min="2" max="2" width="10.7109375" customWidth="1"/>
    <col min="3" max="3" width="10.140625" bestFit="1" customWidth="1"/>
    <col min="4" max="4" width="18.7109375" customWidth="1"/>
    <col min="8" max="8" width="10.140625" bestFit="1" customWidth="1"/>
    <col min="11" max="11" width="9.7109375" customWidth="1"/>
    <col min="12" max="12" width="10" style="101" customWidth="1"/>
    <col min="13" max="13" width="34.42578125" style="100" customWidth="1"/>
  </cols>
  <sheetData>
    <row r="1" spans="1:14" s="29" customFormat="1">
      <c r="B1" s="49" t="s">
        <v>172</v>
      </c>
      <c r="C1" s="49"/>
      <c r="D1" s="49" t="s">
        <v>195</v>
      </c>
      <c r="G1" s="29" t="s">
        <v>213</v>
      </c>
      <c r="H1" s="29" t="s">
        <v>214</v>
      </c>
      <c r="J1" s="29" t="s">
        <v>215</v>
      </c>
      <c r="L1" s="84"/>
      <c r="M1" s="85"/>
    </row>
    <row r="2" spans="1:14" s="52" customFormat="1" ht="24">
      <c r="A2" s="51" t="s">
        <v>216</v>
      </c>
      <c r="B2" s="86" t="s">
        <v>84</v>
      </c>
      <c r="C2" s="86" t="s">
        <v>176</v>
      </c>
      <c r="D2" s="36" t="s">
        <v>128</v>
      </c>
      <c r="E2" s="87" t="s">
        <v>155</v>
      </c>
      <c r="F2" s="87" t="s">
        <v>217</v>
      </c>
      <c r="G2" s="36" t="s">
        <v>218</v>
      </c>
      <c r="H2" s="86" t="s">
        <v>219</v>
      </c>
      <c r="I2" s="86" t="s">
        <v>220</v>
      </c>
      <c r="J2" s="88" t="s">
        <v>221</v>
      </c>
      <c r="K2" s="88" t="s">
        <v>222</v>
      </c>
      <c r="L2" s="36" t="s">
        <v>223</v>
      </c>
      <c r="M2" s="89"/>
      <c r="N2" s="90"/>
    </row>
    <row r="3" spans="1:14" s="52" customFormat="1">
      <c r="A3" s="51"/>
      <c r="B3" s="36" t="s">
        <v>82</v>
      </c>
      <c r="C3" s="36" t="s">
        <v>82</v>
      </c>
      <c r="D3" s="36" t="s">
        <v>82</v>
      </c>
      <c r="E3" s="36" t="s">
        <v>82</v>
      </c>
      <c r="F3" s="36" t="s">
        <v>82</v>
      </c>
      <c r="G3" s="36" t="s">
        <v>82</v>
      </c>
      <c r="H3" s="36" t="s">
        <v>82</v>
      </c>
      <c r="I3" s="36" t="s">
        <v>82</v>
      </c>
      <c r="J3" s="36" t="s">
        <v>82</v>
      </c>
      <c r="K3" s="36" t="s">
        <v>82</v>
      </c>
      <c r="L3" s="36" t="s">
        <v>82</v>
      </c>
      <c r="M3" s="89"/>
      <c r="N3" s="90"/>
    </row>
    <row r="4" spans="1:14" s="29" customFormat="1">
      <c r="A4" s="91"/>
      <c r="B4" s="92"/>
      <c r="C4" s="92"/>
      <c r="D4" s="92"/>
      <c r="E4" s="92">
        <v>4.7</v>
      </c>
      <c r="F4" s="92"/>
      <c r="G4" s="29">
        <v>36.31</v>
      </c>
      <c r="I4" s="29">
        <v>29.94</v>
      </c>
      <c r="J4" s="29">
        <v>6.55</v>
      </c>
      <c r="M4" s="84"/>
      <c r="N4" s="85"/>
    </row>
    <row r="5" spans="1:14" s="29" customFormat="1">
      <c r="A5" s="91"/>
      <c r="B5" s="92"/>
      <c r="C5" s="92"/>
      <c r="D5" s="92"/>
      <c r="E5" s="92"/>
      <c r="F5" s="92"/>
      <c r="I5" s="29">
        <v>8.94</v>
      </c>
      <c r="N5" s="85"/>
    </row>
    <row r="6" spans="1:14" s="29" customFormat="1">
      <c r="A6" s="91"/>
      <c r="B6" s="93"/>
      <c r="C6" s="93"/>
      <c r="D6" s="92"/>
      <c r="E6" s="92"/>
      <c r="F6" s="92"/>
      <c r="I6" s="29">
        <v>19.22</v>
      </c>
      <c r="N6" s="85"/>
    </row>
    <row r="7" spans="1:14" s="29" customFormat="1">
      <c r="A7" s="91"/>
      <c r="B7" s="92"/>
      <c r="C7" s="94"/>
      <c r="D7" s="92"/>
      <c r="E7" s="92"/>
      <c r="F7" s="92"/>
      <c r="N7" s="85"/>
    </row>
    <row r="8" spans="1:14" s="29" customFormat="1">
      <c r="A8" s="91"/>
      <c r="B8" s="92"/>
      <c r="C8" s="92"/>
      <c r="D8" s="92"/>
      <c r="E8" s="92"/>
      <c r="F8" s="92"/>
      <c r="N8" s="85"/>
    </row>
    <row r="9" spans="1:14" s="29" customFormat="1">
      <c r="A9" s="91"/>
      <c r="B9" s="92"/>
      <c r="C9" s="92"/>
      <c r="D9" s="92"/>
      <c r="E9" s="92"/>
      <c r="F9" s="92"/>
      <c r="N9" s="85"/>
    </row>
    <row r="10" spans="1:14" s="29" customFormat="1" ht="13.9" thickBot="1">
      <c r="A10" s="91"/>
      <c r="B10" s="92"/>
      <c r="C10" s="92"/>
      <c r="D10" s="126">
        <f>SUM(E10:L10)</f>
        <v>105.66000000000001</v>
      </c>
      <c r="E10" s="141">
        <f t="shared" ref="E10:L10" si="0">SUM(E4:E9)</f>
        <v>4.7</v>
      </c>
      <c r="F10" s="126">
        <f t="shared" si="0"/>
        <v>0</v>
      </c>
      <c r="G10" s="126">
        <f>SUM(G4:G9)</f>
        <v>36.31</v>
      </c>
      <c r="H10" s="126">
        <f t="shared" si="0"/>
        <v>0</v>
      </c>
      <c r="I10" s="141">
        <f t="shared" si="0"/>
        <v>58.1</v>
      </c>
      <c r="J10" s="141">
        <f t="shared" si="0"/>
        <v>6.55</v>
      </c>
      <c r="K10" s="126">
        <f t="shared" si="0"/>
        <v>0</v>
      </c>
      <c r="L10" s="126">
        <f t="shared" si="0"/>
        <v>0</v>
      </c>
      <c r="N10" s="85"/>
    </row>
    <row r="11" spans="1:14" s="29" customFormat="1">
      <c r="A11" s="91"/>
      <c r="B11" s="94"/>
      <c r="C11" s="92"/>
      <c r="D11" s="92"/>
      <c r="E11" s="92"/>
      <c r="F11" s="92"/>
      <c r="N11" s="85"/>
    </row>
    <row r="12" spans="1:14" s="29" customFormat="1">
      <c r="A12" s="91"/>
      <c r="C12" s="94"/>
      <c r="D12" s="92"/>
      <c r="E12" s="92"/>
      <c r="F12" s="92"/>
      <c r="N12" s="85"/>
    </row>
    <row r="13" spans="1:14" s="29" customFormat="1">
      <c r="A13" s="91"/>
      <c r="D13" s="118" t="s">
        <v>224</v>
      </c>
      <c r="E13" s="92"/>
      <c r="F13" s="92"/>
      <c r="N13" s="85"/>
    </row>
    <row r="14" spans="1:14" s="29" customFormat="1">
      <c r="A14" s="91"/>
      <c r="D14" s="29" t="s">
        <v>225</v>
      </c>
      <c r="E14" s="92"/>
      <c r="F14" s="92"/>
      <c r="N14" s="85"/>
    </row>
    <row r="15" spans="1:14" s="29" customFormat="1">
      <c r="A15" s="91"/>
      <c r="D15" s="92"/>
      <c r="E15" s="92"/>
      <c r="F15" s="92"/>
      <c r="M15" s="95"/>
      <c r="N15" s="85"/>
    </row>
    <row r="16" spans="1:14" s="29" customFormat="1">
      <c r="A16" s="91"/>
      <c r="B16" s="95"/>
      <c r="D16" s="92"/>
      <c r="E16" s="92"/>
      <c r="F16" s="94"/>
      <c r="N16" s="85"/>
    </row>
    <row r="17" spans="1:14" s="29" customFormat="1">
      <c r="A17" s="91"/>
      <c r="C17" s="28"/>
      <c r="D17" s="117" t="s">
        <v>226</v>
      </c>
      <c r="E17" s="92">
        <f>SUM(D10)</f>
        <v>105.66000000000001</v>
      </c>
      <c r="F17" s="92"/>
      <c r="N17" s="85"/>
    </row>
    <row r="18" spans="1:14" s="29" customFormat="1">
      <c r="A18" s="91"/>
      <c r="D18" s="92"/>
      <c r="E18" s="92"/>
      <c r="F18" s="92"/>
      <c r="L18" s="95"/>
      <c r="N18" s="85"/>
    </row>
    <row r="19" spans="1:14" s="29" customFormat="1">
      <c r="A19" s="91"/>
      <c r="D19" s="92"/>
      <c r="E19" s="92"/>
      <c r="F19" s="119">
        <f>SUM(F14-F17)</f>
        <v>0</v>
      </c>
      <c r="H19" s="29" t="s">
        <v>227</v>
      </c>
      <c r="I19" s="29" t="s">
        <v>228</v>
      </c>
      <c r="N19" s="85"/>
    </row>
    <row r="20" spans="1:14" s="29" customFormat="1">
      <c r="A20" s="91"/>
      <c r="D20" s="92"/>
      <c r="E20" s="92"/>
      <c r="F20" s="92"/>
      <c r="H20" s="29" t="s">
        <v>229</v>
      </c>
      <c r="I20" s="29" t="s">
        <v>128</v>
      </c>
      <c r="M20" s="95"/>
      <c r="N20" s="85">
        <f t="shared" ref="N20:N67" si="1">SUM(E20:L20)-SUM(D20:D20)</f>
        <v>0</v>
      </c>
    </row>
    <row r="21" spans="1:14" s="29" customFormat="1">
      <c r="A21" s="91"/>
      <c r="D21" s="92"/>
      <c r="E21" s="92"/>
      <c r="F21" s="92"/>
      <c r="N21" s="85">
        <f t="shared" si="1"/>
        <v>0</v>
      </c>
    </row>
    <row r="22" spans="1:14" s="29" customFormat="1">
      <c r="A22" s="91"/>
      <c r="D22" s="92"/>
      <c r="E22" s="92"/>
      <c r="F22" s="92"/>
      <c r="M22" s="95"/>
      <c r="N22" s="85">
        <f t="shared" si="1"/>
        <v>0</v>
      </c>
    </row>
    <row r="23" spans="1:14" s="29" customFormat="1">
      <c r="A23" s="91"/>
      <c r="D23" s="92"/>
      <c r="E23" s="92"/>
      <c r="F23" s="92"/>
      <c r="H23" s="29" t="s">
        <v>229</v>
      </c>
      <c r="I23" s="29" t="s">
        <v>230</v>
      </c>
      <c r="N23" s="85">
        <f t="shared" si="1"/>
        <v>0</v>
      </c>
    </row>
    <row r="24" spans="1:14" s="29" customFormat="1">
      <c r="A24" s="91"/>
      <c r="D24" s="92"/>
      <c r="E24" s="92"/>
      <c r="F24" s="92"/>
      <c r="H24" s="95"/>
      <c r="I24" s="95"/>
      <c r="J24" s="95"/>
      <c r="K24" s="95"/>
      <c r="N24" s="85">
        <f t="shared" si="1"/>
        <v>0</v>
      </c>
    </row>
    <row r="25" spans="1:14" s="29" customFormat="1">
      <c r="A25" s="91"/>
      <c r="B25" s="95"/>
      <c r="D25" s="92"/>
      <c r="E25" s="92"/>
      <c r="F25" s="92"/>
      <c r="N25" s="85">
        <f t="shared" si="1"/>
        <v>0</v>
      </c>
    </row>
    <row r="26" spans="1:14" s="29" customFormat="1">
      <c r="A26" s="91"/>
      <c r="D26" s="92"/>
      <c r="E26" s="92"/>
      <c r="N26" s="85">
        <f t="shared" si="1"/>
        <v>0</v>
      </c>
    </row>
    <row r="27" spans="1:14" s="29" customFormat="1">
      <c r="A27" s="91"/>
      <c r="D27" s="92"/>
      <c r="E27" s="92"/>
      <c r="F27" s="92"/>
      <c r="N27" s="85">
        <f t="shared" si="1"/>
        <v>0</v>
      </c>
    </row>
    <row r="28" spans="1:14" s="29" customFormat="1">
      <c r="A28" s="96"/>
      <c r="D28" s="92"/>
      <c r="E28" s="92"/>
      <c r="F28" s="92"/>
      <c r="L28" s="95"/>
      <c r="M28" s="95"/>
      <c r="N28" s="85">
        <f t="shared" si="1"/>
        <v>0</v>
      </c>
    </row>
    <row r="29" spans="1:14" s="29" customFormat="1">
      <c r="A29" s="97"/>
      <c r="C29" s="28"/>
      <c r="D29" s="92"/>
      <c r="E29" s="92"/>
      <c r="F29" s="92"/>
      <c r="N29" s="85">
        <f t="shared" si="1"/>
        <v>0</v>
      </c>
    </row>
    <row r="30" spans="1:14" s="29" customFormat="1">
      <c r="A30" s="97"/>
      <c r="D30" s="92"/>
      <c r="E30" s="92"/>
      <c r="F30" s="92"/>
      <c r="N30" s="85">
        <f t="shared" si="1"/>
        <v>0</v>
      </c>
    </row>
    <row r="31" spans="1:14" s="29" customFormat="1">
      <c r="A31" s="97"/>
      <c r="D31" s="92"/>
      <c r="E31" s="92"/>
      <c r="F31" s="92"/>
      <c r="N31" s="85">
        <f t="shared" si="1"/>
        <v>0</v>
      </c>
    </row>
    <row r="32" spans="1:14" s="29" customFormat="1">
      <c r="A32" s="97"/>
      <c r="D32" s="92"/>
      <c r="E32" s="92"/>
      <c r="N32" s="85">
        <f t="shared" si="1"/>
        <v>0</v>
      </c>
    </row>
    <row r="33" spans="1:14" s="29" customFormat="1">
      <c r="A33" s="91"/>
      <c r="D33" s="92"/>
      <c r="E33" s="92"/>
      <c r="F33" s="92"/>
      <c r="N33" s="85">
        <f t="shared" si="1"/>
        <v>0</v>
      </c>
    </row>
    <row r="34" spans="1:14" s="29" customFormat="1">
      <c r="A34" s="91"/>
      <c r="D34" s="92"/>
      <c r="E34" s="92"/>
      <c r="F34" s="92"/>
      <c r="N34" s="85">
        <f t="shared" si="1"/>
        <v>0</v>
      </c>
    </row>
    <row r="35" spans="1:14" s="29" customFormat="1">
      <c r="A35" s="91"/>
      <c r="D35" s="92"/>
      <c r="E35" s="92"/>
      <c r="F35" s="92"/>
      <c r="N35" s="85">
        <f t="shared" si="1"/>
        <v>0</v>
      </c>
    </row>
    <row r="36" spans="1:14" s="29" customFormat="1">
      <c r="A36" s="91"/>
      <c r="D36" s="92"/>
      <c r="E36" s="92"/>
      <c r="F36" s="92"/>
      <c r="N36" s="85">
        <f t="shared" si="1"/>
        <v>0</v>
      </c>
    </row>
    <row r="37" spans="1:14" s="29" customFormat="1">
      <c r="A37" s="91"/>
      <c r="D37" s="92"/>
      <c r="E37" s="92"/>
      <c r="F37" s="92"/>
      <c r="N37" s="85">
        <f t="shared" si="1"/>
        <v>0</v>
      </c>
    </row>
    <row r="38" spans="1:14" s="29" customFormat="1">
      <c r="A38" s="91"/>
      <c r="D38" s="92"/>
      <c r="E38" s="92"/>
      <c r="F38" s="92"/>
      <c r="M38" s="95"/>
      <c r="N38" s="85">
        <f t="shared" si="1"/>
        <v>0</v>
      </c>
    </row>
    <row r="39" spans="1:14" s="29" customFormat="1">
      <c r="A39" s="91"/>
      <c r="D39" s="92"/>
      <c r="E39" s="92"/>
      <c r="F39" s="92"/>
      <c r="H39" s="92"/>
      <c r="M39" s="95"/>
      <c r="N39" s="85">
        <f t="shared" si="1"/>
        <v>0</v>
      </c>
    </row>
    <row r="40" spans="1:14" s="29" customFormat="1">
      <c r="A40" s="91"/>
      <c r="D40" s="92"/>
      <c r="E40" s="92"/>
      <c r="F40" s="92"/>
      <c r="N40" s="85">
        <f t="shared" si="1"/>
        <v>0</v>
      </c>
    </row>
    <row r="41" spans="1:14" s="29" customFormat="1">
      <c r="A41" s="91"/>
      <c r="D41" s="92"/>
      <c r="E41" s="92"/>
      <c r="F41" s="92"/>
      <c r="N41" s="85">
        <f t="shared" si="1"/>
        <v>0</v>
      </c>
    </row>
    <row r="42" spans="1:14" s="29" customFormat="1">
      <c r="A42" s="91"/>
      <c r="D42" s="92"/>
      <c r="E42" s="92"/>
      <c r="F42" s="92"/>
      <c r="N42" s="85">
        <f t="shared" si="1"/>
        <v>0</v>
      </c>
    </row>
    <row r="43" spans="1:14" s="29" customFormat="1">
      <c r="A43" s="91"/>
      <c r="D43" s="92"/>
      <c r="E43" s="92"/>
      <c r="F43" s="92"/>
      <c r="H43" s="92"/>
      <c r="N43" s="85">
        <f t="shared" si="1"/>
        <v>0</v>
      </c>
    </row>
    <row r="44" spans="1:14" s="29" customFormat="1">
      <c r="A44" s="91"/>
      <c r="D44" s="92"/>
      <c r="E44" s="92"/>
      <c r="F44" s="92"/>
      <c r="N44" s="85">
        <f t="shared" si="1"/>
        <v>0</v>
      </c>
    </row>
    <row r="45" spans="1:14" s="29" customFormat="1">
      <c r="A45" s="91"/>
      <c r="D45" s="92"/>
      <c r="E45" s="92"/>
      <c r="F45" s="92"/>
      <c r="N45" s="85">
        <f t="shared" si="1"/>
        <v>0</v>
      </c>
    </row>
    <row r="46" spans="1:14" s="29" customFormat="1">
      <c r="A46" s="97"/>
      <c r="D46" s="92"/>
      <c r="E46" s="92"/>
      <c r="F46" s="92"/>
      <c r="N46" s="85">
        <f t="shared" si="1"/>
        <v>0</v>
      </c>
    </row>
    <row r="47" spans="1:14" s="29" customFormat="1">
      <c r="A47" s="91"/>
      <c r="D47" s="92"/>
      <c r="E47" s="92"/>
      <c r="F47" s="92"/>
      <c r="M47" s="95"/>
      <c r="N47" s="85">
        <f t="shared" si="1"/>
        <v>0</v>
      </c>
    </row>
    <row r="48" spans="1:14" s="29" customFormat="1">
      <c r="A48" s="91"/>
      <c r="D48" s="92"/>
      <c r="E48" s="92"/>
      <c r="F48" s="92"/>
      <c r="N48" s="85">
        <f t="shared" si="1"/>
        <v>0</v>
      </c>
    </row>
    <row r="49" spans="1:14" s="29" customFormat="1">
      <c r="A49" s="91"/>
      <c r="D49" s="92"/>
      <c r="E49" s="92"/>
      <c r="F49" s="92"/>
      <c r="N49" s="85">
        <f t="shared" si="1"/>
        <v>0</v>
      </c>
    </row>
    <row r="50" spans="1:14" s="29" customFormat="1">
      <c r="A50" s="91"/>
      <c r="D50" s="92"/>
      <c r="E50" s="92"/>
      <c r="F50" s="92"/>
      <c r="N50" s="85">
        <f t="shared" si="1"/>
        <v>0</v>
      </c>
    </row>
    <row r="51" spans="1:14" s="29" customFormat="1">
      <c r="A51" s="91"/>
      <c r="D51" s="92"/>
      <c r="E51" s="92"/>
      <c r="F51" s="92"/>
      <c r="N51" s="85">
        <f t="shared" si="1"/>
        <v>0</v>
      </c>
    </row>
    <row r="52" spans="1:14" s="29" customFormat="1">
      <c r="A52" s="91"/>
      <c r="D52" s="92"/>
      <c r="E52" s="92"/>
      <c r="F52" s="92"/>
      <c r="N52" s="85">
        <f t="shared" si="1"/>
        <v>0</v>
      </c>
    </row>
    <row r="53" spans="1:14" s="29" customFormat="1">
      <c r="A53" s="91"/>
      <c r="D53" s="92"/>
      <c r="E53" s="92"/>
      <c r="F53" s="92"/>
      <c r="N53" s="85">
        <f t="shared" si="1"/>
        <v>0</v>
      </c>
    </row>
    <row r="54" spans="1:14" s="29" customFormat="1">
      <c r="A54" s="91"/>
      <c r="D54" s="92"/>
      <c r="E54" s="92"/>
      <c r="F54" s="92"/>
      <c r="N54" s="85">
        <f t="shared" si="1"/>
        <v>0</v>
      </c>
    </row>
    <row r="55" spans="1:14" s="29" customFormat="1">
      <c r="A55" s="91"/>
      <c r="D55" s="92"/>
      <c r="E55" s="92"/>
      <c r="F55" s="92"/>
      <c r="N55" s="85">
        <f t="shared" si="1"/>
        <v>0</v>
      </c>
    </row>
    <row r="56" spans="1:14" s="29" customFormat="1">
      <c r="A56" s="91"/>
      <c r="D56" s="92"/>
      <c r="E56" s="92"/>
      <c r="F56" s="92"/>
      <c r="G56" s="92"/>
      <c r="N56" s="85">
        <f t="shared" si="1"/>
        <v>0</v>
      </c>
    </row>
    <row r="57" spans="1:14" s="29" customFormat="1">
      <c r="A57" s="91"/>
      <c r="B57" s="95"/>
      <c r="D57" s="92"/>
      <c r="E57" s="92"/>
      <c r="F57" s="92"/>
      <c r="H57" s="92"/>
      <c r="I57" s="92"/>
      <c r="J57" s="92"/>
      <c r="K57" s="92"/>
      <c r="N57" s="85">
        <f t="shared" si="1"/>
        <v>0</v>
      </c>
    </row>
    <row r="58" spans="1:14" s="29" customFormat="1">
      <c r="A58" s="91"/>
      <c r="D58" s="92"/>
      <c r="E58" s="92"/>
      <c r="F58" s="92"/>
      <c r="N58" s="85">
        <f t="shared" si="1"/>
        <v>0</v>
      </c>
    </row>
    <row r="59" spans="1:14" s="29" customFormat="1">
      <c r="A59" s="91"/>
      <c r="D59" s="92"/>
      <c r="E59" s="92"/>
      <c r="F59" s="92"/>
      <c r="N59" s="85">
        <f t="shared" si="1"/>
        <v>0</v>
      </c>
    </row>
    <row r="60" spans="1:14" s="29" customFormat="1">
      <c r="A60" s="91"/>
      <c r="D60" s="92"/>
      <c r="E60" s="92"/>
      <c r="F60" s="92"/>
      <c r="N60" s="85">
        <f t="shared" si="1"/>
        <v>0</v>
      </c>
    </row>
    <row r="61" spans="1:14" s="29" customFormat="1">
      <c r="A61" s="91"/>
      <c r="D61" s="92"/>
      <c r="E61" s="92"/>
      <c r="F61" s="92"/>
      <c r="N61" s="85">
        <f t="shared" si="1"/>
        <v>0</v>
      </c>
    </row>
    <row r="62" spans="1:14" s="29" customFormat="1">
      <c r="A62" s="91"/>
      <c r="D62" s="92"/>
      <c r="E62" s="92"/>
      <c r="F62" s="92"/>
      <c r="N62" s="85">
        <f t="shared" si="1"/>
        <v>0</v>
      </c>
    </row>
    <row r="63" spans="1:14" s="29" customFormat="1">
      <c r="A63" s="91"/>
      <c r="D63" s="92"/>
      <c r="E63" s="92"/>
      <c r="F63" s="92"/>
      <c r="N63" s="85">
        <f t="shared" si="1"/>
        <v>0</v>
      </c>
    </row>
    <row r="64" spans="1:14" s="29" customFormat="1">
      <c r="A64" s="91"/>
      <c r="D64" s="92"/>
      <c r="E64" s="92"/>
      <c r="F64" s="92"/>
      <c r="N64" s="85">
        <f t="shared" si="1"/>
        <v>0</v>
      </c>
    </row>
    <row r="65" spans="1:14" s="29" customFormat="1">
      <c r="A65" s="91"/>
      <c r="D65" s="92"/>
      <c r="E65" s="92"/>
      <c r="F65" s="92"/>
      <c r="N65" s="85">
        <f t="shared" si="1"/>
        <v>0</v>
      </c>
    </row>
    <row r="66" spans="1:14" s="29" customFormat="1">
      <c r="A66" s="91"/>
      <c r="D66" s="92"/>
      <c r="E66" s="92"/>
      <c r="F66" s="92"/>
      <c r="N66" s="85">
        <f t="shared" si="1"/>
        <v>0</v>
      </c>
    </row>
    <row r="67" spans="1:14" s="29" customFormat="1">
      <c r="A67" s="91"/>
      <c r="D67" s="92"/>
      <c r="E67" s="92"/>
      <c r="F67" s="92"/>
      <c r="N67" s="85">
        <f t="shared" si="1"/>
        <v>0</v>
      </c>
    </row>
    <row r="68" spans="1:14" s="29" customFormat="1">
      <c r="A68" s="91"/>
      <c r="D68" s="92"/>
      <c r="E68" s="92"/>
      <c r="F68" s="92"/>
      <c r="N68" s="85">
        <f t="shared" ref="N68:N80" si="2">SUM(E68:L68)-SUM(D68:D68)</f>
        <v>0</v>
      </c>
    </row>
    <row r="69" spans="1:14" s="29" customFormat="1">
      <c r="A69" s="91"/>
      <c r="D69" s="92"/>
      <c r="E69" s="92"/>
      <c r="F69" s="92"/>
      <c r="N69" s="85">
        <f t="shared" si="2"/>
        <v>0</v>
      </c>
    </row>
    <row r="70" spans="1:14" s="29" customFormat="1">
      <c r="A70" s="91"/>
      <c r="D70" s="92"/>
      <c r="E70" s="92"/>
      <c r="F70" s="92"/>
      <c r="N70" s="85">
        <f t="shared" si="2"/>
        <v>0</v>
      </c>
    </row>
    <row r="71" spans="1:14" s="29" customFormat="1">
      <c r="A71" s="91"/>
      <c r="D71" s="92"/>
      <c r="E71" s="92"/>
      <c r="F71" s="92"/>
      <c r="N71" s="85">
        <f t="shared" si="2"/>
        <v>0</v>
      </c>
    </row>
    <row r="72" spans="1:14" s="29" customFormat="1">
      <c r="A72" s="91"/>
      <c r="D72" s="92"/>
      <c r="E72" s="92"/>
      <c r="F72" s="92"/>
      <c r="N72" s="85">
        <f t="shared" si="2"/>
        <v>0</v>
      </c>
    </row>
    <row r="73" spans="1:14" s="29" customFormat="1">
      <c r="A73" s="91"/>
      <c r="D73" s="92"/>
      <c r="E73" s="92"/>
      <c r="F73" s="92"/>
      <c r="N73" s="85">
        <f t="shared" si="2"/>
        <v>0</v>
      </c>
    </row>
    <row r="74" spans="1:14" s="29" customFormat="1">
      <c r="A74" s="91"/>
      <c r="D74" s="92"/>
      <c r="E74" s="92"/>
      <c r="F74" s="92"/>
      <c r="N74" s="85">
        <f t="shared" si="2"/>
        <v>0</v>
      </c>
    </row>
    <row r="75" spans="1:14" s="29" customFormat="1">
      <c r="A75" s="91"/>
      <c r="D75" s="92"/>
      <c r="E75" s="92"/>
      <c r="F75" s="92"/>
      <c r="N75" s="85">
        <f t="shared" si="2"/>
        <v>0</v>
      </c>
    </row>
    <row r="76" spans="1:14" s="29" customFormat="1">
      <c r="A76" s="91"/>
      <c r="D76" s="92"/>
      <c r="E76" s="92"/>
      <c r="F76" s="92"/>
      <c r="N76" s="85">
        <f t="shared" si="2"/>
        <v>0</v>
      </c>
    </row>
    <row r="77" spans="1:14" s="29" customFormat="1">
      <c r="A77" s="91"/>
      <c r="D77" s="92"/>
      <c r="E77" s="92"/>
      <c r="F77" s="92"/>
      <c r="G77" s="95"/>
      <c r="N77" s="85">
        <f t="shared" si="2"/>
        <v>0</v>
      </c>
    </row>
    <row r="78" spans="1:14" s="29" customFormat="1">
      <c r="A78" s="91"/>
      <c r="D78" s="92"/>
      <c r="E78" s="92"/>
      <c r="F78" s="92"/>
      <c r="G78" s="95"/>
      <c r="N78" s="85">
        <f t="shared" si="2"/>
        <v>0</v>
      </c>
    </row>
    <row r="79" spans="1:14" s="29" customFormat="1">
      <c r="A79" s="102">
        <v>40751</v>
      </c>
      <c r="B79" s="103"/>
      <c r="C79" s="103"/>
      <c r="D79" s="104"/>
      <c r="E79" s="104"/>
      <c r="F79" s="104"/>
      <c r="G79" s="105"/>
      <c r="H79" s="103"/>
      <c r="M79" s="95"/>
      <c r="N79" s="85">
        <f t="shared" si="2"/>
        <v>0</v>
      </c>
    </row>
    <row r="80" spans="1:14" s="29" customFormat="1" ht="13.9" thickBot="1">
      <c r="A80" s="98"/>
      <c r="B80" s="66">
        <f>SUM(B4:B79)</f>
        <v>0</v>
      </c>
      <c r="C80" s="66">
        <f>SUM(C4:C79)</f>
        <v>0</v>
      </c>
      <c r="D80" s="66">
        <f t="shared" ref="D80:L80" si="3">SUM(D4:D79)</f>
        <v>105.66000000000001</v>
      </c>
      <c r="E80" s="66">
        <f t="shared" si="3"/>
        <v>115.06000000000002</v>
      </c>
      <c r="F80" s="66">
        <f t="shared" si="3"/>
        <v>0</v>
      </c>
      <c r="G80" s="66">
        <f>SUM(G4:G79)</f>
        <v>72.62</v>
      </c>
      <c r="H80" s="66">
        <f t="shared" si="3"/>
        <v>0</v>
      </c>
      <c r="I80" s="66">
        <f t="shared" si="3"/>
        <v>116.2</v>
      </c>
      <c r="J80" s="66">
        <f t="shared" si="3"/>
        <v>13.1</v>
      </c>
      <c r="K80" s="66">
        <f t="shared" si="3"/>
        <v>0</v>
      </c>
      <c r="L80" s="66">
        <f t="shared" si="3"/>
        <v>0</v>
      </c>
      <c r="N80" s="85">
        <f t="shared" si="2"/>
        <v>211.32</v>
      </c>
    </row>
    <row r="81" spans="1:14" s="29" customFormat="1">
      <c r="A81" s="98"/>
      <c r="M81" s="84"/>
      <c r="N81" s="85"/>
    </row>
    <row r="82" spans="1:14" s="29" customFormat="1">
      <c r="A82" s="98"/>
      <c r="M82" s="84"/>
      <c r="N82" s="85"/>
    </row>
    <row r="83" spans="1:14" s="29" customFormat="1">
      <c r="A83" s="98"/>
      <c r="B83" s="29" t="s">
        <v>231</v>
      </c>
      <c r="C83" s="29">
        <f>SUM(B80-SUM(E80:G80,I80:J80,L80))</f>
        <v>-316.98</v>
      </c>
      <c r="M83" s="84"/>
      <c r="N83" s="85"/>
    </row>
    <row r="84" spans="1:14" s="29" customFormat="1">
      <c r="A84" s="98"/>
      <c r="M84" s="84"/>
      <c r="N84" s="85"/>
    </row>
    <row r="85" spans="1:14" s="29" customFormat="1">
      <c r="A85" s="98"/>
      <c r="M85" s="84"/>
      <c r="N85" s="85"/>
    </row>
    <row r="86" spans="1:14" s="29" customFormat="1">
      <c r="A86" s="98"/>
      <c r="M86" s="84"/>
      <c r="N86" s="85"/>
    </row>
    <row r="87" spans="1:14" s="29" customFormat="1">
      <c r="A87" s="98"/>
      <c r="M87" s="84"/>
      <c r="N87" s="85"/>
    </row>
    <row r="88" spans="1:14" s="29" customFormat="1">
      <c r="A88" s="98"/>
      <c r="M88" s="84"/>
      <c r="N88" s="85"/>
    </row>
    <row r="89" spans="1:14" s="29" customFormat="1">
      <c r="A89" s="98"/>
      <c r="M89" s="84"/>
      <c r="N89" s="85"/>
    </row>
    <row r="90" spans="1:14" s="29" customFormat="1">
      <c r="A90" s="98"/>
      <c r="L90" s="84"/>
      <c r="M90" s="85"/>
    </row>
    <row r="91" spans="1:14" s="29" customFormat="1">
      <c r="A91" s="98"/>
      <c r="L91" s="84"/>
      <c r="M91" s="85"/>
    </row>
    <row r="92" spans="1:14" s="29" customFormat="1">
      <c r="A92" s="106" t="s">
        <v>232</v>
      </c>
      <c r="L92" s="84"/>
      <c r="M92" s="85"/>
    </row>
    <row r="93" spans="1:14" s="29" customFormat="1">
      <c r="A93" s="99"/>
      <c r="D93" s="92"/>
      <c r="E93" s="92"/>
      <c r="F93" s="92"/>
      <c r="M93" s="85"/>
    </row>
    <row r="94" spans="1:14" s="29" customFormat="1">
      <c r="A94" s="99"/>
      <c r="D94" s="92"/>
      <c r="E94" s="92"/>
      <c r="F94" s="92"/>
      <c r="M94" s="85"/>
    </row>
    <row r="95" spans="1:14" s="29" customFormat="1">
      <c r="A95" s="99"/>
      <c r="D95" s="92"/>
      <c r="E95" s="92"/>
      <c r="F95" s="92"/>
      <c r="M95" s="85"/>
    </row>
    <row r="96" spans="1:14" s="29" customFormat="1">
      <c r="A96" s="99"/>
      <c r="D96" s="92"/>
      <c r="E96" s="92"/>
      <c r="F96" s="92"/>
      <c r="G96" s="95"/>
      <c r="M96" s="85"/>
    </row>
    <row r="97" spans="1:13" s="29" customFormat="1">
      <c r="A97" s="99"/>
      <c r="D97" s="92"/>
      <c r="E97" s="92"/>
      <c r="F97" s="92"/>
      <c r="M97" s="85"/>
    </row>
    <row r="98" spans="1:13" s="29" customFormat="1">
      <c r="A98" s="99"/>
      <c r="D98" s="92"/>
      <c r="E98" s="92"/>
      <c r="F98" s="92"/>
      <c r="M98" s="85"/>
    </row>
    <row r="99" spans="1:13" s="29" customFormat="1">
      <c r="A99" s="99"/>
      <c r="D99" s="92"/>
      <c r="E99" s="92"/>
      <c r="F99" s="92"/>
      <c r="M99" s="85"/>
    </row>
    <row r="100" spans="1:13" s="29" customFormat="1">
      <c r="A100" s="99"/>
      <c r="D100" s="92"/>
      <c r="E100" s="92"/>
      <c r="F100" s="92"/>
      <c r="M100" s="85"/>
    </row>
    <row r="101" spans="1:13" s="29" customFormat="1">
      <c r="A101" s="99"/>
      <c r="D101" s="92"/>
      <c r="E101" s="92"/>
      <c r="F101" s="92"/>
      <c r="M101" s="85"/>
    </row>
    <row r="102" spans="1:13" s="29" customFormat="1">
      <c r="A102" s="99"/>
      <c r="D102" s="92"/>
      <c r="E102" s="92"/>
      <c r="F102" s="92"/>
      <c r="M102" s="85"/>
    </row>
    <row r="103" spans="1:13" s="29" customFormat="1">
      <c r="A103" s="99"/>
      <c r="D103" s="92"/>
      <c r="E103" s="92"/>
      <c r="F103" s="92"/>
      <c r="M103" s="85"/>
    </row>
    <row r="104" spans="1:13" s="29" customFormat="1">
      <c r="A104" s="99"/>
      <c r="D104" s="92"/>
      <c r="E104" s="92"/>
      <c r="F104" s="92"/>
      <c r="M104" s="85"/>
    </row>
    <row r="105" spans="1:13" ht="13.9" thickBot="1">
      <c r="B105" s="66">
        <f>SUM(B93:B104)</f>
        <v>0</v>
      </c>
      <c r="D105" s="66">
        <f>SUM(D93:D104)</f>
        <v>0</v>
      </c>
      <c r="E105" s="66">
        <f t="shared" ref="E105:L105" si="4">SUM(E93:E104)</f>
        <v>0</v>
      </c>
      <c r="F105" s="66">
        <f t="shared" si="4"/>
        <v>0</v>
      </c>
      <c r="G105" s="66">
        <f t="shared" si="4"/>
        <v>0</v>
      </c>
      <c r="H105" s="66">
        <f t="shared" si="4"/>
        <v>0</v>
      </c>
      <c r="I105" s="66">
        <f t="shared" si="4"/>
        <v>0</v>
      </c>
      <c r="J105" s="66">
        <f t="shared" si="4"/>
        <v>0</v>
      </c>
      <c r="K105" s="66">
        <f t="shared" si="4"/>
        <v>0</v>
      </c>
      <c r="L105" s="66">
        <f t="shared" si="4"/>
        <v>0</v>
      </c>
    </row>
    <row r="106" spans="1:13">
      <c r="D106" s="92"/>
      <c r="E106" s="92"/>
      <c r="F106" s="92"/>
      <c r="G106" s="29"/>
      <c r="H106" s="29"/>
      <c r="I106" s="29"/>
      <c r="J106" s="29"/>
      <c r="K106" s="29"/>
      <c r="L106" s="29"/>
    </row>
    <row r="107" spans="1:13">
      <c r="D107" s="92"/>
      <c r="E107" s="92"/>
      <c r="F107" s="92"/>
      <c r="G107" s="29"/>
      <c r="H107" s="29"/>
      <c r="I107" s="29"/>
      <c r="J107" s="29"/>
      <c r="K107" s="29"/>
      <c r="L107" s="29"/>
    </row>
  </sheetData>
  <printOptions gridLines="1"/>
  <pageMargins left="0.75" right="0.75" top="1" bottom="1" header="0.5" footer="0.5"/>
  <pageSetup paperSize="9"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J21" sqref="J21"/>
    </sheetView>
  </sheetViews>
  <sheetFormatPr defaultRowHeight="13.15"/>
  <sheetData/>
  <printOptions gridLines="1"/>
  <pageMargins left="0.75" right="0.75" top="1" bottom="1" header="0.5" footer="0.5"/>
  <pageSetup paperSize="9"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16"/>
  <sheetViews>
    <sheetView workbookViewId="0">
      <selection activeCell="I22" sqref="I22"/>
    </sheetView>
  </sheetViews>
  <sheetFormatPr defaultColWidth="10.28515625" defaultRowHeight="13.15"/>
  <cols>
    <col min="1" max="1" width="6.28515625" style="13" customWidth="1"/>
    <col min="2" max="16384" width="10.28515625" style="13"/>
  </cols>
  <sheetData>
    <row r="2" spans="1:4">
      <c r="A2" s="18">
        <v>1</v>
      </c>
      <c r="B2" s="57" t="s">
        <v>233</v>
      </c>
    </row>
    <row r="3" spans="1:4">
      <c r="B3" s="13" t="s">
        <v>234</v>
      </c>
    </row>
    <row r="5" spans="1:4">
      <c r="B5" s="5" t="s">
        <v>68</v>
      </c>
      <c r="D5" s="58"/>
    </row>
    <row r="6" spans="1:4">
      <c r="B6" t="s">
        <v>235</v>
      </c>
    </row>
    <row r="7" spans="1:4">
      <c r="B7" t="s">
        <v>236</v>
      </c>
    </row>
    <row r="8" spans="1:4">
      <c r="B8" s="13" t="s">
        <v>237</v>
      </c>
    </row>
    <row r="9" spans="1:4">
      <c r="B9" s="13" t="s">
        <v>238</v>
      </c>
    </row>
    <row r="10" spans="1:4">
      <c r="B10" s="13" t="s">
        <v>239</v>
      </c>
    </row>
    <row r="11" spans="1:4">
      <c r="B11" s="13" t="s">
        <v>240</v>
      </c>
    </row>
    <row r="12" spans="1:4">
      <c r="B12" s="13" t="s">
        <v>241</v>
      </c>
    </row>
    <row r="15" spans="1:4">
      <c r="A15" s="18">
        <v>2</v>
      </c>
      <c r="B15" s="13" t="s">
        <v>242</v>
      </c>
    </row>
    <row r="16" spans="1:4">
      <c r="B16" s="13" t="s">
        <v>243</v>
      </c>
    </row>
  </sheetData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workbookViewId="0">
      <selection activeCell="A10" sqref="A10:D14"/>
    </sheetView>
  </sheetViews>
  <sheetFormatPr defaultRowHeight="13.15"/>
  <cols>
    <col min="2" max="2" width="11" bestFit="1" customWidth="1"/>
  </cols>
  <sheetData>
    <row r="1" spans="1:7">
      <c r="A1" s="3" t="str">
        <f>title!A16</f>
        <v>MUSLIM FORUM</v>
      </c>
    </row>
    <row r="2" spans="1:7">
      <c r="A2" s="3" t="str">
        <f>title!A17</f>
        <v>ACCOUNTS FOR THE PERIOD 31 OCTOBER 2025</v>
      </c>
    </row>
    <row r="3" spans="1:7">
      <c r="A3" s="3"/>
    </row>
    <row r="5" spans="1:7">
      <c r="A5" s="3" t="str">
        <f>title!E2</f>
        <v>SCOTTISH CHARITY NO. SC046944</v>
      </c>
      <c r="D5" s="3"/>
    </row>
    <row r="6" spans="1:7">
      <c r="A6" s="3"/>
      <c r="D6" s="3"/>
    </row>
    <row r="8" spans="1:7">
      <c r="A8" s="3" t="s">
        <v>4</v>
      </c>
      <c r="G8" s="13"/>
    </row>
    <row r="9" spans="1:7">
      <c r="A9" s="3"/>
      <c r="G9" s="13"/>
    </row>
    <row r="10" spans="1:7">
      <c r="A10" t="s">
        <v>5</v>
      </c>
      <c r="B10" t="s">
        <v>6</v>
      </c>
      <c r="G10" s="13"/>
    </row>
    <row r="11" spans="1:7">
      <c r="A11" t="s">
        <v>5</v>
      </c>
      <c r="B11" t="s">
        <v>7</v>
      </c>
      <c r="G11" s="13"/>
    </row>
    <row r="12" spans="1:7">
      <c r="A12" t="s">
        <v>5</v>
      </c>
      <c r="B12" t="s">
        <v>8</v>
      </c>
      <c r="G12" s="13"/>
    </row>
    <row r="13" spans="1:7">
      <c r="A13" t="s">
        <v>5</v>
      </c>
      <c r="B13" t="s">
        <v>9</v>
      </c>
      <c r="G13" s="13"/>
    </row>
    <row r="14" spans="1:7">
      <c r="A14" t="s">
        <v>5</v>
      </c>
      <c r="B14" t="s">
        <v>10</v>
      </c>
      <c r="G14" s="13"/>
    </row>
    <row r="15" spans="1:7">
      <c r="G15" s="13"/>
    </row>
    <row r="16" spans="1:7">
      <c r="G16" s="13"/>
    </row>
    <row r="17" spans="1:7">
      <c r="A17" s="3" t="s">
        <v>11</v>
      </c>
      <c r="G17" s="13"/>
    </row>
    <row r="18" spans="1:7">
      <c r="A18" s="3"/>
      <c r="G18" s="13"/>
    </row>
    <row r="19" spans="1:7">
      <c r="G19" s="13"/>
    </row>
    <row r="20" spans="1:7">
      <c r="A20" t="s">
        <v>12</v>
      </c>
      <c r="G20" s="13"/>
    </row>
    <row r="21" spans="1:7">
      <c r="G21" s="13"/>
    </row>
    <row r="22" spans="1:7">
      <c r="A22" t="s">
        <v>13</v>
      </c>
      <c r="G22" s="13"/>
    </row>
    <row r="23" spans="1:7">
      <c r="G23" s="13"/>
    </row>
    <row r="24" spans="1:7">
      <c r="A24" t="s">
        <v>14</v>
      </c>
      <c r="B24">
        <v>7816377907</v>
      </c>
      <c r="G24" s="13"/>
    </row>
    <row r="25" spans="1:7">
      <c r="G25" s="13"/>
    </row>
    <row r="26" spans="1:7">
      <c r="G26" s="13"/>
    </row>
    <row r="27" spans="1:7">
      <c r="A27" s="3" t="s">
        <v>15</v>
      </c>
      <c r="G27" s="13"/>
    </row>
    <row r="28" spans="1:7">
      <c r="G28" s="13"/>
    </row>
    <row r="29" spans="1:7">
      <c r="A29" t="s">
        <v>12</v>
      </c>
      <c r="G29" s="13"/>
    </row>
    <row r="30" spans="1:7">
      <c r="G30" s="13"/>
    </row>
    <row r="31" spans="1:7">
      <c r="A31" t="s">
        <v>13</v>
      </c>
      <c r="G31" s="13"/>
    </row>
    <row r="32" spans="1:7">
      <c r="G32" s="13"/>
    </row>
    <row r="33" spans="7:7">
      <c r="G33" s="13"/>
    </row>
    <row r="34" spans="7:7">
      <c r="G34" s="13"/>
    </row>
  </sheetData>
  <pageMargins left="0.70833333333333337" right="0.70833333333333337" top="0.74791666666666667" bottom="0.74861111111111112" header="0.51180555555555562" footer="0.31527777777777777"/>
  <pageSetup paperSize="9" orientation="portrait" useFirstPageNumber="1" r:id="rId1"/>
  <headerFooter alignWithMargins="0">
    <oddFooter>&amp;R&amp;"Times New Roman,Regular"Page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workbookViewId="0">
      <selection activeCell="A30" sqref="A30"/>
    </sheetView>
  </sheetViews>
  <sheetFormatPr defaultColWidth="10.28515625" defaultRowHeight="13.15"/>
  <sheetData>
    <row r="1" spans="1:7">
      <c r="A1" s="3" t="str">
        <f>title!A16</f>
        <v>MUSLIM FORUM</v>
      </c>
    </row>
    <row r="2" spans="1:7">
      <c r="A2" s="3" t="str">
        <f>title!A17</f>
        <v>ACCOUNTS FOR THE PERIOD 31 OCTOBER 2025</v>
      </c>
    </row>
    <row r="4" spans="1:7">
      <c r="A4" s="3" t="s">
        <v>16</v>
      </c>
      <c r="G4" s="4" t="s">
        <v>17</v>
      </c>
    </row>
    <row r="6" spans="1:7">
      <c r="A6" t="s">
        <v>18</v>
      </c>
      <c r="G6" s="4">
        <v>3</v>
      </c>
    </row>
    <row r="8" spans="1:7">
      <c r="A8" t="s">
        <v>19</v>
      </c>
      <c r="G8" s="4">
        <v>4</v>
      </c>
    </row>
    <row r="10" spans="1:7">
      <c r="A10" t="s">
        <v>20</v>
      </c>
      <c r="G10" s="4">
        <v>5</v>
      </c>
    </row>
    <row r="12" spans="1:7">
      <c r="A12" t="s">
        <v>21</v>
      </c>
      <c r="G12" s="4">
        <v>6</v>
      </c>
    </row>
    <row r="14" spans="1:7">
      <c r="A14" t="s">
        <v>22</v>
      </c>
      <c r="G14" s="4">
        <v>7</v>
      </c>
    </row>
    <row r="15" spans="1:7">
      <c r="G15" s="4"/>
    </row>
    <row r="16" spans="1:7">
      <c r="G16" s="4"/>
    </row>
    <row r="17" spans="7:7">
      <c r="G17" s="13"/>
    </row>
    <row r="18" spans="7:7">
      <c r="G18" s="13"/>
    </row>
    <row r="19" spans="7:7">
      <c r="G19" s="13"/>
    </row>
    <row r="20" spans="7:7">
      <c r="G20" s="13"/>
    </row>
    <row r="21" spans="7:7">
      <c r="G21" s="13"/>
    </row>
    <row r="22" spans="7:7">
      <c r="G22" s="13"/>
    </row>
    <row r="23" spans="7:7">
      <c r="G23" s="13"/>
    </row>
    <row r="24" spans="7:7">
      <c r="G24" s="13"/>
    </row>
    <row r="25" spans="7:7">
      <c r="G25" s="13"/>
    </row>
    <row r="26" spans="7:7">
      <c r="G26" s="13"/>
    </row>
    <row r="27" spans="7:7">
      <c r="G27" s="13"/>
    </row>
    <row r="28" spans="7:7">
      <c r="G28" s="13"/>
    </row>
    <row r="29" spans="7:7">
      <c r="G29" s="13"/>
    </row>
    <row r="30" spans="7:7">
      <c r="G30" s="13"/>
    </row>
    <row r="31" spans="7:7">
      <c r="G31" s="13"/>
    </row>
    <row r="32" spans="7:7">
      <c r="G32" s="13"/>
    </row>
    <row r="33" spans="7:7">
      <c r="G33" s="13"/>
    </row>
  </sheetData>
  <pageMargins left="0.74803149606299213" right="0.74803149606299213" top="0.98425196850393704" bottom="0.98425196850393704" header="0.51181102362204722" footer="0.51181102362204722"/>
  <pageSetup paperSize="9" firstPageNumber="2" orientation="portrait" useFirstPageNumber="1" r:id="rId1"/>
  <headerFooter alignWithMargins="0">
    <oddFooter>&amp;R&amp;"Times New Roman,Regular"Page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5"/>
  <sheetViews>
    <sheetView topLeftCell="A4" zoomScaleSheetLayoutView="100" workbookViewId="0">
      <selection activeCell="A13" sqref="A13:XFD13"/>
    </sheetView>
  </sheetViews>
  <sheetFormatPr defaultRowHeight="13.15"/>
  <cols>
    <col min="1" max="1" width="4.28515625" customWidth="1"/>
    <col min="2" max="2" width="10" customWidth="1"/>
    <col min="3" max="3" width="7.85546875" customWidth="1"/>
    <col min="4" max="4" width="7.7109375" customWidth="1"/>
    <col min="5" max="5" width="16.7109375" customWidth="1"/>
    <col min="6" max="6" width="13.42578125" customWidth="1"/>
    <col min="7" max="7" width="13.7109375" customWidth="1"/>
    <col min="8" max="8" width="8" customWidth="1"/>
    <col min="9" max="9" width="13.140625" customWidth="1"/>
  </cols>
  <sheetData>
    <row r="1" spans="1:9">
      <c r="A1" s="3" t="str">
        <f>title!A16</f>
        <v>MUSLIM FORUM</v>
      </c>
    </row>
    <row r="2" spans="1:9">
      <c r="A2" s="3" t="str">
        <f>'GENERAL INFORMATION'!A5</f>
        <v>SCOTTISH CHARITY NO. SC046944</v>
      </c>
    </row>
    <row r="3" spans="1:9">
      <c r="A3" s="3" t="str">
        <f>title!A17</f>
        <v>ACCOUNTS FOR THE PERIOD 31 OCTOBER 2025</v>
      </c>
    </row>
    <row r="4" spans="1:9">
      <c r="A4" s="3"/>
    </row>
    <row r="5" spans="1:9">
      <c r="A5" s="149" t="s">
        <v>23</v>
      </c>
      <c r="B5" s="149"/>
      <c r="C5" s="149"/>
      <c r="D5" s="149"/>
      <c r="E5" s="149"/>
      <c r="F5" s="149"/>
      <c r="G5" s="149"/>
      <c r="H5" s="149"/>
      <c r="I5" s="149"/>
    </row>
    <row r="7" spans="1:9">
      <c r="A7" s="3" t="s">
        <v>24</v>
      </c>
      <c r="D7" s="3"/>
    </row>
    <row r="8" spans="1:9">
      <c r="A8" t="s">
        <v>25</v>
      </c>
    </row>
    <row r="9" spans="1:9">
      <c r="A9" t="s">
        <v>26</v>
      </c>
    </row>
    <row r="10" spans="1:9">
      <c r="A10" t="s">
        <v>27</v>
      </c>
    </row>
    <row r="11" spans="1:9">
      <c r="G11" s="13"/>
    </row>
    <row r="12" spans="1:9">
      <c r="A12" s="3" t="s">
        <v>28</v>
      </c>
      <c r="G12" s="13"/>
    </row>
    <row r="13" spans="1:9">
      <c r="A13" s="3"/>
      <c r="G13" s="13"/>
    </row>
    <row r="14" spans="1:9">
      <c r="A14" t="s">
        <v>5</v>
      </c>
      <c r="B14" t="s">
        <v>6</v>
      </c>
      <c r="G14" s="13"/>
    </row>
    <row r="15" spans="1:9">
      <c r="A15" t="s">
        <v>5</v>
      </c>
      <c r="B15" t="s">
        <v>7</v>
      </c>
      <c r="G15" s="13"/>
    </row>
    <row r="16" spans="1:9">
      <c r="A16" t="s">
        <v>5</v>
      </c>
      <c r="B16" t="s">
        <v>8</v>
      </c>
      <c r="G16" s="13"/>
    </row>
    <row r="17" spans="1:7">
      <c r="A17" t="s">
        <v>5</v>
      </c>
      <c r="B17" t="s">
        <v>9</v>
      </c>
      <c r="G17" s="13"/>
    </row>
    <row r="18" spans="1:7">
      <c r="A18" t="s">
        <v>5</v>
      </c>
      <c r="B18" t="s">
        <v>10</v>
      </c>
      <c r="G18" s="13"/>
    </row>
    <row r="19" spans="1:7">
      <c r="G19" s="13"/>
    </row>
    <row r="20" spans="1:7">
      <c r="A20" s="3" t="s">
        <v>29</v>
      </c>
      <c r="G20" s="13"/>
    </row>
    <row r="21" spans="1:7">
      <c r="A21" t="s">
        <v>30</v>
      </c>
      <c r="G21" s="13"/>
    </row>
    <row r="22" spans="1:7">
      <c r="G22" s="13"/>
    </row>
    <row r="23" spans="1:7">
      <c r="G23" s="13"/>
    </row>
    <row r="24" spans="1:7">
      <c r="A24" s="3" t="s">
        <v>31</v>
      </c>
      <c r="G24" s="13"/>
    </row>
    <row r="25" spans="1:7">
      <c r="A25" t="s">
        <v>32</v>
      </c>
      <c r="G25" s="13"/>
    </row>
    <row r="26" spans="1:7">
      <c r="G26" s="13"/>
    </row>
    <row r="27" spans="1:7">
      <c r="A27" s="3" t="s">
        <v>33</v>
      </c>
      <c r="G27" s="13"/>
    </row>
    <row r="28" spans="1:7">
      <c r="A28" t="s">
        <v>34</v>
      </c>
      <c r="G28" s="13"/>
    </row>
    <row r="29" spans="1:7">
      <c r="A29" t="s">
        <v>35</v>
      </c>
      <c r="G29" s="13"/>
    </row>
    <row r="30" spans="1:7">
      <c r="G30" s="13"/>
    </row>
    <row r="31" spans="1:7">
      <c r="A31" s="3" t="s">
        <v>36</v>
      </c>
      <c r="G31" s="13"/>
    </row>
    <row r="32" spans="1:7">
      <c r="A32" t="s">
        <v>37</v>
      </c>
      <c r="G32" s="13"/>
    </row>
    <row r="33" spans="1:8">
      <c r="A33" t="s">
        <v>38</v>
      </c>
      <c r="G33" s="13"/>
    </row>
    <row r="34" spans="1:8">
      <c r="G34" s="13"/>
    </row>
    <row r="35" spans="1:8">
      <c r="A35" s="3" t="s">
        <v>39</v>
      </c>
      <c r="G35" s="13"/>
    </row>
    <row r="36" spans="1:8">
      <c r="A36" t="s">
        <v>40</v>
      </c>
      <c r="G36" s="13"/>
    </row>
    <row r="38" spans="1:8">
      <c r="A38" s="3" t="s">
        <v>41</v>
      </c>
    </row>
    <row r="39" spans="1:8">
      <c r="A39" t="s">
        <v>42</v>
      </c>
    </row>
    <row r="41" spans="1:8">
      <c r="A41" s="3" t="s">
        <v>43</v>
      </c>
    </row>
    <row r="42" spans="1:8" ht="13.9">
      <c r="A42" t="s">
        <v>44</v>
      </c>
      <c r="D42" s="69">
        <f>SOFA!C39</f>
        <v>4785.3899999999958</v>
      </c>
      <c r="E42" t="s">
        <v>45</v>
      </c>
      <c r="H42" s="69">
        <f>'BALANCE SHEET'!C27</f>
        <v>44436.349999999991</v>
      </c>
    </row>
    <row r="43" spans="1:8">
      <c r="A43" t="s">
        <v>46</v>
      </c>
    </row>
    <row r="46" spans="1:8">
      <c r="A46" s="5" t="s">
        <v>47</v>
      </c>
    </row>
    <row r="47" spans="1:8">
      <c r="A47" s="5"/>
    </row>
    <row r="48" spans="1:8">
      <c r="A48" s="5"/>
    </row>
    <row r="49" spans="1:5">
      <c r="A49" s="5"/>
    </row>
    <row r="50" spans="1:5">
      <c r="A50" s="5"/>
    </row>
    <row r="52" spans="1:5">
      <c r="A52" s="3" t="s">
        <v>48</v>
      </c>
      <c r="E52" s="3" t="s">
        <v>49</v>
      </c>
    </row>
    <row r="53" spans="1:5">
      <c r="A53" t="s">
        <v>50</v>
      </c>
    </row>
    <row r="55" spans="1:5">
      <c r="A55" s="6"/>
    </row>
  </sheetData>
  <mergeCells count="1">
    <mergeCell ref="A5:I5"/>
  </mergeCells>
  <pageMargins left="0.55118110236220474" right="0.74803149606299213" top="0.98425196850393704" bottom="0.78740157480314965" header="0.51181102362204722" footer="0.51181102362204722"/>
  <pageSetup paperSize="9" firstPageNumber="3" orientation="portrait" useFirstPageNumber="1" r:id="rId1"/>
  <headerFooter alignWithMargins="0">
    <oddFooter>&amp;R&amp;"Times New Roman,Regular"Page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1"/>
  <sheetViews>
    <sheetView topLeftCell="A7" workbookViewId="0">
      <selection activeCell="E43" sqref="E43"/>
    </sheetView>
  </sheetViews>
  <sheetFormatPr defaultColWidth="10.28515625" defaultRowHeight="15"/>
  <cols>
    <col min="1" max="1" width="11" style="7" customWidth="1"/>
    <col min="2" max="7" width="10.28515625" style="7"/>
    <col min="8" max="8" width="11.28515625" style="7" customWidth="1"/>
    <col min="9" max="16384" width="10.28515625" style="7"/>
  </cols>
  <sheetData>
    <row r="1" spans="1:8">
      <c r="A1" s="3" t="str">
        <f>title!A16</f>
        <v>MUSLIM FORUM</v>
      </c>
    </row>
    <row r="2" spans="1:8">
      <c r="A2" s="3" t="str">
        <f>'GENERAL INFORMATION'!A5</f>
        <v>SCOTTISH CHARITY NO. SC046944</v>
      </c>
    </row>
    <row r="3" spans="1:8">
      <c r="A3" s="3" t="str">
        <f>title!A17</f>
        <v>ACCOUNTS FOR THE PERIOD 31 OCTOBER 2025</v>
      </c>
    </row>
    <row r="4" spans="1:8">
      <c r="A4" s="3"/>
    </row>
    <row r="5" spans="1:8">
      <c r="A5" s="149" t="s">
        <v>51</v>
      </c>
      <c r="B5" s="149"/>
      <c r="C5" s="149"/>
      <c r="D5" s="149"/>
      <c r="E5" s="149"/>
      <c r="F5" s="149"/>
      <c r="G5" s="149"/>
      <c r="H5" s="149"/>
    </row>
    <row r="6" spans="1:8" ht="15.6">
      <c r="A6" s="8"/>
      <c r="B6" s="8"/>
      <c r="C6" s="8"/>
      <c r="D6" s="8"/>
      <c r="E6" s="8"/>
      <c r="F6" s="8"/>
      <c r="G6" s="8"/>
      <c r="H6" s="8"/>
    </row>
    <row r="7" spans="1:8">
      <c r="A7" t="s">
        <v>52</v>
      </c>
      <c r="B7"/>
      <c r="C7"/>
      <c r="D7"/>
      <c r="E7"/>
      <c r="F7"/>
      <c r="G7"/>
      <c r="H7"/>
    </row>
    <row r="8" spans="1:8">
      <c r="A8" t="s">
        <v>53</v>
      </c>
      <c r="B8"/>
      <c r="C8"/>
      <c r="D8"/>
      <c r="E8"/>
      <c r="F8"/>
      <c r="G8"/>
      <c r="H8"/>
    </row>
    <row r="9" spans="1:8">
      <c r="A9"/>
      <c r="B9"/>
      <c r="C9"/>
      <c r="D9"/>
      <c r="E9"/>
      <c r="F9"/>
      <c r="G9" s="13"/>
      <c r="H9"/>
    </row>
    <row r="10" spans="1:8">
      <c r="A10" s="3" t="s">
        <v>54</v>
      </c>
      <c r="B10"/>
      <c r="C10"/>
      <c r="D10"/>
      <c r="E10"/>
      <c r="F10"/>
      <c r="G10" s="13"/>
      <c r="H10"/>
    </row>
    <row r="11" spans="1:8">
      <c r="A11"/>
      <c r="B11"/>
      <c r="C11"/>
      <c r="D11"/>
      <c r="E11"/>
      <c r="F11"/>
      <c r="G11" s="13"/>
      <c r="H11"/>
    </row>
    <row r="12" spans="1:8">
      <c r="A12" t="s">
        <v>55</v>
      </c>
      <c r="B12"/>
      <c r="C12"/>
      <c r="D12"/>
      <c r="E12"/>
      <c r="F12"/>
      <c r="G12" s="13"/>
      <c r="H12"/>
    </row>
    <row r="13" spans="1:8">
      <c r="A13" t="s">
        <v>56</v>
      </c>
      <c r="B13"/>
      <c r="C13"/>
      <c r="D13"/>
      <c r="E13"/>
      <c r="F13"/>
      <c r="G13" s="13"/>
      <c r="H13"/>
    </row>
    <row r="14" spans="1:8">
      <c r="A14" t="s">
        <v>57</v>
      </c>
      <c r="B14"/>
      <c r="C14"/>
      <c r="D14"/>
      <c r="E14"/>
      <c r="F14"/>
      <c r="G14" s="13"/>
      <c r="H14"/>
    </row>
    <row r="15" spans="1:8">
      <c r="A15" t="s">
        <v>58</v>
      </c>
      <c r="B15"/>
      <c r="C15"/>
      <c r="D15"/>
      <c r="E15"/>
      <c r="F15"/>
      <c r="G15" s="13"/>
      <c r="H15"/>
    </row>
    <row r="16" spans="1:8">
      <c r="A16" t="s">
        <v>59</v>
      </c>
      <c r="B16"/>
      <c r="C16"/>
      <c r="D16"/>
      <c r="E16"/>
      <c r="F16"/>
      <c r="G16" s="13"/>
      <c r="H16"/>
    </row>
    <row r="17" spans="1:11">
      <c r="A17" t="s">
        <v>60</v>
      </c>
      <c r="B17"/>
      <c r="C17"/>
      <c r="D17"/>
      <c r="E17"/>
      <c r="F17"/>
      <c r="G17" s="13"/>
      <c r="H17"/>
    </row>
    <row r="18" spans="1:11">
      <c r="A18"/>
      <c r="B18"/>
      <c r="C18"/>
      <c r="D18"/>
      <c r="E18"/>
      <c r="F18"/>
      <c r="G18" s="13"/>
      <c r="H18"/>
    </row>
    <row r="19" spans="1:11">
      <c r="A19" s="3" t="s">
        <v>61</v>
      </c>
      <c r="B19"/>
      <c r="C19"/>
      <c r="D19"/>
      <c r="E19"/>
      <c r="F19"/>
      <c r="G19" s="13"/>
      <c r="H19"/>
    </row>
    <row r="20" spans="1:11">
      <c r="A20"/>
      <c r="B20"/>
      <c r="C20"/>
      <c r="D20"/>
      <c r="E20"/>
      <c r="F20"/>
      <c r="G20" s="13"/>
      <c r="H20"/>
    </row>
    <row r="21" spans="1:11">
      <c r="A21" t="s">
        <v>62</v>
      </c>
      <c r="B21"/>
      <c r="C21"/>
      <c r="D21"/>
      <c r="E21"/>
      <c r="F21"/>
      <c r="G21" s="13"/>
      <c r="H21"/>
    </row>
    <row r="22" spans="1:11">
      <c r="A22" t="s">
        <v>63</v>
      </c>
      <c r="B22"/>
      <c r="C22"/>
      <c r="D22"/>
      <c r="E22"/>
      <c r="F22"/>
      <c r="G22" s="13"/>
      <c r="H22"/>
    </row>
    <row r="23" spans="1:11">
      <c r="A23" t="s">
        <v>64</v>
      </c>
      <c r="B23"/>
      <c r="C23"/>
      <c r="D23"/>
      <c r="E23"/>
      <c r="F23"/>
      <c r="G23" s="13"/>
      <c r="H23"/>
      <c r="K23"/>
    </row>
    <row r="24" spans="1:11">
      <c r="A24" t="s">
        <v>65</v>
      </c>
      <c r="B24"/>
      <c r="C24"/>
      <c r="D24"/>
      <c r="E24"/>
      <c r="F24"/>
      <c r="G24" s="13"/>
      <c r="H24"/>
      <c r="K24"/>
    </row>
    <row r="25" spans="1:11">
      <c r="A25" t="s">
        <v>66</v>
      </c>
      <c r="B25"/>
      <c r="C25"/>
      <c r="D25"/>
      <c r="E25"/>
      <c r="F25"/>
      <c r="G25" s="13"/>
      <c r="H25"/>
      <c r="K25" s="13"/>
    </row>
    <row r="26" spans="1:11">
      <c r="A26" t="s">
        <v>67</v>
      </c>
      <c r="B26"/>
      <c r="C26"/>
      <c r="D26"/>
      <c r="E26"/>
      <c r="F26"/>
      <c r="G26" s="13"/>
      <c r="H26"/>
      <c r="K26" s="13"/>
    </row>
    <row r="27" spans="1:11">
      <c r="A27"/>
      <c r="B27"/>
      <c r="C27"/>
      <c r="D27"/>
      <c r="E27"/>
      <c r="F27"/>
      <c r="G27" s="13"/>
      <c r="H27"/>
      <c r="K27" s="13"/>
    </row>
    <row r="28" spans="1:11">
      <c r="A28" s="3" t="s">
        <v>68</v>
      </c>
      <c r="B28"/>
      <c r="C28"/>
      <c r="D28"/>
      <c r="E28"/>
      <c r="F28"/>
      <c r="G28" s="13"/>
      <c r="H28"/>
      <c r="K28" s="13"/>
    </row>
    <row r="29" spans="1:11">
      <c r="A29"/>
      <c r="B29"/>
      <c r="C29"/>
      <c r="D29"/>
      <c r="E29"/>
      <c r="F29"/>
      <c r="G29" s="13"/>
      <c r="H29"/>
      <c r="K29" s="13"/>
    </row>
    <row r="30" spans="1:11">
      <c r="A30" t="s">
        <v>69</v>
      </c>
      <c r="B30"/>
      <c r="C30"/>
      <c r="D30"/>
      <c r="E30"/>
      <c r="F30"/>
      <c r="G30" s="13"/>
      <c r="H30"/>
    </row>
    <row r="31" spans="1:11">
      <c r="A31" t="s">
        <v>70</v>
      </c>
      <c r="B31"/>
      <c r="C31"/>
      <c r="D31"/>
      <c r="E31"/>
      <c r="F31"/>
      <c r="G31" s="13"/>
      <c r="H31"/>
    </row>
    <row r="32" spans="1:11">
      <c r="A32"/>
      <c r="B32"/>
      <c r="C32"/>
      <c r="D32"/>
      <c r="E32"/>
      <c r="F32"/>
      <c r="G32" s="13"/>
      <c r="H32"/>
    </row>
    <row r="33" spans="1:8">
      <c r="A33" s="13" t="s">
        <v>71</v>
      </c>
      <c r="B33"/>
      <c r="C33"/>
      <c r="D33"/>
      <c r="E33"/>
      <c r="F33"/>
      <c r="G33" s="13"/>
      <c r="H33"/>
    </row>
    <row r="34" spans="1:8">
      <c r="A34" s="13" t="s">
        <v>72</v>
      </c>
      <c r="B34"/>
      <c r="C34"/>
      <c r="D34"/>
      <c r="E34"/>
      <c r="F34"/>
      <c r="G34" s="13"/>
      <c r="H34"/>
    </row>
    <row r="35" spans="1:8">
      <c r="A35" s="13"/>
      <c r="B35"/>
      <c r="C35"/>
      <c r="D35"/>
      <c r="E35"/>
      <c r="F35"/>
      <c r="G35" s="13"/>
      <c r="H35"/>
    </row>
    <row r="36" spans="1:8">
      <c r="A36" s="13" t="s">
        <v>73</v>
      </c>
      <c r="B36"/>
      <c r="C36"/>
      <c r="D36"/>
      <c r="E36"/>
      <c r="F36"/>
      <c r="G36" s="13"/>
      <c r="H36"/>
    </row>
    <row r="37" spans="1:8">
      <c r="A37" s="13" t="s">
        <v>74</v>
      </c>
      <c r="B37"/>
      <c r="C37"/>
      <c r="D37"/>
      <c r="E37"/>
      <c r="F37"/>
      <c r="G37" s="13"/>
      <c r="H37"/>
    </row>
    <row r="38" spans="1:8">
      <c r="A38"/>
      <c r="B38"/>
      <c r="C38"/>
      <c r="D38"/>
      <c r="E38"/>
      <c r="F38"/>
      <c r="G38" s="13"/>
      <c r="H38"/>
    </row>
    <row r="39" spans="1:8">
      <c r="A39"/>
      <c r="B39"/>
      <c r="C39"/>
      <c r="D39"/>
      <c r="E39"/>
      <c r="F39"/>
      <c r="G39" s="13"/>
      <c r="H39"/>
    </row>
    <row r="40" spans="1:8">
      <c r="A40"/>
      <c r="B40"/>
      <c r="C40"/>
      <c r="D40"/>
      <c r="E40"/>
      <c r="F40"/>
      <c r="G40" s="13"/>
      <c r="H40"/>
    </row>
    <row r="41" spans="1:8">
      <c r="A41"/>
      <c r="B41"/>
      <c r="C41"/>
      <c r="D41"/>
      <c r="E41"/>
      <c r="F41"/>
      <c r="G41" s="13"/>
      <c r="H41"/>
    </row>
    <row r="42" spans="1:8">
      <c r="A42"/>
      <c r="B42"/>
      <c r="C42"/>
      <c r="D42"/>
      <c r="E42"/>
      <c r="F42"/>
      <c r="G42" s="13"/>
      <c r="H42"/>
    </row>
    <row r="43" spans="1:8" ht="15.6">
      <c r="A43" s="65" t="s">
        <v>75</v>
      </c>
      <c r="B43"/>
      <c r="C43"/>
      <c r="D43"/>
      <c r="E43" s="115" t="str">
        <f>'TRUSTEES'' REPORT'!E52</f>
        <v>May 02, 2025</v>
      </c>
      <c r="F43"/>
      <c r="G43"/>
      <c r="H43"/>
    </row>
    <row r="44" spans="1:8">
      <c r="A44" s="9" t="s">
        <v>76</v>
      </c>
      <c r="B44"/>
      <c r="C44"/>
      <c r="D44"/>
      <c r="E44"/>
      <c r="F44"/>
      <c r="G44"/>
      <c r="H44"/>
    </row>
    <row r="45" spans="1:8">
      <c r="A45" s="9" t="s">
        <v>77</v>
      </c>
      <c r="B45"/>
      <c r="C45"/>
      <c r="D45"/>
      <c r="E45"/>
      <c r="F45"/>
      <c r="G45"/>
      <c r="H45"/>
    </row>
    <row r="46" spans="1:8">
      <c r="A46" s="9" t="s">
        <v>26</v>
      </c>
      <c r="B46"/>
      <c r="C46"/>
      <c r="D46"/>
      <c r="E46"/>
      <c r="F46"/>
      <c r="G46"/>
      <c r="H46"/>
    </row>
    <row r="47" spans="1:8">
      <c r="A47" s="9" t="s">
        <v>78</v>
      </c>
      <c r="B47"/>
      <c r="C47"/>
      <c r="D47"/>
      <c r="E47"/>
      <c r="F47"/>
      <c r="G47"/>
      <c r="H47"/>
    </row>
    <row r="48" spans="1:8">
      <c r="A48" s="9"/>
      <c r="B48"/>
      <c r="C48"/>
      <c r="D48"/>
      <c r="E48"/>
      <c r="F48"/>
      <c r="G48"/>
      <c r="H48"/>
    </row>
    <row r="49" spans="1:8">
      <c r="A49" s="9"/>
      <c r="B49"/>
      <c r="C49"/>
      <c r="D49"/>
      <c r="E49"/>
      <c r="F49"/>
      <c r="G49"/>
      <c r="H49"/>
    </row>
    <row r="50" spans="1:8">
      <c r="A50" s="9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</sheetData>
  <mergeCells count="1">
    <mergeCell ref="A5:H5"/>
  </mergeCells>
  <pageMargins left="0.94488188976377963" right="0.74803149606299213" top="0.98425196850393704" bottom="0.98425196850393704" header="0.51181102362204722" footer="0.51181102362204722"/>
  <pageSetup paperSize="9" firstPageNumber="4" orientation="portrait" useFirstPageNumber="1" r:id="rId1"/>
  <headerFooter alignWithMargins="0">
    <oddFooter>&amp;R&amp;"Times New Roman,Regular"Page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0"/>
  <sheetViews>
    <sheetView topLeftCell="A29" workbookViewId="0">
      <selection activeCell="C24" sqref="C24"/>
    </sheetView>
  </sheetViews>
  <sheetFormatPr defaultColWidth="10.28515625" defaultRowHeight="13.15"/>
  <cols>
    <col min="1" max="1" width="46.42578125" style="10" customWidth="1"/>
    <col min="2" max="2" width="4.7109375" style="11" customWidth="1"/>
    <col min="3" max="3" width="11" style="12" customWidth="1"/>
    <col min="4" max="4" width="9.28515625" style="14" customWidth="1"/>
    <col min="5" max="16384" width="10.28515625" style="10"/>
  </cols>
  <sheetData>
    <row r="1" spans="1:5">
      <c r="A1" s="18" t="str">
        <f>title!A16</f>
        <v>MUSLIM FORUM</v>
      </c>
    </row>
    <row r="2" spans="1:5">
      <c r="A2" s="18" t="str">
        <f>'GENERAL INFORMATION'!A5</f>
        <v>SCOTTISH CHARITY NO. SC046944</v>
      </c>
    </row>
    <row r="3" spans="1:5">
      <c r="A3" s="18" t="str">
        <f>title!A17</f>
        <v>ACCOUNTS FOR THE PERIOD 31 OCTOBER 2025</v>
      </c>
    </row>
    <row r="5" spans="1:5">
      <c r="A5" s="18" t="s">
        <v>79</v>
      </c>
    </row>
    <row r="6" spans="1:5">
      <c r="C6" s="121" t="s">
        <v>80</v>
      </c>
      <c r="D6" s="120"/>
      <c r="E6" s="127" t="s">
        <v>81</v>
      </c>
    </row>
    <row r="7" spans="1:5">
      <c r="B7" s="10"/>
      <c r="C7" s="112" t="s">
        <v>82</v>
      </c>
      <c r="D7" s="15"/>
      <c r="E7" s="128" t="s">
        <v>82</v>
      </c>
    </row>
    <row r="8" spans="1:5">
      <c r="A8" s="16" t="s">
        <v>83</v>
      </c>
      <c r="B8" s="17"/>
      <c r="E8" s="12"/>
    </row>
    <row r="9" spans="1:5">
      <c r="A9" s="10" t="s">
        <v>84</v>
      </c>
      <c r="C9" s="12">
        <f>'TRIAL BALANCE'!T23</f>
        <v>17584.209999999995</v>
      </c>
      <c r="E9" s="13">
        <v>19170.259999999998</v>
      </c>
    </row>
    <row r="10" spans="1:5" hidden="1">
      <c r="A10" s="10" t="s">
        <v>85</v>
      </c>
      <c r="C10" s="12">
        <f>'TRIAL BALANCE'!T27</f>
        <v>0</v>
      </c>
      <c r="E10" s="13">
        <v>0</v>
      </c>
    </row>
    <row r="11" spans="1:5" hidden="1">
      <c r="A11" s="10" t="s">
        <v>86</v>
      </c>
      <c r="C11" s="113">
        <f>'TRIAL BALANCE'!T25</f>
        <v>0</v>
      </c>
      <c r="E11" s="13">
        <v>0</v>
      </c>
    </row>
    <row r="12" spans="1:5" hidden="1">
      <c r="E12" s="13"/>
    </row>
    <row r="13" spans="1:5" hidden="1">
      <c r="C13" s="12">
        <f>SUM(C9:C11)</f>
        <v>17584.209999999995</v>
      </c>
      <c r="E13" s="13">
        <v>19170.259999999998</v>
      </c>
    </row>
    <row r="14" spans="1:5">
      <c r="E14" s="13"/>
    </row>
    <row r="15" spans="1:5">
      <c r="A15" s="16" t="s">
        <v>87</v>
      </c>
      <c r="E15" s="13"/>
    </row>
    <row r="16" spans="1:5">
      <c r="A16" s="67" t="s">
        <v>88</v>
      </c>
      <c r="E16" s="13"/>
    </row>
    <row r="17" spans="1:7">
      <c r="A17" s="10" t="s">
        <v>89</v>
      </c>
      <c r="C17" s="12">
        <f>'TRIAL BALANCE'!S32</f>
        <v>2100</v>
      </c>
      <c r="E17" s="13">
        <v>1400</v>
      </c>
    </row>
    <row r="18" spans="1:7">
      <c r="A18" s="10" t="s">
        <v>90</v>
      </c>
      <c r="C18" s="12">
        <f>SUM('TRIAL BALANCE'!S38)</f>
        <v>9000</v>
      </c>
      <c r="E18" s="13">
        <v>3000</v>
      </c>
    </row>
    <row r="19" spans="1:7">
      <c r="A19" s="10" t="s">
        <v>91</v>
      </c>
      <c r="C19" s="12">
        <f>SUM('TRIAL BALANCE'!S44)</f>
        <v>4.7</v>
      </c>
      <c r="E19" s="13">
        <v>29.65</v>
      </c>
    </row>
    <row r="20" spans="1:7">
      <c r="A20" s="10" t="s">
        <v>92</v>
      </c>
      <c r="C20" s="12">
        <f>SUM('TRIAL BALANCE'!S42)</f>
        <v>551.25</v>
      </c>
      <c r="E20" s="13">
        <v>470</v>
      </c>
    </row>
    <row r="21" spans="1:7">
      <c r="A21" s="10" t="s">
        <v>93</v>
      </c>
      <c r="C21" s="12">
        <f>SUM('TRIAL BALANCE'!S59+'TRIAL BALANCE'!S61+'TRIAL BALANCE'!S50)</f>
        <v>0</v>
      </c>
      <c r="E21" s="13">
        <v>5759.96</v>
      </c>
    </row>
    <row r="22" spans="1:7">
      <c r="A22" s="10" t="s">
        <v>94</v>
      </c>
      <c r="C22" s="12">
        <v>0</v>
      </c>
      <c r="E22" s="13">
        <v>0</v>
      </c>
    </row>
    <row r="23" spans="1:7">
      <c r="A23" s="10" t="s">
        <v>95</v>
      </c>
      <c r="C23" s="12">
        <f>SUM('TRIAL BALANCE'!G34)</f>
        <v>530.13</v>
      </c>
      <c r="E23" s="13"/>
    </row>
    <row r="24" spans="1:7">
      <c r="A24" s="10" t="s">
        <v>96</v>
      </c>
      <c r="C24" s="68">
        <v>0</v>
      </c>
      <c r="E24" s="129">
        <v>0</v>
      </c>
    </row>
    <row r="25" spans="1:7">
      <c r="C25" s="12">
        <f>SUM(C17:C24)</f>
        <v>12186.08</v>
      </c>
      <c r="E25" s="13">
        <v>10659.61</v>
      </c>
      <c r="G25" s="10" t="s">
        <v>97</v>
      </c>
    </row>
    <row r="26" spans="1:7">
      <c r="A26" s="67" t="s">
        <v>98</v>
      </c>
      <c r="E26" s="13"/>
    </row>
    <row r="27" spans="1:7">
      <c r="A27" s="10" t="s">
        <v>99</v>
      </c>
      <c r="C27" s="12">
        <v>0</v>
      </c>
      <c r="E27" s="13">
        <v>0</v>
      </c>
    </row>
    <row r="28" spans="1:7">
      <c r="A28" s="10" t="s">
        <v>100</v>
      </c>
      <c r="C28" s="12">
        <f>'TRIAL BALANCE'!S36</f>
        <v>252.29999999999998</v>
      </c>
      <c r="E28" s="13">
        <v>177.07</v>
      </c>
    </row>
    <row r="29" spans="1:7">
      <c r="A29" s="10" t="s">
        <v>101</v>
      </c>
      <c r="C29" s="12">
        <f>'TRIAL BALANCE'!S53</f>
        <v>0</v>
      </c>
      <c r="E29" s="13">
        <v>17.98</v>
      </c>
    </row>
    <row r="30" spans="1:7">
      <c r="A30" s="10" t="s">
        <v>84</v>
      </c>
      <c r="C30" s="12">
        <f>'TRIAL BALANCE'!S57</f>
        <v>0</v>
      </c>
      <c r="E30" s="13">
        <v>0</v>
      </c>
    </row>
    <row r="31" spans="1:7">
      <c r="A31" s="10" t="s">
        <v>102</v>
      </c>
      <c r="C31" s="12">
        <v>0</v>
      </c>
      <c r="E31" s="13">
        <v>0</v>
      </c>
    </row>
    <row r="32" spans="1:7">
      <c r="A32" s="10" t="s">
        <v>103</v>
      </c>
      <c r="C32" s="12">
        <v>0</v>
      </c>
      <c r="E32" s="13">
        <v>0</v>
      </c>
    </row>
    <row r="33" spans="1:5">
      <c r="A33" s="10" t="s">
        <v>104</v>
      </c>
      <c r="C33" s="12">
        <f>'TRIAL BALANCE'!S65</f>
        <v>51.4</v>
      </c>
      <c r="E33" s="13">
        <v>65.400000000000006</v>
      </c>
    </row>
    <row r="34" spans="1:5">
      <c r="A34" s="10" t="s">
        <v>105</v>
      </c>
      <c r="C34" s="113">
        <f>'TRIAL BALANCE'!S63</f>
        <v>309.03999999999996</v>
      </c>
      <c r="E34" s="129">
        <v>53.54</v>
      </c>
    </row>
    <row r="35" spans="1:5">
      <c r="C35" s="12">
        <f>SUM(C27:C34)</f>
        <v>612.74</v>
      </c>
      <c r="E35" s="13">
        <v>313.99</v>
      </c>
    </row>
    <row r="36" spans="1:5">
      <c r="E36" s="13"/>
    </row>
    <row r="37" spans="1:5">
      <c r="C37" s="113">
        <f>SUM(C25,C35)</f>
        <v>12798.82</v>
      </c>
      <c r="E37" s="130">
        <v>10973.6</v>
      </c>
    </row>
    <row r="38" spans="1:5">
      <c r="E38" s="13"/>
    </row>
    <row r="39" spans="1:5" ht="13.9" thickBot="1">
      <c r="A39" s="18" t="s">
        <v>106</v>
      </c>
      <c r="C39" s="63">
        <f>C13-C37</f>
        <v>4785.3899999999958</v>
      </c>
      <c r="E39" s="131">
        <v>8196.659999999998</v>
      </c>
    </row>
    <row r="43" spans="1:5">
      <c r="A43" s="10" t="s">
        <v>107</v>
      </c>
    </row>
    <row r="44" spans="1:5">
      <c r="C44" s="71"/>
    </row>
    <row r="46" spans="1:5">
      <c r="A46" s="72" t="s">
        <v>108</v>
      </c>
      <c r="C46" s="73"/>
    </row>
    <row r="47" spans="1:5">
      <c r="A47" s="32" t="s">
        <v>109</v>
      </c>
      <c r="C47" s="44">
        <f>'TRIAL BALANCE'!F4</f>
        <v>39650.959999999999</v>
      </c>
      <c r="E47" s="30">
        <v>31454.33</v>
      </c>
    </row>
    <row r="48" spans="1:5">
      <c r="A48" s="30" t="s">
        <v>110</v>
      </c>
      <c r="C48" s="114">
        <f>SOFA!C39</f>
        <v>4785.3899999999958</v>
      </c>
      <c r="E48" s="132">
        <v>8196.659999999998</v>
      </c>
    </row>
    <row r="49" spans="1:5">
      <c r="A49" s="32"/>
      <c r="C49" s="73"/>
      <c r="E49" s="133"/>
    </row>
    <row r="50" spans="1:5" ht="13.9" thickBot="1">
      <c r="A50" s="43" t="s">
        <v>111</v>
      </c>
      <c r="C50" s="74">
        <f>SUM(C47:C48)</f>
        <v>44436.349999999991</v>
      </c>
      <c r="E50" s="134">
        <v>39650.99</v>
      </c>
    </row>
  </sheetData>
  <pageMargins left="0.74803149606299213" right="0.74803149606299213" top="0.98425196850393704" bottom="0.98425196850393704" header="0.51181102362204722" footer="0.51181102362204722"/>
  <pageSetup paperSize="9" scale="86" firstPageNumber="5" orientation="portrait" useFirstPageNumber="1" r:id="rId1"/>
  <headerFooter alignWithMargins="0">
    <oddFooter>&amp;R&amp;"Times New Roman,Regular"Page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1"/>
  <sheetViews>
    <sheetView tabSelected="1" workbookViewId="0">
      <selection activeCell="I33" sqref="I33"/>
    </sheetView>
  </sheetViews>
  <sheetFormatPr defaultColWidth="10.28515625" defaultRowHeight="13.15"/>
  <cols>
    <col min="1" max="1" width="41.5703125" style="21" customWidth="1"/>
    <col min="2" max="2" width="4.7109375" style="22" customWidth="1"/>
    <col min="3" max="3" width="10.85546875" style="23" customWidth="1"/>
    <col min="4" max="4" width="7" style="23" customWidth="1"/>
    <col min="5" max="5" width="10.7109375" style="10" customWidth="1"/>
    <col min="6" max="16384" width="10.28515625" style="21"/>
  </cols>
  <sheetData>
    <row r="1" spans="1:8">
      <c r="A1" s="23" t="str">
        <f>title!A16</f>
        <v>MUSLIM FORUM</v>
      </c>
    </row>
    <row r="2" spans="1:8">
      <c r="A2" s="23" t="str">
        <f>'GENERAL INFORMATION'!A5</f>
        <v>SCOTTISH CHARITY NO. SC046944</v>
      </c>
      <c r="B2" s="23"/>
    </row>
    <row r="3" spans="1:8">
      <c r="A3" s="23" t="str">
        <f>title!A17</f>
        <v>ACCOUNTS FOR THE PERIOD 31 OCTOBER 2025</v>
      </c>
    </row>
    <row r="4" spans="1:8">
      <c r="A4" s="23"/>
    </row>
    <row r="5" spans="1:8">
      <c r="A5" s="23" t="s">
        <v>21</v>
      </c>
      <c r="C5" s="142"/>
      <c r="D5" s="142"/>
      <c r="E5" s="142"/>
    </row>
    <row r="6" spans="1:8">
      <c r="C6" s="70" t="s">
        <v>80</v>
      </c>
      <c r="D6" s="70"/>
      <c r="E6" s="122" t="s">
        <v>81</v>
      </c>
    </row>
    <row r="7" spans="1:8">
      <c r="B7" s="22" t="s">
        <v>112</v>
      </c>
      <c r="C7" s="25" t="s">
        <v>82</v>
      </c>
      <c r="D7" s="70"/>
      <c r="E7" s="123" t="s">
        <v>82</v>
      </c>
    </row>
    <row r="8" spans="1:8" hidden="1">
      <c r="A8" s="27" t="s">
        <v>113</v>
      </c>
      <c r="C8" s="25"/>
      <c r="D8" s="70"/>
      <c r="E8" s="26"/>
    </row>
    <row r="9" spans="1:8" hidden="1">
      <c r="A9" s="21" t="s">
        <v>114</v>
      </c>
      <c r="B9" s="22">
        <v>-2</v>
      </c>
      <c r="C9" s="60">
        <f>'TRIAL BALANCE'!S7</f>
        <v>0</v>
      </c>
      <c r="D9" s="70"/>
      <c r="E9" s="29">
        <v>0</v>
      </c>
      <c r="G9" s="13"/>
      <c r="H9" s="29"/>
    </row>
    <row r="10" spans="1:8" hidden="1">
      <c r="C10" s="60"/>
      <c r="D10" s="70"/>
      <c r="E10" s="29"/>
      <c r="G10" s="13"/>
      <c r="H10" s="29"/>
    </row>
    <row r="11" spans="1:8">
      <c r="A11" s="27" t="s">
        <v>115</v>
      </c>
      <c r="D11" s="70"/>
      <c r="E11" s="29"/>
      <c r="G11" s="13"/>
      <c r="H11" s="29"/>
    </row>
    <row r="12" spans="1:8">
      <c r="A12" s="21" t="s">
        <v>116</v>
      </c>
      <c r="B12" s="22">
        <v>-2</v>
      </c>
      <c r="C12" s="28">
        <f>'TRIAL BALANCE'!S11</f>
        <v>44199.839999999997</v>
      </c>
      <c r="D12" s="70"/>
      <c r="E12" s="13">
        <v>39650.99</v>
      </c>
      <c r="G12" s="13"/>
      <c r="H12" s="29"/>
    </row>
    <row r="13" spans="1:8">
      <c r="A13" s="21" t="s">
        <v>117</v>
      </c>
      <c r="C13" s="61">
        <f>'TRIAL BALANCE'!S15</f>
        <v>0</v>
      </c>
      <c r="D13" s="70"/>
      <c r="E13" s="62">
        <v>0</v>
      </c>
      <c r="G13" s="13"/>
      <c r="H13" s="29"/>
    </row>
    <row r="14" spans="1:8">
      <c r="C14" s="28"/>
      <c r="D14" s="70"/>
      <c r="E14" s="29"/>
      <c r="G14" s="13"/>
      <c r="H14" s="29"/>
    </row>
    <row r="15" spans="1:8">
      <c r="C15" s="61">
        <f>SUM(C12:C13)</f>
        <v>44199.839999999997</v>
      </c>
      <c r="D15" s="70"/>
      <c r="E15" s="62">
        <v>39650.99</v>
      </c>
      <c r="G15" s="13"/>
      <c r="H15" s="29"/>
    </row>
    <row r="16" spans="1:8">
      <c r="C16" s="28"/>
      <c r="D16" s="70"/>
      <c r="E16" s="29"/>
      <c r="G16" s="13"/>
      <c r="H16" s="29"/>
    </row>
    <row r="17" spans="1:8">
      <c r="A17" s="27" t="s">
        <v>118</v>
      </c>
      <c r="C17" s="28"/>
      <c r="D17" s="70"/>
      <c r="E17" s="29"/>
      <c r="G17" s="13"/>
      <c r="H17" s="29"/>
    </row>
    <row r="18" spans="1:8">
      <c r="A18" s="21" t="s">
        <v>119</v>
      </c>
      <c r="B18" s="22">
        <v>-3</v>
      </c>
      <c r="C18" s="19">
        <f>'TRIAL BALANCE'!T20</f>
        <v>0</v>
      </c>
      <c r="D18" s="70"/>
      <c r="E18" s="20">
        <v>0</v>
      </c>
      <c r="G18" s="13"/>
      <c r="H18" s="29"/>
    </row>
    <row r="19" spans="1:8">
      <c r="A19" s="23"/>
      <c r="C19" s="28"/>
      <c r="D19" s="70"/>
      <c r="E19" s="29"/>
      <c r="G19" s="13"/>
      <c r="H19" s="29"/>
    </row>
    <row r="20" spans="1:8">
      <c r="A20" s="23" t="s">
        <v>120</v>
      </c>
      <c r="C20" s="28">
        <f>C15-C18</f>
        <v>44199.839999999997</v>
      </c>
      <c r="D20" s="70"/>
      <c r="E20" s="29">
        <v>39650.99</v>
      </c>
      <c r="G20" s="13"/>
      <c r="H20" s="29"/>
    </row>
    <row r="21" spans="1:8">
      <c r="A21" s="23"/>
      <c r="C21" s="28"/>
      <c r="D21" s="70"/>
      <c r="E21" s="29"/>
      <c r="G21" s="13"/>
      <c r="H21" s="29"/>
    </row>
    <row r="22" spans="1:8" ht="13.9" thickBot="1">
      <c r="A22" s="23" t="s">
        <v>121</v>
      </c>
      <c r="C22" s="63">
        <f>SUM(C9,C20)</f>
        <v>44199.839999999997</v>
      </c>
      <c r="D22" s="70"/>
      <c r="E22" s="64">
        <v>39650.99</v>
      </c>
      <c r="G22" s="13"/>
      <c r="H22" s="29"/>
    </row>
    <row r="23" spans="1:8">
      <c r="A23" s="23"/>
      <c r="C23" s="29"/>
      <c r="D23" s="70"/>
      <c r="E23" s="29"/>
      <c r="G23" s="13"/>
      <c r="H23" s="29"/>
    </row>
    <row r="24" spans="1:8">
      <c r="A24" s="23"/>
      <c r="C24" s="29"/>
      <c r="D24" s="70"/>
      <c r="E24" s="29"/>
      <c r="G24" s="13"/>
      <c r="H24" s="29"/>
    </row>
    <row r="25" spans="1:8">
      <c r="A25" s="32" t="s">
        <v>122</v>
      </c>
      <c r="C25" s="28"/>
      <c r="D25" s="70"/>
      <c r="E25" s="29"/>
      <c r="G25" s="13"/>
      <c r="H25" s="29"/>
    </row>
    <row r="26" spans="1:8">
      <c r="A26" s="32"/>
      <c r="C26" s="28"/>
      <c r="D26" s="70"/>
      <c r="E26" s="29"/>
      <c r="G26" s="13"/>
      <c r="H26" s="29"/>
    </row>
    <row r="27" spans="1:8" ht="13.9" thickBot="1">
      <c r="A27" s="23" t="s">
        <v>123</v>
      </c>
      <c r="B27" s="31"/>
      <c r="C27" s="63">
        <f>SUM(SOFA!C47:C48)</f>
        <v>44436.349999999991</v>
      </c>
      <c r="D27" s="70"/>
      <c r="E27" s="64">
        <v>39650.99</v>
      </c>
      <c r="G27" s="13"/>
      <c r="H27" s="29"/>
    </row>
    <row r="28" spans="1:8">
      <c r="D28" s="70"/>
      <c r="G28" s="13"/>
    </row>
    <row r="29" spans="1:8">
      <c r="D29" s="70"/>
      <c r="G29" s="13"/>
    </row>
    <row r="30" spans="1:8">
      <c r="C30" s="13"/>
      <c r="D30" s="70"/>
      <c r="G30" s="13"/>
    </row>
    <row r="31" spans="1:8">
      <c r="A31" s="10" t="s">
        <v>107</v>
      </c>
      <c r="C31" s="30"/>
      <c r="D31" s="70"/>
      <c r="G31" s="13"/>
    </row>
    <row r="32" spans="1:8">
      <c r="C32" s="30"/>
      <c r="D32" s="30"/>
      <c r="G32" s="13"/>
    </row>
    <row r="33" spans="1:5">
      <c r="C33" s="30"/>
      <c r="D33" s="30"/>
    </row>
    <row r="34" spans="1:5">
      <c r="A34" s="5" t="s">
        <v>47</v>
      </c>
      <c r="B34"/>
      <c r="C34"/>
      <c r="D34"/>
      <c r="E34"/>
    </row>
    <row r="35" spans="1:5">
      <c r="A35" s="5"/>
      <c r="B35"/>
      <c r="C35"/>
      <c r="D35"/>
      <c r="E35"/>
    </row>
    <row r="36" spans="1:5">
      <c r="A36" s="5"/>
      <c r="B36"/>
      <c r="C36"/>
      <c r="D36"/>
      <c r="E36"/>
    </row>
    <row r="37" spans="1:5">
      <c r="A37" s="5"/>
      <c r="B37"/>
      <c r="C37"/>
      <c r="D37"/>
      <c r="E37"/>
    </row>
    <row r="38" spans="1:5">
      <c r="A38" s="5"/>
      <c r="B38"/>
      <c r="C38"/>
      <c r="D38"/>
      <c r="E38"/>
    </row>
    <row r="39" spans="1:5">
      <c r="A39"/>
      <c r="B39"/>
      <c r="C39"/>
      <c r="D39"/>
      <c r="E39"/>
    </row>
    <row r="40" spans="1:5">
      <c r="A40" s="3" t="str">
        <f>'TRUSTEES'' REPORT'!A52</f>
        <v>Muhammad Waheed</v>
      </c>
      <c r="B40"/>
      <c r="C40" t="str">
        <f>'Accountant''s  Report'!E43</f>
        <v>May 02, 2025</v>
      </c>
      <c r="D40"/>
      <c r="E40"/>
    </row>
    <row r="41" spans="1:5">
      <c r="A41" t="s">
        <v>50</v>
      </c>
      <c r="B41"/>
      <c r="C41"/>
      <c r="D41"/>
      <c r="E41"/>
    </row>
  </sheetData>
  <mergeCells count="1">
    <mergeCell ref="C5:E5"/>
  </mergeCells>
  <pageMargins left="0.74803149606299213" right="0.74803149606299213" top="0.98425196850393704" bottom="0.98425196850393704" header="0.51181102362204722" footer="0.51181102362204722"/>
  <pageSetup paperSize="9" firstPageNumber="6" orientation="portrait" useFirstPageNumber="1" r:id="rId1"/>
  <headerFooter alignWithMargins="0">
    <oddFooter>&amp;R&amp;"Times New Roman,Regular"Page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4"/>
  <sheetViews>
    <sheetView workbookViewId="0">
      <selection activeCell="H26" sqref="H26"/>
    </sheetView>
  </sheetViews>
  <sheetFormatPr defaultColWidth="10.28515625" defaultRowHeight="13.15"/>
  <cols>
    <col min="1" max="1" width="2.5703125" style="24" customWidth="1"/>
    <col min="2" max="2" width="9.7109375" style="29" customWidth="1"/>
    <col min="3" max="3" width="9.140625" style="29" customWidth="1"/>
    <col min="4" max="5" width="10.140625" style="29" customWidth="1"/>
    <col min="6" max="6" width="10.42578125" style="29" customWidth="1"/>
    <col min="7" max="7" width="10.5703125" style="29" customWidth="1"/>
    <col min="8" max="8" width="11.28515625" style="28" customWidth="1"/>
    <col min="9" max="20" width="10.28515625" style="29"/>
    <col min="21" max="16384" width="10.28515625" style="33"/>
  </cols>
  <sheetData>
    <row r="1" spans="1:7">
      <c r="A1" s="59" t="str">
        <f>title!A16</f>
        <v>MUSLIM FORUM</v>
      </c>
    </row>
    <row r="2" spans="1:7">
      <c r="A2" s="59" t="str">
        <f>'GENERAL INFORMATION'!A5</f>
        <v>SCOTTISH CHARITY NO. SC046944</v>
      </c>
    </row>
    <row r="3" spans="1:7">
      <c r="A3" s="59" t="str">
        <f>title!A17</f>
        <v>ACCOUNTS FOR THE PERIOD 31 OCTOBER 2025</v>
      </c>
    </row>
    <row r="4" spans="1:7">
      <c r="A4" s="59"/>
    </row>
    <row r="5" spans="1:7">
      <c r="A5" s="59" t="s">
        <v>22</v>
      </c>
    </row>
    <row r="6" spans="1:7">
      <c r="A6" s="59"/>
    </row>
    <row r="8" spans="1:7">
      <c r="A8" s="24">
        <v>1</v>
      </c>
      <c r="B8" s="40" t="s">
        <v>124</v>
      </c>
    </row>
    <row r="9" spans="1:7">
      <c r="B9" s="29" t="s">
        <v>125</v>
      </c>
      <c r="G9" s="13"/>
    </row>
    <row r="10" spans="1:7">
      <c r="F10" s="28"/>
      <c r="G10" s="13"/>
    </row>
    <row r="11" spans="1:7">
      <c r="A11" s="24">
        <v>2</v>
      </c>
      <c r="B11" s="40" t="s">
        <v>126</v>
      </c>
      <c r="E11" s="124" t="s">
        <v>80</v>
      </c>
      <c r="F11" s="135" t="s">
        <v>81</v>
      </c>
      <c r="G11" s="13"/>
    </row>
    <row r="12" spans="1:7" ht="13.9" thickBot="1">
      <c r="E12" s="36" t="s">
        <v>82</v>
      </c>
      <c r="F12" s="41" t="s">
        <v>82</v>
      </c>
      <c r="G12" s="13"/>
    </row>
    <row r="13" spans="1:7">
      <c r="B13" s="75"/>
      <c r="C13" s="76"/>
      <c r="D13" s="76"/>
      <c r="E13" s="77"/>
      <c r="F13" s="77"/>
      <c r="G13" s="13"/>
    </row>
    <row r="14" spans="1:7">
      <c r="B14" s="78" t="s">
        <v>127</v>
      </c>
      <c r="E14" s="79">
        <f>F32</f>
        <v>39650.99</v>
      </c>
      <c r="F14" s="79">
        <v>31454.33</v>
      </c>
      <c r="G14" s="13"/>
    </row>
    <row r="15" spans="1:7">
      <c r="B15" s="78" t="s">
        <v>128</v>
      </c>
      <c r="E15" s="83">
        <f>F33</f>
        <v>0</v>
      </c>
      <c r="F15" s="83">
        <v>0</v>
      </c>
      <c r="G15" s="13"/>
    </row>
    <row r="16" spans="1:7">
      <c r="B16" s="78"/>
      <c r="E16" s="79"/>
      <c r="F16" s="79"/>
      <c r="G16" s="13"/>
    </row>
    <row r="17" spans="2:7">
      <c r="B17" s="80" t="s">
        <v>129</v>
      </c>
      <c r="E17" s="79">
        <f>SUM(E14:E15)</f>
        <v>39650.99</v>
      </c>
      <c r="F17" s="79">
        <v>31454.33</v>
      </c>
      <c r="G17" s="13"/>
    </row>
    <row r="18" spans="2:7" ht="13.9" thickBot="1">
      <c r="B18" s="81"/>
      <c r="C18" s="64"/>
      <c r="D18" s="64"/>
      <c r="E18" s="82"/>
      <c r="F18" s="82"/>
      <c r="G18" s="13"/>
    </row>
    <row r="19" spans="2:7">
      <c r="G19" s="13"/>
    </row>
    <row r="20" spans="2:7">
      <c r="B20" s="28" t="s">
        <v>130</v>
      </c>
      <c r="G20" s="13"/>
    </row>
    <row r="21" spans="2:7">
      <c r="B21" s="29" t="s">
        <v>131</v>
      </c>
      <c r="E21" s="12">
        <f>SOFA!C39</f>
        <v>4785.3899999999958</v>
      </c>
      <c r="F21" s="29">
        <v>8196.659999999998</v>
      </c>
    </row>
    <row r="22" spans="2:7">
      <c r="E22" s="68"/>
      <c r="F22" s="62"/>
    </row>
    <row r="23" spans="2:7">
      <c r="E23" s="12">
        <f>SUM(E21:E22)</f>
        <v>4785.3899999999958</v>
      </c>
      <c r="F23" s="29">
        <v>8196.659999999998</v>
      </c>
    </row>
    <row r="24" spans="2:7">
      <c r="B24" s="28" t="s">
        <v>132</v>
      </c>
      <c r="E24" s="12"/>
    </row>
    <row r="25" spans="2:7">
      <c r="B25" s="29" t="s">
        <v>133</v>
      </c>
      <c r="E25" s="12">
        <f>SUM(F25:F25)</f>
        <v>0</v>
      </c>
      <c r="F25" s="29">
        <v>0</v>
      </c>
    </row>
    <row r="26" spans="2:7">
      <c r="B26" s="29" t="s">
        <v>134</v>
      </c>
      <c r="E26" s="68">
        <f>SUM(F26:F26)</f>
        <v>0</v>
      </c>
      <c r="F26" s="62">
        <v>0</v>
      </c>
    </row>
    <row r="27" spans="2:7">
      <c r="E27" s="28">
        <f>SUM(E25:E26)</f>
        <v>0</v>
      </c>
      <c r="F27" s="29">
        <v>0</v>
      </c>
    </row>
    <row r="28" spans="2:7" ht="13.9" thickBot="1"/>
    <row r="29" spans="2:7">
      <c r="B29" s="108"/>
      <c r="C29" s="76"/>
      <c r="D29" s="76"/>
      <c r="E29" s="77"/>
      <c r="F29" s="136"/>
    </row>
    <row r="30" spans="2:7">
      <c r="B30" s="80" t="s">
        <v>135</v>
      </c>
      <c r="E30" s="109">
        <f>E17+E23-E27</f>
        <v>44436.37999999999</v>
      </c>
      <c r="F30" s="137">
        <v>39650.99</v>
      </c>
    </row>
    <row r="31" spans="2:7">
      <c r="B31" s="78"/>
      <c r="E31" s="83"/>
      <c r="F31" s="138"/>
    </row>
    <row r="32" spans="2:7">
      <c r="B32" s="78" t="s">
        <v>127</v>
      </c>
      <c r="E32" s="79">
        <f>'TRIAL BALANCE'!S11</f>
        <v>44199.839999999997</v>
      </c>
      <c r="F32" s="137">
        <v>39650.99</v>
      </c>
    </row>
    <row r="33" spans="2:6">
      <c r="B33" s="78" t="s">
        <v>128</v>
      </c>
      <c r="E33" s="79">
        <f>'TRIAL BALANCE'!S15</f>
        <v>0</v>
      </c>
      <c r="F33" s="137">
        <v>0</v>
      </c>
    </row>
    <row r="34" spans="2:6" ht="13.9" thickBot="1">
      <c r="B34" s="110"/>
      <c r="C34" s="64"/>
      <c r="D34" s="64"/>
      <c r="E34" s="82"/>
      <c r="F34" s="139"/>
    </row>
  </sheetData>
  <pageMargins left="0.74803149606299213" right="0.74803149606299213" top="0.98425196850393704" bottom="0.98425196850393704" header="0.51181102362204722" footer="0.51181102362204722"/>
  <pageSetup paperSize="9" firstPageNumber="7" orientation="portrait" useFirstPageNumber="1" r:id="rId1"/>
  <headerFooter alignWithMargins="0">
    <oddFooter>&amp;R&amp;"Times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88"/>
  <sheetViews>
    <sheetView workbookViewId="0">
      <pane xSplit="2" ySplit="2" topLeftCell="E51" activePane="bottomRight" state="frozen"/>
      <selection pane="bottomRight" activeCell="G66" sqref="G66"/>
      <selection pane="bottomLeft" activeCell="A19" sqref="A19"/>
      <selection pane="topRight" activeCell="G1" sqref="G1"/>
    </sheetView>
  </sheetViews>
  <sheetFormatPr defaultColWidth="10.28515625" defaultRowHeight="13.15"/>
  <cols>
    <col min="1" max="1" width="30.7109375" style="28" customWidth="1"/>
    <col min="2" max="2" width="6" style="28" customWidth="1"/>
    <col min="3" max="4" width="0" style="29" hidden="1" customWidth="1"/>
    <col min="5" max="5" width="10.7109375" style="29" customWidth="1"/>
    <col min="6" max="6" width="10.140625" style="29" customWidth="1"/>
    <col min="7" max="10" width="10.7109375" style="29" customWidth="1"/>
    <col min="11" max="11" width="10.5703125" style="29" customWidth="1"/>
    <col min="12" max="12" width="9.85546875" style="29" customWidth="1"/>
    <col min="13" max="13" width="3" style="21" customWidth="1"/>
    <col min="14" max="15" width="9.140625" style="29" customWidth="1"/>
    <col min="16" max="16" width="4" style="29" customWidth="1"/>
    <col min="17" max="18" width="11.7109375" style="29" bestFit="1" customWidth="1"/>
    <col min="19" max="16384" width="10.28515625" style="29"/>
  </cols>
  <sheetData>
    <row r="1" spans="1:20">
      <c r="C1" s="147" t="s">
        <v>136</v>
      </c>
      <c r="D1" s="147"/>
      <c r="E1" s="148" t="s">
        <v>129</v>
      </c>
      <c r="F1" s="148"/>
      <c r="G1" s="146" t="s">
        <v>137</v>
      </c>
      <c r="H1" s="146"/>
      <c r="I1" s="146" t="s">
        <v>138</v>
      </c>
      <c r="J1" s="146"/>
      <c r="K1" s="146" t="s">
        <v>139</v>
      </c>
      <c r="L1" s="146"/>
      <c r="M1" s="34"/>
      <c r="N1" s="146" t="s">
        <v>140</v>
      </c>
      <c r="O1" s="146"/>
      <c r="P1" s="35"/>
      <c r="Q1" s="146" t="s">
        <v>141</v>
      </c>
      <c r="R1" s="146"/>
      <c r="S1" s="146" t="s">
        <v>142</v>
      </c>
      <c r="T1" s="146"/>
    </row>
    <row r="2" spans="1:20">
      <c r="C2" s="36" t="s">
        <v>82</v>
      </c>
      <c r="D2" s="36" t="s">
        <v>82</v>
      </c>
      <c r="E2" s="37" t="s">
        <v>82</v>
      </c>
      <c r="F2" s="36" t="s">
        <v>82</v>
      </c>
      <c r="G2" s="36" t="s">
        <v>82</v>
      </c>
      <c r="H2" s="36" t="s">
        <v>82</v>
      </c>
      <c r="I2" s="36" t="s">
        <v>82</v>
      </c>
      <c r="J2" s="36" t="s">
        <v>82</v>
      </c>
      <c r="K2" s="36" t="s">
        <v>82</v>
      </c>
      <c r="L2" s="36" t="s">
        <v>82</v>
      </c>
      <c r="M2" s="38"/>
      <c r="N2" s="36" t="s">
        <v>82</v>
      </c>
      <c r="O2" s="36" t="s">
        <v>82</v>
      </c>
      <c r="P2" s="39"/>
      <c r="Q2" s="36" t="s">
        <v>82</v>
      </c>
      <c r="R2" s="36" t="s">
        <v>82</v>
      </c>
      <c r="S2" s="36" t="s">
        <v>82</v>
      </c>
      <c r="T2" s="36" t="s">
        <v>82</v>
      </c>
    </row>
    <row r="3" spans="1:20">
      <c r="A3" s="40" t="s">
        <v>143</v>
      </c>
      <c r="C3" s="36"/>
      <c r="D3" s="36"/>
      <c r="E3" s="37"/>
      <c r="F3" s="36"/>
      <c r="G3" s="36"/>
      <c r="H3" s="36"/>
      <c r="I3" s="36"/>
      <c r="J3" s="36"/>
      <c r="K3" s="36"/>
      <c r="L3" s="36"/>
      <c r="M3" s="38"/>
      <c r="N3" s="36"/>
      <c r="O3" s="41"/>
      <c r="P3" s="39"/>
      <c r="Q3" s="36"/>
      <c r="R3" s="36"/>
      <c r="S3" s="36"/>
      <c r="T3" s="36"/>
    </row>
    <row r="4" spans="1:20">
      <c r="A4" s="28" t="s">
        <v>144</v>
      </c>
      <c r="E4" s="42"/>
      <c r="F4" s="29">
        <f>SUM(BANK!L4)</f>
        <v>39650.959999999999</v>
      </c>
      <c r="M4" s="43"/>
      <c r="P4" s="44"/>
      <c r="Q4" s="28">
        <f>SUM(E4:E5,G4:G5,K4:K5,N4:N5,I4:I5)</f>
        <v>0</v>
      </c>
      <c r="R4" s="28">
        <f>SUM(F4:F5,H4:H5,L4:L5,O4:O5,J4:J5)</f>
        <v>39650.959999999999</v>
      </c>
      <c r="S4" s="28">
        <f>IF(Q4-R4&gt;0,Q4-R4,0)</f>
        <v>0</v>
      </c>
      <c r="T4" s="28">
        <f>IF(Q4-R4&lt;0,R4-Q4,0)</f>
        <v>39650.959999999999</v>
      </c>
    </row>
    <row r="5" spans="1:20">
      <c r="E5" s="42"/>
      <c r="M5" s="43"/>
      <c r="P5" s="44"/>
      <c r="Q5" s="28"/>
      <c r="R5" s="28"/>
      <c r="S5" s="28"/>
      <c r="T5" s="28"/>
    </row>
    <row r="6" spans="1:20">
      <c r="A6" s="40" t="s">
        <v>145</v>
      </c>
      <c r="B6" s="40"/>
      <c r="E6" s="42"/>
      <c r="M6" s="43"/>
      <c r="O6" s="41"/>
      <c r="P6" s="39"/>
      <c r="Q6" s="28"/>
      <c r="R6" s="28"/>
      <c r="S6" s="28"/>
      <c r="T6" s="28"/>
    </row>
    <row r="7" spans="1:20">
      <c r="A7" s="28" t="s">
        <v>114</v>
      </c>
      <c r="B7" s="40"/>
      <c r="E7" s="42"/>
      <c r="M7" s="43"/>
      <c r="O7" s="41"/>
      <c r="P7" s="39"/>
      <c r="Q7" s="28">
        <f>SUM(E7:E8,G7:G8,K7:K8,N7:N8,I7:I8)</f>
        <v>0</v>
      </c>
      <c r="R7" s="28">
        <f>SUM(F7:F8,H7:H8,L7:L8,O7:O8,J7:J8)</f>
        <v>0</v>
      </c>
      <c r="S7" s="28">
        <f>IF(Q7-R7&gt;0,Q7-R7,0)</f>
        <v>0</v>
      </c>
      <c r="T7" s="28">
        <f>IF(Q7-R7&lt;0,R7-Q7,0)</f>
        <v>0</v>
      </c>
    </row>
    <row r="8" spans="1:20">
      <c r="A8" s="40"/>
      <c r="B8" s="40"/>
      <c r="E8" s="42"/>
      <c r="M8" s="43"/>
      <c r="O8" s="41"/>
      <c r="P8" s="39"/>
      <c r="Q8" s="28"/>
      <c r="R8" s="28"/>
      <c r="S8" s="28"/>
      <c r="T8" s="28"/>
    </row>
    <row r="9" spans="1:20">
      <c r="A9" s="28" t="s">
        <v>146</v>
      </c>
      <c r="B9" s="40"/>
      <c r="E9" s="42"/>
      <c r="M9" s="43"/>
      <c r="O9" s="41"/>
      <c r="P9" s="39"/>
      <c r="Q9" s="28">
        <f>SUM(E9:E10,G9:G10,K9:K10,N9:N10,I9:I10)</f>
        <v>0</v>
      </c>
      <c r="R9" s="28">
        <f>SUM(F9:F10,H9:H10,L9:L10,O9:O10,J9:J10)</f>
        <v>0</v>
      </c>
      <c r="S9" s="28">
        <f>IF(Q9-R9&gt;0,Q9-R9,0)</f>
        <v>0</v>
      </c>
      <c r="T9" s="28">
        <f>IF(Q9-R9&lt;0,R9-Q9,0)</f>
        <v>0</v>
      </c>
    </row>
    <row r="10" spans="1:20">
      <c r="A10" s="40"/>
      <c r="B10" s="40"/>
      <c r="E10" s="42"/>
      <c r="M10" s="43"/>
      <c r="O10" s="41"/>
      <c r="P10" s="39"/>
      <c r="Q10" s="28"/>
      <c r="R10" s="28"/>
      <c r="S10" s="28"/>
      <c r="T10" s="28"/>
    </row>
    <row r="11" spans="1:20">
      <c r="A11" s="28" t="s">
        <v>127</v>
      </c>
      <c r="E11" s="42">
        <f>SUM(BANK!L4)</f>
        <v>39650.959999999999</v>
      </c>
      <c r="G11" s="29">
        <f>SUM(BANK!L6)</f>
        <v>17478.549999999996</v>
      </c>
      <c r="H11" s="29">
        <f>BANK!B41</f>
        <v>12929.669999999998</v>
      </c>
      <c r="M11" s="43"/>
      <c r="O11" s="41"/>
      <c r="P11" s="39"/>
      <c r="Q11" s="28">
        <f>SUM(E11:E14,G11:G14,K11:K14,N11:N14,I11:I14)</f>
        <v>57129.509999999995</v>
      </c>
      <c r="R11" s="28">
        <f>SUM(F11:F14,H11:H14,L11:L14,O11:O14,J11:J14)</f>
        <v>12929.669999999998</v>
      </c>
      <c r="S11" s="28">
        <f>IF(Q11-R11&gt;0,Q11-R11,0)</f>
        <v>44199.839999999997</v>
      </c>
      <c r="T11" s="28">
        <f>IF(Q11-R11&lt;0,R11-Q11,0)</f>
        <v>0</v>
      </c>
    </row>
    <row r="12" spans="1:20">
      <c r="E12" s="42"/>
      <c r="M12" s="43"/>
      <c r="O12" s="41"/>
      <c r="P12" s="39"/>
      <c r="Q12" s="28"/>
      <c r="R12" s="28"/>
      <c r="S12" s="28"/>
      <c r="T12" s="28"/>
    </row>
    <row r="13" spans="1:20">
      <c r="E13" s="42"/>
      <c r="M13" s="43"/>
      <c r="O13" s="41"/>
      <c r="P13" s="39"/>
      <c r="Q13" s="28"/>
      <c r="R13" s="28"/>
      <c r="S13" s="28"/>
      <c r="T13" s="28"/>
    </row>
    <row r="14" spans="1:20">
      <c r="E14" s="42"/>
      <c r="M14" s="43"/>
      <c r="O14" s="41"/>
      <c r="P14" s="39"/>
      <c r="Q14" s="28"/>
      <c r="R14" s="28"/>
      <c r="S14" s="28"/>
      <c r="T14" s="28"/>
    </row>
    <row r="15" spans="1:20">
      <c r="A15" s="28" t="s">
        <v>128</v>
      </c>
      <c r="E15" s="42"/>
      <c r="I15" s="29">
        <f>SUM('CASH EXPS'!D10)</f>
        <v>105.66000000000001</v>
      </c>
      <c r="J15" s="29">
        <f>SUM('CASH EXPS'!D10)</f>
        <v>105.66000000000001</v>
      </c>
      <c r="M15" s="43">
        <v>1</v>
      </c>
      <c r="N15" s="29">
        <v>0</v>
      </c>
      <c r="O15" s="41"/>
      <c r="P15" s="38"/>
      <c r="Q15" s="28">
        <f>SUM(E15:E17,G15:G17,K15:K17,N15:N17,I15:I17)</f>
        <v>105.66000000000001</v>
      </c>
      <c r="R15" s="28">
        <f>SUM(F15:F17,H15:H17,L15:L17,O15:O17,J15:J17)</f>
        <v>105.66000000000001</v>
      </c>
      <c r="S15" s="28">
        <f>IF(Q15-R15&gt;0,Q15-R15,0)</f>
        <v>0</v>
      </c>
      <c r="T15" s="28">
        <f>IF(Q15-R15&lt;0,R15-Q15,0)</f>
        <v>0</v>
      </c>
    </row>
    <row r="16" spans="1:20">
      <c r="E16" s="42"/>
      <c r="M16" s="43"/>
      <c r="O16" s="41"/>
      <c r="P16" s="39"/>
      <c r="Q16" s="28"/>
      <c r="R16" s="28"/>
      <c r="S16" s="28"/>
      <c r="T16" s="28"/>
    </row>
    <row r="17" spans="1:20">
      <c r="E17" s="42"/>
      <c r="M17" s="43"/>
      <c r="O17" s="41"/>
      <c r="P17" s="39"/>
      <c r="Q17" s="28"/>
      <c r="R17" s="28"/>
      <c r="S17" s="28"/>
      <c r="T17" s="28"/>
    </row>
    <row r="18" spans="1:20">
      <c r="A18" s="28" t="s">
        <v>147</v>
      </c>
      <c r="E18" s="42"/>
      <c r="M18" s="43"/>
      <c r="O18" s="41"/>
      <c r="P18" s="39"/>
      <c r="Q18" s="28">
        <f>SUM(E18:E19,G18:G19,K18:K19,N18:N19,I18:I19)</f>
        <v>0</v>
      </c>
      <c r="R18" s="28">
        <f>SUM(F18:F19,H18:H19,L18:L19,O18:O19,J18:J19)</f>
        <v>0</v>
      </c>
      <c r="S18" s="28">
        <f>IF(Q18-R18&gt;0,Q18-R18,0)</f>
        <v>0</v>
      </c>
      <c r="T18" s="28">
        <f>IF(Q18-R18&lt;0,R18-Q18,0)</f>
        <v>0</v>
      </c>
    </row>
    <row r="19" spans="1:20">
      <c r="E19" s="42"/>
      <c r="M19" s="43"/>
      <c r="O19" s="41"/>
      <c r="P19" s="39"/>
      <c r="Q19" s="28"/>
      <c r="R19" s="28"/>
      <c r="S19" s="28"/>
      <c r="T19" s="28"/>
    </row>
    <row r="20" spans="1:20">
      <c r="A20" s="28" t="s">
        <v>148</v>
      </c>
      <c r="E20" s="42"/>
      <c r="M20" s="43"/>
      <c r="O20" s="41"/>
      <c r="P20" s="38"/>
      <c r="Q20" s="28">
        <f>SUM(E20:E21,G20:G21,K20:K21,N20:N21,I20:I21)</f>
        <v>0</v>
      </c>
      <c r="R20" s="28">
        <f>SUM(F20:F21,H20:H21,L20:L21,O20:O21,J20:J21)</f>
        <v>0</v>
      </c>
      <c r="S20" s="28">
        <f>IF(Q20-R20&gt;0,Q20-R20,0)</f>
        <v>0</v>
      </c>
      <c r="T20" s="28">
        <f>IF(Q20-R20&lt;0,R20-Q20,0)</f>
        <v>0</v>
      </c>
    </row>
    <row r="21" spans="1:20">
      <c r="E21" s="42"/>
      <c r="M21" s="43"/>
      <c r="O21" s="41"/>
      <c r="P21" s="39"/>
      <c r="Q21" s="28"/>
      <c r="R21" s="28"/>
      <c r="S21" s="28"/>
      <c r="T21" s="28"/>
    </row>
    <row r="22" spans="1:20">
      <c r="A22" s="40" t="s">
        <v>149</v>
      </c>
      <c r="B22" s="40"/>
      <c r="E22" s="42"/>
      <c r="M22" s="43"/>
      <c r="O22" s="41"/>
      <c r="P22" s="39"/>
      <c r="Q22" s="28"/>
      <c r="R22" s="28"/>
      <c r="S22" s="28"/>
      <c r="T22" s="28"/>
    </row>
    <row r="23" spans="1:20">
      <c r="A23" s="28" t="s">
        <v>84</v>
      </c>
      <c r="E23" s="42"/>
      <c r="H23" s="29">
        <f>SUM(BANK!E17)</f>
        <v>17478.549999999996</v>
      </c>
      <c r="J23" s="13">
        <f>SUM(I15)</f>
        <v>105.66000000000001</v>
      </c>
      <c r="M23" s="43"/>
      <c r="O23" s="29">
        <f>N15</f>
        <v>0</v>
      </c>
      <c r="P23" s="43">
        <v>1</v>
      </c>
      <c r="Q23" s="28">
        <f>SUM(E23:E24,G23:G24,K23:K24,N23:N24,I23:I24)</f>
        <v>0</v>
      </c>
      <c r="R23" s="28">
        <f>SUM(F23:F24,H23:H24,L23:L24,O23:O24,J23:J24)</f>
        <v>17584.209999999995</v>
      </c>
      <c r="S23" s="28">
        <f>IF(Q23-R23&gt;0,Q23-R23,0)</f>
        <v>0</v>
      </c>
      <c r="T23" s="28">
        <f>IF(Q23-R23&lt;0,R23-Q23,0)</f>
        <v>17584.209999999995</v>
      </c>
    </row>
    <row r="24" spans="1:20">
      <c r="E24" s="42"/>
      <c r="M24" s="43"/>
      <c r="P24" s="38"/>
      <c r="Q24" s="28"/>
      <c r="R24" s="28"/>
      <c r="S24" s="28"/>
      <c r="T24" s="28"/>
    </row>
    <row r="25" spans="1:20">
      <c r="A25" s="28" t="s">
        <v>150</v>
      </c>
      <c r="E25" s="42"/>
      <c r="M25" s="43"/>
      <c r="O25" s="41"/>
      <c r="P25" s="39"/>
      <c r="Q25" s="28">
        <f>SUM(E25:E26,G25:G26,K25:K26,N25:N26,I25:I26)</f>
        <v>0</v>
      </c>
      <c r="R25" s="28">
        <f>SUM(F25:F26,H25:H26,L25:L26,O25:O26,J25:J26)</f>
        <v>0</v>
      </c>
      <c r="S25" s="28">
        <f>IF(Q25-R25&gt;0,Q25-R25,0)</f>
        <v>0</v>
      </c>
      <c r="T25" s="28">
        <f>IF(Q25-R25&lt;0,R25-Q25,0)</f>
        <v>0</v>
      </c>
    </row>
    <row r="26" spans="1:20">
      <c r="E26" s="42"/>
      <c r="M26" s="43"/>
      <c r="O26" s="41"/>
      <c r="P26" s="39"/>
      <c r="Q26" s="28"/>
      <c r="R26" s="28"/>
      <c r="S26" s="28"/>
      <c r="T26" s="28"/>
    </row>
    <row r="27" spans="1:20">
      <c r="A27" s="28" t="s">
        <v>85</v>
      </c>
      <c r="E27" s="42"/>
      <c r="M27" s="43"/>
      <c r="O27" s="41"/>
      <c r="P27" s="39"/>
      <c r="Q27" s="28">
        <f>SUM(E27:E28,G27:G28,K27:K28,N27:N28,I27:I28)</f>
        <v>0</v>
      </c>
      <c r="R27" s="28">
        <f>SUM(F27:F28,H27:H28,L27:L28,O27:O28,J27:J28)</f>
        <v>0</v>
      </c>
      <c r="S27" s="28">
        <f>IF(Q27-R27&gt;0,Q27-R27,0)</f>
        <v>0</v>
      </c>
      <c r="T27" s="28">
        <f>IF(Q27-R27&lt;0,R27-Q27,0)</f>
        <v>0</v>
      </c>
    </row>
    <row r="28" spans="1:20">
      <c r="E28" s="42"/>
      <c r="M28" s="43"/>
      <c r="O28" s="41"/>
      <c r="P28" s="39"/>
      <c r="Q28" s="28"/>
      <c r="R28" s="28"/>
      <c r="S28" s="28"/>
      <c r="T28" s="28"/>
    </row>
    <row r="29" spans="1:20">
      <c r="A29" s="40" t="s">
        <v>151</v>
      </c>
      <c r="B29" s="40"/>
      <c r="E29" s="42"/>
      <c r="M29" s="43"/>
      <c r="O29" s="41"/>
      <c r="P29" s="39"/>
      <c r="Q29" s="28"/>
      <c r="R29" s="28"/>
      <c r="S29" s="28"/>
      <c r="T29" s="28"/>
    </row>
    <row r="30" spans="1:20">
      <c r="A30" s="28" t="s">
        <v>152</v>
      </c>
      <c r="E30" s="42"/>
      <c r="M30" s="43"/>
      <c r="O30" s="41"/>
      <c r="P30" s="39"/>
      <c r="Q30" s="28">
        <f>SUM(E30:E31,G30:G31,K30:K31,N30:N31,I30:I31)</f>
        <v>0</v>
      </c>
      <c r="R30" s="28">
        <f>SUM(F30:F31,H30:H31,L30:L31,O30:O31,J30:J31)</f>
        <v>0</v>
      </c>
      <c r="S30" s="28">
        <f>IF(Q30-R30&gt;0,Q30-R30,0)</f>
        <v>0</v>
      </c>
      <c r="T30" s="28">
        <f>IF(Q30-R30&lt;0,R30-Q30,0)</f>
        <v>0</v>
      </c>
    </row>
    <row r="31" spans="1:20">
      <c r="E31" s="42"/>
      <c r="M31" s="43"/>
      <c r="O31" s="41"/>
      <c r="P31" s="39"/>
      <c r="Q31" s="28"/>
      <c r="R31" s="28"/>
      <c r="S31" s="28"/>
      <c r="T31" s="28"/>
    </row>
    <row r="32" spans="1:20">
      <c r="A32" s="28" t="s">
        <v>153</v>
      </c>
      <c r="E32" s="42"/>
      <c r="G32" s="29">
        <f>SUM(BANK!G32:G35)+BANK!G40</f>
        <v>2100</v>
      </c>
      <c r="I32" s="29">
        <f>SUM('CASH EXPS'!H10)</f>
        <v>0</v>
      </c>
      <c r="M32" s="43"/>
      <c r="O32" s="41"/>
      <c r="P32" s="39"/>
      <c r="Q32" s="28">
        <f>SUM(E32:E33,G32:G33,K32:K33,N32:N33,I32:I33)</f>
        <v>2100</v>
      </c>
      <c r="R32" s="28">
        <f>SUM(F32:F33,H32:H33,L32:L33,O32:O33,J32:J33)</f>
        <v>0</v>
      </c>
      <c r="S32" s="28">
        <f>IF(Q32-R32&gt;0,Q32-R32,0)</f>
        <v>2100</v>
      </c>
      <c r="T32" s="28">
        <f>IF(Q32-R32&lt;0,R32-Q32,0)</f>
        <v>0</v>
      </c>
    </row>
    <row r="33" spans="1:20">
      <c r="E33" s="42"/>
      <c r="M33" s="43"/>
      <c r="O33" s="41"/>
      <c r="P33" s="39"/>
      <c r="Q33" s="28"/>
      <c r="R33" s="28"/>
      <c r="S33" s="28"/>
      <c r="T33" s="28"/>
    </row>
    <row r="34" spans="1:20">
      <c r="A34" s="28" t="s">
        <v>95</v>
      </c>
      <c r="E34" s="42"/>
      <c r="G34" s="29">
        <f>SUM(BANK!G22+BANK!G37)</f>
        <v>530.13</v>
      </c>
      <c r="M34" s="43"/>
      <c r="O34" s="41"/>
      <c r="P34" s="39"/>
      <c r="Q34" s="28">
        <f>SUM(E34:E35,G34:G35,K34:K35,N34:N35,I34:I35)</f>
        <v>530.13</v>
      </c>
      <c r="R34" s="28">
        <f>SUM(F34:F35,H34:H35,L34:L35,O34:O35,J34:J35)</f>
        <v>0</v>
      </c>
      <c r="S34" s="28">
        <f>IF(Q34-R34&gt;0,Q34-R34,0)</f>
        <v>530.13</v>
      </c>
      <c r="T34" s="28">
        <f>IF(Q34-R34&lt;0,R34-Q34,0)</f>
        <v>0</v>
      </c>
    </row>
    <row r="35" spans="1:20">
      <c r="E35" s="42"/>
      <c r="M35" s="43"/>
      <c r="O35" s="41"/>
      <c r="P35" s="39"/>
      <c r="Q35" s="28"/>
      <c r="R35" s="28"/>
      <c r="S35" s="28"/>
      <c r="T35" s="28"/>
    </row>
    <row r="36" spans="1:20">
      <c r="A36" s="28" t="s">
        <v>100</v>
      </c>
      <c r="E36" s="42"/>
      <c r="G36" s="29">
        <f>SUM(BANK!G25:G29)</f>
        <v>194.2</v>
      </c>
      <c r="I36" s="29">
        <f>SUM('CASH EXPS'!I10)</f>
        <v>58.1</v>
      </c>
      <c r="M36" s="43"/>
      <c r="O36" s="41"/>
      <c r="P36" s="39"/>
      <c r="Q36" s="28">
        <f>SUM(E36:E37,G36:G37,K36:K37,N36:N37,I36:I37)</f>
        <v>252.29999999999998</v>
      </c>
      <c r="R36" s="28">
        <f>SUM(F36:F37,H36:H37,L36:L37,O36:O37,J36:J37)</f>
        <v>0</v>
      </c>
      <c r="S36" s="28">
        <f>IF(Q36-R36&gt;0,Q36-R36,0)</f>
        <v>252.29999999999998</v>
      </c>
      <c r="T36" s="28">
        <f>IF(Q36-R36&lt;0,R36-Q36,0)</f>
        <v>0</v>
      </c>
    </row>
    <row r="37" spans="1:20">
      <c r="E37" s="42"/>
      <c r="M37" s="43"/>
      <c r="O37" s="41"/>
      <c r="P37" s="39"/>
      <c r="Q37" s="28"/>
      <c r="R37" s="28"/>
      <c r="S37" s="28"/>
      <c r="T37" s="28"/>
    </row>
    <row r="38" spans="1:20">
      <c r="A38" s="28" t="s">
        <v>154</v>
      </c>
      <c r="E38" s="42"/>
      <c r="M38" s="43"/>
      <c r="O38" s="41"/>
      <c r="P38" s="39"/>
      <c r="Q38" s="28">
        <f>SUM(E38:E41,G39:G41,K38:K41,N38:N41,I38:I41)</f>
        <v>9000</v>
      </c>
      <c r="R38" s="28">
        <f>SUM(F38:F41,H38:H41,L38:L41,O38:O41,J38:J41)</f>
        <v>0</v>
      </c>
      <c r="S38" s="28">
        <f>IF(Q38-R38&gt;0,Q38-R38,0)</f>
        <v>9000</v>
      </c>
      <c r="T38" s="28">
        <f>IF(Q38-R38&lt;0,R38-Q38,0)</f>
        <v>0</v>
      </c>
    </row>
    <row r="39" spans="1:20">
      <c r="E39" s="42"/>
      <c r="M39" s="43"/>
      <c r="O39" s="41"/>
      <c r="P39" s="39"/>
      <c r="Q39" s="28"/>
      <c r="R39" s="28"/>
      <c r="S39" s="28"/>
      <c r="T39" s="28"/>
    </row>
    <row r="40" spans="1:20">
      <c r="A40" s="28" t="s">
        <v>90</v>
      </c>
      <c r="E40" s="42"/>
      <c r="G40" s="29">
        <f>SUM(BANK!C41)</f>
        <v>9000</v>
      </c>
      <c r="M40" s="43"/>
      <c r="O40" s="41"/>
      <c r="P40" s="39"/>
      <c r="Q40" s="28"/>
      <c r="R40" s="28"/>
      <c r="S40" s="28"/>
      <c r="T40" s="28"/>
    </row>
    <row r="41" spans="1:20">
      <c r="E41" s="42"/>
      <c r="M41" s="43"/>
      <c r="O41" s="41"/>
      <c r="P41" s="39"/>
      <c r="Q41" s="28"/>
      <c r="R41" s="28"/>
      <c r="S41" s="28"/>
      <c r="T41" s="28"/>
    </row>
    <row r="42" spans="1:20">
      <c r="A42" s="28" t="s">
        <v>92</v>
      </c>
      <c r="E42" s="42"/>
      <c r="G42" s="29">
        <f>SUM(BANK!G24)</f>
        <v>551.25</v>
      </c>
      <c r="M42" s="43"/>
      <c r="O42" s="41"/>
      <c r="P42" s="39"/>
      <c r="Q42" s="28">
        <f>SUM(E42:E43,G42:G43,K42:K43,N42:N43,I42:I43)</f>
        <v>551.25</v>
      </c>
      <c r="R42" s="28">
        <f>SUM(F42:F43,H42:H43,L42:L43,O42:O43,J42:J43)</f>
        <v>0</v>
      </c>
      <c r="S42" s="28">
        <f>IF(Q42-R42&gt;0,Q42-R42,0)</f>
        <v>551.25</v>
      </c>
      <c r="T42" s="28">
        <f>IF(Q42-R42&lt;0,R42-Q42,0)</f>
        <v>0</v>
      </c>
    </row>
    <row r="43" spans="1:20">
      <c r="E43" s="42"/>
      <c r="M43" s="43"/>
      <c r="O43" s="41"/>
      <c r="P43" s="39"/>
      <c r="Q43" s="28"/>
      <c r="R43" s="28"/>
      <c r="S43" s="28"/>
      <c r="T43" s="28"/>
    </row>
    <row r="44" spans="1:20">
      <c r="A44" s="28" t="s">
        <v>155</v>
      </c>
      <c r="E44" s="42"/>
      <c r="I44" s="29">
        <f>SUM('CASH EXPS'!E10)</f>
        <v>4.7</v>
      </c>
      <c r="M44" s="43"/>
      <c r="O44" s="41"/>
      <c r="P44" s="39"/>
      <c r="Q44" s="28">
        <f>SUM(E44:E45,G44:G45,K44:K45,N44:N45,I44:I45)</f>
        <v>4.7</v>
      </c>
      <c r="R44" s="28">
        <f>SUM(F44:F45,H44:H45,L44:L45,O44:O45,J44:J45)</f>
        <v>0</v>
      </c>
      <c r="S44" s="28">
        <f>IF(Q44-R44&gt;0,Q44-R44,0)</f>
        <v>4.7</v>
      </c>
      <c r="T44" s="28">
        <f>IF(Q44-R44&lt;0,R44-Q44,0)</f>
        <v>0</v>
      </c>
    </row>
    <row r="45" spans="1:20">
      <c r="E45" s="42"/>
      <c r="M45" s="43"/>
      <c r="O45" s="41"/>
      <c r="P45" s="39"/>
      <c r="Q45" s="28"/>
      <c r="R45" s="28"/>
      <c r="S45" s="28"/>
      <c r="T45" s="28"/>
    </row>
    <row r="46" spans="1:20">
      <c r="A46" s="28" t="s">
        <v>156</v>
      </c>
      <c r="E46" s="42"/>
      <c r="G46" s="29">
        <f>SUM(BANK!G38:G39)</f>
        <v>236.51</v>
      </c>
      <c r="M46" s="43"/>
      <c r="O46" s="41"/>
      <c r="P46" s="39"/>
      <c r="Q46" s="28">
        <f>SUM(E46:E47,G46:G47,K46:K47,N46:N47,I46:I47)</f>
        <v>236.51</v>
      </c>
      <c r="R46" s="28">
        <f>SUM(F46:F47,H46:H47,L46:L47,O46:O47,J46:J47)</f>
        <v>0</v>
      </c>
      <c r="S46" s="28">
        <f>IF(Q46-R46&gt;0,Q46-R46,0)</f>
        <v>236.51</v>
      </c>
      <c r="T46" s="28">
        <f>IF(Q46-R46&lt;0,R46-Q46,0)</f>
        <v>0</v>
      </c>
    </row>
    <row r="47" spans="1:20">
      <c r="E47" s="42"/>
      <c r="M47" s="43"/>
      <c r="O47" s="41"/>
      <c r="P47" s="39"/>
      <c r="Q47" s="28"/>
      <c r="R47" s="28"/>
      <c r="S47" s="28"/>
      <c r="T47" s="28"/>
    </row>
    <row r="48" spans="1:20">
      <c r="A48" s="28" t="s">
        <v>157</v>
      </c>
      <c r="E48" s="42"/>
      <c r="M48" s="43"/>
      <c r="O48" s="41"/>
      <c r="P48" s="39"/>
      <c r="Q48" s="28">
        <f>SUM(E48:E49,G48:G49,K48:K49,N48:N49,I48:I49)</f>
        <v>0</v>
      </c>
      <c r="R48" s="28">
        <f>SUM(F48:F49,H48:H49,L48:L49,O48:O49,J48:J49)</f>
        <v>0</v>
      </c>
      <c r="S48" s="28">
        <f>IF(Q48-R48&gt;0,Q48-R48,0)</f>
        <v>0</v>
      </c>
      <c r="T48" s="28">
        <f>IF(Q48-R48&lt;0,R48-Q48,0)</f>
        <v>0</v>
      </c>
    </row>
    <row r="49" spans="1:20">
      <c r="E49" s="42"/>
      <c r="M49" s="43"/>
      <c r="O49" s="41"/>
      <c r="P49" s="39"/>
      <c r="Q49" s="28"/>
      <c r="R49" s="28"/>
      <c r="S49" s="28"/>
      <c r="T49" s="28"/>
    </row>
    <row r="50" spans="1:20">
      <c r="A50" s="28" t="s">
        <v>158</v>
      </c>
      <c r="E50" s="42"/>
      <c r="I50" s="29">
        <f>SUM('CASH EXPS'!L5:L7)</f>
        <v>0</v>
      </c>
      <c r="M50" s="43"/>
      <c r="O50" s="41"/>
      <c r="P50" s="39"/>
      <c r="Q50" s="28">
        <f>SUM(E50:E52,G50:G52,K50:K52,N50:N52,I50:I52)</f>
        <v>0</v>
      </c>
      <c r="R50" s="28">
        <f>SUM(F50:F52,H50:H52,L50:L52,O50:O52,J50:J52)</f>
        <v>0</v>
      </c>
      <c r="S50" s="28">
        <f>IF(Q50-R50&gt;0,Q50-R50,0)</f>
        <v>0</v>
      </c>
      <c r="T50" s="28">
        <f>IF(Q50-R50&lt;0,R50-Q50,0)</f>
        <v>0</v>
      </c>
    </row>
    <row r="51" spans="1:20">
      <c r="E51" s="42"/>
      <c r="M51" s="43"/>
      <c r="O51" s="41"/>
      <c r="P51" s="39"/>
      <c r="Q51" s="28"/>
      <c r="R51" s="28"/>
      <c r="S51" s="28"/>
      <c r="T51" s="28"/>
    </row>
    <row r="52" spans="1:20">
      <c r="A52" s="29"/>
      <c r="B52" s="29"/>
      <c r="E52" s="42"/>
      <c r="M52" s="43"/>
      <c r="O52" s="41"/>
      <c r="P52" s="39"/>
      <c r="Q52" s="28"/>
      <c r="R52" s="28"/>
      <c r="S52" s="28"/>
      <c r="T52" s="28"/>
    </row>
    <row r="53" spans="1:20">
      <c r="A53" s="28" t="s">
        <v>159</v>
      </c>
      <c r="E53" s="42"/>
      <c r="I53" s="29">
        <f>SUM('CASH EXPS'!K10)</f>
        <v>0</v>
      </c>
      <c r="M53" s="43"/>
      <c r="O53" s="41"/>
      <c r="P53" s="39"/>
      <c r="Q53" s="28">
        <f>SUM(E53:E56,G53:G56,K53:K56,N53:N56,I53:I56)</f>
        <v>0</v>
      </c>
      <c r="R53" s="28">
        <f>SUM(F53:F56,H53:H56,L53:L56,O53:O56,J53:J56)</f>
        <v>0</v>
      </c>
      <c r="S53" s="28">
        <f>IF(Q53-R53&gt;0,Q53-R53,0)</f>
        <v>0</v>
      </c>
      <c r="T53" s="28">
        <f>IF(Q53-R53&lt;0,R53-Q53,0)</f>
        <v>0</v>
      </c>
    </row>
    <row r="54" spans="1:20">
      <c r="E54" s="42"/>
      <c r="M54" s="43"/>
      <c r="O54" s="41"/>
      <c r="P54" s="39"/>
      <c r="Q54" s="28"/>
      <c r="R54" s="28"/>
      <c r="S54" s="28"/>
      <c r="T54" s="28"/>
    </row>
    <row r="55" spans="1:20">
      <c r="E55" s="42"/>
      <c r="M55" s="43"/>
      <c r="O55" s="41"/>
      <c r="P55" s="39"/>
      <c r="Q55" s="28"/>
      <c r="R55" s="28"/>
      <c r="S55" s="28"/>
      <c r="T55" s="28"/>
    </row>
    <row r="56" spans="1:20">
      <c r="A56" s="29"/>
      <c r="E56" s="42"/>
      <c r="M56" s="43"/>
      <c r="O56" s="41"/>
      <c r="P56" s="39"/>
      <c r="Q56" s="28"/>
      <c r="R56" s="28"/>
      <c r="S56" s="28"/>
      <c r="T56" s="28"/>
    </row>
    <row r="57" spans="1:20">
      <c r="A57" s="28" t="s">
        <v>84</v>
      </c>
      <c r="E57" s="42"/>
      <c r="M57" s="43"/>
      <c r="O57" s="41"/>
      <c r="P57" s="39"/>
      <c r="Q57" s="28">
        <f>SUM(E57:E58,G57:G58,K57:K58,N57:N58,I57:I58)</f>
        <v>0</v>
      </c>
      <c r="R57" s="28">
        <f>SUM(F57:F58,H57:H58,L57:L58,O57:O58,J57:J58)</f>
        <v>0</v>
      </c>
      <c r="S57" s="28">
        <f>IF(Q57-R57&gt;0,Q57-R57,0)</f>
        <v>0</v>
      </c>
      <c r="T57" s="28">
        <f>IF(Q57-R57&lt;0,R57-Q57,0)</f>
        <v>0</v>
      </c>
    </row>
    <row r="58" spans="1:20">
      <c r="A58" s="29"/>
      <c r="E58" s="42"/>
      <c r="M58" s="43"/>
      <c r="O58" s="41"/>
      <c r="P58" s="39"/>
      <c r="Q58" s="28"/>
      <c r="R58" s="28"/>
      <c r="S58" s="28"/>
      <c r="T58" s="28"/>
    </row>
    <row r="59" spans="1:20">
      <c r="A59" s="28" t="s">
        <v>160</v>
      </c>
      <c r="E59" s="42"/>
      <c r="M59" s="43"/>
      <c r="O59" s="41"/>
      <c r="P59" s="39"/>
      <c r="Q59" s="28">
        <f>SUM(E59:E60,G59:G60,K59:K60,N59:N60,I59:I60)</f>
        <v>0</v>
      </c>
      <c r="R59" s="28">
        <f>SUM(F59:F60,H59:H60,L59:L60,O59:O60,J59:J60)</f>
        <v>0</v>
      </c>
      <c r="S59" s="28">
        <f>IF(Q59-R59&gt;0,Q59-R59,0)</f>
        <v>0</v>
      </c>
      <c r="T59" s="28">
        <f>IF(Q59-R59&lt;0,R59-Q59,0)</f>
        <v>0</v>
      </c>
    </row>
    <row r="60" spans="1:20">
      <c r="A60" s="29"/>
      <c r="E60" s="42"/>
      <c r="M60" s="43"/>
      <c r="O60" s="41"/>
      <c r="P60" s="39"/>
      <c r="Q60" s="28"/>
      <c r="R60" s="28"/>
      <c r="S60" s="28"/>
      <c r="T60" s="28"/>
    </row>
    <row r="61" spans="1:20">
      <c r="A61" s="28" t="s">
        <v>161</v>
      </c>
      <c r="E61" s="42"/>
      <c r="M61" s="43"/>
      <c r="O61" s="41"/>
      <c r="P61" s="39"/>
      <c r="Q61" s="28">
        <f>SUM(E61:E62,G61:G62,K61:K62,N61:N62,I61:I62)</f>
        <v>0</v>
      </c>
      <c r="R61" s="28">
        <f>SUM(F61:F62,H61:H62,L61:L62,O61:O62,J61:J62)</f>
        <v>0</v>
      </c>
      <c r="S61" s="28">
        <f>IF(Q61-R61&gt;0,Q61-R61,0)</f>
        <v>0</v>
      </c>
      <c r="T61" s="28">
        <f>IF(Q61-R61&lt;0,R61-Q61,0)</f>
        <v>0</v>
      </c>
    </row>
    <row r="62" spans="1:20">
      <c r="A62" s="29"/>
      <c r="E62" s="42"/>
      <c r="M62" s="43"/>
      <c r="O62" s="41"/>
      <c r="P62" s="39"/>
      <c r="Q62" s="28"/>
      <c r="R62" s="28"/>
      <c r="S62" s="28"/>
      <c r="T62" s="28"/>
    </row>
    <row r="63" spans="1:20">
      <c r="A63" s="28" t="s">
        <v>105</v>
      </c>
      <c r="E63" s="42"/>
      <c r="G63" s="29">
        <f>SUM(BANK!G23+BANK!G30+BANK!G36)+BANK!G31</f>
        <v>266.17999999999995</v>
      </c>
      <c r="I63" s="29">
        <f>SUM('CASH EXPS'!J10+'CASH EXPS'!G10)</f>
        <v>42.86</v>
      </c>
      <c r="M63" s="43"/>
      <c r="O63" s="41"/>
      <c r="P63" s="39"/>
      <c r="Q63" s="28">
        <f>SUM(E63:E64,G63:G64,K63:K64,N63:N64,I63:I64)</f>
        <v>309.03999999999996</v>
      </c>
      <c r="R63" s="28">
        <f>SUM(F63:F64,H63:H64,L63:L64,O63:O64,J63:J64)</f>
        <v>0</v>
      </c>
      <c r="S63" s="28">
        <f>IF(Q63-R63&gt;0,Q63-R63,0)</f>
        <v>309.03999999999996</v>
      </c>
      <c r="T63" s="28">
        <f>IF(Q63-R63&lt;0,R63-Q63,0)</f>
        <v>0</v>
      </c>
    </row>
    <row r="64" spans="1:20">
      <c r="E64" s="42"/>
      <c r="M64" s="43"/>
      <c r="O64" s="41"/>
      <c r="P64" s="39"/>
      <c r="Q64" s="28"/>
      <c r="R64" s="28"/>
      <c r="S64" s="28"/>
      <c r="T64" s="28"/>
    </row>
    <row r="65" spans="1:20">
      <c r="A65" s="28" t="s">
        <v>162</v>
      </c>
      <c r="G65" s="29">
        <f>SUM(BANK!F41)</f>
        <v>51.4</v>
      </c>
      <c r="M65" s="43"/>
      <c r="O65" s="41"/>
      <c r="P65" s="39"/>
      <c r="Q65" s="28">
        <f>SUM(E65:E66,G65:G66,K65:K66,N65:N66,I65:I66)</f>
        <v>51.4</v>
      </c>
      <c r="R65" s="28">
        <f>SUM(F65:F66,H65:H66,L65:L66,O65:O66,J65:J66)</f>
        <v>0</v>
      </c>
      <c r="S65" s="28">
        <f>IF(Q65-R65&gt;0,Q65-R65,0)</f>
        <v>51.4</v>
      </c>
      <c r="T65" s="28">
        <f>IF(Q65-R65&lt;0,R65-Q65,0)</f>
        <v>0</v>
      </c>
    </row>
    <row r="66" spans="1:20">
      <c r="M66" s="43"/>
      <c r="O66" s="41"/>
      <c r="P66" s="39"/>
      <c r="Q66" s="28"/>
      <c r="R66" s="28"/>
      <c r="S66" s="28"/>
      <c r="T66" s="28"/>
    </row>
    <row r="67" spans="1:20">
      <c r="A67" s="28" t="s">
        <v>163</v>
      </c>
      <c r="M67" s="43"/>
      <c r="O67" s="41"/>
      <c r="P67" s="39"/>
      <c r="Q67" s="28">
        <f>SUM(E67:E68,G67:G68,K67:K68,N67:N68,I67:I68)</f>
        <v>0</v>
      </c>
      <c r="R67" s="28">
        <f>SUM(F67:F68,H67:H68,L67:L68,O67:O68,J67:J68)</f>
        <v>0</v>
      </c>
      <c r="S67" s="28">
        <f>IF(Q67-R67&gt;0,Q67-R67,0)</f>
        <v>0</v>
      </c>
      <c r="T67" s="28">
        <f>IF(Q67-R67&lt;0,R67-Q67,0)</f>
        <v>0</v>
      </c>
    </row>
    <row r="68" spans="1:20">
      <c r="M68" s="43"/>
      <c r="O68" s="41"/>
      <c r="P68" s="39"/>
      <c r="Q68" s="28"/>
      <c r="R68" s="28"/>
      <c r="S68" s="28"/>
      <c r="T68" s="28"/>
    </row>
    <row r="69" spans="1:20">
      <c r="A69" s="28" t="s">
        <v>164</v>
      </c>
      <c r="M69" s="43"/>
      <c r="P69" s="44"/>
      <c r="Q69" s="28"/>
      <c r="R69" s="28"/>
      <c r="S69" s="28"/>
      <c r="T69" s="28"/>
    </row>
    <row r="70" spans="1:20">
      <c r="M70" s="43"/>
      <c r="P70" s="44"/>
      <c r="Q70" s="28"/>
      <c r="R70" s="28"/>
      <c r="S70" s="28"/>
      <c r="T70" s="28"/>
    </row>
    <row r="71" spans="1:20" ht="13.9" thickBot="1">
      <c r="C71" s="45">
        <f>SUM(C3:C64)</f>
        <v>0</v>
      </c>
      <c r="D71" s="45">
        <f>SUM(D3:D64)</f>
        <v>0</v>
      </c>
      <c r="E71" s="45">
        <f>SUM(E3:E70)</f>
        <v>39650.959999999999</v>
      </c>
      <c r="F71" s="45">
        <f t="shared" ref="F71:T71" si="0">SUM(F3:F70)</f>
        <v>39650.959999999999</v>
      </c>
      <c r="G71" s="45">
        <f t="shared" si="0"/>
        <v>30408.219999999998</v>
      </c>
      <c r="H71" s="45">
        <f t="shared" si="0"/>
        <v>30408.219999999994</v>
      </c>
      <c r="I71" s="45">
        <f t="shared" si="0"/>
        <v>211.32</v>
      </c>
      <c r="J71" s="45">
        <f t="shared" si="0"/>
        <v>211.32000000000002</v>
      </c>
      <c r="K71" s="45">
        <f t="shared" si="0"/>
        <v>0</v>
      </c>
      <c r="L71" s="45">
        <f t="shared" si="0"/>
        <v>0</v>
      </c>
      <c r="M71" s="43"/>
      <c r="N71" s="45">
        <f t="shared" si="0"/>
        <v>0</v>
      </c>
      <c r="O71" s="45">
        <f t="shared" si="0"/>
        <v>0</v>
      </c>
      <c r="P71" s="44"/>
      <c r="Q71" s="45">
        <f t="shared" si="0"/>
        <v>70270.499999999985</v>
      </c>
      <c r="R71" s="45">
        <f t="shared" si="0"/>
        <v>70270.5</v>
      </c>
      <c r="S71" s="45">
        <f t="shared" si="0"/>
        <v>57235.17</v>
      </c>
      <c r="T71" s="45">
        <f t="shared" si="0"/>
        <v>57235.17</v>
      </c>
    </row>
    <row r="72" spans="1:20">
      <c r="A72" s="46"/>
      <c r="M72" s="43"/>
      <c r="P72" s="44"/>
    </row>
    <row r="73" spans="1:20">
      <c r="A73" s="29"/>
      <c r="D73" s="47" t="s">
        <v>165</v>
      </c>
      <c r="M73" s="43"/>
      <c r="P73" s="44"/>
    </row>
    <row r="74" spans="1:20">
      <c r="A74" s="107"/>
      <c r="C74" s="29">
        <v>1</v>
      </c>
      <c r="D74" s="29" t="s">
        <v>166</v>
      </c>
      <c r="M74" s="43">
        <v>1</v>
      </c>
      <c r="N74" s="29" t="s">
        <v>167</v>
      </c>
      <c r="P74" s="44"/>
    </row>
    <row r="75" spans="1:20">
      <c r="A75" s="29"/>
      <c r="C75" s="29">
        <v>2</v>
      </c>
      <c r="D75" s="29" t="s">
        <v>168</v>
      </c>
      <c r="H75" s="29">
        <f>SUM(H71-G71)</f>
        <v>-3.637978807091713E-12</v>
      </c>
      <c r="M75" s="43"/>
    </row>
    <row r="76" spans="1:20">
      <c r="A76" s="29"/>
      <c r="C76" s="29">
        <v>3</v>
      </c>
      <c r="D76" s="29" t="s">
        <v>169</v>
      </c>
      <c r="M76" s="43"/>
    </row>
    <row r="77" spans="1:20">
      <c r="A77" s="29"/>
      <c r="C77" s="29">
        <v>4</v>
      </c>
      <c r="D77" s="29" t="s">
        <v>170</v>
      </c>
      <c r="M77" s="43"/>
    </row>
    <row r="78" spans="1:20">
      <c r="A78" s="29"/>
      <c r="B78" s="30"/>
      <c r="C78" s="29">
        <v>5</v>
      </c>
      <c r="D78" s="29" t="s">
        <v>171</v>
      </c>
    </row>
    <row r="79" spans="1:20">
      <c r="A79" s="29"/>
      <c r="B79" s="30"/>
    </row>
    <row r="80" spans="1:20">
      <c r="B80" s="30"/>
    </row>
    <row r="88" ht="12" customHeight="1"/>
  </sheetData>
  <mergeCells count="8">
    <mergeCell ref="Q1:R1"/>
    <mergeCell ref="S1:T1"/>
    <mergeCell ref="C1:D1"/>
    <mergeCell ref="E1:F1"/>
    <mergeCell ref="G1:H1"/>
    <mergeCell ref="K1:L1"/>
    <mergeCell ref="N1:O1"/>
    <mergeCell ref="I1:J1"/>
  </mergeCells>
  <printOptions gridLines="1"/>
  <pageMargins left="0.74791666666666667" right="0.74791666666666667" top="0.98402777777777795" bottom="0.98402777777777783" header="0.51180555555555562" footer="0.51180555555555562"/>
  <pageSetup paperSize="9" scale="50" firstPageNumber="0" orientation="portrait" horizontalDpi="300" verticalDpi="300" r:id="rId1"/>
  <headerFooter alignWithMargins="0">
    <oddHeader>&amp;L&amp;"Gloucester MT Extra Condensed,Regular"&amp;12&amp;F
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A6AD98-C4EB-46D7-BB11-034C1C5B6278}"/>
</file>

<file path=customXml/itemProps2.xml><?xml version="1.0" encoding="utf-8"?>
<ds:datastoreItem xmlns:ds="http://schemas.openxmlformats.org/officeDocument/2006/customXml" ds:itemID="{739190DB-26E5-4D97-9297-6BF842179B18}"/>
</file>

<file path=customXml/itemProps3.xml><?xml version="1.0" encoding="utf-8"?>
<ds:datastoreItem xmlns:ds="http://schemas.openxmlformats.org/officeDocument/2006/customXml" ds:itemID="{057740CB-65E4-43E0-B20D-A70ADBA0C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Compaq</dc:creator>
  <cp:keywords/>
  <dc:description/>
  <cp:lastModifiedBy>Mandy Downie</cp:lastModifiedBy>
  <cp:revision/>
  <dcterms:created xsi:type="dcterms:W3CDTF">2009-10-20T11:35:22Z</dcterms:created>
  <dcterms:modified xsi:type="dcterms:W3CDTF">2026-06-16T11:08:40Z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0x010100CD04853568B40F4E8366B3070197220F</vt:lpwstr>
  </property>
</Properties>
</file>