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david\Documents\_David's Documents\Catholic Stuff\Mary's Well\"/>
    </mc:Choice>
  </mc:AlternateContent>
  <xr:revisionPtr revIDLastSave="0" documentId="13_ncr:1_{65949B38-21BD-43B1-8397-E009FCAC20D6}" xr6:coauthVersionLast="47" xr6:coauthVersionMax="47" xr10:uidLastSave="{00000000-0000-0000-0000-000000000000}"/>
  <bookViews>
    <workbookView xWindow="-108" yWindow="-108" windowWidth="23256" windowHeight="12456" tabRatio="500" activeTab="3" xr2:uid="{00000000-000D-0000-FFFF-FFFF00000000}"/>
  </bookViews>
  <sheets>
    <sheet name="I&amp;E" sheetId="7" r:id="rId1"/>
    <sheet name="BS" sheetId="8" r:id="rId2"/>
    <sheet name="FA Register" sheetId="9" r:id="rId3"/>
    <sheet name="Accounts" sheetId="3" r:id="rId4"/>
    <sheet name="Cash Box Breakdown" sheetId="6" r:id="rId5"/>
  </sheets>
  <definedNames>
    <definedName name="_xlnm.Print_Area" localSheetId="3">Accounts!$A$1:$H$51</definedName>
  </definedNames>
  <calcPr calcId="181029"/>
  <extLs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B18" i="7" l="1"/>
  <c r="B19" i="7"/>
  <c r="B10" i="7"/>
  <c r="B9" i="7"/>
  <c r="G49" i="3"/>
  <c r="G30" i="3"/>
  <c r="B17" i="7" l="1"/>
  <c r="F49" i="3"/>
  <c r="G51" i="3" l="1"/>
  <c r="B13" i="8" s="1"/>
  <c r="C13" i="7"/>
  <c r="F30" i="3" l="1"/>
  <c r="F51" i="3" l="1"/>
  <c r="B12" i="8" s="1"/>
  <c r="H49" i="3"/>
  <c r="H30" i="3"/>
  <c r="H51" i="3" l="1"/>
  <c r="C12" i="6"/>
  <c r="E6" i="9" l="1"/>
  <c r="B20" i="7" s="1"/>
  <c r="C29" i="8" l="1"/>
  <c r="B26" i="8" s="1"/>
  <c r="C14" i="8"/>
  <c r="C18" i="8" s="1"/>
  <c r="C6" i="9"/>
  <c r="C22" i="7"/>
  <c r="C22" i="8" l="1"/>
  <c r="D6" i="9"/>
  <c r="F6" i="9"/>
  <c r="B9" i="8" s="1"/>
  <c r="B22" i="7"/>
  <c r="C24" i="7"/>
  <c r="B13" i="7"/>
  <c r="C13" i="6"/>
  <c r="C11" i="6"/>
  <c r="A28" i="7" l="1"/>
  <c r="B24" i="7"/>
  <c r="C10" i="6"/>
  <c r="C9" i="6"/>
  <c r="C8" i="6"/>
  <c r="C7" i="6"/>
  <c r="C6" i="6"/>
  <c r="C5" i="6"/>
  <c r="C4" i="6"/>
  <c r="C3" i="6"/>
  <c r="C15" i="6" l="1"/>
  <c r="B27" i="8"/>
  <c r="B29" i="8" s="1"/>
  <c r="H4" i="3" l="1"/>
  <c r="B14" i="8" l="1"/>
  <c r="B18" i="8" s="1"/>
  <c r="B22" i="8" s="1"/>
  <c r="C26" i="7" l="1"/>
  <c r="B25" i="7" s="1"/>
  <c r="B26" i="7" s="1"/>
</calcChain>
</file>

<file path=xl/sharedStrings.xml><?xml version="1.0" encoding="utf-8"?>
<sst xmlns="http://schemas.openxmlformats.org/spreadsheetml/2006/main" count="114" uniqueCount="70">
  <si>
    <t>Cash Box</t>
  </si>
  <si>
    <t>Bank Account</t>
  </si>
  <si>
    <t>Opening Balance</t>
  </si>
  <si>
    <t>Date</t>
  </si>
  <si>
    <t>Closing Balance</t>
  </si>
  <si>
    <t>Income</t>
  </si>
  <si>
    <t>Expenditure</t>
  </si>
  <si>
    <t>£</t>
  </si>
  <si>
    <t>Total</t>
  </si>
  <si>
    <t>Denomination</t>
  </si>
  <si>
    <t>Count</t>
  </si>
  <si>
    <t>Value</t>
  </si>
  <si>
    <t>Retailer</t>
  </si>
  <si>
    <t>Reimbursement to</t>
  </si>
  <si>
    <t>Income and expenditure</t>
  </si>
  <si>
    <t>Depreciation</t>
  </si>
  <si>
    <t>Surplus or (deficit) for the year</t>
  </si>
  <si>
    <t>Balance brought forward</t>
  </si>
  <si>
    <t>Balance carried forward</t>
  </si>
  <si>
    <t>Fixed asset register</t>
  </si>
  <si>
    <t>Item</t>
  </si>
  <si>
    <t>Cost</t>
  </si>
  <si>
    <t>Accumulated Depreciation</t>
  </si>
  <si>
    <t>Charge for the year</t>
  </si>
  <si>
    <t>Straight line depreciation</t>
  </si>
  <si>
    <t>Fixed assets</t>
  </si>
  <si>
    <t>Current assets</t>
  </si>
  <si>
    <t>Cash box</t>
  </si>
  <si>
    <t>Bank account</t>
  </si>
  <si>
    <t>Short term liabilities</t>
  </si>
  <si>
    <t>Net current assets</t>
  </si>
  <si>
    <t>Long term liabilities</t>
  </si>
  <si>
    <t>Net Assets</t>
  </si>
  <si>
    <t>Represented by</t>
  </si>
  <si>
    <t>Reserves at the beginning of the year</t>
  </si>
  <si>
    <t>Balance Sheet</t>
  </si>
  <si>
    <t>Net Book Value</t>
  </si>
  <si>
    <t>Mary's Well Accounts</t>
  </si>
  <si>
    <t>Invoice Number</t>
  </si>
  <si>
    <t>Donations</t>
  </si>
  <si>
    <t>Method</t>
  </si>
  <si>
    <t>Stripe Payments</t>
  </si>
  <si>
    <t>Google</t>
  </si>
  <si>
    <t>Wix</t>
  </si>
  <si>
    <t>Google refund</t>
  </si>
  <si>
    <t>For the year ended 31 May 2025</t>
  </si>
  <si>
    <t>As at 31 May 2025</t>
  </si>
  <si>
    <t>Mary's Well Accounts Year Ending 31st May 2025</t>
  </si>
  <si>
    <t>Cash @31/05/2025</t>
  </si>
  <si>
    <t>7414 SQSP* INV1613</t>
  </si>
  <si>
    <t>Hanna Alison</t>
  </si>
  <si>
    <t>7414 SQSP* INV1576</t>
  </si>
  <si>
    <t>7414 SQSP* INV1536</t>
  </si>
  <si>
    <t>7414 SQSP* INV1495</t>
  </si>
  <si>
    <t>7414 SQSP* INV1451</t>
  </si>
  <si>
    <t>7414 SQSP* INV1409</t>
  </si>
  <si>
    <t>7414 GOOGLE Domain</t>
  </si>
  <si>
    <t>SquareSpace</t>
  </si>
  <si>
    <t>Stripe</t>
  </si>
  <si>
    <t>7414 SQSP* INV1653</t>
  </si>
  <si>
    <t>Google Domain</t>
  </si>
  <si>
    <t>Square Space</t>
  </si>
  <si>
    <t>Substack</t>
  </si>
  <si>
    <t>7414 CCC GBP 40.40</t>
  </si>
  <si>
    <t>7414 SUBSTACK INC</t>
  </si>
  <si>
    <t>7414 SQSP* INV1696</t>
  </si>
  <si>
    <t>7414 SQSP* INV1736</t>
  </si>
  <si>
    <t>7414 SQSP* INV1778</t>
  </si>
  <si>
    <t>7414 SQSP* INV1819</t>
  </si>
  <si>
    <t>Currency Conversion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</si>
</sst>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£&quot;* #,##0.00_-;\-&quot;£&quot;* #,##0.00_-;_-&quot;£&quot;* &quot;-&quot;??_-;_-@_-"/>
    <numFmt numFmtId="164" formatCode="&quot;£&quot;#,##0.00"/>
    <numFmt numFmtId="165" formatCode="dd\ mmm\ yy"/>
    <numFmt numFmtId="166" formatCode="#,##0.00;[Red]\(#,##0.00\);&quot;-&quot;"/>
    <numFmt numFmtId="167" formatCode="yyyy"/>
    <numFmt numFmtId="168" formatCode="#,##0.00;[Red]\(#,##0.00\)"/>
    <numFmt numFmtId="169" formatCode="#,##0.00;[Red]#,##0.00"/>
    <numFmt numFmtId="170" formatCode="#,##0.0;[Red]#,##0.0"/>
  </numFmts>
  <fonts count="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4" fontId="5" fillId="0" borderId="0" applyFont="0" applyFill="0" applyBorder="0" applyAlignment="0" applyProtection="0"/>
    <xf numFmtId="0" fontId="7" fillId="0" borderId="0"/>
    <xf numFmtId="0" fontId="8" fillId="0" borderId="0"/>
  </cellStyleXfs>
  <cellXfs count="38">
    <xf numFmtId="0" fontId="0" fillId="0" borderId="0" xfId="0"/>
    <xf numFmtId="164" fontId="0" fillId="0" borderId="0" xfId="0" applyNumberFormat="1"/>
    <xf numFmtId="14" fontId="0" fillId="0" borderId="0" xfId="0" applyNumberFormat="1"/>
    <xf numFmtId="164" fontId="1" fillId="0" borderId="0" xfId="0" applyNumberFormat="1" applyFont="1"/>
    <xf numFmtId="0" fontId="1" fillId="0" borderId="0" xfId="0" applyFont="1"/>
    <xf numFmtId="0" fontId="4" fillId="0" borderId="0" xfId="0" applyFont="1"/>
    <xf numFmtId="44" fontId="0" fillId="0" borderId="0" xfId="5" applyFont="1"/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164" fontId="0" fillId="0" borderId="0" xfId="5" applyNumberFormat="1" applyFont="1" applyAlignment="1">
      <alignment horizontal="right"/>
    </xf>
    <xf numFmtId="1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4" fontId="0" fillId="0" borderId="0" xfId="5" applyNumberFormat="1" applyFont="1" applyAlignment="1"/>
    <xf numFmtId="0" fontId="1" fillId="0" borderId="0" xfId="0" applyFont="1" applyAlignment="1">
      <alignment horizontal="left"/>
    </xf>
    <xf numFmtId="16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right"/>
    </xf>
    <xf numFmtId="164" fontId="1" fillId="0" borderId="0" xfId="5" applyNumberFormat="1" applyFont="1" applyAlignment="1">
      <alignment horizontal="right"/>
    </xf>
    <xf numFmtId="164" fontId="1" fillId="0" borderId="1" xfId="0" applyNumberFormat="1" applyFont="1" applyBorder="1"/>
    <xf numFmtId="0" fontId="0" fillId="0" borderId="0" xfId="0" applyAlignment="1">
      <alignment horizontal="right"/>
    </xf>
    <xf numFmtId="165" fontId="1" fillId="0" borderId="0" xfId="0" applyNumberFormat="1" applyFont="1"/>
    <xf numFmtId="166" fontId="0" fillId="0" borderId="0" xfId="0" applyNumberFormat="1"/>
    <xf numFmtId="166" fontId="1" fillId="0" borderId="1" xfId="0" applyNumberFormat="1" applyFont="1" applyBorder="1"/>
    <xf numFmtId="166" fontId="1" fillId="0" borderId="2" xfId="0" applyNumberFormat="1" applyFont="1" applyBorder="1"/>
    <xf numFmtId="0" fontId="1" fillId="0" borderId="0" xfId="0" applyFont="1" applyAlignment="1">
      <alignment horizontal="right" wrapText="1"/>
    </xf>
    <xf numFmtId="166" fontId="0" fillId="0" borderId="1" xfId="0" applyNumberFormat="1" applyBorder="1"/>
    <xf numFmtId="167" fontId="1" fillId="0" borderId="0" xfId="5" applyNumberFormat="1" applyFont="1" applyAlignment="1"/>
    <xf numFmtId="166" fontId="0" fillId="0" borderId="3" xfId="0" applyNumberFormat="1" applyBorder="1"/>
    <xf numFmtId="168" fontId="0" fillId="0" borderId="0" xfId="0" applyNumberFormat="1"/>
    <xf numFmtId="169" fontId="0" fillId="0" borderId="0" xfId="0" applyNumberFormat="1"/>
    <xf numFmtId="0" fontId="6" fillId="0" borderId="0" xfId="0" applyFont="1"/>
    <xf numFmtId="170" fontId="0" fillId="0" borderId="0" xfId="0" applyNumberFormat="1"/>
    <xf numFmtId="164" fontId="0" fillId="0" borderId="0" xfId="0" applyNumberFormat="1" applyAlignment="1">
      <alignment horizontal="center"/>
    </xf>
    <xf numFmtId="49" fontId="0" fillId="0" borderId="0" xfId="0" quotePrefix="1" applyNumberFormat="1" applyAlignment="1">
      <alignment horizontal="left"/>
    </xf>
    <xf numFmtId="0" fontId="4" fillId="0" borderId="0" xfId="0" applyFont="1" applyAlignment="1">
      <alignment horizontal="left"/>
    </xf>
  </cellXfs>
  <cellStyles count="8">
    <cellStyle name="Currency" xfId="5" builtinId="4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6" xr:uid="{F9801952-44B5-4467-9A1A-1A97A2C237B5}"/>
    <cellStyle name="Normal 3" xfId="7" xr:uid="{6EE8DEA6-E33A-474A-A1B8-AD91216B3BFF}"/>
  </cellStyles>
  <dxfs count="1">
    <dxf>
      <font>
        <color rgb="FFFF0000"/>
      </font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00DEC-050F-42F0-A382-97271E41E46B}">
  <dimension ref="A1:G30"/>
  <sheetViews>
    <sheetView workbookViewId="0">
      <selection activeCell="B24" sqref="B24"/>
    </sheetView>
  </sheetViews>
  <sheetFormatPr defaultRowHeight="15.6" x14ac:dyDescent="0.3"/>
  <cols>
    <col min="1" max="1" width="45.796875" bestFit="1" customWidth="1"/>
    <col min="2" max="3" width="9.296875" bestFit="1" customWidth="1"/>
  </cols>
  <sheetData>
    <row r="1" spans="1:3" ht="21" x14ac:dyDescent="0.4">
      <c r="A1" s="5" t="s">
        <v>37</v>
      </c>
    </row>
    <row r="2" spans="1:3" ht="21" x14ac:dyDescent="0.4">
      <c r="A2" s="5" t="s">
        <v>14</v>
      </c>
    </row>
    <row r="3" spans="1:3" ht="21" x14ac:dyDescent="0.4">
      <c r="A3" s="5" t="s">
        <v>45</v>
      </c>
    </row>
    <row r="6" spans="1:3" x14ac:dyDescent="0.3">
      <c r="B6" s="23">
        <v>45747</v>
      </c>
      <c r="C6" s="23">
        <v>45382</v>
      </c>
    </row>
    <row r="8" spans="1:3" x14ac:dyDescent="0.3">
      <c r="A8" s="4" t="s">
        <v>5</v>
      </c>
      <c r="B8" s="9" t="s">
        <v>7</v>
      </c>
      <c r="C8" s="9" t="s">
        <v>7</v>
      </c>
    </row>
    <row r="9" spans="1:3" x14ac:dyDescent="0.3">
      <c r="A9" s="2" t="s">
        <v>39</v>
      </c>
      <c r="B9" s="24">
        <f>Accounts!G7+Accounts!G10+Accounts!G12+Accounts!G14+Accounts!G15+Accounts!G18+Accounts!G19+Accounts!G20+Accounts!G21+Accounts!G22+Accounts!G23+Accounts!G27</f>
        <v>180</v>
      </c>
      <c r="C9" s="24">
        <v>60</v>
      </c>
    </row>
    <row r="10" spans="1:3" x14ac:dyDescent="0.3">
      <c r="A10" s="2" t="s">
        <v>41</v>
      </c>
      <c r="B10" s="24">
        <f>Accounts!G8+Accounts!G9+Accounts!G11+Accounts!G13+Accounts!G16+Accounts!G17+Accounts!G24+Accounts!G25+Accounts!G26+Accounts!G28</f>
        <v>238.05</v>
      </c>
      <c r="C10" s="24">
        <v>104.4</v>
      </c>
    </row>
    <row r="11" spans="1:3" x14ac:dyDescent="0.3">
      <c r="A11" s="2" t="s">
        <v>44</v>
      </c>
      <c r="B11" s="24"/>
      <c r="C11" s="24">
        <v>0.28000000000000003</v>
      </c>
    </row>
    <row r="12" spans="1:3" x14ac:dyDescent="0.3">
      <c r="A12" s="2"/>
      <c r="B12" s="24"/>
    </row>
    <row r="13" spans="1:3" x14ac:dyDescent="0.3">
      <c r="A13" s="2"/>
      <c r="B13" s="25">
        <f>SUM(B9:B12)</f>
        <v>418.05</v>
      </c>
      <c r="C13" s="25">
        <f>SUM(C9:C11)</f>
        <v>164.68</v>
      </c>
    </row>
    <row r="14" spans="1:3" x14ac:dyDescent="0.3">
      <c r="A14" s="2"/>
      <c r="B14" s="24"/>
      <c r="C14" s="24"/>
    </row>
    <row r="15" spans="1:3" x14ac:dyDescent="0.3">
      <c r="A15" s="4" t="s">
        <v>6</v>
      </c>
      <c r="B15" s="24"/>
      <c r="C15" s="24"/>
    </row>
    <row r="16" spans="1:3" x14ac:dyDescent="0.3">
      <c r="A16" s="2" t="s">
        <v>43</v>
      </c>
      <c r="B16" s="24"/>
      <c r="C16" s="24">
        <v>201.6</v>
      </c>
    </row>
    <row r="17" spans="1:7" x14ac:dyDescent="0.3">
      <c r="A17" s="2" t="s">
        <v>60</v>
      </c>
      <c r="B17" s="24">
        <f>Accounts!G33+Accounts!G34</f>
        <v>23.8</v>
      </c>
      <c r="C17" s="24"/>
    </row>
    <row r="18" spans="1:7" x14ac:dyDescent="0.3">
      <c r="A18" s="2" t="s">
        <v>61</v>
      </c>
      <c r="B18" s="24">
        <f>Accounts!G35+Accounts!G36+Accounts!G37+Accounts!G38+Accounts!G39+Accounts!G40+Accounts!G41+Accounts!G44+Accounts!G45+Accounts!G46+Accounts!G47</f>
        <v>156.99000000000004</v>
      </c>
      <c r="C18" s="24"/>
    </row>
    <row r="19" spans="1:7" x14ac:dyDescent="0.3">
      <c r="A19" s="2" t="s">
        <v>62</v>
      </c>
      <c r="B19" s="24">
        <f>Accounts!G43+Accounts!G42</f>
        <v>41.51</v>
      </c>
      <c r="C19" s="24"/>
    </row>
    <row r="20" spans="1:7" x14ac:dyDescent="0.3">
      <c r="A20" s="2" t="s">
        <v>15</v>
      </c>
      <c r="B20" s="24">
        <f>'FA Register'!E6 * -1</f>
        <v>0</v>
      </c>
      <c r="C20" s="24"/>
      <c r="G20" s="32"/>
    </row>
    <row r="21" spans="1:7" x14ac:dyDescent="0.3">
      <c r="A21" s="2"/>
      <c r="B21" s="24"/>
      <c r="C21" s="24"/>
    </row>
    <row r="22" spans="1:7" x14ac:dyDescent="0.3">
      <c r="A22" s="2"/>
      <c r="B22" s="25">
        <f>SUM(B16:B21)</f>
        <v>222.30000000000004</v>
      </c>
      <c r="C22" s="25">
        <f>SUM(C16:C21)</f>
        <v>201.6</v>
      </c>
      <c r="F22" s="32"/>
    </row>
    <row r="23" spans="1:7" x14ac:dyDescent="0.3">
      <c r="A23" s="2"/>
      <c r="B23" s="24"/>
      <c r="C23" s="24"/>
    </row>
    <row r="24" spans="1:7" x14ac:dyDescent="0.3">
      <c r="A24" s="2" t="s">
        <v>16</v>
      </c>
      <c r="B24" s="24">
        <f>B13-B22</f>
        <v>195.74999999999997</v>
      </c>
      <c r="C24" s="24">
        <f>C13-C22</f>
        <v>-36.919999999999987</v>
      </c>
    </row>
    <row r="25" spans="1:7" x14ac:dyDescent="0.3">
      <c r="A25" s="2" t="s">
        <v>17</v>
      </c>
      <c r="B25" s="24">
        <f>C26</f>
        <v>145.08000000000001</v>
      </c>
      <c r="C25" s="24">
        <v>182</v>
      </c>
    </row>
    <row r="26" spans="1:7" ht="16.2" thickBot="1" x14ac:dyDescent="0.35">
      <c r="A26" s="2" t="s">
        <v>18</v>
      </c>
      <c r="B26" s="26">
        <f>SUM(B24:B25)</f>
        <v>340.83</v>
      </c>
      <c r="C26" s="26">
        <f>SUM(C24:C25)</f>
        <v>145.08000000000001</v>
      </c>
    </row>
    <row r="28" spans="1:7" x14ac:dyDescent="0.3">
      <c r="A28" s="33" t="str">
        <f>IF(B13-B22+B20 &lt;&gt; Accounts!F30+Accounts!G30-(Accounts!F49+Accounts!G49), "I&amp;E doesn't match Accounts", "")</f>
        <v/>
      </c>
      <c r="E28" s="32"/>
    </row>
    <row r="29" spans="1:7" x14ac:dyDescent="0.3">
      <c r="E29" s="34"/>
    </row>
    <row r="30" spans="1:7" x14ac:dyDescent="0.3">
      <c r="B30" s="3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7625D-8854-4F51-A4BB-C404284538B8}">
  <dimension ref="A1:C29"/>
  <sheetViews>
    <sheetView workbookViewId="0">
      <selection activeCell="B12" sqref="B12"/>
    </sheetView>
  </sheetViews>
  <sheetFormatPr defaultRowHeight="15.6" x14ac:dyDescent="0.3"/>
  <cols>
    <col min="1" max="1" width="32.5" bestFit="1" customWidth="1"/>
  </cols>
  <sheetData>
    <row r="1" spans="1:3" ht="21" x14ac:dyDescent="0.4">
      <c r="A1" s="5" t="s">
        <v>37</v>
      </c>
      <c r="B1" s="5"/>
      <c r="C1" s="5"/>
    </row>
    <row r="2" spans="1:3" ht="21" x14ac:dyDescent="0.4">
      <c r="A2" s="5" t="s">
        <v>35</v>
      </c>
      <c r="B2" s="5"/>
      <c r="C2" s="5"/>
    </row>
    <row r="3" spans="1:3" ht="21" x14ac:dyDescent="0.4">
      <c r="A3" s="37" t="s">
        <v>46</v>
      </c>
      <c r="B3" s="37"/>
      <c r="C3" s="37"/>
    </row>
    <row r="5" spans="1:3" x14ac:dyDescent="0.3">
      <c r="A5" s="4"/>
      <c r="B5" s="9"/>
      <c r="C5" s="9"/>
    </row>
    <row r="6" spans="1:3" x14ac:dyDescent="0.3">
      <c r="B6" s="29">
        <v>45747</v>
      </c>
      <c r="C6" s="29">
        <v>45382</v>
      </c>
    </row>
    <row r="8" spans="1:3" x14ac:dyDescent="0.3">
      <c r="B8" s="9" t="s">
        <v>7</v>
      </c>
      <c r="C8" s="9" t="s">
        <v>7</v>
      </c>
    </row>
    <row r="9" spans="1:3" x14ac:dyDescent="0.3">
      <c r="A9" s="4" t="s">
        <v>25</v>
      </c>
      <c r="B9" s="24">
        <f>'FA Register'!F6</f>
        <v>0</v>
      </c>
      <c r="C9" s="24"/>
    </row>
    <row r="10" spans="1:3" x14ac:dyDescent="0.3">
      <c r="B10" s="24"/>
      <c r="C10" s="24"/>
    </row>
    <row r="11" spans="1:3" x14ac:dyDescent="0.3">
      <c r="A11" s="4" t="s">
        <v>26</v>
      </c>
      <c r="B11" s="24"/>
      <c r="C11" s="24"/>
    </row>
    <row r="12" spans="1:3" x14ac:dyDescent="0.3">
      <c r="A12" s="2" t="s">
        <v>27</v>
      </c>
      <c r="B12" s="24">
        <f>Accounts!F51</f>
        <v>12</v>
      </c>
      <c r="C12" s="24">
        <v>12</v>
      </c>
    </row>
    <row r="13" spans="1:3" x14ac:dyDescent="0.3">
      <c r="A13" s="2" t="s">
        <v>28</v>
      </c>
      <c r="B13" s="30">
        <f>Accounts!G51</f>
        <v>328.82999999999993</v>
      </c>
      <c r="C13" s="30">
        <v>133.08000000000001</v>
      </c>
    </row>
    <row r="14" spans="1:3" x14ac:dyDescent="0.3">
      <c r="A14" s="2"/>
      <c r="B14" s="24">
        <f>SUM(B12:B13)</f>
        <v>340.82999999999993</v>
      </c>
      <c r="C14" s="24">
        <f>SUM(C11:C13)</f>
        <v>145.08000000000001</v>
      </c>
    </row>
    <row r="15" spans="1:3" x14ac:dyDescent="0.3">
      <c r="A15" s="2"/>
      <c r="B15" s="31"/>
      <c r="C15" s="31"/>
    </row>
    <row r="16" spans="1:3" x14ac:dyDescent="0.3">
      <c r="A16" s="11" t="s">
        <v>29</v>
      </c>
      <c r="B16" s="24">
        <v>0</v>
      </c>
      <c r="C16" s="24">
        <v>0</v>
      </c>
    </row>
    <row r="17" spans="1:3" x14ac:dyDescent="0.3">
      <c r="A17" s="2"/>
      <c r="B17" s="30"/>
      <c r="C17" s="30"/>
    </row>
    <row r="18" spans="1:3" x14ac:dyDescent="0.3">
      <c r="A18" s="11" t="s">
        <v>30</v>
      </c>
      <c r="B18" s="24">
        <f>B14-B16</f>
        <v>340.82999999999993</v>
      </c>
      <c r="C18" s="24">
        <f>C14-C16</f>
        <v>145.08000000000001</v>
      </c>
    </row>
    <row r="19" spans="1:3" x14ac:dyDescent="0.3">
      <c r="A19" s="11"/>
      <c r="B19" s="31"/>
      <c r="C19" s="31"/>
    </row>
    <row r="20" spans="1:3" x14ac:dyDescent="0.3">
      <c r="A20" s="11" t="s">
        <v>31</v>
      </c>
      <c r="B20" s="24">
        <v>0</v>
      </c>
      <c r="C20" s="24">
        <v>0</v>
      </c>
    </row>
    <row r="21" spans="1:3" x14ac:dyDescent="0.3">
      <c r="A21" s="2"/>
      <c r="B21" s="24"/>
      <c r="C21" s="24"/>
    </row>
    <row r="22" spans="1:3" ht="16.2" thickBot="1" x14ac:dyDescent="0.35">
      <c r="A22" s="11" t="s">
        <v>32</v>
      </c>
      <c r="B22" s="26">
        <f>B18+B9+B20</f>
        <v>340.82999999999993</v>
      </c>
      <c r="C22" s="26">
        <f>C18+C9+C20</f>
        <v>145.08000000000001</v>
      </c>
    </row>
    <row r="23" spans="1:3" x14ac:dyDescent="0.3">
      <c r="A23" s="2"/>
      <c r="B23" s="24"/>
      <c r="C23" s="24"/>
    </row>
    <row r="24" spans="1:3" x14ac:dyDescent="0.3">
      <c r="A24" s="2"/>
      <c r="B24" s="24"/>
      <c r="C24" s="24"/>
    </row>
    <row r="25" spans="1:3" x14ac:dyDescent="0.3">
      <c r="A25" s="11" t="s">
        <v>33</v>
      </c>
      <c r="B25" s="24"/>
      <c r="C25" s="24"/>
    </row>
    <row r="26" spans="1:3" x14ac:dyDescent="0.3">
      <c r="A26" s="2" t="s">
        <v>34</v>
      </c>
      <c r="B26" s="24">
        <f>C29</f>
        <v>145.08000000000001</v>
      </c>
      <c r="C26" s="24">
        <v>0</v>
      </c>
    </row>
    <row r="27" spans="1:3" x14ac:dyDescent="0.3">
      <c r="A27" s="2" t="s">
        <v>16</v>
      </c>
      <c r="B27" s="24">
        <f>'I&amp;E'!B24</f>
        <v>195.74999999999997</v>
      </c>
      <c r="C27" s="24">
        <v>145.08000000000001</v>
      </c>
    </row>
    <row r="28" spans="1:3" x14ac:dyDescent="0.3">
      <c r="A28" s="2"/>
      <c r="B28" s="24"/>
      <c r="C28" s="24"/>
    </row>
    <row r="29" spans="1:3" ht="16.2" thickBot="1" x14ac:dyDescent="0.35">
      <c r="A29" s="2"/>
      <c r="B29" s="26">
        <f>SUM(B25:B27)</f>
        <v>340.83</v>
      </c>
      <c r="C29" s="26">
        <f>SUM(C25:C27)</f>
        <v>145.08000000000001</v>
      </c>
    </row>
  </sheetData>
  <mergeCells count="1">
    <mergeCell ref="A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D38B7-9830-4BFF-A12D-760AA9FA8B91}">
  <dimension ref="A1:G6"/>
  <sheetViews>
    <sheetView workbookViewId="0">
      <selection activeCell="B13" sqref="B13"/>
    </sheetView>
  </sheetViews>
  <sheetFormatPr defaultRowHeight="15.6" x14ac:dyDescent="0.3"/>
  <cols>
    <col min="1" max="1" width="11.296875" style="13" customWidth="1"/>
    <col min="2" max="2" width="19.69921875" customWidth="1"/>
    <col min="3" max="7" width="11.796875" customWidth="1"/>
  </cols>
  <sheetData>
    <row r="1" spans="1:7" ht="21" x14ac:dyDescent="0.4">
      <c r="A1" s="37" t="s">
        <v>37</v>
      </c>
      <c r="B1" s="37"/>
      <c r="C1" s="37"/>
      <c r="D1" s="37"/>
      <c r="E1" s="22"/>
      <c r="F1" s="22"/>
      <c r="G1" s="22"/>
    </row>
    <row r="2" spans="1:7" ht="21" x14ac:dyDescent="0.4">
      <c r="A2" s="37" t="s">
        <v>19</v>
      </c>
      <c r="B2" s="37"/>
      <c r="C2" s="22"/>
      <c r="D2" s="22"/>
      <c r="E2" s="22"/>
      <c r="F2" s="22"/>
      <c r="G2" s="22"/>
    </row>
    <row r="3" spans="1:7" x14ac:dyDescent="0.3">
      <c r="C3" s="22"/>
      <c r="D3" s="22"/>
      <c r="E3" s="22"/>
      <c r="F3" s="22"/>
      <c r="G3" s="22"/>
    </row>
    <row r="4" spans="1:7" ht="31.2" x14ac:dyDescent="0.3">
      <c r="A4" s="16" t="s">
        <v>3</v>
      </c>
      <c r="B4" s="4" t="s">
        <v>20</v>
      </c>
      <c r="C4" s="27" t="s">
        <v>21</v>
      </c>
      <c r="D4" s="27" t="s">
        <v>22</v>
      </c>
      <c r="E4" s="27" t="s">
        <v>23</v>
      </c>
      <c r="F4" s="27" t="s">
        <v>36</v>
      </c>
      <c r="G4" s="27" t="s">
        <v>24</v>
      </c>
    </row>
    <row r="5" spans="1:7" x14ac:dyDescent="0.3">
      <c r="C5" s="24"/>
      <c r="D5" s="24"/>
      <c r="E5" s="24"/>
      <c r="F5" s="24"/>
      <c r="G5" s="22"/>
    </row>
    <row r="6" spans="1:7" x14ac:dyDescent="0.3">
      <c r="C6" s="28">
        <f>SUM(C5:C5)</f>
        <v>0</v>
      </c>
      <c r="D6" s="28">
        <f>SUM(D5:D5)</f>
        <v>0</v>
      </c>
      <c r="E6" s="28">
        <f>SUM(E5:E5)</f>
        <v>0</v>
      </c>
      <c r="F6" s="28">
        <f>SUM(F5:F5)</f>
        <v>0</v>
      </c>
      <c r="G6" s="22"/>
    </row>
  </sheetData>
  <mergeCells count="2">
    <mergeCell ref="A1:D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AF7BB-9321-4C62-8E92-36E2B5EB1CC1}">
  <sheetPr>
    <pageSetUpPr fitToPage="1"/>
  </sheetPr>
  <dimension ref="A1:R97"/>
  <sheetViews>
    <sheetView tabSelected="1" workbookViewId="0">
      <pane ySplit="4" topLeftCell="A29" activePane="bottomLeft" state="frozen"/>
      <selection pane="bottomLeft" activeCell="C43" sqref="C43"/>
    </sheetView>
  </sheetViews>
  <sheetFormatPr defaultRowHeight="15.6" x14ac:dyDescent="0.3"/>
  <cols>
    <col min="1" max="1" width="60.19921875" customWidth="1"/>
    <col min="2" max="2" width="11.3984375" customWidth="1"/>
    <col min="3" max="3" width="30.19921875" bestFit="1" customWidth="1"/>
    <col min="4" max="4" width="15.19921875" bestFit="1" customWidth="1"/>
    <col min="5" max="5" width="25.5" bestFit="1" customWidth="1"/>
    <col min="6" max="6" width="10.69921875" customWidth="1"/>
    <col min="7" max="7" width="14.69921875" customWidth="1"/>
    <col min="8" max="8" width="13.19921875" customWidth="1"/>
    <col min="9" max="9" width="10.09765625" customWidth="1"/>
    <col min="10" max="10" width="10.69921875" style="13" customWidth="1"/>
    <col min="11" max="12" width="10.69921875" customWidth="1"/>
    <col min="14" max="14" width="13.09765625" bestFit="1" customWidth="1"/>
  </cols>
  <sheetData>
    <row r="1" spans="1:18" ht="21" x14ac:dyDescent="0.4">
      <c r="A1" s="5" t="s">
        <v>47</v>
      </c>
      <c r="B1" s="5"/>
      <c r="C1" s="5"/>
      <c r="D1" s="5"/>
      <c r="E1" s="5"/>
      <c r="F1" s="5"/>
      <c r="G1" s="5"/>
    </row>
    <row r="3" spans="1:18" x14ac:dyDescent="0.3">
      <c r="F3" s="9" t="s">
        <v>0</v>
      </c>
      <c r="G3" s="9" t="s">
        <v>1</v>
      </c>
      <c r="H3" s="9" t="s">
        <v>8</v>
      </c>
      <c r="K3" s="4"/>
    </row>
    <row r="4" spans="1:18" x14ac:dyDescent="0.3">
      <c r="A4" s="4" t="s">
        <v>2</v>
      </c>
      <c r="B4" s="4"/>
      <c r="C4" s="4"/>
      <c r="D4" s="4"/>
      <c r="E4" s="4"/>
      <c r="F4" s="20">
        <v>12</v>
      </c>
      <c r="G4" s="20">
        <v>133.08000000000001</v>
      </c>
      <c r="H4" s="20">
        <f>F4+G4</f>
        <v>145.08000000000001</v>
      </c>
      <c r="J4" s="14"/>
      <c r="K4" s="15"/>
      <c r="R4" s="10"/>
    </row>
    <row r="5" spans="1:18" x14ac:dyDescent="0.3">
      <c r="H5" s="6"/>
      <c r="K5" s="1"/>
    </row>
    <row r="6" spans="1:18" x14ac:dyDescent="0.3">
      <c r="A6" s="4" t="s">
        <v>5</v>
      </c>
      <c r="B6" s="4" t="s">
        <v>3</v>
      </c>
      <c r="C6" s="4" t="s">
        <v>38</v>
      </c>
      <c r="D6" s="4"/>
      <c r="E6" s="4"/>
      <c r="F6" s="8"/>
      <c r="G6" s="8"/>
      <c r="J6" s="14"/>
      <c r="K6" s="1"/>
      <c r="L6" s="12"/>
    </row>
    <row r="7" spans="1:18" x14ac:dyDescent="0.3">
      <c r="A7" t="s">
        <v>50</v>
      </c>
      <c r="B7" s="2">
        <v>45446</v>
      </c>
      <c r="C7" s="2"/>
      <c r="D7" s="2"/>
      <c r="E7" s="2"/>
      <c r="F7" s="19"/>
      <c r="G7" s="19">
        <v>15</v>
      </c>
      <c r="H7" s="1"/>
      <c r="I7" s="13"/>
      <c r="J7" s="14"/>
      <c r="K7" s="1"/>
    </row>
    <row r="8" spans="1:18" x14ac:dyDescent="0.3">
      <c r="A8" t="s">
        <v>58</v>
      </c>
      <c r="B8" s="2">
        <v>45456</v>
      </c>
      <c r="C8" s="2"/>
      <c r="D8" s="2"/>
      <c r="E8" s="2"/>
      <c r="F8" s="19"/>
      <c r="G8" s="19">
        <v>4.2</v>
      </c>
      <c r="H8" s="1"/>
      <c r="I8" s="13"/>
      <c r="J8" s="14"/>
      <c r="K8" s="1"/>
    </row>
    <row r="9" spans="1:18" x14ac:dyDescent="0.3">
      <c r="A9" t="s">
        <v>58</v>
      </c>
      <c r="B9" s="2">
        <v>45463</v>
      </c>
      <c r="C9" s="2"/>
      <c r="D9" s="2"/>
      <c r="E9" s="2"/>
      <c r="F9" s="19"/>
      <c r="G9" s="19">
        <v>43.8</v>
      </c>
      <c r="H9" s="1"/>
      <c r="I9" s="13"/>
      <c r="J9" s="14"/>
      <c r="K9" s="1"/>
    </row>
    <row r="10" spans="1:18" x14ac:dyDescent="0.3">
      <c r="A10" t="s">
        <v>50</v>
      </c>
      <c r="B10" s="2">
        <v>45475</v>
      </c>
      <c r="C10" s="2"/>
      <c r="D10" s="2"/>
      <c r="E10" s="2"/>
      <c r="F10" s="19"/>
      <c r="G10" s="19">
        <v>15</v>
      </c>
      <c r="H10" s="1"/>
      <c r="I10" s="13"/>
      <c r="J10" s="14"/>
      <c r="K10" s="1"/>
    </row>
    <row r="11" spans="1:18" x14ac:dyDescent="0.3">
      <c r="A11" t="s">
        <v>58</v>
      </c>
      <c r="B11" s="2">
        <v>45488</v>
      </c>
      <c r="C11" s="2"/>
      <c r="D11" s="2"/>
      <c r="E11" s="2"/>
      <c r="F11" s="19"/>
      <c r="G11" s="19">
        <v>4.2</v>
      </c>
      <c r="H11" s="1"/>
      <c r="I11" s="13"/>
      <c r="J11" s="14"/>
      <c r="K11" s="1"/>
    </row>
    <row r="12" spans="1:18" x14ac:dyDescent="0.3">
      <c r="A12" t="s">
        <v>50</v>
      </c>
      <c r="B12" s="2">
        <v>45506</v>
      </c>
      <c r="C12" s="2"/>
      <c r="D12" s="2"/>
      <c r="E12" s="2"/>
      <c r="F12" s="19"/>
      <c r="G12" s="19">
        <v>15</v>
      </c>
      <c r="H12" s="1"/>
      <c r="I12" s="13"/>
      <c r="J12" s="14"/>
      <c r="K12" s="1"/>
    </row>
    <row r="13" spans="1:18" x14ac:dyDescent="0.3">
      <c r="A13" t="s">
        <v>58</v>
      </c>
      <c r="B13" s="2">
        <v>45517</v>
      </c>
      <c r="C13" s="2"/>
      <c r="D13" s="2"/>
      <c r="E13" s="2"/>
      <c r="F13" s="19"/>
      <c r="G13" s="19">
        <v>4.2</v>
      </c>
      <c r="H13" s="1"/>
      <c r="I13" s="13"/>
      <c r="J13" s="14"/>
      <c r="K13" s="1"/>
    </row>
    <row r="14" spans="1:18" x14ac:dyDescent="0.3">
      <c r="A14" t="s">
        <v>50</v>
      </c>
      <c r="B14" s="2">
        <v>45537</v>
      </c>
      <c r="C14" s="2"/>
      <c r="D14" s="2"/>
      <c r="E14" s="2"/>
      <c r="F14" s="19"/>
      <c r="G14" s="19">
        <v>15</v>
      </c>
      <c r="H14" s="1"/>
      <c r="I14" s="13"/>
      <c r="J14" s="14"/>
      <c r="K14" s="1"/>
    </row>
    <row r="15" spans="1:18" x14ac:dyDescent="0.3">
      <c r="A15" t="s">
        <v>50</v>
      </c>
      <c r="B15" s="2">
        <v>45567</v>
      </c>
      <c r="C15" s="2"/>
      <c r="D15" s="2"/>
      <c r="E15" s="2"/>
      <c r="F15" s="19"/>
      <c r="G15" s="19">
        <v>15</v>
      </c>
      <c r="H15" s="1"/>
      <c r="I15" s="13"/>
      <c r="J15" s="14"/>
      <c r="K15" s="1"/>
    </row>
    <row r="16" spans="1:18" x14ac:dyDescent="0.3">
      <c r="A16" t="s">
        <v>58</v>
      </c>
      <c r="B16" s="2">
        <v>45572</v>
      </c>
      <c r="C16" s="2"/>
      <c r="D16" s="2"/>
      <c r="E16" s="2"/>
      <c r="F16" s="19"/>
      <c r="G16" s="19">
        <v>43.8</v>
      </c>
      <c r="H16" s="1"/>
      <c r="I16" s="13"/>
      <c r="J16" s="14"/>
      <c r="K16" s="1"/>
    </row>
    <row r="17" spans="1:12" x14ac:dyDescent="0.3">
      <c r="A17" t="s">
        <v>58</v>
      </c>
      <c r="B17" s="2">
        <v>45583</v>
      </c>
      <c r="C17" s="2"/>
      <c r="D17" s="2"/>
      <c r="E17" s="2"/>
      <c r="F17" s="19"/>
      <c r="G17" s="19">
        <v>41.85</v>
      </c>
      <c r="H17" s="1"/>
      <c r="I17" s="13"/>
      <c r="J17" s="14"/>
      <c r="K17" s="1"/>
    </row>
    <row r="18" spans="1:12" x14ac:dyDescent="0.3">
      <c r="A18" t="s">
        <v>50</v>
      </c>
      <c r="B18" s="2">
        <v>45600</v>
      </c>
      <c r="C18" s="2"/>
      <c r="D18" s="2"/>
      <c r="E18" s="2"/>
      <c r="F18" s="19"/>
      <c r="G18" s="19">
        <v>15</v>
      </c>
      <c r="H18" s="1"/>
      <c r="I18" s="13"/>
      <c r="J18" s="14"/>
      <c r="K18" s="1"/>
    </row>
    <row r="19" spans="1:12" x14ac:dyDescent="0.3">
      <c r="A19" t="s">
        <v>50</v>
      </c>
      <c r="B19" s="2">
        <v>45628</v>
      </c>
      <c r="C19" s="2"/>
      <c r="D19" s="2"/>
      <c r="E19" s="2"/>
      <c r="F19" s="19"/>
      <c r="G19" s="19">
        <v>15</v>
      </c>
      <c r="H19" s="1"/>
      <c r="I19" s="13"/>
      <c r="J19" s="14"/>
      <c r="K19" s="1"/>
    </row>
    <row r="20" spans="1:12" x14ac:dyDescent="0.3">
      <c r="A20" t="s">
        <v>50</v>
      </c>
      <c r="B20" s="2">
        <v>45659</v>
      </c>
      <c r="C20" s="2"/>
      <c r="D20" s="2"/>
      <c r="E20" s="2"/>
      <c r="F20" s="19"/>
      <c r="G20" s="19">
        <v>15</v>
      </c>
      <c r="H20" s="1"/>
      <c r="I20" s="13"/>
      <c r="J20" s="14"/>
      <c r="K20" s="1"/>
    </row>
    <row r="21" spans="1:12" x14ac:dyDescent="0.3">
      <c r="A21" t="s">
        <v>50</v>
      </c>
      <c r="B21" s="2">
        <v>45691</v>
      </c>
      <c r="C21" s="2"/>
      <c r="D21" s="2"/>
      <c r="E21" s="2"/>
      <c r="F21" s="19"/>
      <c r="G21" s="19">
        <v>15</v>
      </c>
      <c r="H21" s="1"/>
      <c r="I21" s="13"/>
      <c r="J21" s="14"/>
      <c r="K21" s="1"/>
    </row>
    <row r="22" spans="1:12" x14ac:dyDescent="0.3">
      <c r="A22" t="s">
        <v>50</v>
      </c>
      <c r="B22" s="2">
        <v>45719</v>
      </c>
      <c r="C22" s="2"/>
      <c r="D22" s="2"/>
      <c r="E22" s="2"/>
      <c r="F22" s="19"/>
      <c r="G22" s="19">
        <v>15</v>
      </c>
      <c r="H22" s="1"/>
      <c r="I22" s="13"/>
      <c r="J22" s="14"/>
      <c r="K22" s="1"/>
    </row>
    <row r="23" spans="1:12" x14ac:dyDescent="0.3">
      <c r="A23" t="s">
        <v>50</v>
      </c>
      <c r="B23" s="2">
        <v>45749</v>
      </c>
      <c r="C23" s="2"/>
      <c r="D23" s="2"/>
      <c r="E23" s="2"/>
      <c r="F23" s="19"/>
      <c r="G23" s="19">
        <v>15</v>
      </c>
      <c r="H23" s="1"/>
      <c r="I23" s="13"/>
      <c r="J23" s="14"/>
      <c r="K23" s="1"/>
    </row>
    <row r="24" spans="1:12" x14ac:dyDescent="0.3">
      <c r="A24" t="s">
        <v>58</v>
      </c>
      <c r="B24" s="2">
        <v>45751</v>
      </c>
      <c r="C24" s="2"/>
      <c r="D24" s="2"/>
      <c r="E24" s="2"/>
      <c r="F24" s="19"/>
      <c r="G24" s="19">
        <v>43.8</v>
      </c>
      <c r="H24" s="1"/>
      <c r="I24" s="13"/>
      <c r="J24" s="14"/>
      <c r="K24" s="1"/>
    </row>
    <row r="25" spans="1:12" x14ac:dyDescent="0.3">
      <c r="A25" t="s">
        <v>58</v>
      </c>
      <c r="B25" s="2">
        <v>45757</v>
      </c>
      <c r="C25" s="2"/>
      <c r="D25" s="2"/>
      <c r="E25" s="2"/>
      <c r="F25" s="19"/>
      <c r="G25" s="19">
        <v>4.2</v>
      </c>
      <c r="H25" s="1"/>
      <c r="I25" s="13"/>
      <c r="J25" s="14"/>
      <c r="K25" s="1"/>
    </row>
    <row r="26" spans="1:12" x14ac:dyDescent="0.3">
      <c r="A26" t="s">
        <v>58</v>
      </c>
      <c r="B26" s="2">
        <v>45769</v>
      </c>
      <c r="C26" s="2"/>
      <c r="D26" s="2"/>
      <c r="E26" s="2"/>
      <c r="F26" s="19"/>
      <c r="G26" s="19">
        <v>43.8</v>
      </c>
      <c r="H26" s="1"/>
      <c r="I26" s="13"/>
      <c r="J26" s="14"/>
      <c r="K26" s="1"/>
    </row>
    <row r="27" spans="1:12" x14ac:dyDescent="0.3">
      <c r="A27" t="s">
        <v>50</v>
      </c>
      <c r="B27" s="2">
        <v>45779</v>
      </c>
      <c r="C27" s="2"/>
      <c r="D27" s="2"/>
      <c r="E27" s="2"/>
      <c r="F27" s="19"/>
      <c r="G27" s="19">
        <v>15</v>
      </c>
      <c r="H27" s="1"/>
      <c r="I27" s="13"/>
      <c r="J27" s="14"/>
      <c r="K27" s="1"/>
    </row>
    <row r="28" spans="1:12" x14ac:dyDescent="0.3">
      <c r="A28" t="s">
        <v>58</v>
      </c>
      <c r="B28" s="2">
        <v>45786</v>
      </c>
      <c r="C28" s="2"/>
      <c r="D28" s="2"/>
      <c r="E28" s="2"/>
      <c r="F28" s="19"/>
      <c r="G28" s="19">
        <v>4.2</v>
      </c>
      <c r="H28" s="1"/>
      <c r="I28" s="13"/>
      <c r="J28" s="14"/>
      <c r="K28" s="1"/>
    </row>
    <row r="29" spans="1:12" x14ac:dyDescent="0.3">
      <c r="A29" s="2"/>
      <c r="B29" s="2"/>
      <c r="C29" s="2"/>
      <c r="D29" s="2"/>
      <c r="E29" s="2"/>
      <c r="H29" s="1"/>
      <c r="I29" s="1"/>
      <c r="J29" s="17"/>
      <c r="K29" s="1"/>
      <c r="L29" s="1"/>
    </row>
    <row r="30" spans="1:12" x14ac:dyDescent="0.3">
      <c r="A30" s="2"/>
      <c r="B30" s="2"/>
      <c r="C30" s="2"/>
      <c r="D30" s="2"/>
      <c r="E30" s="2"/>
      <c r="F30" s="21">
        <f>SUM(F5:F24)</f>
        <v>0</v>
      </c>
      <c r="G30" s="21">
        <f>SUM(G7:G28)</f>
        <v>418.04999999999995</v>
      </c>
      <c r="H30" s="21">
        <f>SUM(F30:G30)</f>
        <v>418.04999999999995</v>
      </c>
      <c r="I30" s="1"/>
      <c r="J30" s="17"/>
      <c r="K30" s="1"/>
      <c r="L30" s="1"/>
    </row>
    <row r="31" spans="1:12" x14ac:dyDescent="0.3">
      <c r="A31" s="2"/>
      <c r="B31" s="2"/>
      <c r="C31" s="2"/>
      <c r="D31" s="2"/>
      <c r="E31" s="2"/>
      <c r="H31" s="1"/>
      <c r="I31" s="1"/>
      <c r="J31" s="17"/>
      <c r="K31" s="1"/>
      <c r="L31" s="1"/>
    </row>
    <row r="32" spans="1:12" x14ac:dyDescent="0.3">
      <c r="A32" s="4" t="s">
        <v>6</v>
      </c>
      <c r="B32" s="4" t="s">
        <v>3</v>
      </c>
      <c r="C32" s="4" t="s">
        <v>12</v>
      </c>
      <c r="D32" s="4" t="s">
        <v>40</v>
      </c>
      <c r="E32" s="4" t="s">
        <v>13</v>
      </c>
      <c r="F32" s="7"/>
      <c r="G32" s="1"/>
      <c r="H32" s="1"/>
      <c r="I32" s="1"/>
      <c r="K32" s="1"/>
      <c r="L32" s="1"/>
    </row>
    <row r="33" spans="1:12" x14ac:dyDescent="0.3">
      <c r="A33" t="s">
        <v>56</v>
      </c>
      <c r="B33" s="2">
        <v>45460</v>
      </c>
      <c r="C33" t="s">
        <v>42</v>
      </c>
      <c r="F33" s="35"/>
      <c r="G33" s="1">
        <v>13.8</v>
      </c>
      <c r="H33" s="1"/>
      <c r="I33" s="1"/>
      <c r="K33" s="1"/>
      <c r="L33" s="1"/>
    </row>
    <row r="34" spans="1:12" x14ac:dyDescent="0.3">
      <c r="A34" t="s">
        <v>56</v>
      </c>
      <c r="B34" s="2">
        <v>45460</v>
      </c>
      <c r="C34" t="s">
        <v>42</v>
      </c>
      <c r="F34" s="35"/>
      <c r="G34" s="1">
        <v>10</v>
      </c>
      <c r="H34" s="1"/>
      <c r="I34" s="1"/>
      <c r="K34" s="1"/>
      <c r="L34" s="1"/>
    </row>
    <row r="35" spans="1:12" x14ac:dyDescent="0.3">
      <c r="A35" t="s">
        <v>55</v>
      </c>
      <c r="B35" s="2">
        <v>45488</v>
      </c>
      <c r="C35" t="s">
        <v>57</v>
      </c>
      <c r="F35" s="35"/>
      <c r="G35" s="1">
        <v>16.559999999999999</v>
      </c>
      <c r="H35" s="1"/>
      <c r="I35" s="1"/>
      <c r="K35" s="1"/>
      <c r="L35" s="1"/>
    </row>
    <row r="36" spans="1:12" x14ac:dyDescent="0.3">
      <c r="A36" t="s">
        <v>54</v>
      </c>
      <c r="B36" s="2">
        <v>45519</v>
      </c>
      <c r="C36" t="s">
        <v>57</v>
      </c>
      <c r="F36" s="35"/>
      <c r="G36" s="1">
        <v>30.91</v>
      </c>
      <c r="H36" s="1"/>
      <c r="I36" s="1"/>
      <c r="K36" s="1"/>
      <c r="L36" s="1"/>
    </row>
    <row r="37" spans="1:12" x14ac:dyDescent="0.3">
      <c r="A37" t="s">
        <v>53</v>
      </c>
      <c r="B37" s="2">
        <v>45551</v>
      </c>
      <c r="C37" t="s">
        <v>57</v>
      </c>
      <c r="F37" s="35"/>
      <c r="G37" s="1">
        <v>16.559999999999999</v>
      </c>
      <c r="H37" s="1"/>
      <c r="I37" s="1"/>
      <c r="K37" s="1"/>
      <c r="L37" s="1"/>
    </row>
    <row r="38" spans="1:12" x14ac:dyDescent="0.3">
      <c r="A38" t="s">
        <v>52</v>
      </c>
      <c r="B38" s="2">
        <v>45580</v>
      </c>
      <c r="C38" t="s">
        <v>57</v>
      </c>
      <c r="F38" s="35"/>
      <c r="G38" s="1">
        <v>16.559999999999999</v>
      </c>
      <c r="H38" s="1"/>
      <c r="I38" s="1"/>
      <c r="K38" s="1"/>
      <c r="L38" s="1"/>
    </row>
    <row r="39" spans="1:12" x14ac:dyDescent="0.3">
      <c r="A39" t="s">
        <v>51</v>
      </c>
      <c r="B39" s="2">
        <v>45611</v>
      </c>
      <c r="C39" t="s">
        <v>57</v>
      </c>
      <c r="F39" s="35"/>
      <c r="G39" s="1">
        <v>19.87</v>
      </c>
      <c r="H39" s="1"/>
      <c r="I39" s="1"/>
      <c r="K39" s="1"/>
      <c r="L39" s="1"/>
    </row>
    <row r="40" spans="1:12" x14ac:dyDescent="0.3">
      <c r="A40" t="s">
        <v>49</v>
      </c>
      <c r="B40" s="2">
        <v>45642</v>
      </c>
      <c r="C40" t="s">
        <v>57</v>
      </c>
      <c r="F40" s="35"/>
      <c r="G40" s="1">
        <v>19.87</v>
      </c>
      <c r="H40" s="1"/>
      <c r="I40" s="1"/>
      <c r="K40" s="1"/>
      <c r="L40" s="1"/>
    </row>
    <row r="41" spans="1:12" x14ac:dyDescent="0.3">
      <c r="A41" t="s">
        <v>59</v>
      </c>
      <c r="B41" s="2">
        <v>45672</v>
      </c>
      <c r="C41" t="s">
        <v>57</v>
      </c>
      <c r="F41" s="35"/>
      <c r="G41" s="1">
        <v>6.62</v>
      </c>
      <c r="H41" s="1"/>
      <c r="I41" s="1"/>
      <c r="K41" s="1"/>
      <c r="L41" s="1"/>
    </row>
    <row r="42" spans="1:12" x14ac:dyDescent="0.3">
      <c r="A42" t="s">
        <v>63</v>
      </c>
      <c r="B42" s="2">
        <v>45694</v>
      </c>
      <c r="C42" t="s">
        <v>69</v>
      </c>
      <c r="F42" s="35"/>
      <c r="G42" s="1">
        <v>1.1100000000000001</v>
      </c>
      <c r="H42" s="1"/>
      <c r="I42" s="1"/>
      <c r="K42" s="1"/>
      <c r="L42" s="1"/>
    </row>
    <row r="43" spans="1:12" x14ac:dyDescent="0.3">
      <c r="A43" t="s">
        <v>64</v>
      </c>
      <c r="B43" s="2">
        <v>45694</v>
      </c>
      <c r="C43" t="s">
        <v>62</v>
      </c>
      <c r="F43" s="35"/>
      <c r="G43" s="1">
        <v>40.4</v>
      </c>
      <c r="H43" s="1"/>
      <c r="I43" s="1"/>
      <c r="K43" s="1"/>
      <c r="L43" s="1"/>
    </row>
    <row r="44" spans="1:12" x14ac:dyDescent="0.3">
      <c r="A44" t="s">
        <v>65</v>
      </c>
      <c r="B44" s="2">
        <v>45705</v>
      </c>
      <c r="C44" t="s">
        <v>57</v>
      </c>
      <c r="F44" s="35"/>
      <c r="G44" s="1">
        <v>6.62</v>
      </c>
      <c r="H44" s="1"/>
      <c r="I44" s="1"/>
      <c r="K44" s="1"/>
      <c r="L44" s="1"/>
    </row>
    <row r="45" spans="1:12" x14ac:dyDescent="0.3">
      <c r="A45" t="s">
        <v>66</v>
      </c>
      <c r="B45" s="2">
        <v>45733</v>
      </c>
      <c r="C45" t="s">
        <v>57</v>
      </c>
      <c r="F45" s="35"/>
      <c r="G45" s="1">
        <v>6.62</v>
      </c>
      <c r="H45" s="1"/>
      <c r="I45" s="1"/>
      <c r="K45" s="1"/>
      <c r="L45" s="1"/>
    </row>
    <row r="46" spans="1:12" x14ac:dyDescent="0.3">
      <c r="A46" t="s">
        <v>67</v>
      </c>
      <c r="B46" s="2">
        <v>45762</v>
      </c>
      <c r="C46" t="s">
        <v>57</v>
      </c>
      <c r="F46" s="35"/>
      <c r="G46" s="1">
        <v>8.4</v>
      </c>
      <c r="H46" s="1"/>
      <c r="I46" s="1"/>
      <c r="K46" s="1"/>
      <c r="L46" s="1"/>
    </row>
    <row r="47" spans="1:12" x14ac:dyDescent="0.3">
      <c r="A47" t="s">
        <v>68</v>
      </c>
      <c r="B47" s="2">
        <v>45792</v>
      </c>
      <c r="C47" t="s">
        <v>57</v>
      </c>
      <c r="D47" s="36"/>
      <c r="F47" s="1"/>
      <c r="G47" s="19">
        <v>8.4</v>
      </c>
      <c r="H47" s="1"/>
      <c r="I47" s="1"/>
      <c r="K47" s="1"/>
      <c r="L47" s="1"/>
    </row>
    <row r="48" spans="1:12" x14ac:dyDescent="0.3">
      <c r="A48" s="2"/>
      <c r="B48" s="2"/>
      <c r="C48" s="2"/>
      <c r="D48" s="36"/>
      <c r="E48" s="2"/>
      <c r="F48" s="19"/>
      <c r="G48" s="19"/>
      <c r="H48" s="1"/>
      <c r="I48" s="1"/>
      <c r="J48" s="16"/>
      <c r="K48" s="1"/>
      <c r="L48" s="1"/>
    </row>
    <row r="49" spans="1:13" x14ac:dyDescent="0.3">
      <c r="A49" s="2"/>
      <c r="B49" s="2"/>
      <c r="C49" s="2"/>
      <c r="D49" s="2"/>
      <c r="E49" s="2"/>
      <c r="F49" s="21">
        <f>SUM(F33:F47)</f>
        <v>0</v>
      </c>
      <c r="G49" s="21">
        <f>SUM(G33:G47)</f>
        <v>222.30000000000004</v>
      </c>
      <c r="H49" s="21">
        <f>SUM(F49:G49)</f>
        <v>222.30000000000004</v>
      </c>
      <c r="I49" s="18"/>
      <c r="K49" s="1"/>
      <c r="L49" s="1"/>
    </row>
    <row r="50" spans="1:13" x14ac:dyDescent="0.3">
      <c r="A50" s="2"/>
      <c r="B50" s="2"/>
      <c r="C50" s="2"/>
      <c r="D50" s="2"/>
      <c r="E50" s="2"/>
      <c r="H50" s="1"/>
      <c r="I50" s="1"/>
      <c r="K50" s="1"/>
      <c r="L50" s="1"/>
    </row>
    <row r="51" spans="1:13" x14ac:dyDescent="0.3">
      <c r="A51" s="11" t="s">
        <v>4</v>
      </c>
      <c r="B51" s="11"/>
      <c r="C51" s="11"/>
      <c r="D51" s="11"/>
      <c r="E51" s="11"/>
      <c r="F51" s="3">
        <f>F4+F30-F49</f>
        <v>12</v>
      </c>
      <c r="G51" s="20">
        <f>G4+G30-G49</f>
        <v>328.82999999999993</v>
      </c>
      <c r="H51" s="3">
        <f>G51+F51</f>
        <v>340.82999999999993</v>
      </c>
      <c r="I51" s="3"/>
      <c r="K51" s="1"/>
      <c r="L51" s="1"/>
    </row>
    <row r="52" spans="1:13" x14ac:dyDescent="0.3">
      <c r="A52" s="2"/>
      <c r="B52" s="2"/>
      <c r="C52" s="2"/>
      <c r="D52" s="2"/>
      <c r="E52" s="2"/>
      <c r="H52" s="1"/>
      <c r="I52" s="1"/>
      <c r="K52" s="1"/>
      <c r="L52" s="1"/>
    </row>
    <row r="53" spans="1:13" x14ac:dyDescent="0.3">
      <c r="A53" s="11"/>
      <c r="B53" s="11"/>
      <c r="C53" s="11"/>
      <c r="D53" s="11"/>
      <c r="E53" s="11"/>
      <c r="F53" s="1"/>
      <c r="H53" s="1"/>
      <c r="I53" s="1"/>
      <c r="K53" s="1"/>
      <c r="L53" s="1"/>
      <c r="M53" s="1"/>
    </row>
    <row r="54" spans="1:13" x14ac:dyDescent="0.3">
      <c r="H54" s="1"/>
      <c r="I54" s="1"/>
      <c r="K54" s="1"/>
      <c r="L54" s="1"/>
      <c r="M54" s="1"/>
    </row>
    <row r="55" spans="1:13" x14ac:dyDescent="0.3">
      <c r="A55" s="2"/>
      <c r="B55" s="2"/>
      <c r="C55" s="2"/>
      <c r="D55" s="2"/>
      <c r="E55" s="2"/>
      <c r="H55" s="1"/>
      <c r="I55" s="1"/>
      <c r="K55" s="1"/>
      <c r="L55" s="1"/>
      <c r="M55" s="1"/>
    </row>
    <row r="56" spans="1:13" x14ac:dyDescent="0.3">
      <c r="A56" s="2"/>
      <c r="B56" s="2"/>
      <c r="C56" s="2"/>
      <c r="D56" s="2"/>
      <c r="E56" s="2"/>
      <c r="H56" s="1"/>
      <c r="I56" s="1"/>
      <c r="J56" s="1"/>
      <c r="K56" s="1"/>
      <c r="M56" s="1"/>
    </row>
    <row r="57" spans="1:13" x14ac:dyDescent="0.3">
      <c r="A57" s="2"/>
      <c r="B57" s="2"/>
      <c r="C57" s="2"/>
      <c r="D57" s="2"/>
      <c r="E57" s="2"/>
      <c r="H57" s="1"/>
      <c r="I57" s="1"/>
      <c r="J57" s="1"/>
      <c r="K57" s="1"/>
    </row>
    <row r="58" spans="1:13" x14ac:dyDescent="0.3">
      <c r="A58" s="2"/>
      <c r="B58" s="2"/>
      <c r="C58" s="2"/>
      <c r="D58" s="2"/>
      <c r="E58" s="2"/>
      <c r="H58" s="1"/>
      <c r="I58" s="1"/>
      <c r="K58" s="1"/>
      <c r="L58" s="1"/>
    </row>
    <row r="59" spans="1:13" x14ac:dyDescent="0.3">
      <c r="A59" s="2"/>
      <c r="B59" s="2"/>
      <c r="C59" s="2"/>
      <c r="D59" s="2"/>
      <c r="E59" s="2"/>
      <c r="H59" s="1"/>
      <c r="I59" s="1"/>
      <c r="K59" s="1"/>
      <c r="L59" s="1"/>
    </row>
    <row r="60" spans="1:13" x14ac:dyDescent="0.3">
      <c r="A60" s="2"/>
      <c r="B60" s="2"/>
      <c r="C60" s="2"/>
      <c r="D60" s="2"/>
      <c r="E60" s="2"/>
      <c r="H60" s="1"/>
      <c r="I60" s="1"/>
      <c r="J60" s="18"/>
      <c r="K60" s="1"/>
      <c r="L60" s="1"/>
    </row>
    <row r="61" spans="1:13" x14ac:dyDescent="0.3">
      <c r="A61" s="2"/>
      <c r="B61" s="2"/>
      <c r="C61" s="2"/>
      <c r="D61" s="2"/>
      <c r="E61" s="2"/>
      <c r="H61" s="1"/>
      <c r="I61" s="1"/>
      <c r="K61" s="1"/>
      <c r="L61" s="1"/>
    </row>
    <row r="62" spans="1:13" x14ac:dyDescent="0.3">
      <c r="A62" s="2"/>
      <c r="B62" s="2"/>
      <c r="C62" s="2"/>
      <c r="D62" s="2"/>
      <c r="E62" s="2"/>
      <c r="H62" s="1"/>
      <c r="I62" s="1"/>
      <c r="J62" s="18"/>
      <c r="K62" s="1"/>
      <c r="L62" s="1"/>
    </row>
    <row r="63" spans="1:13" x14ac:dyDescent="0.3">
      <c r="A63" s="2"/>
      <c r="B63" s="2"/>
      <c r="C63" s="2"/>
      <c r="D63" s="2"/>
      <c r="E63" s="2"/>
      <c r="H63" s="1"/>
      <c r="I63" s="1"/>
      <c r="K63" s="1"/>
      <c r="L63" s="1"/>
    </row>
    <row r="64" spans="1:13" x14ac:dyDescent="0.3">
      <c r="A64" s="2"/>
      <c r="B64" s="2"/>
      <c r="C64" s="2"/>
      <c r="D64" s="2"/>
      <c r="E64" s="2"/>
      <c r="H64" s="1"/>
      <c r="I64" s="1"/>
      <c r="K64" s="1"/>
      <c r="L64" s="1"/>
    </row>
    <row r="65" spans="1:14" x14ac:dyDescent="0.3">
      <c r="A65" s="2"/>
      <c r="B65" s="2"/>
      <c r="C65" s="2"/>
      <c r="D65" s="2"/>
      <c r="E65" s="2"/>
      <c r="H65" s="1"/>
      <c r="I65" s="1"/>
      <c r="K65" s="1"/>
      <c r="L65" s="1"/>
    </row>
    <row r="66" spans="1:14" x14ac:dyDescent="0.3">
      <c r="A66" s="2"/>
      <c r="B66" s="2"/>
      <c r="C66" s="2"/>
      <c r="D66" s="2"/>
      <c r="E66" s="2"/>
      <c r="H66" s="1"/>
      <c r="I66" s="1"/>
      <c r="K66" s="1"/>
      <c r="L66" s="1"/>
    </row>
    <row r="67" spans="1:14" x14ac:dyDescent="0.3">
      <c r="A67" s="2"/>
      <c r="B67" s="2"/>
      <c r="C67" s="2"/>
      <c r="D67" s="2"/>
      <c r="E67" s="2"/>
      <c r="H67" s="1"/>
      <c r="I67" s="1"/>
      <c r="K67" s="1"/>
      <c r="L67" s="1"/>
    </row>
    <row r="68" spans="1:14" x14ac:dyDescent="0.3">
      <c r="A68" s="2"/>
      <c r="B68" s="2"/>
      <c r="C68" s="2"/>
      <c r="D68" s="2"/>
      <c r="E68" s="2"/>
      <c r="H68" s="1"/>
      <c r="I68" s="1"/>
      <c r="K68" s="1"/>
      <c r="L68" s="1"/>
    </row>
    <row r="69" spans="1:14" x14ac:dyDescent="0.3">
      <c r="A69" s="2"/>
      <c r="B69" s="2"/>
      <c r="C69" s="2"/>
      <c r="D69" s="2"/>
      <c r="E69" s="2"/>
      <c r="H69" s="1"/>
      <c r="I69" s="1"/>
      <c r="K69" s="1"/>
      <c r="L69" s="1"/>
    </row>
    <row r="70" spans="1:14" x14ac:dyDescent="0.3">
      <c r="A70" s="2"/>
      <c r="B70" s="2"/>
      <c r="C70" s="2"/>
      <c r="D70" s="2"/>
      <c r="E70" s="2"/>
      <c r="H70" s="1"/>
      <c r="I70" s="1"/>
      <c r="K70" s="1"/>
      <c r="L70" s="1"/>
    </row>
    <row r="71" spans="1:14" x14ac:dyDescent="0.3">
      <c r="A71" s="2"/>
      <c r="B71" s="2"/>
      <c r="C71" s="2"/>
      <c r="D71" s="2"/>
      <c r="E71" s="2"/>
      <c r="H71" s="1"/>
      <c r="I71" s="1"/>
      <c r="K71" s="1"/>
      <c r="L71" s="1"/>
    </row>
    <row r="72" spans="1:14" x14ac:dyDescent="0.3">
      <c r="A72" s="2"/>
      <c r="B72" s="2"/>
      <c r="C72" s="2"/>
      <c r="D72" s="2"/>
      <c r="E72" s="2"/>
      <c r="H72" s="1"/>
      <c r="I72" s="1"/>
      <c r="K72" s="1"/>
      <c r="L72" s="1"/>
    </row>
    <row r="73" spans="1:14" x14ac:dyDescent="0.3">
      <c r="I73" s="1"/>
      <c r="K73" s="1"/>
      <c r="L73" s="1"/>
    </row>
    <row r="74" spans="1:14" x14ac:dyDescent="0.3">
      <c r="I74" s="1"/>
      <c r="K74" s="1"/>
      <c r="L74" s="1"/>
    </row>
    <row r="75" spans="1:14" x14ac:dyDescent="0.3">
      <c r="I75" s="1"/>
      <c r="K75" s="1"/>
      <c r="L75" s="1"/>
      <c r="N75" s="1"/>
    </row>
    <row r="76" spans="1:14" x14ac:dyDescent="0.3">
      <c r="I76" s="1"/>
      <c r="K76" s="1"/>
      <c r="L76" s="1"/>
    </row>
    <row r="77" spans="1:14" x14ac:dyDescent="0.3">
      <c r="I77" s="1"/>
      <c r="K77" s="1"/>
      <c r="L77" s="1"/>
    </row>
    <row r="78" spans="1:14" x14ac:dyDescent="0.3">
      <c r="I78" s="1"/>
      <c r="K78" s="1"/>
      <c r="L78" s="1"/>
    </row>
    <row r="79" spans="1:14" x14ac:dyDescent="0.3">
      <c r="I79" s="1"/>
      <c r="K79" s="1"/>
      <c r="L79" s="1"/>
    </row>
    <row r="80" spans="1:14" x14ac:dyDescent="0.3">
      <c r="I80" s="1"/>
      <c r="K80" s="1"/>
      <c r="L80" s="1"/>
    </row>
    <row r="81" spans="9:12" x14ac:dyDescent="0.3">
      <c r="I81" s="1"/>
      <c r="K81" s="1"/>
      <c r="L81" s="1"/>
    </row>
    <row r="82" spans="9:12" x14ac:dyDescent="0.3">
      <c r="K82" s="1"/>
      <c r="L82" s="1"/>
    </row>
    <row r="83" spans="9:12" x14ac:dyDescent="0.3">
      <c r="K83" s="1"/>
      <c r="L83" s="1"/>
    </row>
    <row r="84" spans="9:12" x14ac:dyDescent="0.3">
      <c r="K84" s="1"/>
      <c r="L84" s="1"/>
    </row>
    <row r="85" spans="9:12" x14ac:dyDescent="0.3">
      <c r="K85" s="1"/>
      <c r="L85" s="1"/>
    </row>
    <row r="86" spans="9:12" x14ac:dyDescent="0.3">
      <c r="K86" s="1"/>
      <c r="L86" s="1"/>
    </row>
    <row r="87" spans="9:12" x14ac:dyDescent="0.3">
      <c r="K87" s="1"/>
      <c r="L87" s="1"/>
    </row>
    <row r="88" spans="9:12" x14ac:dyDescent="0.3">
      <c r="K88" s="1"/>
      <c r="L88" s="1"/>
    </row>
    <row r="89" spans="9:12" x14ac:dyDescent="0.3">
      <c r="K89" s="1"/>
      <c r="L89" s="1"/>
    </row>
    <row r="90" spans="9:12" x14ac:dyDescent="0.3">
      <c r="K90" s="1"/>
      <c r="L90" s="1"/>
    </row>
    <row r="91" spans="9:12" x14ac:dyDescent="0.3">
      <c r="K91" s="1"/>
      <c r="L91" s="1"/>
    </row>
    <row r="92" spans="9:12" x14ac:dyDescent="0.3">
      <c r="K92" s="1"/>
      <c r="L92" s="1"/>
    </row>
    <row r="93" spans="9:12" x14ac:dyDescent="0.3">
      <c r="K93" s="1"/>
      <c r="L93" s="1"/>
    </row>
    <row r="94" spans="9:12" x14ac:dyDescent="0.3">
      <c r="K94" s="1"/>
      <c r="L94" s="1"/>
    </row>
    <row r="95" spans="9:12" x14ac:dyDescent="0.3">
      <c r="K95" s="1"/>
      <c r="L95" s="1"/>
    </row>
    <row r="96" spans="9:12" x14ac:dyDescent="0.3">
      <c r="K96" s="1"/>
      <c r="L96" s="1"/>
    </row>
    <row r="97" spans="11:12" x14ac:dyDescent="0.3">
      <c r="K97" s="1"/>
      <c r="L97" s="1"/>
    </row>
  </sheetData>
  <sortState xmlns:xlrd2="http://schemas.microsoft.com/office/spreadsheetml/2017/richdata2" ref="A7:G9">
    <sortCondition ref="B7:B9"/>
  </sortState>
  <conditionalFormatting sqref="I49">
    <cfRule type="cellIs" dxfId="0" priority="1" operator="equal">
      <formula>"Discrepancy with Expenditure Sheet"</formula>
    </cfRule>
  </conditionalFormatting>
  <pageMargins left="0.7" right="0.7" top="0.75" bottom="0.75" header="0.3" footer="0.3"/>
  <pageSetup paperSize="9" scale="7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24C93-35C7-4FF3-946C-3B4177903E41}">
  <dimension ref="A1:H17"/>
  <sheetViews>
    <sheetView workbookViewId="0">
      <selection activeCell="B6" sqref="B6"/>
    </sheetView>
  </sheetViews>
  <sheetFormatPr defaultRowHeight="15.6" x14ac:dyDescent="0.3"/>
  <cols>
    <col min="1" max="1" width="13.09765625" bestFit="1" customWidth="1"/>
  </cols>
  <sheetData>
    <row r="1" spans="1:8" x14ac:dyDescent="0.3">
      <c r="B1" s="4" t="s">
        <v>48</v>
      </c>
    </row>
    <row r="2" spans="1:8" x14ac:dyDescent="0.3">
      <c r="A2" s="4" t="s">
        <v>9</v>
      </c>
      <c r="B2" s="4" t="s">
        <v>10</v>
      </c>
      <c r="C2" s="4" t="s">
        <v>11</v>
      </c>
    </row>
    <row r="3" spans="1:8" x14ac:dyDescent="0.3">
      <c r="A3" s="1">
        <v>20</v>
      </c>
      <c r="B3">
        <v>0</v>
      </c>
      <c r="C3" s="10">
        <f t="shared" ref="C3:C9" si="0">A3*B3</f>
        <v>0</v>
      </c>
      <c r="D3" s="10"/>
      <c r="F3" s="10"/>
    </row>
    <row r="4" spans="1:8" x14ac:dyDescent="0.3">
      <c r="A4" s="1">
        <v>10</v>
      </c>
      <c r="B4">
        <v>3</v>
      </c>
      <c r="C4" s="10">
        <f t="shared" si="0"/>
        <v>30</v>
      </c>
      <c r="F4" s="10"/>
    </row>
    <row r="5" spans="1:8" x14ac:dyDescent="0.3">
      <c r="A5" s="1">
        <v>5</v>
      </c>
      <c r="B5">
        <v>1</v>
      </c>
      <c r="C5" s="10">
        <f t="shared" si="0"/>
        <v>5</v>
      </c>
      <c r="F5" s="10"/>
    </row>
    <row r="6" spans="1:8" x14ac:dyDescent="0.3">
      <c r="A6" s="1">
        <v>2</v>
      </c>
      <c r="B6">
        <v>0</v>
      </c>
      <c r="C6" s="10">
        <f t="shared" si="0"/>
        <v>0</v>
      </c>
      <c r="F6" s="10"/>
    </row>
    <row r="7" spans="1:8" x14ac:dyDescent="0.3">
      <c r="A7" s="1">
        <v>1</v>
      </c>
      <c r="B7">
        <v>2</v>
      </c>
      <c r="C7" s="10">
        <f t="shared" si="0"/>
        <v>2</v>
      </c>
      <c r="F7" s="10"/>
    </row>
    <row r="8" spans="1:8" x14ac:dyDescent="0.3">
      <c r="A8" s="1">
        <v>0.5</v>
      </c>
      <c r="B8">
        <v>0</v>
      </c>
      <c r="C8" s="10">
        <f t="shared" si="0"/>
        <v>0</v>
      </c>
      <c r="F8" s="10"/>
    </row>
    <row r="9" spans="1:8" x14ac:dyDescent="0.3">
      <c r="A9" s="1">
        <v>0.2</v>
      </c>
      <c r="B9">
        <v>0</v>
      </c>
      <c r="C9" s="10">
        <f t="shared" si="0"/>
        <v>0</v>
      </c>
      <c r="F9" s="10"/>
    </row>
    <row r="10" spans="1:8" x14ac:dyDescent="0.3">
      <c r="A10" s="1">
        <v>0.1</v>
      </c>
      <c r="B10">
        <v>0</v>
      </c>
      <c r="C10" s="10">
        <f>A10*B10</f>
        <v>0</v>
      </c>
      <c r="F10" s="10"/>
    </row>
    <row r="11" spans="1:8" x14ac:dyDescent="0.3">
      <c r="A11" s="1">
        <v>0.05</v>
      </c>
      <c r="B11">
        <v>0</v>
      </c>
      <c r="C11" s="10">
        <f>A11*B11</f>
        <v>0</v>
      </c>
      <c r="F11" s="10"/>
    </row>
    <row r="12" spans="1:8" x14ac:dyDescent="0.3">
      <c r="A12" s="1">
        <v>0.02</v>
      </c>
      <c r="B12">
        <v>0</v>
      </c>
      <c r="C12" s="10">
        <f>A12*B12</f>
        <v>0</v>
      </c>
      <c r="F12" s="10"/>
    </row>
    <row r="13" spans="1:8" x14ac:dyDescent="0.3">
      <c r="A13" s="1">
        <v>0.01</v>
      </c>
      <c r="B13">
        <v>0</v>
      </c>
      <c r="C13" s="10">
        <f>A13*B13</f>
        <v>0</v>
      </c>
      <c r="F13" s="10"/>
    </row>
    <row r="15" spans="1:8" x14ac:dyDescent="0.3">
      <c r="B15" t="s">
        <v>8</v>
      </c>
      <c r="C15" s="1">
        <f>SUM(C3:C13)</f>
        <v>37</v>
      </c>
      <c r="E15" s="1"/>
      <c r="F15" s="1"/>
      <c r="H15" s="1"/>
    </row>
    <row r="17" spans="3:3" x14ac:dyDescent="0.3">
      <c r="C17" s="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C22D49F3-8D78-4011-8130-1CB8F641CD41}"/>
</file>

<file path=customXml/itemProps2.xml><?xml version="1.0" encoding="utf-8"?>
<ds:datastoreItem xmlns:ds="http://schemas.openxmlformats.org/officeDocument/2006/customXml" ds:itemID="{D92A24E5-88C5-4BCF-965C-5BB5967A6476}"/>
</file>

<file path=customXml/itemProps3.xml><?xml version="1.0" encoding="utf-8"?>
<ds:datastoreItem xmlns:ds="http://schemas.openxmlformats.org/officeDocument/2006/customXml" ds:itemID="{093656BD-6FDB-4E7D-BE8A-FA0CB2BAF5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I&amp;E</vt:lpstr>
      <vt:lpstr>BS</vt:lpstr>
      <vt:lpstr>FA Register</vt:lpstr>
      <vt:lpstr>Accounts</vt:lpstr>
      <vt:lpstr>Cash Box Breakdown</vt:lpstr>
      <vt:lpstr>Accounts!Print_Area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David Edwards</cp:lastModifiedBy>
  <cp:lastPrinted>2023-02-27T18:13:07Z</cp:lastPrinted>
  <dcterms:created xsi:type="dcterms:W3CDTF">2018-10-11T08:39:28Z</dcterms:created>
  <dcterms:modified xsi:type="dcterms:W3CDTF">2026-02-09T20:11:18Z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