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b\Documents\000_Clyde Valley Accounting Services Ltd\Clients\Crossford Community Hall\"/>
    </mc:Choice>
  </mc:AlternateContent>
  <xr:revisionPtr revIDLastSave="0" documentId="13_ncr:1_{3D0350A6-EDD5-4708-9EF5-68D976E99E4C}" xr6:coauthVersionLast="47" xr6:coauthVersionMax="47" xr10:uidLastSave="{00000000-0000-0000-0000-000000000000}"/>
  <bookViews>
    <workbookView xWindow="-108" yWindow="-108" windowWidth="23256" windowHeight="12456" tabRatio="789" activeTab="2" xr2:uid="{A93A4727-A6C0-EE42-9EF3-B39439366852}"/>
  </bookViews>
  <sheets>
    <sheet name="Notes" sheetId="3" r:id="rId1"/>
    <sheet name="Bank Rec" sheetId="2" r:id="rId2"/>
    <sheet name="I&amp;E Summary" sheetId="16" r:id="rId3"/>
    <sheet name="Income &amp; Expenditure 25-26" sheetId="4" r:id="rId4"/>
    <sheet name="Bank Download - CoPilot" sheetId="15" r:id="rId5"/>
    <sheet name="pivot" sheetId="7" r:id="rId6"/>
    <sheet name="original - incorrect" sheetId="1" state="hidden" r:id="rId7"/>
  </sheets>
  <definedNames>
    <definedName name="_xlnm._FilterDatabase" localSheetId="4" hidden="1">'Bank Download - CoPilot'!$A$1:$G$186</definedName>
  </definedNames>
  <calcPr calcId="191029"/>
  <pivotCaches>
    <pivotCache cacheId="6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08" i="15" l="1"/>
  <c r="E205" i="15"/>
  <c r="D205" i="15"/>
  <c r="F12" i="2" s="1"/>
  <c r="G16" i="2"/>
  <c r="P48" i="4"/>
  <c r="P35" i="4"/>
  <c r="Q35" i="4" s="1"/>
  <c r="P33" i="4"/>
  <c r="P55" i="4" s="1"/>
  <c r="Q55" i="4" s="1"/>
  <c r="P12" i="4"/>
  <c r="Q12" i="4" s="1"/>
  <c r="P3" i="4"/>
  <c r="P8" i="4"/>
  <c r="P7" i="4"/>
  <c r="P6" i="4"/>
  <c r="Q6" i="4" s="1"/>
  <c r="P5" i="4"/>
  <c r="P4" i="4"/>
  <c r="Q3" i="4"/>
  <c r="Q4" i="4"/>
  <c r="Q5" i="4"/>
  <c r="Q8" i="4"/>
  <c r="Q9" i="4"/>
  <c r="Q10" i="4"/>
  <c r="Q11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D5" i="16" s="1"/>
  <c r="Q27" i="4"/>
  <c r="Q28" i="4"/>
  <c r="Q29" i="4"/>
  <c r="Q30" i="4"/>
  <c r="Q31" i="4"/>
  <c r="D12" i="16" s="1"/>
  <c r="Q32" i="4"/>
  <c r="Q34" i="4"/>
  <c r="D14" i="16" s="1"/>
  <c r="Q36" i="4"/>
  <c r="Q37" i="4"/>
  <c r="Q38" i="4"/>
  <c r="Q39" i="4"/>
  <c r="D15" i="16" s="1"/>
  <c r="Q40" i="4"/>
  <c r="Q41" i="4"/>
  <c r="Q42" i="4"/>
  <c r="Q2" i="4"/>
  <c r="G195" i="15"/>
  <c r="G196" i="15"/>
  <c r="G197" i="15"/>
  <c r="G198" i="15"/>
  <c r="G187" i="15"/>
  <c r="G188" i="15"/>
  <c r="G189" i="15"/>
  <c r="G190" i="15"/>
  <c r="G191" i="15"/>
  <c r="G192" i="15"/>
  <c r="G193" i="15"/>
  <c r="G194" i="15"/>
  <c r="D13" i="16"/>
  <c r="D17" i="16"/>
  <c r="D6" i="16"/>
  <c r="D55" i="4"/>
  <c r="E55" i="4"/>
  <c r="G55" i="4"/>
  <c r="H55" i="4"/>
  <c r="I55" i="4"/>
  <c r="J55" i="4"/>
  <c r="L55" i="4"/>
  <c r="M55" i="4"/>
  <c r="N55" i="4"/>
  <c r="L3" i="4"/>
  <c r="K40" i="4"/>
  <c r="K55" i="4" s="1"/>
  <c r="F5" i="4"/>
  <c r="F54" i="4" s="1"/>
  <c r="F35" i="4"/>
  <c r="F207" i="15"/>
  <c r="F209" i="15" s="1"/>
  <c r="F10" i="2"/>
  <c r="G182" i="15"/>
  <c r="G183" i="15"/>
  <c r="G184" i="15"/>
  <c r="G185" i="15"/>
  <c r="G18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G147" i="15"/>
  <c r="G148" i="15"/>
  <c r="G149" i="15"/>
  <c r="G150" i="15"/>
  <c r="G151" i="15"/>
  <c r="G152" i="15"/>
  <c r="G153" i="15"/>
  <c r="G154" i="15"/>
  <c r="G155" i="15"/>
  <c r="G156" i="15"/>
  <c r="G157" i="15"/>
  <c r="G158" i="15"/>
  <c r="G159" i="15"/>
  <c r="G160" i="15"/>
  <c r="G161" i="15"/>
  <c r="G162" i="15"/>
  <c r="G163" i="15"/>
  <c r="G164" i="15"/>
  <c r="G165" i="15"/>
  <c r="G166" i="15"/>
  <c r="G167" i="15"/>
  <c r="G168" i="15"/>
  <c r="G169" i="15"/>
  <c r="G170" i="15"/>
  <c r="G171" i="15"/>
  <c r="G172" i="15"/>
  <c r="G173" i="15"/>
  <c r="G174" i="15"/>
  <c r="G175" i="15"/>
  <c r="G176" i="15"/>
  <c r="G177" i="15"/>
  <c r="G178" i="15"/>
  <c r="G179" i="15"/>
  <c r="G180" i="15"/>
  <c r="G181" i="15"/>
  <c r="G4" i="15"/>
  <c r="G5" i="15"/>
  <c r="G6" i="15"/>
  <c r="G7" i="15"/>
  <c r="G8" i="15"/>
  <c r="G9" i="15"/>
  <c r="G10" i="15"/>
  <c r="G11" i="15"/>
  <c r="G12" i="15"/>
  <c r="G13" i="15"/>
  <c r="G14" i="15"/>
  <c r="G15" i="15"/>
  <c r="G16" i="15"/>
  <c r="G3" i="15"/>
  <c r="D48" i="1"/>
  <c r="E48" i="1"/>
  <c r="F48" i="1"/>
  <c r="G48" i="1"/>
  <c r="H48" i="1"/>
  <c r="I48" i="1"/>
  <c r="J48" i="1"/>
  <c r="K48" i="1"/>
  <c r="L48" i="1"/>
  <c r="M48" i="1"/>
  <c r="N48" i="1"/>
  <c r="O48" i="1"/>
  <c r="C48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C47" i="4"/>
  <c r="O55" i="4"/>
  <c r="C55" i="4"/>
  <c r="O54" i="4"/>
  <c r="N54" i="4"/>
  <c r="M54" i="4"/>
  <c r="L54" i="4"/>
  <c r="K54" i="4"/>
  <c r="J54" i="4"/>
  <c r="I54" i="4"/>
  <c r="H54" i="4"/>
  <c r="G54" i="4"/>
  <c r="E54" i="4"/>
  <c r="D54" i="4"/>
  <c r="C54" i="4"/>
  <c r="O45" i="4"/>
  <c r="N45" i="4"/>
  <c r="M45" i="4"/>
  <c r="L45" i="4"/>
  <c r="K45" i="4"/>
  <c r="J45" i="4"/>
  <c r="I45" i="4"/>
  <c r="H45" i="4"/>
  <c r="G45" i="4"/>
  <c r="E45" i="4"/>
  <c r="D45" i="4"/>
  <c r="C45" i="4"/>
  <c r="P54" i="4" l="1"/>
  <c r="Q54" i="4" s="1"/>
  <c r="Q7" i="4"/>
  <c r="Q45" i="4" s="1"/>
  <c r="P45" i="4"/>
  <c r="P47" i="4" s="1"/>
  <c r="P50" i="4" s="1"/>
  <c r="Q33" i="4"/>
  <c r="D16" i="16" s="1"/>
  <c r="D11" i="16"/>
  <c r="F55" i="4"/>
  <c r="Q56" i="4" s="1"/>
  <c r="D4" i="16"/>
  <c r="D7" i="16" s="1"/>
  <c r="F14" i="2"/>
  <c r="F210" i="15"/>
  <c r="F45" i="4"/>
  <c r="G17" i="2"/>
  <c r="D47" i="4"/>
  <c r="D18" i="16" l="1"/>
  <c r="D20" i="16" s="1"/>
  <c r="E47" i="4"/>
  <c r="D50" i="4"/>
  <c r="F47" i="4" l="1"/>
  <c r="E50" i="4"/>
  <c r="G47" i="4" l="1"/>
  <c r="F50" i="4"/>
  <c r="H47" i="4" l="1"/>
  <c r="G50" i="4"/>
  <c r="H50" i="4" l="1"/>
  <c r="I47" i="4"/>
  <c r="I50" i="4" l="1"/>
  <c r="J47" i="4"/>
  <c r="J50" i="4" l="1"/>
  <c r="K47" i="4"/>
  <c r="K50" i="4" l="1"/>
  <c r="L47" i="4"/>
  <c r="L50" i="4" l="1"/>
  <c r="M47" i="4"/>
  <c r="M50" i="4" l="1"/>
  <c r="N47" i="4"/>
  <c r="N50" i="4" l="1"/>
  <c r="O47" i="4"/>
  <c r="O50" i="4" s="1"/>
</calcChain>
</file>

<file path=xl/sharedStrings.xml><?xml version="1.0" encoding="utf-8"?>
<sst xmlns="http://schemas.openxmlformats.org/spreadsheetml/2006/main" count="565" uniqueCount="278">
  <si>
    <t xml:space="preserve">March </t>
  </si>
  <si>
    <t xml:space="preserve">April </t>
  </si>
  <si>
    <t xml:space="preserve">May </t>
  </si>
  <si>
    <t>June</t>
  </si>
  <si>
    <t xml:space="preserve">July </t>
  </si>
  <si>
    <t xml:space="preserve">August </t>
  </si>
  <si>
    <t>September</t>
  </si>
  <si>
    <t xml:space="preserve">October </t>
  </si>
  <si>
    <t>November</t>
  </si>
  <si>
    <t>December</t>
  </si>
  <si>
    <t xml:space="preserve">January </t>
  </si>
  <si>
    <t xml:space="preserve">Febuary </t>
  </si>
  <si>
    <t>COG</t>
  </si>
  <si>
    <t>Viva</t>
  </si>
  <si>
    <t xml:space="preserve">Cleaning </t>
  </si>
  <si>
    <t>PS</t>
  </si>
  <si>
    <t>TL</t>
  </si>
  <si>
    <t>KH</t>
  </si>
  <si>
    <t>AM</t>
  </si>
  <si>
    <t>Colbrook Cleaning Equip</t>
  </si>
  <si>
    <t xml:space="preserve">Party </t>
  </si>
  <si>
    <t>SLC Trading Bouncy Castle</t>
  </si>
  <si>
    <t>SLC Grant for Bouncy Castle</t>
  </si>
  <si>
    <t xml:space="preserve">Certas Oil Heating </t>
  </si>
  <si>
    <t>UYM</t>
  </si>
  <si>
    <t>GS</t>
  </si>
  <si>
    <t>Scottish Water</t>
  </si>
  <si>
    <t>Soccer Evolve</t>
  </si>
  <si>
    <t>Biffa Waste Services</t>
  </si>
  <si>
    <t>SLC Insurnace Buiildings</t>
  </si>
  <si>
    <t>KG Martial Arts</t>
  </si>
  <si>
    <t>JG</t>
  </si>
  <si>
    <t>DG - Dancing</t>
  </si>
  <si>
    <t>Bank Charges</t>
  </si>
  <si>
    <t>VR</t>
  </si>
  <si>
    <t>Booking sysytem</t>
  </si>
  <si>
    <t>JM - Repairs</t>
  </si>
  <si>
    <t>Tillie Totts</t>
  </si>
  <si>
    <t>Crossford Church</t>
  </si>
  <si>
    <t xml:space="preserve">S Boag - Church Group </t>
  </si>
  <si>
    <t>Young Farmers</t>
  </si>
  <si>
    <t xml:space="preserve">Play Group </t>
  </si>
  <si>
    <t>KB Yoga</t>
  </si>
  <si>
    <t>EDF Energy</t>
  </si>
  <si>
    <t xml:space="preserve">BBF Statement </t>
  </si>
  <si>
    <t>CB Statement</t>
  </si>
  <si>
    <t>Pony Club</t>
  </si>
  <si>
    <t>ED</t>
  </si>
  <si>
    <t>PF - Clyde Valley Filling Station</t>
  </si>
  <si>
    <t>PI Insurance</t>
  </si>
  <si>
    <t xml:space="preserve">PAT Testing </t>
  </si>
  <si>
    <t xml:space="preserve">SLC Funding Grant </t>
  </si>
  <si>
    <t>Donations</t>
  </si>
  <si>
    <t>check</t>
  </si>
  <si>
    <t>Crossford Community Hall</t>
  </si>
  <si>
    <t>1st Arpril 2025 to 31st March 2026</t>
  </si>
  <si>
    <t>Bank Reconciliation</t>
  </si>
  <si>
    <t>HSBC Bank Account</t>
  </si>
  <si>
    <t>Account No: 32250764</t>
  </si>
  <si>
    <t>Opening balance</t>
  </si>
  <si>
    <t>£</t>
  </si>
  <si>
    <t>Income</t>
  </si>
  <si>
    <t>Expenditure</t>
  </si>
  <si>
    <t>Closing balance</t>
  </si>
  <si>
    <t>income</t>
  </si>
  <si>
    <t>expenditure</t>
  </si>
  <si>
    <t>Total</t>
  </si>
  <si>
    <t>Notes</t>
  </si>
  <si>
    <t>Balance</t>
  </si>
  <si>
    <t>Bank Closing bal</t>
  </si>
  <si>
    <t>diff</t>
  </si>
  <si>
    <t>Date</t>
  </si>
  <si>
    <t>Crossford Playgrou INV 1005 MAR LETS</t>
  </si>
  <si>
    <t>SOCCER EVOLVE ACAD APRIL HALL LET</t>
  </si>
  <si>
    <t>UnLeish Your Mind INV-1014</t>
  </si>
  <si>
    <t>SCOTTISH WATER BUS</t>
  </si>
  <si>
    <t>Colbrook Supplies</t>
  </si>
  <si>
    <t>BIFFA WASTE SERVIC</t>
  </si>
  <si>
    <t>TOTAL CHARGES TO 26JUN2025</t>
  </si>
  <si>
    <t>UnLeish Your Mind INV-1039</t>
  </si>
  <si>
    <t>Opening</t>
  </si>
  <si>
    <t>mvmt</t>
  </si>
  <si>
    <t>Closing</t>
  </si>
  <si>
    <t>Row Labels</t>
  </si>
  <si>
    <t>Grand Total</t>
  </si>
  <si>
    <t>2025</t>
  </si>
  <si>
    <t>2026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</si>
  <si>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</si>
  <si>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</si>
  <si>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</si>
  <si>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</si>
  <si>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</si>
  <si>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</si>
  <si>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</si>
  <si>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</si>
  <si>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</si>
  <si>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</si>
  <si>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</si>
  <si>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</si>
  <si>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K Boag INV-1004</t>
  </si>
  <si>
    <t>GOCARDLESS</t>
  </si>
  <si>
    <t>SOUTH LANARKSHIRE</t>
  </si>
  <si>
    <t>OPENING BAL</t>
  </si>
  <si>
    <t>Type</t>
  </si>
  <si>
    <t>CR</t>
  </si>
  <si>
    <t>BP</t>
  </si>
  <si>
    <t>DD</t>
  </si>
  <si>
    <t>KEITH HAIG / Sandy Boag</t>
  </si>
  <si>
    <t>SIMPSON G / simpson</t>
  </si>
  <si>
    <t>Crossford &amp; Kirkfi / INV 16Apr Lets</t>
  </si>
  <si>
    <t>BIFFA WASTE SERVIC / FIRST PAYMENT</t>
  </si>
  <si>
    <t>P Forrest / PETER FORREST</t>
  </si>
  <si>
    <t>J Gibson / Inv 1024</t>
  </si>
  <si>
    <t>J Gibson / Donald Gibson</t>
  </si>
  <si>
    <t>EMMA MILROY / Emma Harvison</t>
  </si>
  <si>
    <t>Kirsty Gough / K GOUGH</t>
  </si>
  <si>
    <t>Cormac &amp; Co / Fundraiser donation</t>
  </si>
  <si>
    <t>Details</t>
  </si>
  <si>
    <t>Paid_out</t>
  </si>
  <si>
    <t>Paid_in</t>
  </si>
  <si>
    <t>Gough Kirsty / K GOUGH</t>
  </si>
  <si>
    <t>COG (CHRISTIAN OU) / COG</t>
  </si>
  <si>
    <t>VIVA VIVA MAR INV1007</t>
  </si>
  <si>
    <t>Mandy Johnstone / Crossford 0804</t>
  </si>
  <si>
    <t>YOUNG JW / CARLUKE YF march</t>
  </si>
  <si>
    <t>SCOTTISH WATER BUS / FIRST PAYMENT</t>
  </si>
  <si>
    <t>VIVA / VIVA MAR INV1008</t>
  </si>
  <si>
    <t>Crossford &amp; Kirkfi / INV 15 FEB LETS</t>
  </si>
  <si>
    <t>Stewart Peter / INV-1010</t>
  </si>
  <si>
    <t>T Lennox / TLEN INV 1012</t>
  </si>
  <si>
    <t>KEITH HAIG / INV 1011</t>
  </si>
  <si>
    <t>Mandy Johnstone / Crossford 2203</t>
  </si>
  <si>
    <t>Certas / 0003025</t>
  </si>
  <si>
    <t>YOUNG JW / CARLUKE YF April</t>
  </si>
  <si>
    <t>Crossford Playgrou / INV 1017 MAR LETS</t>
  </si>
  <si>
    <t>VIVA / VIVA APR INV1015</t>
  </si>
  <si>
    <t>Mandy Johnstone / Crossford 1103</t>
  </si>
  <si>
    <t>KEITH HAIG / 16 April</t>
  </si>
  <si>
    <t>Mandy Johnstone / Crossford 2005</t>
  </si>
  <si>
    <t>VIVA / VIVA MAY INV1022</t>
  </si>
  <si>
    <t>Crossford Playgrou / Hall Inv 1025 May</t>
  </si>
  <si>
    <t>Colbrook Supplies / Crossf01</t>
  </si>
  <si>
    <t>K Boag / INV-1026</t>
  </si>
  <si>
    <t>DR</t>
  </si>
  <si>
    <t>TOTAL CHARGES / TO 26MAY2025</t>
  </si>
  <si>
    <t>Crossford &amp; Kirkfi / INV 16 MAY LETS</t>
  </si>
  <si>
    <t>KEITH HAIG / Sandy - May/June</t>
  </si>
  <si>
    <t>Mandy Johnstone / Crossford 2406</t>
  </si>
  <si>
    <t>Mandy Johnstone / Crossford Hall</t>
  </si>
  <si>
    <t>Crossford Playgrou / HALL INV 1031 June</t>
  </si>
  <si>
    <t>VIVA / VIVA JUNE INV1038</t>
  </si>
  <si>
    <t>K Boag / INV-1029/1030</t>
  </si>
  <si>
    <t>VIVA / VIVA July 1046</t>
  </si>
  <si>
    <t>UnLeish Your Mind / INV-1047</t>
  </si>
  <si>
    <t>SOCCER EVOLVE ACAD / INV-1044</t>
  </si>
  <si>
    <t>SOCCER EVOLVE ACAD / INV-1043</t>
  </si>
  <si>
    <t>SOCCER EVOLVE ACAD / INV-1036</t>
  </si>
  <si>
    <t>V Ram / INV 1045</t>
  </si>
  <si>
    <t>TOTAL CHARGES / TO 26JUL2025</t>
  </si>
  <si>
    <t>CLYDE VALLEY FILLI / The Filling Station</t>
  </si>
  <si>
    <t>Crossford Playgrou / HALL INV 1049 AUG</t>
  </si>
  <si>
    <t>VIVA / VIVA Aug inv1053</t>
  </si>
  <si>
    <t>UnLeish Your Mind / INV-1052</t>
  </si>
  <si>
    <t>Mandy Johnstone / Crossford 0209</t>
  </si>
  <si>
    <t>K Boag / INV-1040</t>
  </si>
  <si>
    <t>K Boag / INV-1054</t>
  </si>
  <si>
    <t>K Boag / INV-1055</t>
  </si>
  <si>
    <t>J Gibson / DONALD GIBSON</t>
  </si>
  <si>
    <t>Mandy Johnstone / Crossford 1609</t>
  </si>
  <si>
    <t>CLYDE VALLEY FILLI / THE FILLING STATIO</t>
  </si>
  <si>
    <t>Mandy Johnstone / Crossford 3009</t>
  </si>
  <si>
    <t>COG (CHRISTIAN OU) / COG. INV-1058</t>
  </si>
  <si>
    <t>Crossford Playgrou / HALL INV 1061 SEP</t>
  </si>
  <si>
    <t>VIVA / VIVA Sept INV1065</t>
  </si>
  <si>
    <t>K Boag / INV-1060</t>
  </si>
  <si>
    <t>UnLeish Your Mind / INV-1066</t>
  </si>
  <si>
    <t>SOCCER EVOLVE ACAD / Bk-1043</t>
  </si>
  <si>
    <t>Joan Manayrd / Plumber hall</t>
  </si>
  <si>
    <t>Mandy Johnstone / Crossford Hall 610</t>
  </si>
  <si>
    <t>Mandy Johnstone / Crossford 2810</t>
  </si>
  <si>
    <t>Crossford Playgrou / HALL INV 1074 NOV</t>
  </si>
  <si>
    <t>BRODIE PM / INV-069</t>
  </si>
  <si>
    <t>BRODIE PM / INV-070</t>
  </si>
  <si>
    <t>BRODIE PM / INV-068</t>
  </si>
  <si>
    <t>BRODIE PM / INV-067</t>
  </si>
  <si>
    <t>VIVA / VIVA OCT INV1077</t>
  </si>
  <si>
    <t>Mandy Johnstone / Crossford 0311</t>
  </si>
  <si>
    <t>K Boag / INV-1073</t>
  </si>
  <si>
    <t>EDF / 4039931873/2562994</t>
  </si>
  <si>
    <t>Joan Manayrd / Blue roll</t>
  </si>
  <si>
    <t>Mandy Johnstone / Crossford 1011</t>
  </si>
  <si>
    <t>EDF / 4039931873/2588377</t>
  </si>
  <si>
    <t>Crossford Playgrou / HALL INV 1082</t>
  </si>
  <si>
    <t>VIVA / VIVA NOV INV1084</t>
  </si>
  <si>
    <t>COG (CHRISTIAN OU) / COG. INV-1080</t>
  </si>
  <si>
    <t>LANARK&amp;U/WARD PONY / Inv-1088</t>
  </si>
  <si>
    <t>SOCCER EVOLVE ACAD / BK-1058</t>
  </si>
  <si>
    <t>SOCCER EVOLVE ACAD / BK-1072</t>
  </si>
  <si>
    <t>E Dawson / Erin Dawson</t>
  </si>
  <si>
    <t>BRODIE PM / INV-085</t>
  </si>
  <si>
    <t>BRODIE PM / INV-086</t>
  </si>
  <si>
    <t>K Boag / INV-1090</t>
  </si>
  <si>
    <t>K Boag / INV-1083</t>
  </si>
  <si>
    <t>Joan Manayrd / Roof Repairs</t>
  </si>
  <si>
    <t>Mandy Johnstone / Crossford 1612</t>
  </si>
  <si>
    <t>Crossford Playgrou / HALL INV 1107</t>
  </si>
  <si>
    <t>BRODIE PM / INV-1103</t>
  </si>
  <si>
    <t>BRODIE PM / INV-1104</t>
  </si>
  <si>
    <t>BRODIE PM / INV-1105</t>
  </si>
  <si>
    <t>VIVA / VIVA JAN INV1102</t>
  </si>
  <si>
    <t>Mandy Johnstone / Crossford 0202</t>
  </si>
  <si>
    <t>Mandy Johnstone / Crossford 2701</t>
  </si>
  <si>
    <t>LANARK&amp;U/WARD PONY / INV-1106</t>
  </si>
  <si>
    <t>Mandy Johnstone / Crossford 0902</t>
  </si>
  <si>
    <t>K Boag / INV-1093</t>
  </si>
  <si>
    <t>Mandy Johnstone / Crossford 1602</t>
  </si>
  <si>
    <t>YOUNG MJK / Donation (Young)</t>
  </si>
  <si>
    <t>MUIR MRS IRENE ELI / Fundraiser</t>
  </si>
  <si>
    <t>Crossford Playgrou / HALL INV 1094</t>
  </si>
  <si>
    <t>COG (CHRISTIAN OU) / COG. INV-1091</t>
  </si>
  <si>
    <t>Unity Insurance / 551512711</t>
  </si>
  <si>
    <t>WALKER KA / Crossford Communit</t>
  </si>
  <si>
    <t>VIVA / VIVA Dec INV1095</t>
  </si>
  <si>
    <t>VIVA / VIVA Dec INV1099</t>
  </si>
  <si>
    <t>Power on / 0023</t>
  </si>
  <si>
    <t>Mandy Johnstone / Crossford 0601</t>
  </si>
  <si>
    <t>Mandy Johnstone / Crossford 2001</t>
  </si>
  <si>
    <t>The cleaning crew / Crossford clean</t>
  </si>
  <si>
    <t>Sarah Paterson / INV-1117</t>
  </si>
  <si>
    <t>K Boag / INV-1110</t>
  </si>
  <si>
    <t>COG (CHRISTIAN OU) / COG. INV-1113</t>
  </si>
  <si>
    <t>VIVA / VIVA FEB INV1112</t>
  </si>
  <si>
    <t>BRODIE PM / INV-1118</t>
  </si>
  <si>
    <t>BRODIE PM / INV-1116</t>
  </si>
  <si>
    <t>BRODIE PM / INV-1115</t>
  </si>
  <si>
    <t>Joan Manayrd / Roof repairs hall</t>
  </si>
  <si>
    <t>Slc / 1004096446</t>
  </si>
  <si>
    <t>Crossford Playgrou / HALL INV 1108</t>
  </si>
  <si>
    <t>CHECK</t>
  </si>
  <si>
    <t>Sum of Paid_out</t>
  </si>
  <si>
    <t>Sum of Paid_in</t>
  </si>
  <si>
    <t>Cleaning - MJ</t>
  </si>
  <si>
    <t>Go Cardless</t>
  </si>
  <si>
    <t>Actions</t>
  </si>
  <si>
    <t>Created and input a corrected Income &amp; Expenditure table</t>
  </si>
  <si>
    <t>Created a pivot table from every bank transaction</t>
  </si>
  <si>
    <t>Reconciled every month (bank statement to I&amp;E tab)</t>
  </si>
  <si>
    <t>Reconciled every transaction to the Bank Rec</t>
  </si>
  <si>
    <t>Original income &amp; expenses balances not matching closing bank statements</t>
  </si>
  <si>
    <t>Original income &amp; expenses Excel sheet missing transactions or had incorrect values</t>
  </si>
  <si>
    <t>Re-input every bank transaction fro the year</t>
  </si>
  <si>
    <t>Movement</t>
  </si>
  <si>
    <t>1st April 2025 to 31st March 2026</t>
  </si>
  <si>
    <t>Created a Reconciliation tab (Bank Rec)</t>
  </si>
  <si>
    <t>Income from Activities</t>
  </si>
  <si>
    <t>Hall lets</t>
  </si>
  <si>
    <t>SLC Grants</t>
  </si>
  <si>
    <t>Expenses</t>
  </si>
  <si>
    <t>Cleaning</t>
  </si>
  <si>
    <t>Insurance</t>
  </si>
  <si>
    <t>Water Rates</t>
  </si>
  <si>
    <t>Waste</t>
  </si>
  <si>
    <t>Repairs &amp; Maint</t>
  </si>
  <si>
    <t>Heat &amp; Light</t>
  </si>
  <si>
    <t>Admin Costs</t>
  </si>
  <si>
    <t>Kirsty Gough K GOUGH</t>
  </si>
  <si>
    <t>Crossford Playgrou HALL INV 1122</t>
  </si>
  <si>
    <t>COG ( CHRISTIAN OU</t>
  </si>
  <si>
    <t>VIVA MAR INV1123</t>
  </si>
  <si>
    <t>VIVA MAR INV1124</t>
  </si>
  <si>
    <t>Mandy Johnstone 0704 crossford</t>
  </si>
  <si>
    <t>K Boag INV 1120</t>
  </si>
  <si>
    <t>YOUNG JW Invoice-11-26</t>
  </si>
  <si>
    <t>CLYDE VALLEY FILLING STATIO</t>
  </si>
  <si>
    <t>Mandy Johnstone - cleaning</t>
  </si>
  <si>
    <t>Note: 13 month period as PY bank was to 31st March 2025</t>
  </si>
  <si>
    <t>Need to establish the time period covered but assumed 1/4/25 to 31/3/26 - DONE</t>
  </si>
  <si>
    <t>Income &amp; Expenditure runs for 13 months (OSCR says 30/04/25 year end but bank analysis was only until 31st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</si>
</sst>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2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 tint="-0.34998626667073579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 tint="-0.34998626667073579"/>
      <name val="Aptos Narrow"/>
      <family val="2"/>
      <scheme val="minor"/>
    </font>
    <font>
      <sz val="12"/>
      <color theme="0" tint="-0.499984740745262"/>
      <name val="Aptos Narrow"/>
      <family val="2"/>
      <scheme val="minor"/>
    </font>
    <font>
      <b/>
      <i/>
      <sz val="12"/>
      <color rgb="FFC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17" fontId="3" fillId="2" borderId="0" xfId="0" applyNumberFormat="1" applyFont="1" applyFill="1" applyAlignment="1">
      <alignment horizontal="center"/>
    </xf>
    <xf numFmtId="43" fontId="0" fillId="0" borderId="0" xfId="1" applyFont="1"/>
    <xf numFmtId="43" fontId="1" fillId="0" borderId="0" xfId="1" applyFont="1"/>
    <xf numFmtId="43" fontId="3" fillId="0" borderId="1" xfId="1" applyFont="1" applyBorder="1"/>
    <xf numFmtId="43" fontId="0" fillId="0" borderId="0" xfId="0" applyNumberFormat="1"/>
    <xf numFmtId="0" fontId="4" fillId="0" borderId="0" xfId="0" applyFont="1"/>
    <xf numFmtId="43" fontId="4" fillId="0" borderId="0" xfId="0" applyNumberFormat="1" applyFont="1"/>
    <xf numFmtId="0" fontId="3" fillId="0" borderId="0" xfId="0" applyFont="1"/>
    <xf numFmtId="0" fontId="6" fillId="0" borderId="0" xfId="0" applyFont="1"/>
    <xf numFmtId="14" fontId="7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43" fontId="3" fillId="0" borderId="0" xfId="0" applyNumberFormat="1" applyFont="1"/>
    <xf numFmtId="43" fontId="3" fillId="3" borderId="0" xfId="0" applyNumberFormat="1" applyFont="1" applyFill="1"/>
    <xf numFmtId="43" fontId="3" fillId="2" borderId="3" xfId="1" applyFont="1" applyFill="1" applyBorder="1"/>
    <xf numFmtId="0" fontId="8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0" xfId="0" applyFont="1" applyAlignment="1">
      <alignment horizontal="right"/>
    </xf>
    <xf numFmtId="43" fontId="9" fillId="0" borderId="0" xfId="1" applyFont="1"/>
    <xf numFmtId="0" fontId="0" fillId="4" borderId="0" xfId="0" applyFill="1" applyAlignment="1">
      <alignment horizontal="right"/>
    </xf>
    <xf numFmtId="0" fontId="0" fillId="4" borderId="0" xfId="0" applyFill="1"/>
    <xf numFmtId="43" fontId="0" fillId="4" borderId="0" xfId="0" applyNumberFormat="1" applyFill="1"/>
    <xf numFmtId="15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3" fontId="5" fillId="0" borderId="0" xfId="1" applyFont="1" applyAlignment="1">
      <alignment horizontal="center"/>
    </xf>
    <xf numFmtId="43" fontId="0" fillId="3" borderId="0" xfId="1" applyFont="1" applyFill="1"/>
    <xf numFmtId="0" fontId="3" fillId="2" borderId="0" xfId="0" applyFont="1" applyFill="1"/>
    <xf numFmtId="43" fontId="3" fillId="2" borderId="0" xfId="1" applyFont="1" applyFill="1"/>
    <xf numFmtId="43" fontId="9" fillId="2" borderId="0" xfId="1" applyFont="1" applyFill="1"/>
    <xf numFmtId="43" fontId="4" fillId="0" borderId="0" xfId="1" applyFont="1"/>
    <xf numFmtId="43" fontId="4" fillId="3" borderId="0" xfId="1" applyFont="1" applyFill="1"/>
    <xf numFmtId="43" fontId="0" fillId="5" borderId="0" xfId="1" applyFont="1" applyFill="1"/>
    <xf numFmtId="43" fontId="1" fillId="5" borderId="0" xfId="1" applyFont="1" applyFill="1"/>
    <xf numFmtId="43" fontId="0" fillId="0" borderId="0" xfId="1" applyFont="1" applyFill="1"/>
    <xf numFmtId="43" fontId="0" fillId="0" borderId="2" xfId="1" applyFont="1" applyBorder="1"/>
    <xf numFmtId="43" fontId="3" fillId="0" borderId="1" xfId="0" applyNumberFormat="1" applyFont="1" applyBorder="1"/>
    <xf numFmtId="43" fontId="10" fillId="0" borderId="0" xfId="0" applyNumberFormat="1" applyFont="1"/>
    <xf numFmtId="0" fontId="11" fillId="0" borderId="0" xfId="0" applyFont="1"/>
  </cellXfs>
  <cellStyles count="2">
    <cellStyle name="Comma" xfId="1" builtinId="3"/>
    <cellStyle name="Normal" xfId="0" builtinId="0"/>
  </cellStyles>
  <dxfs count="1">
    <dxf>
      <numFmt numFmtId="35" formatCode="_-* #,##0.00_-;\-* #,##0.00_-;_-* &quot;-&quot;??_-;_-@_-"/>
    </dxf>
  </dxfs>
  <tableStyles count="1" defaultTableStyle="TableStyleMedium2" defaultPivotStyle="PivotStyleLight16">
    <tableStyle name="Invisible" pivot="0" table="0" count="0" xr9:uid="{51820039-3DAE-4666-88F9-8B3A73F28B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167640</xdr:colOff>
      <xdr:row>0</xdr:row>
      <xdr:rowOff>83820</xdr:rowOff>
    </xdr:from>
    <xdr:to>
      <xdr:col>18</xdr:col>
      <xdr:colOff>358738</xdr:colOff>
      <xdr:row>15</xdr:row>
      <xdr:rowOff>137396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BCAA0A-28A1-074F-E6D9-CF4ED84E5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6060" y="83820"/>
          <a:ext cx="6896698" cy="2720576"/>
        </a:xfrm>
        <a:prstGeom prst="rect">
          <a:avLst/>
        </a:prstGeom>
      </xdr:spPr>
    </xdr:pic>
    <xdr:clientData/>
  </xdr:twoCellAnchor>
  <xdr:twoCellAnchor editAs="oneCell">
    <xdr:from>
      <xdr:col>8</xdr:col>
      <xdr:colOff>342900</xdr:colOff>
      <xdr:row>17</xdr:row>
      <xdr:rowOff>152400</xdr:rowOff>
    </xdr:from>
    <xdr:to>
      <xdr:col>18</xdr:col>
      <xdr:colOff>389205</xdr:colOff>
      <xdr:row>27</xdr:row>
      <xdr:rowOff>160192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600ACC-A6EE-1D83-3DFC-FE82E95AF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2800" y="3215640"/>
          <a:ext cx="6751905" cy="1988992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hn Boag" refreshedDate="46207.634445717595" createdVersion="8" refreshedVersion="8" minRefreshableVersion="3" recordCount="197" xr:uid="{5449D666-F382-4C84-B596-E196141E3DEE}">
  <cacheSource type="worksheet">
    <worksheetSource ref="A1:E198" sheet="Bank Download - CoPilot"/>
  </cacheSource>
  <cacheFields count="8">
    <cacheField name="Date" numFmtId="15">
      <sharedItems containsSemiMixedTypes="0" containsNonDate="0" containsDate="1" containsString="0" minDate="2025-03-31T00:00:00" maxDate="2026-04-30T00:00:00" count="119">
        <d v="2025-03-31T00:00:00"/>
        <d v="2025-04-01T00:00:00"/>
        <d v="2025-04-05T00:00:00"/>
        <d v="2025-04-07T00:00:00"/>
        <d v="2025-04-08T00:00:00"/>
        <d v="2025-04-11T00:00:00"/>
        <d v="2025-04-13T00:00:00"/>
        <d v="2025-04-14T00:00:00"/>
        <d v="2025-04-15T00:00:00"/>
        <d v="2025-04-16T00:00:00"/>
        <d v="2025-04-22T00:00:00"/>
        <d v="2025-04-28T00:00:00"/>
        <d v="2025-05-02T00:00:00"/>
        <d v="2025-05-05T00:00:00"/>
        <d v="2025-05-06T00:00:00"/>
        <d v="2025-05-07T00:00:00"/>
        <d v="2025-05-13T00:00:00"/>
        <d v="2025-05-14T00:00:00"/>
        <d v="2025-05-25T00:00:00"/>
        <d v="2025-05-26T00:00:00"/>
        <d v="2025-05-27T00:00:00"/>
        <d v="2025-06-01T00:00:00"/>
        <d v="2025-06-05T00:00:00"/>
        <d v="2025-06-06T00:00:00"/>
        <d v="2025-06-07T00:00:00"/>
        <d v="2025-06-10T00:00:00"/>
        <d v="2025-06-11T00:00:00"/>
        <d v="2025-06-14T00:00:00"/>
        <d v="2025-06-17T00:00:00"/>
        <d v="2025-06-23T00:00:00"/>
        <d v="2025-06-24T00:00:00"/>
        <d v="2025-07-16T00:00:00"/>
        <d v="2025-07-18T00:00:00"/>
        <d v="2025-07-19T00:00:00"/>
        <d v="2025-07-20T00:00:00"/>
        <d v="2025-07-21T00:00:00"/>
        <d v="2025-07-27T00:00:00"/>
        <d v="2025-07-28T00:00:00"/>
        <d v="2025-07-31T00:00:00"/>
        <d v="2025-08-01T00:00:00"/>
        <d v="2025-08-12T00:00:00"/>
        <d v="2025-08-13T00:00:00"/>
        <d v="2025-08-17T00:00:00"/>
        <d v="2025-08-21T00:00:00"/>
        <d v="2025-08-26T00:00:00"/>
        <d v="2025-08-27T00:00:00"/>
        <d v="2025-08-28T00:00:00"/>
        <d v="2025-09-03T00:00:00"/>
        <d v="2025-09-04T00:00:00"/>
        <d v="2025-09-05T00:00:00"/>
        <d v="2025-09-07T00:00:00"/>
        <d v="2025-09-08T00:00:00"/>
        <d v="2025-09-15T00:00:00"/>
        <d v="2025-09-22T00:00:00"/>
        <d v="2025-09-25T00:00:00"/>
        <d v="2025-09-30T00:00:00"/>
        <d v="2025-10-01T00:00:00"/>
        <d v="2025-10-03T00:00:00"/>
        <d v="2025-10-06T00:00:00"/>
        <d v="2025-10-07T00:00:00"/>
        <d v="2025-10-10T00:00:00"/>
        <d v="2025-10-13T00:00:00"/>
        <d v="2025-10-14T00:00:00"/>
        <d v="2025-10-17T00:00:00"/>
        <d v="2025-10-27T00:00:00"/>
        <d v="2025-11-01T00:00:00"/>
        <d v="2025-11-02T00:00:00"/>
        <d v="2025-11-03T00:00:00"/>
        <d v="2025-11-05T00:00:00"/>
        <d v="2025-11-10T00:00:00"/>
        <d v="2025-11-17T00:00:00"/>
        <d v="2025-11-24T00:00:00"/>
        <d v="2025-11-25T00:00:00"/>
        <d v="2025-11-26T00:00:00"/>
        <d v="2025-11-30T00:00:00"/>
        <d v="2025-12-02T00:00:00"/>
        <d v="2025-12-08T00:00:00"/>
        <d v="2025-12-10T00:00:00"/>
        <d v="2025-12-11T00:00:00"/>
        <d v="2025-12-15T00:00:00"/>
        <d v="2025-12-19T00:00:00"/>
        <d v="2025-12-21T00:00:00"/>
        <d v="2025-12-22T00:00:00"/>
        <d v="2026-01-03T00:00:00"/>
        <d v="2026-01-06T00:00:00"/>
        <d v="2026-01-07T00:00:00"/>
        <d v="2026-01-12T00:00:00"/>
        <d v="2026-01-21T00:00:00"/>
        <d v="2026-01-25T00:00:00"/>
        <d v="2026-01-26T00:00:00"/>
        <d v="2026-01-29T00:00:00"/>
        <d v="2026-02-01T00:00:00"/>
        <d v="2026-02-02T00:00:00"/>
        <d v="2026-02-03T00:00:00"/>
        <d v="2026-02-06T00:00:00"/>
        <d v="2026-02-12T00:00:00"/>
        <d v="2026-02-13T00:00:00"/>
        <d v="2026-02-19T00:00:00"/>
        <d v="2026-02-21T00:00:00"/>
        <d v="2026-02-23T00:00:00"/>
        <d v="2026-02-26T00:00:00"/>
        <d v="2026-03-02T00:00:00"/>
        <d v="2026-03-04T00:00:00"/>
        <d v="2026-03-09T00:00:00"/>
        <d v="2026-03-10T00:00:00"/>
        <d v="2026-03-13T00:00:00"/>
        <d v="2026-03-16T00:00:00"/>
        <d v="2026-03-23T00:00:00"/>
        <d v="2026-03-27T00:00:00"/>
        <d v="2026-03-31T00:00:00"/>
        <d v="2026-04-01T00:00:00"/>
        <d v="2026-04-02T00:00:00"/>
        <d v="2026-04-05T00:00:00"/>
        <d v="2026-04-08T00:00:00"/>
        <d v="2026-04-10T00:00:00"/>
        <d v="2026-04-13T00:00:00"/>
        <d v="2026-04-18T00:00:00"/>
        <d v="2026-04-27T00:00:00"/>
        <d v="2026-04-29T00:00:00"/>
      </sharedItems>
      <fieldGroup par="7"/>
    </cacheField>
    <cacheField name="Type" numFmtId="0">
      <sharedItems containsBlank="1"/>
    </cacheField>
    <cacheField name="Details" numFmtId="0">
      <sharedItems/>
    </cacheField>
    <cacheField name="Paid_out" numFmtId="43">
      <sharedItems containsString="0" containsBlank="1" containsNumber="1" minValue="5" maxValue="1383.7"/>
    </cacheField>
    <cacheField name="Paid_in" numFmtId="43">
      <sharedItems containsString="0" containsBlank="1" containsNumber="1" minValue="10" maxValue="2298"/>
    </cacheField>
    <cacheField name="Months (Date)" numFmtId="0" databaseField="0">
      <fieldGroup base="0">
        <rangePr groupBy="months" startDate="2025-03-31T00:00:00" endDate="2026-04-30T00:00:00"/>
        <groupItems count="14">
          <s v="&lt;31/03/2025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4/2026"/>
        </groupItems>
      </fieldGroup>
    </cacheField>
    <cacheField name="Quarters (Date)" numFmtId="0" databaseField="0">
      <fieldGroup base="0">
        <rangePr groupBy="quarters" startDate="2025-03-31T00:00:00" endDate="2026-04-30T00:00:00"/>
        <groupItems count="6">
          <s v="&lt;31/03/2025"/>
          <s v="Qtr1"/>
          <s v="Qtr2"/>
          <s v="Qtr3"/>
          <s v="Qtr4"/>
          <s v="&gt;30/04/2026"/>
        </groupItems>
      </fieldGroup>
    </cacheField>
    <cacheField name="Years (Date)" numFmtId="0" databaseField="0">
      <fieldGroup base="0">
        <rangePr groupBy="years" startDate="2025-03-31T00:00:00" endDate="2026-04-30T00:00:00"/>
        <groupItems count="4">
          <s v="&lt;31/03/2025"/>
          <s v="2025"/>
          <s v="2026"/>
          <s v="&gt;30/04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7">
  <r>
    <x v="0"/>
    <m/>
    <s v="OPENING BAL"/>
    <m/>
    <m/>
  </r>
  <r>
    <x v="1"/>
    <s v="CR"/>
    <s v="K Boag INV-1004"/>
    <m/>
    <n v="75"/>
  </r>
  <r>
    <x v="2"/>
    <s v="CR"/>
    <s v="Crossford Playgrou INV 1005 MAR LETS"/>
    <m/>
    <n v="213"/>
  </r>
  <r>
    <x v="3"/>
    <s v="CR"/>
    <s v="Gough Kirsty / K GOUGH"/>
    <m/>
    <n v="40"/>
  </r>
  <r>
    <x v="4"/>
    <s v="CR"/>
    <s v="COG (CHRISTIAN OU) / COG"/>
    <m/>
    <n v="21.3"/>
  </r>
  <r>
    <x v="5"/>
    <s v="CR"/>
    <s v="VIVA VIVA MAR INV1007"/>
    <m/>
    <n v="24.85"/>
  </r>
  <r>
    <x v="6"/>
    <s v="BP"/>
    <s v="Mandy Johnstone / Crossford 0804"/>
    <n v="30"/>
    <m/>
  </r>
  <r>
    <x v="7"/>
    <s v="CR"/>
    <s v="YOUNG JW / CARLUKE YF march"/>
    <m/>
    <n v="50"/>
  </r>
  <r>
    <x v="8"/>
    <s v="DD"/>
    <s v="SCOTTISH WATER BUS / FIRST PAYMENT"/>
    <n v="45.66"/>
    <m/>
  </r>
  <r>
    <x v="8"/>
    <s v="CR"/>
    <s v="VIVA / VIVA MAR INV1008"/>
    <m/>
    <n v="24.85"/>
  </r>
  <r>
    <x v="9"/>
    <s v="CR"/>
    <s v="Crossford &amp; Kirkfi / INV 15 FEB LETS"/>
    <m/>
    <n v="106.5"/>
  </r>
  <r>
    <x v="9"/>
    <s v="CR"/>
    <s v="KEITH HAIG / Sandy Boag"/>
    <m/>
    <n v="56.8"/>
  </r>
  <r>
    <x v="9"/>
    <s v="CR"/>
    <s v="Stewart Peter / INV-1010"/>
    <m/>
    <n v="10"/>
  </r>
  <r>
    <x v="10"/>
    <s v="CR"/>
    <s v="T Lennox / TLEN INV 1012"/>
    <m/>
    <n v="10"/>
  </r>
  <r>
    <x v="10"/>
    <s v="CR"/>
    <s v="KEITH HAIG / INV 1011"/>
    <m/>
    <n v="10"/>
  </r>
  <r>
    <x v="11"/>
    <s v="BP"/>
    <s v="Mandy Johnstone / Crossford 2203"/>
    <n v="30"/>
    <m/>
  </r>
  <r>
    <x v="11"/>
    <s v="BP"/>
    <s v="Certas / 0003025"/>
    <n v="779.31"/>
    <m/>
  </r>
  <r>
    <x v="12"/>
    <s v="CR"/>
    <s v="SOCCER EVOLVE ACAD APRIL HALL LET"/>
    <m/>
    <n v="135"/>
  </r>
  <r>
    <x v="13"/>
    <s v="CR"/>
    <s v="P Forrest / PETER FORREST"/>
    <m/>
    <n v="21.3"/>
  </r>
  <r>
    <x v="14"/>
    <s v="CR"/>
    <s v="COG (CHRISTIAN OU) / COG"/>
    <m/>
    <n v="21.3"/>
  </r>
  <r>
    <x v="14"/>
    <s v="CR"/>
    <s v="YOUNG JW / CARLUKE YF April"/>
    <m/>
    <n v="20"/>
  </r>
  <r>
    <x v="14"/>
    <s v="CR"/>
    <s v="Crossford Playgrou / INV 1017 MAR LETS"/>
    <m/>
    <n v="127.8"/>
  </r>
  <r>
    <x v="15"/>
    <s v="CR"/>
    <s v="UnLeish Your Mind INV-1014"/>
    <m/>
    <n v="60"/>
  </r>
  <r>
    <x v="15"/>
    <s v="CR"/>
    <s v="VIVA / VIVA APR INV1015"/>
    <m/>
    <n v="106.5"/>
  </r>
  <r>
    <x v="16"/>
    <s v="BP"/>
    <s v="Mandy Johnstone / Crossford 1103"/>
    <n v="30"/>
    <m/>
  </r>
  <r>
    <x v="17"/>
    <s v="BP"/>
    <s v="SIMPSON G / simpson"/>
    <m/>
    <n v="10"/>
  </r>
  <r>
    <x v="18"/>
    <s v="CR"/>
    <s v="KEITH HAIG / 16 April"/>
    <m/>
    <n v="56.8"/>
  </r>
  <r>
    <x v="19"/>
    <s v="CR"/>
    <s v="Crossford &amp; Kirkfi / INV 16Apr Lets"/>
    <m/>
    <n v="92.3"/>
  </r>
  <r>
    <x v="20"/>
    <s v="DD"/>
    <s v="BIFFA WASTE SERVIC / FIRST PAYMENT"/>
    <n v="74.150000000000006"/>
    <m/>
  </r>
  <r>
    <x v="20"/>
    <s v="DD"/>
    <s v="SCOTTISH WATER BUS"/>
    <n v="221.82"/>
    <m/>
  </r>
  <r>
    <x v="20"/>
    <s v="BP"/>
    <s v="Mandy Johnstone / Crossford 2005"/>
    <n v="30"/>
    <m/>
  </r>
  <r>
    <x v="21"/>
    <s v="CR"/>
    <s v="Kirsty Gough / K GOUGH"/>
    <m/>
    <n v="40"/>
  </r>
  <r>
    <x v="22"/>
    <s v="CR"/>
    <s v="P Forrest / PETER FORREST"/>
    <m/>
    <n v="35.5"/>
  </r>
  <r>
    <x v="23"/>
    <s v="CR"/>
    <s v="VIVA / VIVA MAY INV1022"/>
    <m/>
    <n v="49.7"/>
  </r>
  <r>
    <x v="23"/>
    <s v="CR"/>
    <s v="Crossford Playgrou / Hall Inv 1025 May"/>
    <m/>
    <n v="276.89999999999998"/>
  </r>
  <r>
    <x v="23"/>
    <s v="CR"/>
    <s v="COG (CHRISTIAN OU) / COG"/>
    <m/>
    <n v="30"/>
  </r>
  <r>
    <x v="24"/>
    <s v="CR"/>
    <s v="J Gibson / Inv 1024"/>
    <m/>
    <n v="10"/>
  </r>
  <r>
    <x v="25"/>
    <s v="CR"/>
    <s v="Kirsty Gough / K GOUGH"/>
    <m/>
    <n v="80"/>
  </r>
  <r>
    <x v="26"/>
    <s v="BP"/>
    <s v="Mandy Johnstone / Crossford 1103"/>
    <n v="40"/>
    <m/>
  </r>
  <r>
    <x v="26"/>
    <s v="BP"/>
    <s v="Colbrook Supplies / Crossf01"/>
    <n v="86.95"/>
    <m/>
  </r>
  <r>
    <x v="27"/>
    <s v="CR"/>
    <s v="K Boag / INV-1026"/>
    <m/>
    <n v="75"/>
  </r>
  <r>
    <x v="28"/>
    <s v="DR"/>
    <s v="TOTAL CHARGES / TO 26MAY2025"/>
    <n v="5"/>
    <m/>
  </r>
  <r>
    <x v="29"/>
    <s v="DD"/>
    <s v="BIFFA WASTE SERVIC"/>
    <n v="48.96"/>
    <m/>
  </r>
  <r>
    <x v="29"/>
    <s v="CR"/>
    <s v="Crossford &amp; Kirkfi / INV 16 MAY LETS"/>
    <m/>
    <n v="85.2"/>
  </r>
  <r>
    <x v="29"/>
    <s v="CR"/>
    <s v="KEITH HAIG / Sandy - May/June"/>
    <m/>
    <n v="71"/>
  </r>
  <r>
    <x v="30"/>
    <s v="BP"/>
    <s v="Mandy Johnstone / Crossford 2406"/>
    <n v="30"/>
    <m/>
  </r>
  <r>
    <x v="31"/>
    <s v="CR"/>
    <s v="J Gibson / Donald Gibson"/>
    <m/>
    <n v="120"/>
  </r>
  <r>
    <x v="32"/>
    <s v="DR"/>
    <s v="TOTAL CHARGES TO 26JUN2025"/>
    <n v="5"/>
    <m/>
  </r>
  <r>
    <x v="32"/>
    <s v="BP"/>
    <s v="Mandy Johnstone / Crossford Hall"/>
    <n v="70"/>
    <m/>
  </r>
  <r>
    <x v="33"/>
    <s v="CR"/>
    <s v="COG (CHRISTIAN OU) / COG"/>
    <m/>
    <n v="30"/>
  </r>
  <r>
    <x v="33"/>
    <s v="CR"/>
    <s v="P Forrest / PETER FORREST"/>
    <m/>
    <n v="24.85"/>
  </r>
  <r>
    <x v="34"/>
    <s v="CR"/>
    <s v="Crossford Playgrou / HALL INV 1031 June"/>
    <m/>
    <n v="127.8"/>
  </r>
  <r>
    <x v="34"/>
    <s v="CR"/>
    <s v="VIVA / VIVA JUNE INV1038"/>
    <m/>
    <n v="49.7"/>
  </r>
  <r>
    <x v="35"/>
    <s v="CR"/>
    <s v="UnLeish Your Mind INV-1039"/>
    <m/>
    <n v="45"/>
  </r>
  <r>
    <x v="36"/>
    <s v="CR"/>
    <s v="K Boag / INV-1029/1030"/>
    <m/>
    <n v="30"/>
  </r>
  <r>
    <x v="37"/>
    <s v="DD"/>
    <s v="BIFFA WASTE SERVIC"/>
    <n v="39.17"/>
    <m/>
  </r>
  <r>
    <x v="38"/>
    <s v="BP"/>
    <s v="Mandy Johnstone / Crossford Hall"/>
    <n v="30"/>
    <m/>
  </r>
  <r>
    <x v="39"/>
    <s v="CR"/>
    <s v="VIVA / VIVA July 1046"/>
    <m/>
    <n v="24.85"/>
  </r>
  <r>
    <x v="39"/>
    <s v="CR"/>
    <s v="UnLeish Your Mind / INV-1047"/>
    <m/>
    <n v="60"/>
  </r>
  <r>
    <x v="40"/>
    <s v="CR"/>
    <s v="SOCCER EVOLVE ACAD / INV-1044"/>
    <m/>
    <n v="150"/>
  </r>
  <r>
    <x v="40"/>
    <s v="CR"/>
    <s v="SOCCER EVOLVE ACAD / INV-1043"/>
    <m/>
    <n v="135"/>
  </r>
  <r>
    <x v="40"/>
    <s v="CR"/>
    <s v="SOCCER EVOLVE ACAD / INV-1036"/>
    <m/>
    <n v="45"/>
  </r>
  <r>
    <x v="40"/>
    <s v="CR"/>
    <s v="Kirsty Gough / K GOUGH"/>
    <m/>
    <n v="40"/>
  </r>
  <r>
    <x v="41"/>
    <s v="BP"/>
    <s v="Mandy Johnstone / Crossford Hall"/>
    <n v="30"/>
    <m/>
  </r>
  <r>
    <x v="41"/>
    <s v="CR"/>
    <s v="V Ram / INV 1045"/>
    <m/>
    <n v="20"/>
  </r>
  <r>
    <x v="42"/>
    <s v="DR"/>
    <s v="TOTAL CHARGES / TO 26JUL2025"/>
    <n v="5"/>
    <m/>
  </r>
  <r>
    <x v="43"/>
    <s v="CR"/>
    <s v="EMMA MILROY / Emma Harvison"/>
    <m/>
    <n v="150"/>
  </r>
  <r>
    <x v="44"/>
    <s v="DD"/>
    <s v="BIFFA WASTE SERVIC"/>
    <n v="39.17"/>
    <m/>
  </r>
  <r>
    <x v="45"/>
    <s v="DD"/>
    <s v="SCOTTISH WATER BUS"/>
    <n v="267.95"/>
    <m/>
  </r>
  <r>
    <x v="46"/>
    <s v="DD"/>
    <s v="GOCARDLESS"/>
    <n v="36"/>
    <m/>
  </r>
  <r>
    <x v="47"/>
    <s v="CR"/>
    <s v="CLYDE VALLEY FILLI / The Filling Station"/>
    <m/>
    <n v="35"/>
  </r>
  <r>
    <x v="47"/>
    <s v="CR"/>
    <s v="Crossford Playgrou / HALL INV 1049 AUG"/>
    <m/>
    <n v="170.4"/>
  </r>
  <r>
    <x v="48"/>
    <s v="CR"/>
    <s v="VIVA / VIVA Aug inv1053"/>
    <m/>
    <n v="49.7"/>
  </r>
  <r>
    <x v="49"/>
    <s v="CR"/>
    <s v="UnLeish Your Mind / INV-1052"/>
    <m/>
    <n v="60"/>
  </r>
  <r>
    <x v="50"/>
    <s v="CR"/>
    <s v="Kirsty Gough / K GOUGH"/>
    <m/>
    <n v="40"/>
  </r>
  <r>
    <x v="50"/>
    <s v="BP"/>
    <s v="Mandy Johnstone / Crossford 0209"/>
    <n v="30"/>
    <m/>
  </r>
  <r>
    <x v="50"/>
    <s v="BP"/>
    <s v="Colbrook Supplies / Crossf01"/>
    <n v="70.77"/>
    <m/>
  </r>
  <r>
    <x v="50"/>
    <s v="BP"/>
    <s v="Certas / 0003025"/>
    <n v="1230.31"/>
    <m/>
  </r>
  <r>
    <x v="51"/>
    <s v="CR"/>
    <s v="K Boag / INV-1040"/>
    <m/>
    <n v="60"/>
  </r>
  <r>
    <x v="51"/>
    <s v="CR"/>
    <s v="K Boag / INV-1054"/>
    <m/>
    <n v="15"/>
  </r>
  <r>
    <x v="51"/>
    <s v="CR"/>
    <s v="K Boag / INV-1055"/>
    <m/>
    <n v="30"/>
  </r>
  <r>
    <x v="52"/>
    <s v="CR"/>
    <s v="J Gibson / DONALD GIBSON"/>
    <m/>
    <n v="90"/>
  </r>
  <r>
    <x v="53"/>
    <s v="DD"/>
    <s v="BIFFA WASTE SERVIC"/>
    <n v="48.96"/>
    <m/>
  </r>
  <r>
    <x v="54"/>
    <s v="BP"/>
    <s v="Mandy Johnstone / Crossford 1609"/>
    <n v="30"/>
    <m/>
  </r>
  <r>
    <x v="55"/>
    <s v="CR"/>
    <s v="CLYDE VALLEY FILLI / THE FILLING STATIO"/>
    <m/>
    <n v="35"/>
  </r>
  <r>
    <x v="56"/>
    <s v="BP"/>
    <s v="Mandy Johnstone / Crossford 3009"/>
    <n v="30"/>
    <m/>
  </r>
  <r>
    <x v="56"/>
    <s v="BP"/>
    <s v="Colbrook Supplies / Crossf01"/>
    <n v="34.79"/>
    <m/>
  </r>
  <r>
    <x v="56"/>
    <s v="CR"/>
    <s v="COG (CHRISTIAN OU) / COG. INV-1058"/>
    <m/>
    <n v="30"/>
  </r>
  <r>
    <x v="57"/>
    <s v="CR"/>
    <s v="Crossford Playgrou / HALL INV 1061 SEP"/>
    <m/>
    <n v="191.7"/>
  </r>
  <r>
    <x v="57"/>
    <s v="CR"/>
    <s v="VIVA / VIVA Sept INV1065"/>
    <m/>
    <n v="49.7"/>
  </r>
  <r>
    <x v="58"/>
    <s v="CR"/>
    <s v="K Boag / INV-1060"/>
    <m/>
    <n v="60"/>
  </r>
  <r>
    <x v="59"/>
    <s v="CR"/>
    <s v="Kirsty Gough / K GOUGH"/>
    <m/>
    <n v="40"/>
  </r>
  <r>
    <x v="60"/>
    <s v="CR"/>
    <s v="J Gibson / DONALD GIBSON"/>
    <m/>
    <n v="60"/>
  </r>
  <r>
    <x v="61"/>
    <s v="CR"/>
    <s v="UnLeish Your Mind / INV-1066"/>
    <m/>
    <n v="45"/>
  </r>
  <r>
    <x v="62"/>
    <s v="CR"/>
    <s v="SOCCER EVOLVE ACAD / Bk-1043"/>
    <m/>
    <n v="45"/>
  </r>
  <r>
    <x v="63"/>
    <s v="BP"/>
    <s v="Joan Manayrd / Plumber hall"/>
    <n v="60"/>
    <m/>
  </r>
  <r>
    <x v="63"/>
    <s v="BP"/>
    <s v="Mandy Johnstone / Crossford Hall 610"/>
    <n v="30"/>
    <m/>
  </r>
  <r>
    <x v="64"/>
    <s v="DD"/>
    <s v="BIFFA WASTE SERVIC"/>
    <n v="39.17"/>
    <m/>
  </r>
  <r>
    <x v="65"/>
    <s v="CR"/>
    <s v="Kirsty Gough / K GOUGH"/>
    <m/>
    <n v="40"/>
  </r>
  <r>
    <x v="66"/>
    <s v="BP"/>
    <s v="Mandy Johnstone / Crossford 2810"/>
    <n v="30"/>
    <m/>
  </r>
  <r>
    <x v="66"/>
    <s v="CR"/>
    <s v="Crossford Playgrou / HALL INV 1074 NOV"/>
    <m/>
    <n v="170.4"/>
  </r>
  <r>
    <x v="66"/>
    <s v="CR"/>
    <s v="COG (CHRISTIAN OU) / COG. INV-1058"/>
    <m/>
    <n v="30"/>
  </r>
  <r>
    <x v="66"/>
    <s v="CR"/>
    <s v="BRODIE PM / INV-069"/>
    <m/>
    <n v="40"/>
  </r>
  <r>
    <x v="66"/>
    <s v="CR"/>
    <s v="BRODIE PM / INV-070"/>
    <m/>
    <n v="40"/>
  </r>
  <r>
    <x v="66"/>
    <s v="CR"/>
    <s v="BRODIE PM / INV-068"/>
    <m/>
    <n v="40"/>
  </r>
  <r>
    <x v="66"/>
    <s v="CR"/>
    <s v="BRODIE PM / INV-067"/>
    <m/>
    <n v="40"/>
  </r>
  <r>
    <x v="67"/>
    <s v="CR"/>
    <s v="VIVA / VIVA OCT INV1077"/>
    <m/>
    <n v="74.55"/>
  </r>
  <r>
    <x v="67"/>
    <s v="BP"/>
    <s v="Mandy Johnstone / Crossford 0311"/>
    <n v="30"/>
    <m/>
  </r>
  <r>
    <x v="68"/>
    <s v="CR"/>
    <s v="CLYDE VALLEY FILLI / THE FILLING STATIO"/>
    <m/>
    <n v="38"/>
  </r>
  <r>
    <x v="69"/>
    <s v="CR"/>
    <s v="K Boag / INV-1073"/>
    <m/>
    <n v="60"/>
  </r>
  <r>
    <x v="70"/>
    <s v="BP"/>
    <s v="EDF / 4039931873/2562994"/>
    <n v="199.76"/>
    <m/>
  </r>
  <r>
    <x v="70"/>
    <s v="BP"/>
    <s v="Joan Manayrd / Blue roll"/>
    <n v="15"/>
    <m/>
  </r>
  <r>
    <x v="70"/>
    <s v="BP"/>
    <s v="Mandy Johnstone / Crossford 1011"/>
    <n v="30"/>
    <m/>
  </r>
  <r>
    <x v="71"/>
    <s v="DD"/>
    <s v="BIFFA WASTE SERVIC"/>
    <n v="39.17"/>
    <m/>
  </r>
  <r>
    <x v="72"/>
    <s v="CR"/>
    <s v="CLYDE VALLEY FILLI / THE FILLING STATIO"/>
    <m/>
    <n v="35.5"/>
  </r>
  <r>
    <x v="73"/>
    <s v="DD"/>
    <s v="SCOTTISH WATER BUS"/>
    <n v="267.95"/>
    <m/>
  </r>
  <r>
    <x v="74"/>
    <s v="BP"/>
    <s v="EDF / 4039931873/2588377"/>
    <n v="1383.7"/>
    <m/>
  </r>
  <r>
    <x v="74"/>
    <s v="BP"/>
    <s v="Certas / 0003025"/>
    <n v="979.65"/>
    <m/>
  </r>
  <r>
    <x v="74"/>
    <s v="BP"/>
    <s v="Colbrook Supplies / Crossf01"/>
    <n v="52.3"/>
    <m/>
  </r>
  <r>
    <x v="75"/>
    <s v="CR"/>
    <s v="Kirsty Gough / K GOUGH"/>
    <m/>
    <n v="30"/>
  </r>
  <r>
    <x v="76"/>
    <s v="CR"/>
    <s v="Crossford Playgrou / HALL INV 1082"/>
    <m/>
    <n v="234.3"/>
  </r>
  <r>
    <x v="76"/>
    <s v="CR"/>
    <s v="VIVA / VIVA NOV INV1084"/>
    <m/>
    <n v="49.7"/>
  </r>
  <r>
    <x v="76"/>
    <s v="CR"/>
    <s v="COG (CHRISTIAN OU) / COG. INV-1080"/>
    <m/>
    <n v="30"/>
  </r>
  <r>
    <x v="77"/>
    <s v="CR"/>
    <s v="LANARK&amp;U/WARD PONY / Inv-1088"/>
    <m/>
    <n v="30"/>
  </r>
  <r>
    <x v="77"/>
    <s v="CR"/>
    <s v="SOCCER EVOLVE ACAD / BK-1058"/>
    <m/>
    <n v="30"/>
  </r>
  <r>
    <x v="77"/>
    <s v="CR"/>
    <s v="SOCCER EVOLVE ACAD / BK-1072"/>
    <m/>
    <n v="45"/>
  </r>
  <r>
    <x v="78"/>
    <s v="CR"/>
    <s v="E Dawson / Erin Dawson"/>
    <m/>
    <n v="60"/>
  </r>
  <r>
    <x v="78"/>
    <s v="CR"/>
    <s v="BRODIE PM / INV-085"/>
    <m/>
    <n v="40"/>
  </r>
  <r>
    <x v="78"/>
    <s v="CR"/>
    <s v="BRODIE PM / INV-086"/>
    <m/>
    <n v="40"/>
  </r>
  <r>
    <x v="79"/>
    <s v="CR"/>
    <s v="K Boag / INV-1090"/>
    <m/>
    <n v="15"/>
  </r>
  <r>
    <x v="79"/>
    <s v="CR"/>
    <s v="K Boag / INV-1083"/>
    <m/>
    <n v="30"/>
  </r>
  <r>
    <x v="80"/>
    <s v="CR"/>
    <s v="CLYDE VALLEY FILLI / THE FILLING STATIO"/>
    <m/>
    <n v="35.5"/>
  </r>
  <r>
    <x v="81"/>
    <s v="BP"/>
    <s v="Joan Manayrd / Roof Repairs"/>
    <n v="150"/>
    <m/>
  </r>
  <r>
    <x v="81"/>
    <s v="BP"/>
    <s v="Mandy Johnstone / Crossford 1612"/>
    <n v="30"/>
    <m/>
  </r>
  <r>
    <x v="82"/>
    <s v="DD"/>
    <s v="BIFFA WASTE SERVIC"/>
    <n v="48.96"/>
    <m/>
  </r>
  <r>
    <x v="83"/>
    <s v="CR"/>
    <s v="Crossford Playgrou / HALL INV 1094"/>
    <m/>
    <n v="170.4"/>
  </r>
  <r>
    <x v="83"/>
    <s v="CR"/>
    <s v="COG (CHRISTIAN OU) / COG. INV-1091"/>
    <m/>
    <n v="30"/>
  </r>
  <r>
    <x v="83"/>
    <s v="BP"/>
    <s v="Colbrook Supplies / Crossf01"/>
    <n v="37.729999999999997"/>
    <m/>
  </r>
  <r>
    <x v="83"/>
    <s v="BP"/>
    <s v="Unity Insurance / 551512711"/>
    <n v="454.8"/>
    <m/>
  </r>
  <r>
    <x v="83"/>
    <s v="CR"/>
    <s v="WALKER KA / Crossford Communit"/>
    <m/>
    <n v="75"/>
  </r>
  <r>
    <x v="84"/>
    <s v="CR"/>
    <s v="VIVA / VIVA Dec INV1095"/>
    <m/>
    <n v="56.8"/>
  </r>
  <r>
    <x v="85"/>
    <s v="CR"/>
    <s v="VIVA / VIVA Dec INV1099"/>
    <m/>
    <n v="28.4"/>
  </r>
  <r>
    <x v="86"/>
    <s v="BP"/>
    <s v="Power on / 0023"/>
    <n v="50"/>
    <m/>
  </r>
  <r>
    <x v="87"/>
    <s v="CR"/>
    <s v="Kirsty Gough / K GOUGH"/>
    <m/>
    <n v="30"/>
  </r>
  <r>
    <x v="88"/>
    <s v="BP"/>
    <s v="Mandy Johnstone / Crossford 0601"/>
    <n v="30"/>
    <m/>
  </r>
  <r>
    <x v="88"/>
    <s v="BP"/>
    <s v="Mandy Johnstone / Crossford 2001"/>
    <n v="30"/>
    <m/>
  </r>
  <r>
    <x v="89"/>
    <s v="DD"/>
    <s v="BIFFA WASTE SERVIC"/>
    <n v="46.27"/>
    <m/>
  </r>
  <r>
    <x v="90"/>
    <s v="DD"/>
    <s v="GOCARDLESS"/>
    <n v="12"/>
    <m/>
  </r>
  <r>
    <x v="91"/>
    <s v="CR"/>
    <s v="Crossford Playgrou / HALL INV 1107"/>
    <m/>
    <n v="255.6"/>
  </r>
  <r>
    <x v="91"/>
    <s v="CR"/>
    <s v="BRODIE PM / INV-1103"/>
    <m/>
    <n v="30"/>
  </r>
  <r>
    <x v="91"/>
    <s v="CR"/>
    <s v="BRODIE PM / INV-1104"/>
    <m/>
    <n v="40"/>
  </r>
  <r>
    <x v="91"/>
    <s v="CR"/>
    <s v="BRODIE PM / INV-1105"/>
    <m/>
    <n v="20"/>
  </r>
  <r>
    <x v="91"/>
    <s v="CR"/>
    <s v="VIVA / VIVA JAN INV1102"/>
    <m/>
    <n v="49.7"/>
  </r>
  <r>
    <x v="92"/>
    <s v="CR"/>
    <s v="SOUTH LANARKSHIRE"/>
    <m/>
    <n v="2298"/>
  </r>
  <r>
    <x v="92"/>
    <s v="CR"/>
    <s v="CLYDE VALLEY FILLI / THE FILLING STATIO"/>
    <m/>
    <n v="35.5"/>
  </r>
  <r>
    <x v="92"/>
    <s v="CR"/>
    <s v="Kirsty Gough / K GOUGH"/>
    <m/>
    <n v="40"/>
  </r>
  <r>
    <x v="93"/>
    <s v="BP"/>
    <s v="Mandy Johnstone / Crossford 0202"/>
    <n v="30"/>
    <m/>
  </r>
  <r>
    <x v="93"/>
    <s v="BP"/>
    <s v="Mandy Johnstone / Crossford 2701"/>
    <n v="30"/>
    <m/>
  </r>
  <r>
    <x v="93"/>
    <s v="CR"/>
    <s v="LANARK&amp;U/WARD PONY / INV-1106"/>
    <m/>
    <n v="30"/>
  </r>
  <r>
    <x v="94"/>
    <s v="DD"/>
    <s v="GOCARDLESS"/>
    <n v="388"/>
    <m/>
  </r>
  <r>
    <x v="95"/>
    <s v="BP"/>
    <s v="Certas / 0003025"/>
    <n v="1039.5"/>
    <m/>
  </r>
  <r>
    <x v="95"/>
    <s v="BP"/>
    <s v="Mandy Johnstone / Crossford 0902"/>
    <n v="30"/>
    <m/>
  </r>
  <r>
    <x v="96"/>
    <s v="CR"/>
    <s v="K Boag / INV-1093"/>
    <m/>
    <n v="60"/>
  </r>
  <r>
    <x v="97"/>
    <s v="BP"/>
    <s v="Cormac &amp; Co / Fundraiser donation"/>
    <m/>
    <n v="250"/>
  </r>
  <r>
    <x v="97"/>
    <s v="BP"/>
    <s v="Mandy Johnstone / Crossford 1602"/>
    <n v="30"/>
    <m/>
  </r>
  <r>
    <x v="98"/>
    <s v="CR"/>
    <s v="YOUNG MJK / Donation (Young)"/>
    <m/>
    <n v="70"/>
  </r>
  <r>
    <x v="99"/>
    <s v="DD"/>
    <s v="BIFFA WASTE SERVIC"/>
    <n v="46.27"/>
    <m/>
  </r>
  <r>
    <x v="100"/>
    <s v="DD"/>
    <s v="SCOTTISH WATER BUS"/>
    <n v="365.64"/>
    <m/>
  </r>
  <r>
    <x v="100"/>
    <s v="CR"/>
    <s v="MUIR MRS IRENE ELI / Fundraiser"/>
    <m/>
    <n v="1085"/>
  </r>
  <r>
    <x v="101"/>
    <s v="CR"/>
    <s v="Kirsty Gough / K GOUGH"/>
    <m/>
    <n v="50"/>
  </r>
  <r>
    <x v="102"/>
    <s v="CR"/>
    <s v="CLYDE VALLEY FILLI / THE FILLING STATIO"/>
    <m/>
    <n v="35.5"/>
  </r>
  <r>
    <x v="103"/>
    <s v="BP"/>
    <s v="The cleaning crew / Crossford clean"/>
    <n v="60"/>
    <m/>
  </r>
  <r>
    <x v="103"/>
    <s v="CR"/>
    <s v="Sarah Paterson / INV-1117"/>
    <m/>
    <n v="30"/>
  </r>
  <r>
    <x v="104"/>
    <s v="CR"/>
    <s v="K Boag / INV-1110"/>
    <m/>
    <n v="60"/>
  </r>
  <r>
    <x v="104"/>
    <s v="CR"/>
    <s v="COG (CHRISTIAN OU) / COG. INV-1113"/>
    <m/>
    <n v="30"/>
  </r>
  <r>
    <x v="104"/>
    <s v="CR"/>
    <s v="VIVA / VIVA FEB INV1112"/>
    <m/>
    <n v="49.7"/>
  </r>
  <r>
    <x v="105"/>
    <s v="CR"/>
    <s v="BRODIE PM / INV-1118"/>
    <m/>
    <n v="30"/>
  </r>
  <r>
    <x v="105"/>
    <s v="CR"/>
    <s v="BRODIE PM / INV-1116"/>
    <m/>
    <n v="30"/>
  </r>
  <r>
    <x v="105"/>
    <s v="CR"/>
    <s v="BRODIE PM / INV-1115"/>
    <m/>
    <n v="30"/>
  </r>
  <r>
    <x v="106"/>
    <s v="BP"/>
    <s v="Joan Manayrd / Roof repairs hall"/>
    <n v="250"/>
    <m/>
  </r>
  <r>
    <x v="107"/>
    <s v="DD"/>
    <s v="BIFFA WASTE SERVIC"/>
    <n v="57.84"/>
    <m/>
  </r>
  <r>
    <x v="107"/>
    <s v="CR"/>
    <s v="CLYDE VALLEY FILLI / THE FILLING STATIO"/>
    <m/>
    <n v="35.5"/>
  </r>
  <r>
    <x v="108"/>
    <s v="BP"/>
    <s v="Slc / 1004096446"/>
    <n v="556.29999999999995"/>
    <m/>
  </r>
  <r>
    <x v="108"/>
    <s v="CR"/>
    <s v="Crossford Playgrou / HALL INV 1108"/>
    <m/>
    <n v="213"/>
  </r>
  <r>
    <x v="109"/>
    <s v="BP"/>
    <s v="The cleaning crew / Crossford clean"/>
    <n v="90"/>
    <m/>
  </r>
  <r>
    <x v="110"/>
    <s v="CR"/>
    <s v="Kirsty Gough K GOUGH"/>
    <m/>
    <n v="30"/>
  </r>
  <r>
    <x v="110"/>
    <s v="CR"/>
    <s v="Crossford Playgrou HALL INV 1122"/>
    <m/>
    <n v="230.75"/>
  </r>
  <r>
    <x v="111"/>
    <s v="CR"/>
    <s v="COG ( CHRISTIAN OU"/>
    <m/>
    <n v="30"/>
  </r>
  <r>
    <x v="112"/>
    <s v="CR"/>
    <s v="VIVA MAR INV1123"/>
    <m/>
    <n v="49.7"/>
  </r>
  <r>
    <x v="112"/>
    <s v="CR"/>
    <s v="VIVA MAR INV1124"/>
    <m/>
    <n v="31.95"/>
  </r>
  <r>
    <x v="113"/>
    <s v="CR"/>
    <s v="YOUNG JW Invoice-11-26"/>
    <m/>
    <n v="30"/>
  </r>
  <r>
    <x v="114"/>
    <s v="BP"/>
    <s v="Mandy Johnstone 0704 crossford"/>
    <n v="30"/>
    <m/>
  </r>
  <r>
    <x v="115"/>
    <s v="CR"/>
    <s v="K Boag INV 1120"/>
    <m/>
    <n v="60"/>
  </r>
  <r>
    <x v="116"/>
    <s v="CR"/>
    <s v="CLYDE VALLEY FILLING STATIO"/>
    <m/>
    <n v="35.5"/>
  </r>
  <r>
    <x v="117"/>
    <s v="DD"/>
    <s v="BIFFA WASTE SERVIC"/>
    <n v="46.27"/>
    <m/>
  </r>
  <r>
    <x v="118"/>
    <s v="BP"/>
    <s v="Mandy Johnstone - cleaning"/>
    <n v="30"/>
    <m/>
  </r>
  <r>
    <x v="118"/>
    <s v="BP"/>
    <s v="Mandy Johnstone - cleaning"/>
    <n v="3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B5B011-32A5-4977-B3AB-5DDFC5E2346C}" name="PivotTable1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C18" firstHeaderRow="0" firstDataRow="1" firstDataCol="1"/>
  <pivotFields count="8">
    <pivotField axis="axisRow" numFmtId="15" showAll="0" defaultSubtotal="0">
      <items count="1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</items>
    </pivotField>
    <pivotField subtotalTop="0" showAll="0" defaultSubtotal="0"/>
    <pivotField subtotalTop="0" showAll="0" defaultSubtotal="0"/>
    <pivotField dataField="1" subtotalTop="0" showAll="0" defaultSubtotal="0"/>
    <pivotField dataField="1" subtotalTop="0" showAll="0" defaultSubtotal="0"/>
    <pivotField axis="axisRow" subtotalTop="0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  <pivotField subtotalTop="0" showAll="0" defaultSubtotal="0">
      <items count="6">
        <item sd="0" x="0"/>
        <item sd="0" x="1"/>
        <item sd="0" x="2"/>
        <item sd="0" x="3"/>
        <item sd="0" x="4"/>
        <item x="5"/>
      </items>
    </pivotField>
    <pivotField axis="axisRow" subtotalTop="0" showAll="0" defaultSubtotal="0">
      <items count="4">
        <item sd="0" x="0"/>
        <item x="1"/>
        <item x="2"/>
        <item x="3"/>
      </items>
    </pivotField>
  </pivotFields>
  <rowFields count="3">
    <field x="7"/>
    <field x="5"/>
    <field x="0"/>
  </rowFields>
  <rowItems count="17">
    <i>
      <x v="1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 v="1"/>
    </i>
    <i r="1">
      <x v="2"/>
    </i>
    <i r="1">
      <x v="3"/>
    </i>
    <i r="1"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Paid_out" fld="3" baseField="0" baseItem="0"/>
    <dataField name="Sum of Paid_in" fld="4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070F6-D3F4-4C91-AF78-E64A9037AED6}">
  <sheetPr>
    <tabColor rgb="FFC00000"/>
  </sheetPr>
  <dimension ref="B2:H22"/>
  <sheetViews>
    <sheetView showGridLines="0" workbookViewId="0">
      <selection activeCell="F5" sqref="F5"/>
    </sheetView>
  </sheetViews>
  <sheetFormatPr defaultRowHeight="15.6" x14ac:dyDescent="0.3"/>
  <cols>
    <col min="1" max="1" width="2.69921875" customWidth="1"/>
    <col min="2" max="2" width="36.19921875" customWidth="1"/>
    <col min="7" max="7" width="25.59765625" customWidth="1"/>
  </cols>
  <sheetData>
    <row r="2" spans="2:8" ht="18" x14ac:dyDescent="0.35">
      <c r="B2" s="19" t="s">
        <v>54</v>
      </c>
    </row>
    <row r="3" spans="2:8" x14ac:dyDescent="0.3">
      <c r="B3" s="12" t="s">
        <v>55</v>
      </c>
    </row>
    <row r="4" spans="2:8" ht="6.6" customHeight="1" x14ac:dyDescent="0.3"/>
    <row r="5" spans="2:8" x14ac:dyDescent="0.3">
      <c r="B5" s="11" t="s">
        <v>67</v>
      </c>
    </row>
    <row r="6" spans="2:8" x14ac:dyDescent="0.3">
      <c r="B6" t="s">
        <v>277</v>
      </c>
      <c r="H6" t="s">
        <v>276</v>
      </c>
    </row>
    <row r="7" spans="2:8" ht="9" customHeight="1" x14ac:dyDescent="0.3"/>
    <row r="8" spans="2:8" x14ac:dyDescent="0.3">
      <c r="B8" t="s">
        <v>249</v>
      </c>
    </row>
    <row r="9" spans="2:8" ht="9" customHeight="1" x14ac:dyDescent="0.3"/>
    <row r="10" spans="2:8" x14ac:dyDescent="0.3">
      <c r="B10" t="s">
        <v>248</v>
      </c>
    </row>
    <row r="11" spans="2:8" ht="9" customHeight="1" x14ac:dyDescent="0.3"/>
    <row r="13" spans="2:8" ht="9" customHeight="1" x14ac:dyDescent="0.3"/>
    <row r="14" spans="2:8" x14ac:dyDescent="0.3">
      <c r="B14" s="11" t="s">
        <v>243</v>
      </c>
    </row>
    <row r="15" spans="2:8" ht="9" customHeight="1" x14ac:dyDescent="0.3"/>
    <row r="16" spans="2:8" x14ac:dyDescent="0.3">
      <c r="B16" t="s">
        <v>253</v>
      </c>
    </row>
    <row r="17" spans="2:2" x14ac:dyDescent="0.3">
      <c r="B17" t="s">
        <v>250</v>
      </c>
    </row>
    <row r="18" spans="2:2" x14ac:dyDescent="0.3">
      <c r="B18" t="s">
        <v>245</v>
      </c>
    </row>
    <row r="19" spans="2:2" x14ac:dyDescent="0.3">
      <c r="B19" t="s">
        <v>244</v>
      </c>
    </row>
    <row r="20" spans="2:2" x14ac:dyDescent="0.3">
      <c r="B20" t="s">
        <v>246</v>
      </c>
    </row>
    <row r="21" spans="2:2" ht="9.6" customHeight="1" x14ac:dyDescent="0.3"/>
    <row r="22" spans="2:2" x14ac:dyDescent="0.3">
      <c r="B22" t="s">
        <v>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0053F-3A69-4629-BADA-323AD5C327EB}">
  <sheetPr>
    <tabColor theme="8" tint="0.59999389629810485"/>
  </sheetPr>
  <dimension ref="B1:G21"/>
  <sheetViews>
    <sheetView showGridLines="0" workbookViewId="0">
      <selection activeCell="C24" sqref="C24"/>
    </sheetView>
  </sheetViews>
  <sheetFormatPr defaultRowHeight="15.6" x14ac:dyDescent="0.3"/>
  <cols>
    <col min="1" max="1" width="2.796875" customWidth="1"/>
    <col min="2" max="2" width="13.796875" customWidth="1"/>
    <col min="4" max="4" width="16.3984375" customWidth="1"/>
    <col min="5" max="5" width="10.09765625" bestFit="1" customWidth="1"/>
    <col min="6" max="6" width="12.3984375" customWidth="1"/>
    <col min="7" max="7" width="11" customWidth="1"/>
    <col min="8" max="8" width="14.19921875" customWidth="1"/>
  </cols>
  <sheetData>
    <row r="1" spans="2:7" ht="7.8" customHeight="1" x14ac:dyDescent="0.3"/>
    <row r="2" spans="2:7" ht="18" x14ac:dyDescent="0.35">
      <c r="B2" s="19" t="s">
        <v>54</v>
      </c>
    </row>
    <row r="3" spans="2:7" x14ac:dyDescent="0.3">
      <c r="B3" s="12" t="s">
        <v>252</v>
      </c>
    </row>
    <row r="4" spans="2:7" ht="6.6" customHeight="1" x14ac:dyDescent="0.3"/>
    <row r="5" spans="2:7" x14ac:dyDescent="0.3">
      <c r="B5" s="11" t="s">
        <v>56</v>
      </c>
    </row>
    <row r="6" spans="2:7" x14ac:dyDescent="0.3">
      <c r="F6" s="14" t="s">
        <v>60</v>
      </c>
      <c r="G6" s="14" t="s">
        <v>60</v>
      </c>
    </row>
    <row r="7" spans="2:7" ht="6" customHeight="1" x14ac:dyDescent="0.3">
      <c r="F7" s="20"/>
      <c r="G7" s="20"/>
    </row>
    <row r="8" spans="2:7" x14ac:dyDescent="0.3">
      <c r="B8" t="s">
        <v>57</v>
      </c>
      <c r="D8" s="2" t="s">
        <v>59</v>
      </c>
      <c r="E8" s="13">
        <v>45748</v>
      </c>
      <c r="G8" s="21">
        <v>4355.84</v>
      </c>
    </row>
    <row r="9" spans="2:7" x14ac:dyDescent="0.3">
      <c r="B9" t="s">
        <v>58</v>
      </c>
    </row>
    <row r="10" spans="2:7" x14ac:dyDescent="0.3">
      <c r="D10" s="15" t="s">
        <v>61</v>
      </c>
      <c r="F10" s="5">
        <f>'Bank Download - CoPilot'!E205</f>
        <v>11229.25</v>
      </c>
      <c r="G10" s="5"/>
    </row>
    <row r="11" spans="2:7" x14ac:dyDescent="0.3">
      <c r="D11" s="15"/>
      <c r="F11" s="5"/>
      <c r="G11" s="5"/>
    </row>
    <row r="12" spans="2:7" x14ac:dyDescent="0.3">
      <c r="D12" s="15" t="s">
        <v>62</v>
      </c>
      <c r="F12" s="41">
        <f>-'Bank Download - CoPilot'!D205</f>
        <v>-10605.25</v>
      </c>
      <c r="G12" s="5"/>
    </row>
    <row r="13" spans="2:7" x14ac:dyDescent="0.3">
      <c r="F13" s="5"/>
      <c r="G13" s="5"/>
    </row>
    <row r="14" spans="2:7" x14ac:dyDescent="0.3">
      <c r="D14" s="15" t="s">
        <v>251</v>
      </c>
      <c r="F14" s="21">
        <f>SUM(F10:F12)</f>
        <v>624</v>
      </c>
      <c r="G14" s="5"/>
    </row>
    <row r="15" spans="2:7" x14ac:dyDescent="0.3">
      <c r="F15" s="5"/>
      <c r="G15" s="5"/>
    </row>
    <row r="16" spans="2:7" x14ac:dyDescent="0.3">
      <c r="D16" t="s">
        <v>63</v>
      </c>
      <c r="E16" s="13">
        <v>46142</v>
      </c>
      <c r="F16" s="5"/>
      <c r="G16" s="21">
        <f>'Bank Download - CoPilot'!F198</f>
        <v>4979.84</v>
      </c>
    </row>
    <row r="17" spans="4:7" x14ac:dyDescent="0.3">
      <c r="F17" s="31" t="s">
        <v>53</v>
      </c>
      <c r="G17" s="32">
        <f>G8+F10+F12-G16</f>
        <v>0</v>
      </c>
    </row>
    <row r="18" spans="4:7" x14ac:dyDescent="0.3">
      <c r="F18" s="5"/>
      <c r="G18" s="5"/>
    </row>
    <row r="19" spans="4:7" x14ac:dyDescent="0.3">
      <c r="D19" s="44" t="s">
        <v>275</v>
      </c>
      <c r="F19" s="5"/>
      <c r="G19" s="5"/>
    </row>
    <row r="20" spans="4:7" x14ac:dyDescent="0.3">
      <c r="F20" s="5"/>
      <c r="G20" s="5"/>
    </row>
    <row r="21" spans="4:7" x14ac:dyDescent="0.3">
      <c r="F21" s="5"/>
      <c r="G21" s="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C941-A8F1-45A7-BE1D-26882ECA5C18}">
  <sheetPr>
    <tabColor theme="8"/>
  </sheetPr>
  <dimension ref="B2:D20"/>
  <sheetViews>
    <sheetView tabSelected="1" workbookViewId="0">
      <selection activeCell="D11" sqref="D11"/>
    </sheetView>
  </sheetViews>
  <sheetFormatPr defaultRowHeight="15.6" x14ac:dyDescent="0.3"/>
  <cols>
    <col min="2" max="2" width="19.59765625" bestFit="1" customWidth="1"/>
    <col min="3" max="3" width="4.3984375" customWidth="1"/>
    <col min="4" max="4" width="10.09765625" bestFit="1" customWidth="1"/>
  </cols>
  <sheetData>
    <row r="2" spans="2:4" x14ac:dyDescent="0.3">
      <c r="B2" s="11" t="s">
        <v>254</v>
      </c>
    </row>
    <row r="3" spans="2:4" ht="9" customHeight="1" x14ac:dyDescent="0.3"/>
    <row r="4" spans="2:4" x14ac:dyDescent="0.3">
      <c r="B4" t="s">
        <v>255</v>
      </c>
      <c r="D4" s="8">
        <f>SUM('Income &amp; Expenditure 25-26'!Q2:Q25)</f>
        <v>7526.2500000000009</v>
      </c>
    </row>
    <row r="5" spans="2:4" x14ac:dyDescent="0.3">
      <c r="B5" t="s">
        <v>256</v>
      </c>
      <c r="D5" s="8">
        <f>'Income &amp; Expenditure 25-26'!Q26</f>
        <v>2298</v>
      </c>
    </row>
    <row r="6" spans="2:4" x14ac:dyDescent="0.3">
      <c r="B6" t="s">
        <v>52</v>
      </c>
      <c r="D6" s="8">
        <f>'Income &amp; Expenditure 25-26'!Q27</f>
        <v>1405</v>
      </c>
    </row>
    <row r="7" spans="2:4" ht="16.2" thickBot="1" x14ac:dyDescent="0.35">
      <c r="D7" s="42">
        <f>SUM(D4:D6)</f>
        <v>11229.25</v>
      </c>
    </row>
    <row r="9" spans="2:4" x14ac:dyDescent="0.3">
      <c r="B9" s="11" t="s">
        <v>257</v>
      </c>
    </row>
    <row r="10" spans="2:4" ht="10.199999999999999" customHeight="1" x14ac:dyDescent="0.3"/>
    <row r="11" spans="2:4" x14ac:dyDescent="0.3">
      <c r="B11" t="s">
        <v>258</v>
      </c>
      <c r="D11" s="8">
        <f>'Income &amp; Expenditure 25-26'!Q29+'Income &amp; Expenditure 25-26'!Q35+'Income &amp; Expenditure 25-26'!Q37</f>
        <v>-1262.54</v>
      </c>
    </row>
    <row r="12" spans="2:4" x14ac:dyDescent="0.3">
      <c r="B12" t="s">
        <v>259</v>
      </c>
      <c r="D12" s="8">
        <f>'Income &amp; Expenditure 25-26'!Q31+'Income &amp; Expenditure 25-26'!Q41</f>
        <v>-1011.0999999999999</v>
      </c>
    </row>
    <row r="13" spans="2:4" x14ac:dyDescent="0.3">
      <c r="B13" t="s">
        <v>263</v>
      </c>
      <c r="D13" s="8">
        <f>'Income &amp; Expenditure 25-26'!Q32+'Income &amp; Expenditure 25-26'!Q40</f>
        <v>-5612.23</v>
      </c>
    </row>
    <row r="14" spans="2:4" x14ac:dyDescent="0.3">
      <c r="B14" t="s">
        <v>260</v>
      </c>
      <c r="D14" s="8">
        <f>'Income &amp; Expenditure 25-26'!Q34</f>
        <v>-1169.02</v>
      </c>
    </row>
    <row r="15" spans="2:4" x14ac:dyDescent="0.3">
      <c r="B15" t="s">
        <v>262</v>
      </c>
      <c r="D15" s="8">
        <f>'Income &amp; Expenditure 25-26'!Q39+'Income &amp; Expenditure 25-26'!Q42</f>
        <v>-525</v>
      </c>
    </row>
    <row r="16" spans="2:4" x14ac:dyDescent="0.3">
      <c r="B16" t="s">
        <v>261</v>
      </c>
      <c r="D16" s="8">
        <f>'Income &amp; Expenditure 25-26'!Q33</f>
        <v>-574.36</v>
      </c>
    </row>
    <row r="17" spans="2:4" x14ac:dyDescent="0.3">
      <c r="B17" t="s">
        <v>264</v>
      </c>
      <c r="D17" s="8">
        <f>'Income &amp; Expenditure 25-26'!Q30+'Income &amp; Expenditure 25-26'!Q36+'Income &amp; Expenditure 25-26'!Q38</f>
        <v>-451</v>
      </c>
    </row>
    <row r="18" spans="2:4" ht="16.2" thickBot="1" x14ac:dyDescent="0.35">
      <c r="D18" s="42">
        <f>SUM(D11:D17)</f>
        <v>-10605.25</v>
      </c>
    </row>
    <row r="20" spans="2:4" x14ac:dyDescent="0.3">
      <c r="D20" s="43">
        <f>D7+D18</f>
        <v>624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5CD3-2F4A-40B6-9882-3635B1481080}">
  <sheetPr>
    <tabColor theme="8" tint="0.39997558519241921"/>
  </sheetPr>
  <dimension ref="B1:Q56"/>
  <sheetViews>
    <sheetView workbookViewId="0">
      <pane xSplit="2" ySplit="1" topLeftCell="E29" activePane="bottomRight" state="frozen"/>
      <selection pane="topRight" activeCell="C1" sqref="C1"/>
      <selection pane="bottomLeft" activeCell="A2" sqref="A2"/>
      <selection pane="bottomRight" activeCell="P35" sqref="P35"/>
    </sheetView>
  </sheetViews>
  <sheetFormatPr defaultColWidth="11.19921875" defaultRowHeight="15.6" x14ac:dyDescent="0.3"/>
  <cols>
    <col min="1" max="1" width="3.19921875" customWidth="1"/>
    <col min="2" max="2" width="25.796875" bestFit="1" customWidth="1"/>
  </cols>
  <sheetData>
    <row r="1" spans="2:17" x14ac:dyDescent="0.3">
      <c r="C1" s="4">
        <v>45717</v>
      </c>
      <c r="D1" s="4">
        <v>45748</v>
      </c>
      <c r="E1" s="4">
        <v>45778</v>
      </c>
      <c r="F1" s="4">
        <v>45809</v>
      </c>
      <c r="G1" s="4">
        <v>45839</v>
      </c>
      <c r="H1" s="4">
        <v>45870</v>
      </c>
      <c r="I1" s="4">
        <v>45901</v>
      </c>
      <c r="J1" s="4">
        <v>45931</v>
      </c>
      <c r="K1" s="4">
        <v>45962</v>
      </c>
      <c r="L1" s="4">
        <v>45992</v>
      </c>
      <c r="M1" s="4">
        <v>46023</v>
      </c>
      <c r="N1" s="4">
        <v>46054</v>
      </c>
      <c r="O1" s="4">
        <v>46082</v>
      </c>
      <c r="P1" s="4">
        <v>46113</v>
      </c>
      <c r="Q1" s="4" t="s">
        <v>66</v>
      </c>
    </row>
    <row r="2" spans="2:17" x14ac:dyDescent="0.3">
      <c r="B2" t="s">
        <v>27</v>
      </c>
      <c r="C2" s="38"/>
      <c r="D2" s="5"/>
      <c r="E2" s="5">
        <v>135</v>
      </c>
      <c r="F2" s="5"/>
      <c r="G2" s="5"/>
      <c r="H2" s="5">
        <v>330</v>
      </c>
      <c r="I2" s="5"/>
      <c r="J2" s="5">
        <v>45</v>
      </c>
      <c r="K2" s="5"/>
      <c r="L2" s="5">
        <v>75</v>
      </c>
      <c r="M2" s="5"/>
      <c r="N2" s="5"/>
      <c r="O2" s="5"/>
      <c r="P2" s="5"/>
      <c r="Q2" s="17">
        <f>SUM(D2:P2)</f>
        <v>585</v>
      </c>
    </row>
    <row r="3" spans="2:17" x14ac:dyDescent="0.3">
      <c r="B3" t="s">
        <v>42</v>
      </c>
      <c r="C3" s="38"/>
      <c r="D3" s="5">
        <v>75</v>
      </c>
      <c r="E3" s="5"/>
      <c r="F3" s="40">
        <v>75</v>
      </c>
      <c r="G3" s="40"/>
      <c r="H3" s="40"/>
      <c r="I3" s="40">
        <v>105</v>
      </c>
      <c r="J3" s="40">
        <v>60</v>
      </c>
      <c r="K3" s="40">
        <v>60</v>
      </c>
      <c r="L3" s="5">
        <f>15+30</f>
        <v>45</v>
      </c>
      <c r="M3" s="5"/>
      <c r="N3" s="5">
        <v>60</v>
      </c>
      <c r="O3" s="5">
        <v>60</v>
      </c>
      <c r="P3" s="5">
        <f>'Bank Download - CoPilot'!E194</f>
        <v>60</v>
      </c>
      <c r="Q3" s="17">
        <f t="shared" ref="Q3:Q42" si="0">SUM(D3:P3)</f>
        <v>600</v>
      </c>
    </row>
    <row r="4" spans="2:17" x14ac:dyDescent="0.3">
      <c r="B4" t="s">
        <v>41</v>
      </c>
      <c r="C4" s="38">
        <v>255.6</v>
      </c>
      <c r="D4" s="5">
        <v>213</v>
      </c>
      <c r="E4" s="5">
        <v>127.8</v>
      </c>
      <c r="F4" s="40">
        <v>276.89999999999998</v>
      </c>
      <c r="G4" s="40">
        <v>127.8</v>
      </c>
      <c r="H4" s="40"/>
      <c r="I4" s="40">
        <v>170.4</v>
      </c>
      <c r="J4" s="40">
        <v>191.7</v>
      </c>
      <c r="K4" s="40">
        <v>170.4</v>
      </c>
      <c r="L4" s="5">
        <v>234.3</v>
      </c>
      <c r="M4" s="5">
        <v>170.4</v>
      </c>
      <c r="N4" s="5">
        <v>255.6</v>
      </c>
      <c r="O4" s="5">
        <v>213</v>
      </c>
      <c r="P4" s="5">
        <f>'Bank Download - CoPilot'!E188</f>
        <v>230.75</v>
      </c>
      <c r="Q4" s="17">
        <f t="shared" si="0"/>
        <v>2382.0500000000002</v>
      </c>
    </row>
    <row r="5" spans="2:17" x14ac:dyDescent="0.3">
      <c r="B5" t="s">
        <v>30</v>
      </c>
      <c r="C5" s="38"/>
      <c r="D5" s="5">
        <v>40</v>
      </c>
      <c r="E5" s="5"/>
      <c r="F5" s="40">
        <f>80+40</f>
        <v>120</v>
      </c>
      <c r="G5" s="40">
        <v>30</v>
      </c>
      <c r="H5" s="40">
        <v>40</v>
      </c>
      <c r="I5" s="40">
        <v>40</v>
      </c>
      <c r="J5" s="40">
        <v>40</v>
      </c>
      <c r="K5" s="40">
        <v>40</v>
      </c>
      <c r="L5" s="5">
        <v>30</v>
      </c>
      <c r="M5" s="5">
        <v>30</v>
      </c>
      <c r="N5" s="5">
        <v>40</v>
      </c>
      <c r="O5" s="5">
        <v>50</v>
      </c>
      <c r="P5" s="5">
        <f>'Bank Download - CoPilot'!E187</f>
        <v>30</v>
      </c>
      <c r="Q5" s="17">
        <f t="shared" si="0"/>
        <v>530</v>
      </c>
    </row>
    <row r="6" spans="2:17" x14ac:dyDescent="0.3">
      <c r="B6" t="s">
        <v>12</v>
      </c>
      <c r="C6" s="38">
        <v>21.3</v>
      </c>
      <c r="D6" s="5">
        <v>21.3</v>
      </c>
      <c r="E6" s="5">
        <v>21.3</v>
      </c>
      <c r="F6" s="40">
        <v>30</v>
      </c>
      <c r="G6" s="40">
        <v>30</v>
      </c>
      <c r="H6" s="40"/>
      <c r="I6" s="40"/>
      <c r="J6" s="40">
        <v>30</v>
      </c>
      <c r="K6" s="40">
        <v>30</v>
      </c>
      <c r="L6" s="5">
        <v>30</v>
      </c>
      <c r="M6" s="5">
        <v>30</v>
      </c>
      <c r="N6" s="5"/>
      <c r="O6" s="5">
        <v>30</v>
      </c>
      <c r="P6" s="5">
        <f>'Bank Download - CoPilot'!E189</f>
        <v>30</v>
      </c>
      <c r="Q6" s="17">
        <f t="shared" si="0"/>
        <v>282.60000000000002</v>
      </c>
    </row>
    <row r="7" spans="2:17" x14ac:dyDescent="0.3">
      <c r="B7" t="s">
        <v>13</v>
      </c>
      <c r="C7" s="38">
        <v>49.7</v>
      </c>
      <c r="D7" s="5">
        <v>49.7</v>
      </c>
      <c r="E7" s="5">
        <v>106.5</v>
      </c>
      <c r="F7" s="40">
        <v>49.7</v>
      </c>
      <c r="G7" s="40">
        <v>49.7</v>
      </c>
      <c r="H7" s="40">
        <v>24.85</v>
      </c>
      <c r="I7" s="40">
        <v>49.7</v>
      </c>
      <c r="J7" s="40">
        <v>49.7</v>
      </c>
      <c r="K7" s="40">
        <v>74.55</v>
      </c>
      <c r="L7" s="5">
        <v>49.7</v>
      </c>
      <c r="M7" s="5">
        <v>85.2</v>
      </c>
      <c r="N7" s="5">
        <v>49.7</v>
      </c>
      <c r="O7" s="5">
        <v>49.7</v>
      </c>
      <c r="P7" s="5">
        <f>'Bank Download - CoPilot'!E190+'Bank Download - CoPilot'!E191</f>
        <v>81.650000000000006</v>
      </c>
      <c r="Q7" s="17">
        <f t="shared" si="0"/>
        <v>770.35</v>
      </c>
    </row>
    <row r="8" spans="2:17" x14ac:dyDescent="0.3">
      <c r="B8" t="s">
        <v>40</v>
      </c>
      <c r="C8" s="38">
        <v>150</v>
      </c>
      <c r="D8" s="5">
        <v>50</v>
      </c>
      <c r="E8" s="5">
        <v>20</v>
      </c>
      <c r="F8" s="40"/>
      <c r="G8" s="40"/>
      <c r="H8" s="40"/>
      <c r="I8" s="40"/>
      <c r="J8" s="40"/>
      <c r="K8" s="40">
        <v>160</v>
      </c>
      <c r="L8" s="5">
        <v>80</v>
      </c>
      <c r="M8" s="5"/>
      <c r="N8" s="5">
        <v>90</v>
      </c>
      <c r="O8" s="5">
        <v>120</v>
      </c>
      <c r="P8" s="5">
        <f>'Bank Download - CoPilot'!E192</f>
        <v>30</v>
      </c>
      <c r="Q8" s="17">
        <f t="shared" si="0"/>
        <v>550</v>
      </c>
    </row>
    <row r="9" spans="2:17" x14ac:dyDescent="0.3">
      <c r="B9" t="s">
        <v>34</v>
      </c>
      <c r="C9" s="39"/>
      <c r="D9" s="6"/>
      <c r="E9" s="5"/>
      <c r="F9" s="40"/>
      <c r="G9" s="40"/>
      <c r="H9" s="40">
        <v>20</v>
      </c>
      <c r="I9" s="40"/>
      <c r="J9" s="40"/>
      <c r="K9" s="40"/>
      <c r="L9" s="5"/>
      <c r="M9" s="5"/>
      <c r="N9" s="5"/>
      <c r="O9" s="5"/>
      <c r="P9" s="5"/>
      <c r="Q9" s="17">
        <f t="shared" si="0"/>
        <v>20</v>
      </c>
    </row>
    <row r="10" spans="2:17" x14ac:dyDescent="0.3">
      <c r="B10" t="s">
        <v>38</v>
      </c>
      <c r="C10" s="38">
        <v>85.2</v>
      </c>
      <c r="D10" s="5">
        <v>106.5</v>
      </c>
      <c r="E10" s="5">
        <v>92.3</v>
      </c>
      <c r="F10" s="40">
        <v>85.2</v>
      </c>
      <c r="G10" s="40"/>
      <c r="H10" s="40"/>
      <c r="I10" s="40"/>
      <c r="J10" s="40"/>
      <c r="K10" s="40"/>
      <c r="L10" s="5"/>
      <c r="M10" s="5"/>
      <c r="N10" s="5"/>
      <c r="O10" s="5"/>
      <c r="P10" s="5"/>
      <c r="Q10" s="17">
        <f t="shared" si="0"/>
        <v>284</v>
      </c>
    </row>
    <row r="11" spans="2:17" x14ac:dyDescent="0.3">
      <c r="B11" t="s">
        <v>39</v>
      </c>
      <c r="C11" s="38">
        <v>56.8</v>
      </c>
      <c r="D11" s="5">
        <v>56.8</v>
      </c>
      <c r="E11" s="5">
        <v>56.8</v>
      </c>
      <c r="F11" s="40">
        <v>71</v>
      </c>
      <c r="G11" s="40"/>
      <c r="H11" s="40"/>
      <c r="I11" s="40"/>
      <c r="J11" s="40"/>
      <c r="K11" s="40"/>
      <c r="L11" s="5"/>
      <c r="M11" s="5"/>
      <c r="N11" s="5"/>
      <c r="O11" s="5"/>
      <c r="P11" s="5"/>
      <c r="Q11" s="17">
        <f t="shared" si="0"/>
        <v>184.6</v>
      </c>
    </row>
    <row r="12" spans="2:17" x14ac:dyDescent="0.3">
      <c r="B12" t="s">
        <v>48</v>
      </c>
      <c r="C12" s="38">
        <v>21.3</v>
      </c>
      <c r="D12" s="5"/>
      <c r="E12" s="5">
        <v>21.3</v>
      </c>
      <c r="F12" s="40">
        <v>35.5</v>
      </c>
      <c r="G12" s="40">
        <v>24.85</v>
      </c>
      <c r="H12" s="40"/>
      <c r="I12" s="40">
        <v>70</v>
      </c>
      <c r="J12" s="40"/>
      <c r="K12" s="40">
        <v>73.5</v>
      </c>
      <c r="L12" s="5">
        <v>35.5</v>
      </c>
      <c r="M12" s="5"/>
      <c r="N12" s="5">
        <v>35.5</v>
      </c>
      <c r="O12" s="5">
        <v>71</v>
      </c>
      <c r="P12" s="5">
        <f>'Bank Download - CoPilot'!E195</f>
        <v>35.5</v>
      </c>
      <c r="Q12" s="17">
        <f t="shared" si="0"/>
        <v>402.65</v>
      </c>
    </row>
    <row r="13" spans="2:17" x14ac:dyDescent="0.3">
      <c r="B13" t="s">
        <v>46</v>
      </c>
      <c r="C13" s="38"/>
      <c r="D13" s="5"/>
      <c r="E13" s="5"/>
      <c r="F13" s="40"/>
      <c r="G13" s="40"/>
      <c r="H13" s="40"/>
      <c r="I13" s="40"/>
      <c r="J13" s="40"/>
      <c r="K13" s="40"/>
      <c r="L13" s="5">
        <v>30</v>
      </c>
      <c r="M13" s="5"/>
      <c r="N13" s="5">
        <v>30</v>
      </c>
      <c r="O13" s="5"/>
      <c r="P13" s="5"/>
      <c r="Q13" s="17">
        <f t="shared" si="0"/>
        <v>60</v>
      </c>
    </row>
    <row r="14" spans="2:17" x14ac:dyDescent="0.3">
      <c r="B14" t="s">
        <v>15</v>
      </c>
      <c r="C14" s="38"/>
      <c r="D14" s="5">
        <v>10</v>
      </c>
      <c r="E14" s="5"/>
      <c r="F14" s="40"/>
      <c r="G14" s="40"/>
      <c r="H14" s="40"/>
      <c r="I14" s="40"/>
      <c r="J14" s="40"/>
      <c r="K14" s="40"/>
      <c r="L14" s="5"/>
      <c r="M14" s="5"/>
      <c r="N14" s="5"/>
      <c r="O14" s="5"/>
      <c r="P14" s="5"/>
      <c r="Q14" s="17">
        <f t="shared" si="0"/>
        <v>10</v>
      </c>
    </row>
    <row r="15" spans="2:17" x14ac:dyDescent="0.3">
      <c r="B15" t="s">
        <v>16</v>
      </c>
      <c r="C15" s="38"/>
      <c r="D15" s="5">
        <v>10</v>
      </c>
      <c r="E15" s="5"/>
      <c r="F15" s="40"/>
      <c r="G15" s="40"/>
      <c r="H15" s="40"/>
      <c r="I15" s="40"/>
      <c r="J15" s="40"/>
      <c r="K15" s="40"/>
      <c r="L15" s="5"/>
      <c r="M15" s="5"/>
      <c r="N15" s="5"/>
      <c r="O15" s="5"/>
      <c r="P15" s="5"/>
      <c r="Q15" s="17">
        <f t="shared" si="0"/>
        <v>10</v>
      </c>
    </row>
    <row r="16" spans="2:17" x14ac:dyDescent="0.3">
      <c r="B16" t="s">
        <v>24</v>
      </c>
      <c r="C16" s="38"/>
      <c r="D16" s="5"/>
      <c r="E16" s="5">
        <v>60</v>
      </c>
      <c r="F16" s="40"/>
      <c r="G16" s="40">
        <v>45</v>
      </c>
      <c r="H16" s="40">
        <v>60</v>
      </c>
      <c r="I16" s="40">
        <v>60</v>
      </c>
      <c r="J16" s="40">
        <v>45</v>
      </c>
      <c r="K16" s="40"/>
      <c r="L16" s="5"/>
      <c r="M16" s="5"/>
      <c r="N16" s="5"/>
      <c r="O16" s="5"/>
      <c r="P16" s="5"/>
      <c r="Q16" s="17">
        <f t="shared" si="0"/>
        <v>270</v>
      </c>
    </row>
    <row r="17" spans="2:17" x14ac:dyDescent="0.3">
      <c r="B17" t="s">
        <v>17</v>
      </c>
      <c r="C17" s="38"/>
      <c r="D17" s="5">
        <v>10</v>
      </c>
      <c r="E17" s="5"/>
      <c r="F17" s="40"/>
      <c r="G17" s="40"/>
      <c r="H17" s="40"/>
      <c r="I17" s="40"/>
      <c r="J17" s="40"/>
      <c r="K17" s="40"/>
      <c r="L17" s="5"/>
      <c r="M17" s="5"/>
      <c r="N17" s="5"/>
      <c r="O17" s="5"/>
      <c r="P17" s="5"/>
      <c r="Q17" s="17">
        <f t="shared" si="0"/>
        <v>10</v>
      </c>
    </row>
    <row r="18" spans="2:17" x14ac:dyDescent="0.3">
      <c r="B18" t="s">
        <v>37</v>
      </c>
      <c r="C18" s="38">
        <v>46.2</v>
      </c>
      <c r="D18" s="5"/>
      <c r="E18" s="5"/>
      <c r="F18" s="40"/>
      <c r="G18" s="40"/>
      <c r="H18" s="40"/>
      <c r="I18" s="40"/>
      <c r="J18" s="40"/>
      <c r="K18" s="40"/>
      <c r="L18" s="5"/>
      <c r="M18" s="5"/>
      <c r="N18" s="5"/>
      <c r="O18" s="5"/>
      <c r="P18" s="5"/>
      <c r="Q18" s="17">
        <f t="shared" si="0"/>
        <v>0</v>
      </c>
    </row>
    <row r="19" spans="2:17" x14ac:dyDescent="0.3">
      <c r="B19" t="s">
        <v>18</v>
      </c>
      <c r="C19" s="38">
        <v>28.4</v>
      </c>
      <c r="D19" s="5"/>
      <c r="E19" s="5"/>
      <c r="F19" s="40"/>
      <c r="G19" s="40"/>
      <c r="H19" s="40"/>
      <c r="I19" s="40"/>
      <c r="J19" s="40"/>
      <c r="K19" s="40"/>
      <c r="L19" s="5"/>
      <c r="M19" s="5"/>
      <c r="N19" s="5"/>
      <c r="O19" s="5"/>
      <c r="P19" s="5"/>
      <c r="Q19" s="17">
        <f t="shared" si="0"/>
        <v>0</v>
      </c>
    </row>
    <row r="20" spans="2:17" x14ac:dyDescent="0.3">
      <c r="B20" t="s">
        <v>25</v>
      </c>
      <c r="C20" s="38"/>
      <c r="D20" s="5"/>
      <c r="E20" s="5">
        <v>10</v>
      </c>
      <c r="F20" s="40"/>
      <c r="G20" s="40"/>
      <c r="H20" s="40"/>
      <c r="I20" s="40"/>
      <c r="J20" s="40"/>
      <c r="K20" s="40"/>
      <c r="L20" s="5"/>
      <c r="M20" s="5"/>
      <c r="N20" s="5"/>
      <c r="O20" s="5"/>
      <c r="P20" s="5"/>
      <c r="Q20" s="17">
        <f t="shared" si="0"/>
        <v>10</v>
      </c>
    </row>
    <row r="21" spans="2:17" x14ac:dyDescent="0.3">
      <c r="B21" t="s">
        <v>31</v>
      </c>
      <c r="C21" s="38"/>
      <c r="D21" s="5"/>
      <c r="E21" s="5"/>
      <c r="F21" s="40">
        <v>10</v>
      </c>
      <c r="G21" s="40"/>
      <c r="H21" s="40"/>
      <c r="I21" s="40"/>
      <c r="J21" s="40"/>
      <c r="K21" s="40"/>
      <c r="L21" s="5"/>
      <c r="M21" s="5"/>
      <c r="N21" s="5"/>
      <c r="O21" s="5"/>
      <c r="P21" s="5"/>
      <c r="Q21" s="17">
        <f t="shared" si="0"/>
        <v>10</v>
      </c>
    </row>
    <row r="22" spans="2:17" x14ac:dyDescent="0.3">
      <c r="B22" t="s">
        <v>47</v>
      </c>
      <c r="C22" s="38"/>
      <c r="D22" s="5"/>
      <c r="E22" s="5"/>
      <c r="F22" s="5"/>
      <c r="G22" s="5"/>
      <c r="H22" s="5"/>
      <c r="I22" s="5"/>
      <c r="J22" s="5"/>
      <c r="K22" s="5"/>
      <c r="L22" s="5">
        <v>60</v>
      </c>
      <c r="M22" s="5"/>
      <c r="N22" s="5"/>
      <c r="O22" s="5"/>
      <c r="P22" s="5"/>
      <c r="Q22" s="17">
        <f t="shared" si="0"/>
        <v>60</v>
      </c>
    </row>
    <row r="23" spans="2:17" x14ac:dyDescent="0.3">
      <c r="B23" t="s">
        <v>32</v>
      </c>
      <c r="C23" s="38"/>
      <c r="D23" s="5"/>
      <c r="E23" s="5"/>
      <c r="F23" s="5"/>
      <c r="G23" s="5">
        <v>120</v>
      </c>
      <c r="H23" s="5"/>
      <c r="I23" s="5">
        <v>90</v>
      </c>
      <c r="J23" s="5">
        <v>60</v>
      </c>
      <c r="K23" s="5"/>
      <c r="L23" s="5"/>
      <c r="M23" s="5"/>
      <c r="N23" s="5"/>
      <c r="O23" s="5"/>
      <c r="P23" s="5"/>
      <c r="Q23" s="17">
        <f t="shared" si="0"/>
        <v>270</v>
      </c>
    </row>
    <row r="24" spans="2:17" x14ac:dyDescent="0.3">
      <c r="B24" t="s">
        <v>20</v>
      </c>
      <c r="C24" s="38">
        <v>125</v>
      </c>
      <c r="D24" s="5"/>
      <c r="E24" s="5"/>
      <c r="F24" s="5"/>
      <c r="G24" s="5"/>
      <c r="H24" s="5">
        <v>150</v>
      </c>
      <c r="I24" s="5"/>
      <c r="J24" s="5"/>
      <c r="K24" s="5"/>
      <c r="L24" s="5"/>
      <c r="M24" s="5">
        <v>75</v>
      </c>
      <c r="N24" s="5"/>
      <c r="O24" s="5"/>
      <c r="P24" s="5"/>
      <c r="Q24" s="17">
        <f t="shared" si="0"/>
        <v>225</v>
      </c>
    </row>
    <row r="25" spans="2:17" x14ac:dyDescent="0.3">
      <c r="B25" t="s">
        <v>22</v>
      </c>
      <c r="C25" s="38">
        <v>1400</v>
      </c>
      <c r="D25" s="5"/>
      <c r="E25" s="5"/>
      <c r="F25" s="5"/>
      <c r="G25" s="5"/>
      <c r="H25" s="5"/>
      <c r="I25" s="5"/>
      <c r="J25" s="6"/>
      <c r="K25" s="6"/>
      <c r="L25" s="5"/>
      <c r="M25" s="5"/>
      <c r="N25" s="5"/>
      <c r="O25" s="5"/>
      <c r="P25" s="5"/>
      <c r="Q25" s="17">
        <f t="shared" si="0"/>
        <v>0</v>
      </c>
    </row>
    <row r="26" spans="2:17" x14ac:dyDescent="0.3">
      <c r="B26" t="s">
        <v>51</v>
      </c>
      <c r="C26" s="38"/>
      <c r="D26" s="5"/>
      <c r="E26" s="5"/>
      <c r="F26" s="5"/>
      <c r="G26" s="5"/>
      <c r="H26" s="5"/>
      <c r="I26" s="5"/>
      <c r="J26" s="5"/>
      <c r="K26" s="5"/>
      <c r="L26" s="5"/>
      <c r="M26" s="5"/>
      <c r="N26" s="5">
        <v>2298</v>
      </c>
      <c r="O26" s="5"/>
      <c r="P26" s="5"/>
      <c r="Q26" s="17">
        <f t="shared" si="0"/>
        <v>2298</v>
      </c>
    </row>
    <row r="27" spans="2:17" x14ac:dyDescent="0.3">
      <c r="B27" t="s">
        <v>52</v>
      </c>
      <c r="C27" s="38"/>
      <c r="D27" s="5"/>
      <c r="E27" s="5"/>
      <c r="F27" s="5"/>
      <c r="G27" s="5"/>
      <c r="H27" s="5"/>
      <c r="I27" s="5"/>
      <c r="J27" s="5"/>
      <c r="K27" s="5"/>
      <c r="L27" s="5"/>
      <c r="M27" s="5"/>
      <c r="N27" s="5">
        <v>1405</v>
      </c>
      <c r="O27" s="5"/>
      <c r="P27" s="5"/>
      <c r="Q27" s="17">
        <f t="shared" si="0"/>
        <v>1405</v>
      </c>
    </row>
    <row r="28" spans="2:17" x14ac:dyDescent="0.3">
      <c r="B28" t="s">
        <v>21</v>
      </c>
      <c r="C28" s="39">
        <v>-1400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17">
        <f t="shared" si="0"/>
        <v>0</v>
      </c>
    </row>
    <row r="29" spans="2:17" x14ac:dyDescent="0.3">
      <c r="B29" t="s">
        <v>19</v>
      </c>
      <c r="C29" s="39">
        <v>-224.21</v>
      </c>
      <c r="D29" s="5"/>
      <c r="E29" s="5"/>
      <c r="F29" s="5"/>
      <c r="G29" s="5"/>
      <c r="H29" s="5"/>
      <c r="I29" s="6">
        <v>-70.77</v>
      </c>
      <c r="J29" s="6">
        <v>-34.79</v>
      </c>
      <c r="K29" s="6">
        <v>-52.3</v>
      </c>
      <c r="L29" s="5"/>
      <c r="M29" s="6">
        <v>-37.729999999999997</v>
      </c>
      <c r="N29" s="5"/>
      <c r="O29" s="5"/>
      <c r="P29" s="5"/>
      <c r="Q29" s="17">
        <f t="shared" si="0"/>
        <v>-195.59</v>
      </c>
    </row>
    <row r="30" spans="2:17" x14ac:dyDescent="0.3">
      <c r="B30" t="s">
        <v>33</v>
      </c>
      <c r="C30" s="38"/>
      <c r="D30" s="5"/>
      <c r="E30" s="5"/>
      <c r="F30" s="6">
        <v>-5</v>
      </c>
      <c r="G30" s="6">
        <v>-5</v>
      </c>
      <c r="H30" s="6">
        <v>-5</v>
      </c>
      <c r="I30" s="6"/>
      <c r="J30" s="6"/>
      <c r="K30" s="6"/>
      <c r="L30" s="5"/>
      <c r="M30" s="5"/>
      <c r="N30" s="5"/>
      <c r="O30" s="5"/>
      <c r="P30" s="5"/>
      <c r="Q30" s="17">
        <f t="shared" si="0"/>
        <v>-15</v>
      </c>
    </row>
    <row r="31" spans="2:17" x14ac:dyDescent="0.3">
      <c r="B31" t="s">
        <v>29</v>
      </c>
      <c r="C31" s="39">
        <v>-528.47</v>
      </c>
      <c r="D31" s="5"/>
      <c r="E31" s="5"/>
      <c r="F31" s="6"/>
      <c r="G31" s="5"/>
      <c r="H31" s="6"/>
      <c r="I31" s="6"/>
      <c r="J31" s="6"/>
      <c r="K31" s="6"/>
      <c r="L31" s="5"/>
      <c r="M31" s="5"/>
      <c r="N31" s="6"/>
      <c r="O31" s="6">
        <v>-556.29999999999995</v>
      </c>
      <c r="P31" s="6"/>
      <c r="Q31" s="17">
        <f t="shared" si="0"/>
        <v>-556.29999999999995</v>
      </c>
    </row>
    <row r="32" spans="2:17" x14ac:dyDescent="0.3">
      <c r="B32" t="s">
        <v>23</v>
      </c>
      <c r="C32" s="38"/>
      <c r="D32" s="6">
        <v>-779.31</v>
      </c>
      <c r="F32" s="6"/>
      <c r="G32" s="5"/>
      <c r="H32" s="6"/>
      <c r="I32" s="6">
        <v>-1230.31</v>
      </c>
      <c r="J32" s="6"/>
      <c r="K32" s="6">
        <v>-979.65</v>
      </c>
      <c r="L32" s="5"/>
      <c r="M32" s="5"/>
      <c r="N32" s="6">
        <v>-1039.5</v>
      </c>
      <c r="O32" s="5"/>
      <c r="P32" s="5"/>
      <c r="Q32" s="17">
        <f t="shared" si="0"/>
        <v>-4028.77</v>
      </c>
    </row>
    <row r="33" spans="2:17" x14ac:dyDescent="0.3">
      <c r="B33" t="s">
        <v>28</v>
      </c>
      <c r="C33" s="38"/>
      <c r="D33" s="5"/>
      <c r="E33" s="6">
        <v>-74.150000000000006</v>
      </c>
      <c r="F33" s="6">
        <v>-48.96</v>
      </c>
      <c r="G33" s="6">
        <v>-39.17</v>
      </c>
      <c r="H33" s="6">
        <v>-39.17</v>
      </c>
      <c r="I33" s="6">
        <v>-48.96</v>
      </c>
      <c r="J33" s="6">
        <v>-39.17</v>
      </c>
      <c r="K33" s="6">
        <v>-39.17</v>
      </c>
      <c r="L33" s="6">
        <v>-48.96</v>
      </c>
      <c r="M33" s="6">
        <v>-46.27</v>
      </c>
      <c r="N33" s="6">
        <v>-46.27</v>
      </c>
      <c r="O33" s="6">
        <v>-57.84</v>
      </c>
      <c r="P33" s="6">
        <f>-'Bank Download - CoPilot'!D196</f>
        <v>-46.27</v>
      </c>
      <c r="Q33" s="17">
        <f t="shared" si="0"/>
        <v>-574.36</v>
      </c>
    </row>
    <row r="34" spans="2:17" x14ac:dyDescent="0.3">
      <c r="B34" t="s">
        <v>26</v>
      </c>
      <c r="C34" s="38"/>
      <c r="D34" s="6">
        <v>-45.66</v>
      </c>
      <c r="E34" s="6">
        <v>-221.82</v>
      </c>
      <c r="F34" s="6"/>
      <c r="G34" s="5"/>
      <c r="H34" s="6">
        <v>-267.95</v>
      </c>
      <c r="I34" s="6"/>
      <c r="J34" s="6"/>
      <c r="K34" s="6">
        <v>-267.95</v>
      </c>
      <c r="L34" s="5"/>
      <c r="M34" s="5"/>
      <c r="N34" s="6">
        <v>-365.64</v>
      </c>
      <c r="O34" s="5"/>
      <c r="P34" s="5"/>
      <c r="Q34" s="17">
        <f t="shared" si="0"/>
        <v>-1169.02</v>
      </c>
    </row>
    <row r="35" spans="2:17" x14ac:dyDescent="0.3">
      <c r="B35" t="s">
        <v>241</v>
      </c>
      <c r="C35" s="39">
        <v>-105</v>
      </c>
      <c r="D35" s="6">
        <v>-60</v>
      </c>
      <c r="E35" s="6">
        <v>-60</v>
      </c>
      <c r="F35" s="6">
        <f>-30-40</f>
        <v>-70</v>
      </c>
      <c r="G35" s="6">
        <v>-100</v>
      </c>
      <c r="H35" s="6">
        <v>-30</v>
      </c>
      <c r="I35" s="6">
        <v>-60</v>
      </c>
      <c r="J35" s="6">
        <v>-60</v>
      </c>
      <c r="K35" s="6">
        <v>-90</v>
      </c>
      <c r="L35" s="6">
        <v>-30</v>
      </c>
      <c r="M35" s="6">
        <v>-60</v>
      </c>
      <c r="N35" s="6">
        <v>-120</v>
      </c>
      <c r="O35" s="6">
        <v>-150</v>
      </c>
      <c r="P35" s="6">
        <f>-('Bank Download - CoPilot'!D193+'Bank Download - CoPilot'!D197+'Bank Download - CoPilot'!D198)</f>
        <v>-90</v>
      </c>
      <c r="Q35" s="17">
        <f t="shared" si="0"/>
        <v>-980</v>
      </c>
    </row>
    <row r="36" spans="2:17" x14ac:dyDescent="0.3">
      <c r="B36" t="s">
        <v>35</v>
      </c>
      <c r="C36" s="38"/>
      <c r="D36" s="5"/>
      <c r="E36" s="5"/>
      <c r="F36" s="6"/>
      <c r="G36" s="5"/>
      <c r="H36" s="6">
        <v>-36</v>
      </c>
      <c r="I36" s="5"/>
      <c r="J36" s="6"/>
      <c r="K36" s="6"/>
      <c r="L36" s="6"/>
      <c r="M36" s="6">
        <v>-12</v>
      </c>
      <c r="N36" s="5"/>
      <c r="O36" s="5"/>
      <c r="P36" s="5"/>
      <c r="Q36" s="17">
        <f t="shared" si="0"/>
        <v>-48</v>
      </c>
    </row>
    <row r="37" spans="2:17" x14ac:dyDescent="0.3">
      <c r="B37" t="s">
        <v>76</v>
      </c>
      <c r="C37" s="38"/>
      <c r="D37" s="5"/>
      <c r="E37" s="5"/>
      <c r="F37" s="6">
        <v>-86.95</v>
      </c>
      <c r="G37" s="5"/>
      <c r="H37" s="6"/>
      <c r="I37" s="5"/>
      <c r="J37" s="6"/>
      <c r="K37" s="6"/>
      <c r="L37" s="6"/>
      <c r="M37" s="6"/>
      <c r="N37" s="5"/>
      <c r="O37" s="5"/>
      <c r="P37" s="5"/>
      <c r="Q37" s="17">
        <f t="shared" si="0"/>
        <v>-86.95</v>
      </c>
    </row>
    <row r="38" spans="2:17" x14ac:dyDescent="0.3">
      <c r="B38" t="s">
        <v>242</v>
      </c>
      <c r="C38" s="38"/>
      <c r="D38" s="5"/>
      <c r="E38" s="5"/>
      <c r="F38" s="6"/>
      <c r="G38" s="5"/>
      <c r="H38" s="6"/>
      <c r="I38" s="5"/>
      <c r="J38" s="6"/>
      <c r="K38" s="6"/>
      <c r="L38" s="6"/>
      <c r="M38" s="6"/>
      <c r="N38" s="6">
        <v>-388</v>
      </c>
      <c r="O38" s="5"/>
      <c r="P38" s="5"/>
      <c r="Q38" s="17">
        <f t="shared" si="0"/>
        <v>-388</v>
      </c>
    </row>
    <row r="39" spans="2:17" x14ac:dyDescent="0.3">
      <c r="B39" t="s">
        <v>36</v>
      </c>
      <c r="C39" s="38"/>
      <c r="D39" s="5"/>
      <c r="E39" s="5"/>
      <c r="F39" s="5"/>
      <c r="G39" s="5"/>
      <c r="H39" s="5"/>
      <c r="I39" s="5"/>
      <c r="J39" s="6">
        <v>-60</v>
      </c>
      <c r="K39" s="6">
        <v>-15</v>
      </c>
      <c r="L39" s="6">
        <v>-150</v>
      </c>
      <c r="M39" s="6"/>
      <c r="N39" s="5"/>
      <c r="O39" s="6">
        <v>-250</v>
      </c>
      <c r="P39" s="6"/>
      <c r="Q39" s="17">
        <f t="shared" si="0"/>
        <v>-475</v>
      </c>
    </row>
    <row r="40" spans="2:17" x14ac:dyDescent="0.3">
      <c r="B40" t="s">
        <v>43</v>
      </c>
      <c r="C40" s="38"/>
      <c r="D40" s="5"/>
      <c r="E40" s="5"/>
      <c r="F40" s="5"/>
      <c r="G40" s="5"/>
      <c r="H40" s="5"/>
      <c r="I40" s="5"/>
      <c r="J40" s="6"/>
      <c r="K40" s="6">
        <f>-1383.7-199.76</f>
        <v>-1583.46</v>
      </c>
      <c r="L40" s="5"/>
      <c r="M40" s="5"/>
      <c r="N40" s="5"/>
      <c r="O40" s="5"/>
      <c r="P40" s="5"/>
      <c r="Q40" s="17">
        <f t="shared" si="0"/>
        <v>-1583.46</v>
      </c>
    </row>
    <row r="41" spans="2:17" x14ac:dyDescent="0.3">
      <c r="B41" t="s">
        <v>49</v>
      </c>
      <c r="C41" s="38"/>
      <c r="D41" s="5"/>
      <c r="E41" s="5"/>
      <c r="F41" s="5"/>
      <c r="G41" s="5"/>
      <c r="H41" s="5"/>
      <c r="I41" s="5"/>
      <c r="J41" s="5"/>
      <c r="K41" s="6"/>
      <c r="L41" s="5"/>
      <c r="M41" s="6">
        <v>-454.8</v>
      </c>
      <c r="N41" s="5"/>
      <c r="O41" s="5"/>
      <c r="P41" s="5"/>
      <c r="Q41" s="17">
        <f t="shared" si="0"/>
        <v>-454.8</v>
      </c>
    </row>
    <row r="42" spans="2:17" x14ac:dyDescent="0.3">
      <c r="B42" t="s">
        <v>50</v>
      </c>
      <c r="C42" s="38"/>
      <c r="D42" s="5"/>
      <c r="E42" s="5"/>
      <c r="F42" s="5"/>
      <c r="G42" s="5"/>
      <c r="H42" s="5"/>
      <c r="I42" s="5"/>
      <c r="J42" s="5"/>
      <c r="K42" s="5"/>
      <c r="L42" s="5"/>
      <c r="M42" s="6">
        <v>-50</v>
      </c>
      <c r="N42" s="5"/>
      <c r="O42" s="5"/>
      <c r="P42" s="5"/>
      <c r="Q42" s="17">
        <f t="shared" si="0"/>
        <v>-50</v>
      </c>
    </row>
    <row r="43" spans="2:17" x14ac:dyDescent="0.3">
      <c r="C43" s="38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17"/>
    </row>
    <row r="44" spans="2:17" x14ac:dyDescent="0.3">
      <c r="C44" s="38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17"/>
    </row>
    <row r="45" spans="2:17" ht="15" customHeight="1" thickBot="1" x14ac:dyDescent="0.35">
      <c r="C45" s="7">
        <f>SUM(C2:C44)</f>
        <v>-18.180000000000064</v>
      </c>
      <c r="D45" s="7">
        <f t="shared" ref="D45:Q45" si="1">SUM(D2:D44)</f>
        <v>-242.67</v>
      </c>
      <c r="E45" s="7">
        <f t="shared" si="1"/>
        <v>295.03000000000003</v>
      </c>
      <c r="F45" s="7">
        <f t="shared" si="1"/>
        <v>542.39</v>
      </c>
      <c r="G45" s="7">
        <f t="shared" si="1"/>
        <v>283.18</v>
      </c>
      <c r="H45" s="7">
        <f t="shared" si="1"/>
        <v>246.73000000000008</v>
      </c>
      <c r="I45" s="7">
        <f t="shared" si="1"/>
        <v>-824.94</v>
      </c>
      <c r="J45" s="7">
        <f t="shared" si="1"/>
        <v>327.43999999999994</v>
      </c>
      <c r="K45" s="7">
        <f t="shared" si="1"/>
        <v>-2419.08</v>
      </c>
      <c r="L45" s="7">
        <f t="shared" si="1"/>
        <v>440.53999999999996</v>
      </c>
      <c r="M45" s="7">
        <f t="shared" si="1"/>
        <v>-270.2</v>
      </c>
      <c r="N45" s="7">
        <f t="shared" si="1"/>
        <v>2304.3900000000003</v>
      </c>
      <c r="O45" s="7">
        <f t="shared" si="1"/>
        <v>-420.43999999999994</v>
      </c>
      <c r="P45" s="7">
        <f t="shared" ref="P45" si="2">SUM(P2:P44)</f>
        <v>361.63</v>
      </c>
      <c r="Q45" s="18">
        <f t="shared" si="1"/>
        <v>624.00000000000114</v>
      </c>
    </row>
    <row r="46" spans="2:17" x14ac:dyDescent="0.3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2:17" x14ac:dyDescent="0.3">
      <c r="B47" s="22" t="s">
        <v>68</v>
      </c>
      <c r="C47" s="23">
        <f>'Bank Rec'!G8</f>
        <v>4355.84</v>
      </c>
      <c r="D47" s="21">
        <f>C47+D45</f>
        <v>4113.17</v>
      </c>
      <c r="E47" s="21">
        <f t="shared" ref="E47:P47" si="3">D47+E45</f>
        <v>4408.2</v>
      </c>
      <c r="F47" s="21">
        <f t="shared" si="3"/>
        <v>4950.59</v>
      </c>
      <c r="G47" s="21">
        <f t="shared" si="3"/>
        <v>5233.7700000000004</v>
      </c>
      <c r="H47" s="21">
        <f t="shared" si="3"/>
        <v>5480.5000000000009</v>
      </c>
      <c r="I47" s="21">
        <f t="shared" si="3"/>
        <v>4655.5600000000013</v>
      </c>
      <c r="J47" s="21">
        <f t="shared" si="3"/>
        <v>4983.0000000000009</v>
      </c>
      <c r="K47" s="21">
        <f t="shared" si="3"/>
        <v>2563.920000000001</v>
      </c>
      <c r="L47" s="21">
        <f t="shared" si="3"/>
        <v>3004.4600000000009</v>
      </c>
      <c r="M47" s="21">
        <f t="shared" si="3"/>
        <v>2734.2600000000011</v>
      </c>
      <c r="N47" s="21">
        <f t="shared" si="3"/>
        <v>5038.6500000000015</v>
      </c>
      <c r="O47" s="21">
        <f t="shared" si="3"/>
        <v>4618.2100000000019</v>
      </c>
      <c r="P47" s="21">
        <f t="shared" si="3"/>
        <v>4979.840000000002</v>
      </c>
    </row>
    <row r="48" spans="2:17" x14ac:dyDescent="0.3">
      <c r="B48" s="22" t="s">
        <v>69</v>
      </c>
      <c r="C48" s="5"/>
      <c r="D48" s="5">
        <v>4113.17</v>
      </c>
      <c r="E48" s="5">
        <v>4408.2</v>
      </c>
      <c r="F48" s="5">
        <v>4950.59</v>
      </c>
      <c r="G48" s="5">
        <v>5233.7700000000004</v>
      </c>
      <c r="H48" s="5">
        <v>5480.5</v>
      </c>
      <c r="I48" s="5">
        <v>4655.5600000000004</v>
      </c>
      <c r="J48" s="5">
        <v>4983</v>
      </c>
      <c r="K48" s="5">
        <v>2563.92</v>
      </c>
      <c r="L48" s="5">
        <v>3004.46</v>
      </c>
      <c r="M48" s="5">
        <v>2734.26</v>
      </c>
      <c r="N48" s="5">
        <v>5038.6499999999996</v>
      </c>
      <c r="O48" s="5">
        <v>4618.21</v>
      </c>
      <c r="P48" s="5">
        <f>'Bank Download - CoPilot'!F198</f>
        <v>4979.84</v>
      </c>
    </row>
    <row r="50" spans="2:17" x14ac:dyDescent="0.3">
      <c r="B50" s="24" t="s">
        <v>70</v>
      </c>
      <c r="C50" s="25"/>
      <c r="D50" s="26">
        <f>D48-D47</f>
        <v>0</v>
      </c>
      <c r="E50" s="26">
        <f t="shared" ref="E50:O50" si="4">E48-E47</f>
        <v>0</v>
      </c>
      <c r="F50" s="26">
        <f t="shared" si="4"/>
        <v>0</v>
      </c>
      <c r="G50" s="26">
        <f t="shared" si="4"/>
        <v>0</v>
      </c>
      <c r="H50" s="26">
        <f t="shared" si="4"/>
        <v>0</v>
      </c>
      <c r="I50" s="26">
        <f t="shared" si="4"/>
        <v>0</v>
      </c>
      <c r="J50" s="26">
        <f t="shared" si="4"/>
        <v>0</v>
      </c>
      <c r="K50" s="26">
        <f t="shared" si="4"/>
        <v>0</v>
      </c>
      <c r="L50" s="26">
        <f t="shared" si="4"/>
        <v>0</v>
      </c>
      <c r="M50" s="26">
        <f t="shared" si="4"/>
        <v>0</v>
      </c>
      <c r="N50" s="26">
        <f t="shared" si="4"/>
        <v>0</v>
      </c>
      <c r="O50" s="26">
        <f t="shared" si="4"/>
        <v>0</v>
      </c>
      <c r="P50" s="26">
        <f t="shared" ref="P50" si="5">P48-P47</f>
        <v>0</v>
      </c>
    </row>
    <row r="54" spans="2:17" x14ac:dyDescent="0.3">
      <c r="B54" s="22" t="s">
        <v>64</v>
      </c>
      <c r="C54" s="8">
        <f t="shared" ref="C54:O54" si="6">SUM(C2:C27)</f>
        <v>2239.5</v>
      </c>
      <c r="D54" s="8">
        <f t="shared" si="6"/>
        <v>642.29999999999995</v>
      </c>
      <c r="E54" s="8">
        <f t="shared" si="6"/>
        <v>651</v>
      </c>
      <c r="F54" s="8">
        <f t="shared" si="6"/>
        <v>753.30000000000007</v>
      </c>
      <c r="G54" s="8">
        <f t="shared" si="6"/>
        <v>427.35</v>
      </c>
      <c r="H54" s="8">
        <f t="shared" si="6"/>
        <v>624.85</v>
      </c>
      <c r="I54" s="8">
        <f t="shared" si="6"/>
        <v>585.09999999999991</v>
      </c>
      <c r="J54" s="8">
        <f t="shared" si="6"/>
        <v>521.4</v>
      </c>
      <c r="K54" s="8">
        <f t="shared" si="6"/>
        <v>608.45000000000005</v>
      </c>
      <c r="L54" s="8">
        <f t="shared" si="6"/>
        <v>669.5</v>
      </c>
      <c r="M54" s="8">
        <f t="shared" si="6"/>
        <v>390.6</v>
      </c>
      <c r="N54" s="8">
        <f t="shared" si="6"/>
        <v>4263.8</v>
      </c>
      <c r="O54" s="8">
        <f t="shared" si="6"/>
        <v>593.70000000000005</v>
      </c>
      <c r="P54" s="8">
        <f t="shared" ref="P54" si="7">SUM(P2:P27)</f>
        <v>497.9</v>
      </c>
      <c r="Q54" s="8">
        <f>SUM(D54:P54)</f>
        <v>11229.25</v>
      </c>
    </row>
    <row r="55" spans="2:17" x14ac:dyDescent="0.3">
      <c r="B55" s="22" t="s">
        <v>65</v>
      </c>
      <c r="C55" s="8">
        <f>SUM(C28:C42)</f>
        <v>-2257.6800000000003</v>
      </c>
      <c r="D55" s="8">
        <f t="shared" ref="D55:N55" si="8">SUM(D28:D42)</f>
        <v>-884.96999999999991</v>
      </c>
      <c r="E55" s="8">
        <f t="shared" si="8"/>
        <v>-355.97</v>
      </c>
      <c r="F55" s="8">
        <f t="shared" si="8"/>
        <v>-210.91000000000003</v>
      </c>
      <c r="G55" s="8">
        <f t="shared" si="8"/>
        <v>-144.17000000000002</v>
      </c>
      <c r="H55" s="8">
        <f t="shared" si="8"/>
        <v>-378.12</v>
      </c>
      <c r="I55" s="8">
        <f t="shared" si="8"/>
        <v>-1410.04</v>
      </c>
      <c r="J55" s="8">
        <f t="shared" si="8"/>
        <v>-193.96</v>
      </c>
      <c r="K55" s="8">
        <f t="shared" si="8"/>
        <v>-3027.53</v>
      </c>
      <c r="L55" s="8">
        <f t="shared" si="8"/>
        <v>-228.96</v>
      </c>
      <c r="M55" s="8">
        <f t="shared" si="8"/>
        <v>-660.8</v>
      </c>
      <c r="N55" s="8">
        <f t="shared" si="8"/>
        <v>-1959.4099999999999</v>
      </c>
      <c r="O55" s="8">
        <f>SUM(O28:O42)</f>
        <v>-1014.14</v>
      </c>
      <c r="P55" s="8">
        <f>SUM(P28:P42)</f>
        <v>-136.27000000000001</v>
      </c>
      <c r="Q55" s="8">
        <f>SUM(D55:P55)</f>
        <v>-10605.25</v>
      </c>
    </row>
    <row r="56" spans="2:17" x14ac:dyDescent="0.3">
      <c r="Q56" s="16">
        <f>SUM(Q54:Q55)</f>
        <v>624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639C-DAD2-45D5-885F-3160A481CD19}">
  <sheetPr>
    <tabColor theme="8" tint="0.79998168889431442"/>
  </sheetPr>
  <dimension ref="A1:G333"/>
  <sheetViews>
    <sheetView workbookViewId="0">
      <pane ySplit="1" topLeftCell="A189" activePane="bottomLeft" state="frozen"/>
      <selection pane="bottomLeft" activeCell="D193" sqref="D193:D198"/>
    </sheetView>
  </sheetViews>
  <sheetFormatPr defaultRowHeight="15.6" x14ac:dyDescent="0.3"/>
  <cols>
    <col min="1" max="1" width="14" style="2" customWidth="1"/>
    <col min="3" max="3" width="33.59765625" bestFit="1" customWidth="1"/>
    <col min="4" max="6" width="12.796875" style="5" customWidth="1"/>
    <col min="7" max="7" width="12.796875" style="9" customWidth="1"/>
  </cols>
  <sheetData>
    <row r="1" spans="1:7" x14ac:dyDescent="0.3">
      <c r="A1" s="3" t="s">
        <v>71</v>
      </c>
      <c r="B1" s="33" t="s">
        <v>103</v>
      </c>
      <c r="C1" s="33" t="s">
        <v>117</v>
      </c>
      <c r="D1" s="34" t="s">
        <v>118</v>
      </c>
      <c r="E1" s="34" t="s">
        <v>119</v>
      </c>
      <c r="F1" s="34" t="s">
        <v>68</v>
      </c>
      <c r="G1" s="35" t="s">
        <v>238</v>
      </c>
    </row>
    <row r="2" spans="1:7" x14ac:dyDescent="0.3">
      <c r="A2" s="27">
        <v>45747</v>
      </c>
      <c r="C2" t="s">
        <v>102</v>
      </c>
      <c r="F2" s="5">
        <v>4355.84</v>
      </c>
    </row>
    <row r="3" spans="1:7" x14ac:dyDescent="0.3">
      <c r="A3" s="27">
        <v>45748</v>
      </c>
      <c r="B3" t="s">
        <v>104</v>
      </c>
      <c r="C3" t="s">
        <v>99</v>
      </c>
      <c r="E3" s="5">
        <v>75</v>
      </c>
      <c r="F3" s="5">
        <v>4430.84</v>
      </c>
      <c r="G3" s="10">
        <f>F2+E3-D3-F3</f>
        <v>0</v>
      </c>
    </row>
    <row r="4" spans="1:7" x14ac:dyDescent="0.3">
      <c r="A4" s="27">
        <v>45752</v>
      </c>
      <c r="B4" t="s">
        <v>104</v>
      </c>
      <c r="C4" t="s">
        <v>72</v>
      </c>
      <c r="E4" s="5">
        <v>213</v>
      </c>
      <c r="F4" s="5">
        <v>4643.84</v>
      </c>
      <c r="G4" s="10">
        <f t="shared" ref="G4:G67" si="0">F3+E4-D4-F4</f>
        <v>0</v>
      </c>
    </row>
    <row r="5" spans="1:7" x14ac:dyDescent="0.3">
      <c r="A5" s="27">
        <v>45754</v>
      </c>
      <c r="B5" t="s">
        <v>104</v>
      </c>
      <c r="C5" t="s">
        <v>120</v>
      </c>
      <c r="E5" s="5">
        <v>40</v>
      </c>
      <c r="F5" s="5">
        <v>4683.84</v>
      </c>
      <c r="G5" s="10">
        <f t="shared" si="0"/>
        <v>0</v>
      </c>
    </row>
    <row r="6" spans="1:7" x14ac:dyDescent="0.3">
      <c r="A6" s="27">
        <v>45755</v>
      </c>
      <c r="B6" t="s">
        <v>104</v>
      </c>
      <c r="C6" t="s">
        <v>121</v>
      </c>
      <c r="E6" s="5">
        <v>21.3</v>
      </c>
      <c r="F6" s="5">
        <v>4705.1400000000003</v>
      </c>
      <c r="G6" s="10">
        <f t="shared" si="0"/>
        <v>0</v>
      </c>
    </row>
    <row r="7" spans="1:7" x14ac:dyDescent="0.3">
      <c r="A7" s="27">
        <v>45758</v>
      </c>
      <c r="B7" t="s">
        <v>104</v>
      </c>
      <c r="C7" t="s">
        <v>122</v>
      </c>
      <c r="E7" s="5">
        <v>24.85</v>
      </c>
      <c r="F7" s="5">
        <v>4729.99</v>
      </c>
      <c r="G7" s="10">
        <f t="shared" si="0"/>
        <v>0</v>
      </c>
    </row>
    <row r="8" spans="1:7" x14ac:dyDescent="0.3">
      <c r="A8" s="27">
        <v>45760</v>
      </c>
      <c r="B8" t="s">
        <v>105</v>
      </c>
      <c r="C8" t="s">
        <v>123</v>
      </c>
      <c r="D8" s="5">
        <v>30</v>
      </c>
      <c r="F8" s="5">
        <v>4699.99</v>
      </c>
      <c r="G8" s="10">
        <f t="shared" si="0"/>
        <v>0</v>
      </c>
    </row>
    <row r="9" spans="1:7" x14ac:dyDescent="0.3">
      <c r="A9" s="27">
        <v>45761</v>
      </c>
      <c r="B9" t="s">
        <v>104</v>
      </c>
      <c r="C9" t="s">
        <v>124</v>
      </c>
      <c r="E9" s="5">
        <v>50</v>
      </c>
      <c r="F9" s="5">
        <v>4749.99</v>
      </c>
      <c r="G9" s="10">
        <f t="shared" si="0"/>
        <v>0</v>
      </c>
    </row>
    <row r="10" spans="1:7" x14ac:dyDescent="0.3">
      <c r="A10" s="27">
        <v>45762</v>
      </c>
      <c r="B10" t="s">
        <v>106</v>
      </c>
      <c r="C10" t="s">
        <v>125</v>
      </c>
      <c r="D10" s="5">
        <v>45.66</v>
      </c>
      <c r="G10" s="10">
        <f t="shared" si="0"/>
        <v>4704.33</v>
      </c>
    </row>
    <row r="11" spans="1:7" x14ac:dyDescent="0.3">
      <c r="A11" s="27">
        <v>45762</v>
      </c>
      <c r="B11" t="s">
        <v>104</v>
      </c>
      <c r="C11" t="s">
        <v>126</v>
      </c>
      <c r="E11" s="5">
        <v>24.85</v>
      </c>
      <c r="F11" s="5">
        <v>4729.18</v>
      </c>
      <c r="G11" s="10">
        <f t="shared" si="0"/>
        <v>-4704.33</v>
      </c>
    </row>
    <row r="12" spans="1:7" x14ac:dyDescent="0.3">
      <c r="A12" s="27">
        <v>45763</v>
      </c>
      <c r="B12" t="s">
        <v>104</v>
      </c>
      <c r="C12" t="s">
        <v>127</v>
      </c>
      <c r="E12" s="5">
        <v>106.5</v>
      </c>
      <c r="G12" s="10">
        <f t="shared" si="0"/>
        <v>4835.68</v>
      </c>
    </row>
    <row r="13" spans="1:7" x14ac:dyDescent="0.3">
      <c r="A13" s="27">
        <v>45763</v>
      </c>
      <c r="B13" t="s">
        <v>104</v>
      </c>
      <c r="C13" t="s">
        <v>107</v>
      </c>
      <c r="E13" s="5">
        <v>56.8</v>
      </c>
      <c r="F13" s="5">
        <v>4892.4799999999996</v>
      </c>
      <c r="G13" s="10">
        <f t="shared" si="0"/>
        <v>-4835.6799999999994</v>
      </c>
    </row>
    <row r="14" spans="1:7" x14ac:dyDescent="0.3">
      <c r="A14" s="27">
        <v>45763</v>
      </c>
      <c r="B14" t="s">
        <v>104</v>
      </c>
      <c r="C14" t="s">
        <v>128</v>
      </c>
      <c r="E14" s="5">
        <v>10</v>
      </c>
      <c r="F14" s="5">
        <v>4902.4799999999996</v>
      </c>
      <c r="G14" s="10">
        <f t="shared" si="0"/>
        <v>0</v>
      </c>
    </row>
    <row r="15" spans="1:7" x14ac:dyDescent="0.3">
      <c r="A15" s="27">
        <v>45769</v>
      </c>
      <c r="B15" t="s">
        <v>104</v>
      </c>
      <c r="C15" t="s">
        <v>129</v>
      </c>
      <c r="E15" s="5">
        <v>10</v>
      </c>
      <c r="F15" s="5">
        <v>4912.4799999999996</v>
      </c>
      <c r="G15" s="10">
        <f t="shared" si="0"/>
        <v>0</v>
      </c>
    </row>
    <row r="16" spans="1:7" x14ac:dyDescent="0.3">
      <c r="A16" s="27">
        <v>45769</v>
      </c>
      <c r="B16" t="s">
        <v>104</v>
      </c>
      <c r="C16" t="s">
        <v>130</v>
      </c>
      <c r="E16" s="5">
        <v>10</v>
      </c>
      <c r="F16" s="5">
        <v>4922.4799999999996</v>
      </c>
      <c r="G16" s="10">
        <f t="shared" si="0"/>
        <v>0</v>
      </c>
    </row>
    <row r="17" spans="1:7" x14ac:dyDescent="0.3">
      <c r="A17" s="27">
        <v>45775</v>
      </c>
      <c r="B17" t="s">
        <v>105</v>
      </c>
      <c r="C17" t="s">
        <v>131</v>
      </c>
      <c r="D17" s="5">
        <v>30</v>
      </c>
      <c r="G17" s="10">
        <f t="shared" si="0"/>
        <v>4892.4799999999996</v>
      </c>
    </row>
    <row r="18" spans="1:7" x14ac:dyDescent="0.3">
      <c r="A18" s="27">
        <v>45775</v>
      </c>
      <c r="B18" t="s">
        <v>105</v>
      </c>
      <c r="C18" t="s">
        <v>132</v>
      </c>
      <c r="D18" s="5">
        <v>779.31</v>
      </c>
      <c r="F18" s="5">
        <v>4113.17</v>
      </c>
      <c r="G18" s="10">
        <f t="shared" si="0"/>
        <v>-4892.4799999999996</v>
      </c>
    </row>
    <row r="19" spans="1:7" x14ac:dyDescent="0.3">
      <c r="A19" s="27">
        <v>45779</v>
      </c>
      <c r="B19" t="s">
        <v>104</v>
      </c>
      <c r="C19" t="s">
        <v>73</v>
      </c>
      <c r="E19" s="5">
        <v>135</v>
      </c>
      <c r="F19" s="5">
        <v>4248.17</v>
      </c>
      <c r="G19" s="10">
        <f t="shared" si="0"/>
        <v>0</v>
      </c>
    </row>
    <row r="20" spans="1:7" x14ac:dyDescent="0.3">
      <c r="A20" s="27">
        <v>45782</v>
      </c>
      <c r="B20" t="s">
        <v>104</v>
      </c>
      <c r="C20" t="s">
        <v>111</v>
      </c>
      <c r="E20" s="5">
        <v>21.3</v>
      </c>
      <c r="F20" s="5">
        <v>4269.47</v>
      </c>
      <c r="G20" s="10">
        <f t="shared" si="0"/>
        <v>0</v>
      </c>
    </row>
    <row r="21" spans="1:7" x14ac:dyDescent="0.3">
      <c r="A21" s="27">
        <v>45783</v>
      </c>
      <c r="B21" t="s">
        <v>104</v>
      </c>
      <c r="C21" t="s">
        <v>121</v>
      </c>
      <c r="E21" s="5">
        <v>21.3</v>
      </c>
      <c r="G21" s="10">
        <f t="shared" si="0"/>
        <v>4290.7700000000004</v>
      </c>
    </row>
    <row r="22" spans="1:7" x14ac:dyDescent="0.3">
      <c r="A22" s="27">
        <v>45783</v>
      </c>
      <c r="B22" t="s">
        <v>104</v>
      </c>
      <c r="C22" t="s">
        <v>133</v>
      </c>
      <c r="E22" s="5">
        <v>20</v>
      </c>
      <c r="G22" s="10">
        <f t="shared" si="0"/>
        <v>20</v>
      </c>
    </row>
    <row r="23" spans="1:7" x14ac:dyDescent="0.3">
      <c r="A23" s="27">
        <v>45783</v>
      </c>
      <c r="B23" t="s">
        <v>104</v>
      </c>
      <c r="C23" t="s">
        <v>134</v>
      </c>
      <c r="E23" s="5">
        <v>127.8</v>
      </c>
      <c r="F23" s="5">
        <v>4438.57</v>
      </c>
      <c r="G23" s="10">
        <f t="shared" si="0"/>
        <v>-4310.7699999999995</v>
      </c>
    </row>
    <row r="24" spans="1:7" x14ac:dyDescent="0.3">
      <c r="A24" s="27">
        <v>45784</v>
      </c>
      <c r="B24" t="s">
        <v>104</v>
      </c>
      <c r="C24" t="s">
        <v>74</v>
      </c>
      <c r="E24" s="5">
        <v>60</v>
      </c>
      <c r="G24" s="10">
        <f t="shared" si="0"/>
        <v>4498.57</v>
      </c>
    </row>
    <row r="25" spans="1:7" x14ac:dyDescent="0.3">
      <c r="A25" s="27">
        <v>45784</v>
      </c>
      <c r="B25" t="s">
        <v>104</v>
      </c>
      <c r="C25" t="s">
        <v>135</v>
      </c>
      <c r="E25" s="5">
        <v>106.5</v>
      </c>
      <c r="F25" s="5">
        <v>4605.07</v>
      </c>
      <c r="G25" s="10">
        <f t="shared" si="0"/>
        <v>-4498.57</v>
      </c>
    </row>
    <row r="26" spans="1:7" x14ac:dyDescent="0.3">
      <c r="A26" s="27">
        <v>45790</v>
      </c>
      <c r="B26" t="s">
        <v>105</v>
      </c>
      <c r="C26" t="s">
        <v>136</v>
      </c>
      <c r="D26" s="5">
        <v>30</v>
      </c>
      <c r="F26" s="5">
        <v>4575.07</v>
      </c>
      <c r="G26" s="10">
        <f t="shared" si="0"/>
        <v>0</v>
      </c>
    </row>
    <row r="27" spans="1:7" x14ac:dyDescent="0.3">
      <c r="A27" s="27">
        <v>45791</v>
      </c>
      <c r="B27" t="s">
        <v>105</v>
      </c>
      <c r="C27" t="s">
        <v>108</v>
      </c>
      <c r="E27" s="5">
        <v>10</v>
      </c>
      <c r="F27" s="5">
        <v>4585.07</v>
      </c>
      <c r="G27" s="10">
        <f t="shared" si="0"/>
        <v>0</v>
      </c>
    </row>
    <row r="28" spans="1:7" x14ac:dyDescent="0.3">
      <c r="A28" s="27">
        <v>45802</v>
      </c>
      <c r="B28" t="s">
        <v>104</v>
      </c>
      <c r="C28" t="s">
        <v>137</v>
      </c>
      <c r="E28" s="5">
        <v>56.8</v>
      </c>
      <c r="F28" s="5">
        <v>4641.87</v>
      </c>
      <c r="G28" s="10">
        <f t="shared" si="0"/>
        <v>0</v>
      </c>
    </row>
    <row r="29" spans="1:7" x14ac:dyDescent="0.3">
      <c r="A29" s="27">
        <v>45803</v>
      </c>
      <c r="B29" t="s">
        <v>104</v>
      </c>
      <c r="C29" t="s">
        <v>109</v>
      </c>
      <c r="E29" s="5">
        <v>92.3</v>
      </c>
      <c r="F29" s="5">
        <v>4734.17</v>
      </c>
      <c r="G29" s="10">
        <f t="shared" si="0"/>
        <v>0</v>
      </c>
    </row>
    <row r="30" spans="1:7" x14ac:dyDescent="0.3">
      <c r="A30" s="27">
        <v>45804</v>
      </c>
      <c r="B30" t="s">
        <v>106</v>
      </c>
      <c r="C30" t="s">
        <v>110</v>
      </c>
      <c r="D30" s="5">
        <v>74.150000000000006</v>
      </c>
      <c r="G30" s="10">
        <f t="shared" si="0"/>
        <v>4660.0200000000004</v>
      </c>
    </row>
    <row r="31" spans="1:7" x14ac:dyDescent="0.3">
      <c r="A31" s="27">
        <v>45804</v>
      </c>
      <c r="B31" t="s">
        <v>106</v>
      </c>
      <c r="C31" t="s">
        <v>75</v>
      </c>
      <c r="D31" s="5">
        <v>221.82</v>
      </c>
      <c r="G31" s="10">
        <f t="shared" si="0"/>
        <v>-221.82</v>
      </c>
    </row>
    <row r="32" spans="1:7" x14ac:dyDescent="0.3">
      <c r="A32" s="27">
        <v>45804</v>
      </c>
      <c r="B32" t="s">
        <v>105</v>
      </c>
      <c r="C32" t="s">
        <v>138</v>
      </c>
      <c r="D32" s="5">
        <v>30</v>
      </c>
      <c r="F32" s="5">
        <v>4408.2</v>
      </c>
      <c r="G32" s="10">
        <f t="shared" si="0"/>
        <v>-4438.2</v>
      </c>
    </row>
    <row r="33" spans="1:7" x14ac:dyDescent="0.3">
      <c r="A33" s="27">
        <v>45809</v>
      </c>
      <c r="B33" t="s">
        <v>104</v>
      </c>
      <c r="C33" t="s">
        <v>115</v>
      </c>
      <c r="E33" s="5">
        <v>40</v>
      </c>
      <c r="F33" s="5">
        <v>4448.2</v>
      </c>
      <c r="G33" s="10">
        <f t="shared" si="0"/>
        <v>0</v>
      </c>
    </row>
    <row r="34" spans="1:7" x14ac:dyDescent="0.3">
      <c r="A34" s="27">
        <v>45813</v>
      </c>
      <c r="B34" t="s">
        <v>104</v>
      </c>
      <c r="C34" t="s">
        <v>111</v>
      </c>
      <c r="E34" s="5">
        <v>35.5</v>
      </c>
      <c r="F34" s="5">
        <v>4483.7</v>
      </c>
      <c r="G34" s="10">
        <f t="shared" si="0"/>
        <v>0</v>
      </c>
    </row>
    <row r="35" spans="1:7" x14ac:dyDescent="0.3">
      <c r="A35" s="27">
        <v>45814</v>
      </c>
      <c r="B35" t="s">
        <v>104</v>
      </c>
      <c r="C35" t="s">
        <v>139</v>
      </c>
      <c r="E35" s="5">
        <v>49.7</v>
      </c>
      <c r="G35" s="10">
        <f t="shared" si="0"/>
        <v>4533.3999999999996</v>
      </c>
    </row>
    <row r="36" spans="1:7" x14ac:dyDescent="0.3">
      <c r="A36" s="27">
        <v>45814</v>
      </c>
      <c r="B36" t="s">
        <v>104</v>
      </c>
      <c r="C36" t="s">
        <v>140</v>
      </c>
      <c r="E36" s="5">
        <v>276.89999999999998</v>
      </c>
      <c r="G36" s="10">
        <f t="shared" si="0"/>
        <v>276.89999999999998</v>
      </c>
    </row>
    <row r="37" spans="1:7" x14ac:dyDescent="0.3">
      <c r="A37" s="27">
        <v>45814</v>
      </c>
      <c r="B37" t="s">
        <v>104</v>
      </c>
      <c r="C37" t="s">
        <v>121</v>
      </c>
      <c r="E37" s="5">
        <v>30</v>
      </c>
      <c r="F37" s="5">
        <v>4840.3</v>
      </c>
      <c r="G37" s="10">
        <f t="shared" si="0"/>
        <v>-4810.3</v>
      </c>
    </row>
    <row r="38" spans="1:7" x14ac:dyDescent="0.3">
      <c r="A38" s="27">
        <v>45815</v>
      </c>
      <c r="B38" t="s">
        <v>104</v>
      </c>
      <c r="C38" t="s">
        <v>112</v>
      </c>
      <c r="E38" s="5">
        <v>10</v>
      </c>
      <c r="F38" s="5">
        <v>4850.3</v>
      </c>
      <c r="G38" s="10">
        <f t="shared" si="0"/>
        <v>0</v>
      </c>
    </row>
    <row r="39" spans="1:7" x14ac:dyDescent="0.3">
      <c r="A39" s="27">
        <v>45818</v>
      </c>
      <c r="B39" t="s">
        <v>104</v>
      </c>
      <c r="C39" t="s">
        <v>115</v>
      </c>
      <c r="E39" s="5">
        <v>80</v>
      </c>
      <c r="F39" s="5">
        <v>4930.3</v>
      </c>
      <c r="G39" s="10">
        <f t="shared" si="0"/>
        <v>0</v>
      </c>
    </row>
    <row r="40" spans="1:7" x14ac:dyDescent="0.3">
      <c r="A40" s="27">
        <v>45819</v>
      </c>
      <c r="B40" t="s">
        <v>105</v>
      </c>
      <c r="C40" t="s">
        <v>136</v>
      </c>
      <c r="D40" s="5">
        <v>40</v>
      </c>
      <c r="G40" s="10">
        <f t="shared" si="0"/>
        <v>4890.3</v>
      </c>
    </row>
    <row r="41" spans="1:7" x14ac:dyDescent="0.3">
      <c r="A41" s="27">
        <v>45819</v>
      </c>
      <c r="B41" t="s">
        <v>105</v>
      </c>
      <c r="C41" t="s">
        <v>141</v>
      </c>
      <c r="D41" s="5">
        <v>86.95</v>
      </c>
      <c r="F41" s="5">
        <v>4803.3500000000004</v>
      </c>
      <c r="G41" s="10">
        <f t="shared" si="0"/>
        <v>-4890.3</v>
      </c>
    </row>
    <row r="42" spans="1:7" x14ac:dyDescent="0.3">
      <c r="A42" s="27">
        <v>45822</v>
      </c>
      <c r="B42" t="s">
        <v>104</v>
      </c>
      <c r="C42" t="s">
        <v>142</v>
      </c>
      <c r="E42" s="5">
        <v>75</v>
      </c>
      <c r="F42" s="5">
        <v>4878.3500000000004</v>
      </c>
      <c r="G42" s="10">
        <f t="shared" si="0"/>
        <v>0</v>
      </c>
    </row>
    <row r="43" spans="1:7" x14ac:dyDescent="0.3">
      <c r="A43" s="27">
        <v>45825</v>
      </c>
      <c r="B43" t="s">
        <v>143</v>
      </c>
      <c r="C43" t="s">
        <v>144</v>
      </c>
      <c r="D43" s="5">
        <v>5</v>
      </c>
      <c r="F43" s="5">
        <v>4873.3500000000004</v>
      </c>
      <c r="G43" s="10">
        <f t="shared" si="0"/>
        <v>0</v>
      </c>
    </row>
    <row r="44" spans="1:7" x14ac:dyDescent="0.3">
      <c r="A44" s="27">
        <v>45831</v>
      </c>
      <c r="B44" t="s">
        <v>106</v>
      </c>
      <c r="C44" t="s">
        <v>77</v>
      </c>
      <c r="D44" s="5">
        <v>48.96</v>
      </c>
      <c r="G44" s="10">
        <f t="shared" si="0"/>
        <v>4824.3900000000003</v>
      </c>
    </row>
    <row r="45" spans="1:7" x14ac:dyDescent="0.3">
      <c r="A45" s="27">
        <v>45831</v>
      </c>
      <c r="B45" t="s">
        <v>104</v>
      </c>
      <c r="C45" t="s">
        <v>145</v>
      </c>
      <c r="E45" s="5">
        <v>85.2</v>
      </c>
      <c r="G45" s="10">
        <f t="shared" si="0"/>
        <v>85.2</v>
      </c>
    </row>
    <row r="46" spans="1:7" x14ac:dyDescent="0.3">
      <c r="A46" s="27">
        <v>45831</v>
      </c>
      <c r="B46" t="s">
        <v>104</v>
      </c>
      <c r="C46" t="s">
        <v>146</v>
      </c>
      <c r="E46" s="5">
        <v>71</v>
      </c>
      <c r="F46" s="5">
        <v>4980.59</v>
      </c>
      <c r="G46" s="10">
        <f t="shared" si="0"/>
        <v>-4909.59</v>
      </c>
    </row>
    <row r="47" spans="1:7" x14ac:dyDescent="0.3">
      <c r="A47" s="27">
        <v>45832</v>
      </c>
      <c r="B47" t="s">
        <v>105</v>
      </c>
      <c r="C47" t="s">
        <v>147</v>
      </c>
      <c r="D47" s="5">
        <v>30</v>
      </c>
      <c r="F47" s="5">
        <v>4950.59</v>
      </c>
      <c r="G47" s="10">
        <f t="shared" si="0"/>
        <v>0</v>
      </c>
    </row>
    <row r="48" spans="1:7" x14ac:dyDescent="0.3">
      <c r="A48" s="27">
        <v>45854</v>
      </c>
      <c r="B48" t="s">
        <v>104</v>
      </c>
      <c r="C48" t="s">
        <v>113</v>
      </c>
      <c r="E48" s="5">
        <v>120</v>
      </c>
      <c r="F48" s="5">
        <v>5070.59</v>
      </c>
      <c r="G48" s="10">
        <f t="shared" si="0"/>
        <v>0</v>
      </c>
    </row>
    <row r="49" spans="1:7" x14ac:dyDescent="0.3">
      <c r="A49" s="27">
        <v>45856</v>
      </c>
      <c r="B49" t="s">
        <v>143</v>
      </c>
      <c r="C49" t="s">
        <v>78</v>
      </c>
      <c r="D49" s="5">
        <v>5</v>
      </c>
      <c r="G49" s="10">
        <f t="shared" si="0"/>
        <v>5065.59</v>
      </c>
    </row>
    <row r="50" spans="1:7" x14ac:dyDescent="0.3">
      <c r="A50" s="27">
        <v>45856</v>
      </c>
      <c r="B50" t="s">
        <v>105</v>
      </c>
      <c r="C50" t="s">
        <v>148</v>
      </c>
      <c r="D50" s="5">
        <v>70</v>
      </c>
      <c r="F50" s="5">
        <v>4995.59</v>
      </c>
      <c r="G50" s="10">
        <f t="shared" si="0"/>
        <v>-5065.59</v>
      </c>
    </row>
    <row r="51" spans="1:7" x14ac:dyDescent="0.3">
      <c r="A51" s="27">
        <v>45857</v>
      </c>
      <c r="B51" t="s">
        <v>104</v>
      </c>
      <c r="C51" t="s">
        <v>121</v>
      </c>
      <c r="E51" s="5">
        <v>30</v>
      </c>
      <c r="G51" s="10">
        <f t="shared" si="0"/>
        <v>5025.59</v>
      </c>
    </row>
    <row r="52" spans="1:7" x14ac:dyDescent="0.3">
      <c r="A52" s="27">
        <v>45857</v>
      </c>
      <c r="B52" t="s">
        <v>104</v>
      </c>
      <c r="C52" t="s">
        <v>111</v>
      </c>
      <c r="E52" s="5">
        <v>24.85</v>
      </c>
      <c r="F52" s="5">
        <v>5050.4399999999996</v>
      </c>
      <c r="G52" s="10">
        <f t="shared" si="0"/>
        <v>-5025.5899999999992</v>
      </c>
    </row>
    <row r="53" spans="1:7" x14ac:dyDescent="0.3">
      <c r="A53" s="27">
        <v>45858</v>
      </c>
      <c r="B53" t="s">
        <v>104</v>
      </c>
      <c r="C53" t="s">
        <v>149</v>
      </c>
      <c r="E53" s="5">
        <v>127.8</v>
      </c>
      <c r="G53" s="10">
        <f t="shared" si="0"/>
        <v>5178.24</v>
      </c>
    </row>
    <row r="54" spans="1:7" x14ac:dyDescent="0.3">
      <c r="A54" s="27">
        <v>45858</v>
      </c>
      <c r="B54" t="s">
        <v>104</v>
      </c>
      <c r="C54" t="s">
        <v>150</v>
      </c>
      <c r="E54" s="5">
        <v>49.7</v>
      </c>
      <c r="F54" s="5">
        <v>5227.9399999999996</v>
      </c>
      <c r="G54" s="10">
        <f t="shared" si="0"/>
        <v>-5178.24</v>
      </c>
    </row>
    <row r="55" spans="1:7" x14ac:dyDescent="0.3">
      <c r="A55" s="27">
        <v>45859</v>
      </c>
      <c r="B55" t="s">
        <v>104</v>
      </c>
      <c r="C55" t="s">
        <v>79</v>
      </c>
      <c r="E55" s="5">
        <v>45</v>
      </c>
      <c r="F55" s="5">
        <v>5272.94</v>
      </c>
      <c r="G55" s="10">
        <f t="shared" si="0"/>
        <v>0</v>
      </c>
    </row>
    <row r="56" spans="1:7" x14ac:dyDescent="0.3">
      <c r="A56" s="27">
        <v>45865</v>
      </c>
      <c r="B56" t="s">
        <v>104</v>
      </c>
      <c r="C56" t="s">
        <v>151</v>
      </c>
      <c r="E56" s="5">
        <v>30</v>
      </c>
      <c r="F56" s="5">
        <v>5302.94</v>
      </c>
      <c r="G56" s="10">
        <f t="shared" si="0"/>
        <v>0</v>
      </c>
    </row>
    <row r="57" spans="1:7" x14ac:dyDescent="0.3">
      <c r="A57" s="27">
        <v>45866</v>
      </c>
      <c r="B57" t="s">
        <v>106</v>
      </c>
      <c r="C57" t="s">
        <v>77</v>
      </c>
      <c r="D57" s="5">
        <v>39.17</v>
      </c>
      <c r="F57" s="5">
        <v>5263.77</v>
      </c>
      <c r="G57" s="10">
        <f t="shared" si="0"/>
        <v>0</v>
      </c>
    </row>
    <row r="58" spans="1:7" x14ac:dyDescent="0.3">
      <c r="A58" s="27">
        <v>45869</v>
      </c>
      <c r="B58" t="s">
        <v>105</v>
      </c>
      <c r="C58" t="s">
        <v>148</v>
      </c>
      <c r="D58" s="5">
        <v>30</v>
      </c>
      <c r="F58" s="5">
        <v>5233.7700000000004</v>
      </c>
      <c r="G58" s="10">
        <f t="shared" si="0"/>
        <v>0</v>
      </c>
    </row>
    <row r="59" spans="1:7" x14ac:dyDescent="0.3">
      <c r="A59" s="27">
        <v>45870</v>
      </c>
      <c r="B59" t="s">
        <v>104</v>
      </c>
      <c r="C59" t="s">
        <v>152</v>
      </c>
      <c r="E59" s="5">
        <v>24.85</v>
      </c>
      <c r="G59" s="10">
        <f t="shared" si="0"/>
        <v>5258.6200000000008</v>
      </c>
    </row>
    <row r="60" spans="1:7" x14ac:dyDescent="0.3">
      <c r="A60" s="27">
        <v>45870</v>
      </c>
      <c r="B60" t="s">
        <v>104</v>
      </c>
      <c r="C60" t="s">
        <v>153</v>
      </c>
      <c r="E60" s="5">
        <v>60</v>
      </c>
      <c r="F60" s="5">
        <v>5318.62</v>
      </c>
      <c r="G60" s="10">
        <f t="shared" si="0"/>
        <v>-5258.62</v>
      </c>
    </row>
    <row r="61" spans="1:7" x14ac:dyDescent="0.3">
      <c r="A61" s="27">
        <v>45881</v>
      </c>
      <c r="B61" t="s">
        <v>104</v>
      </c>
      <c r="C61" t="s">
        <v>154</v>
      </c>
      <c r="E61" s="5">
        <v>150</v>
      </c>
      <c r="G61" s="10">
        <f t="shared" si="0"/>
        <v>5468.62</v>
      </c>
    </row>
    <row r="62" spans="1:7" x14ac:dyDescent="0.3">
      <c r="A62" s="27">
        <v>45881</v>
      </c>
      <c r="B62" t="s">
        <v>104</v>
      </c>
      <c r="C62" t="s">
        <v>155</v>
      </c>
      <c r="E62" s="5">
        <v>135</v>
      </c>
      <c r="G62" s="10">
        <f t="shared" si="0"/>
        <v>135</v>
      </c>
    </row>
    <row r="63" spans="1:7" x14ac:dyDescent="0.3">
      <c r="A63" s="27">
        <v>45881</v>
      </c>
      <c r="B63" t="s">
        <v>104</v>
      </c>
      <c r="C63" t="s">
        <v>156</v>
      </c>
      <c r="E63" s="5">
        <v>45</v>
      </c>
      <c r="G63" s="10">
        <f t="shared" si="0"/>
        <v>45</v>
      </c>
    </row>
    <row r="64" spans="1:7" x14ac:dyDescent="0.3">
      <c r="A64" s="27">
        <v>45881</v>
      </c>
      <c r="B64" t="s">
        <v>104</v>
      </c>
      <c r="C64" t="s">
        <v>115</v>
      </c>
      <c r="E64" s="5">
        <v>40</v>
      </c>
      <c r="F64" s="5">
        <v>5688.62</v>
      </c>
      <c r="G64" s="10">
        <f t="shared" si="0"/>
        <v>-5648.62</v>
      </c>
    </row>
    <row r="65" spans="1:7" x14ac:dyDescent="0.3">
      <c r="A65" s="27">
        <v>45882</v>
      </c>
      <c r="B65" t="s">
        <v>105</v>
      </c>
      <c r="C65" t="s">
        <v>148</v>
      </c>
      <c r="D65" s="5">
        <v>30</v>
      </c>
      <c r="G65" s="10">
        <f t="shared" si="0"/>
        <v>5658.62</v>
      </c>
    </row>
    <row r="66" spans="1:7" x14ac:dyDescent="0.3">
      <c r="A66" s="27">
        <v>45882</v>
      </c>
      <c r="B66" t="s">
        <v>104</v>
      </c>
      <c r="C66" t="s">
        <v>157</v>
      </c>
      <c r="E66" s="5">
        <v>20</v>
      </c>
      <c r="F66" s="5">
        <v>5678.62</v>
      </c>
      <c r="G66" s="10">
        <f t="shared" si="0"/>
        <v>-5658.62</v>
      </c>
    </row>
    <row r="67" spans="1:7" x14ac:dyDescent="0.3">
      <c r="A67" s="27">
        <v>45886</v>
      </c>
      <c r="B67" t="s">
        <v>143</v>
      </c>
      <c r="C67" t="s">
        <v>158</v>
      </c>
      <c r="D67" s="5">
        <v>5</v>
      </c>
      <c r="F67" s="5">
        <v>5673.62</v>
      </c>
      <c r="G67" s="10">
        <f t="shared" si="0"/>
        <v>0</v>
      </c>
    </row>
    <row r="68" spans="1:7" x14ac:dyDescent="0.3">
      <c r="A68" s="27">
        <v>45890</v>
      </c>
      <c r="B68" t="s">
        <v>104</v>
      </c>
      <c r="C68" t="s">
        <v>114</v>
      </c>
      <c r="E68" s="5">
        <v>150</v>
      </c>
      <c r="F68" s="5">
        <v>5823.62</v>
      </c>
      <c r="G68" s="10">
        <f t="shared" ref="G68:G131" si="1">F67+E68-D68-F68</f>
        <v>0</v>
      </c>
    </row>
    <row r="69" spans="1:7" x14ac:dyDescent="0.3">
      <c r="A69" s="27">
        <v>45895</v>
      </c>
      <c r="B69" t="s">
        <v>106</v>
      </c>
      <c r="C69" t="s">
        <v>77</v>
      </c>
      <c r="D69" s="5">
        <v>39.17</v>
      </c>
      <c r="F69" s="5">
        <v>5784.45</v>
      </c>
      <c r="G69" s="10">
        <f t="shared" si="1"/>
        <v>0</v>
      </c>
    </row>
    <row r="70" spans="1:7" x14ac:dyDescent="0.3">
      <c r="A70" s="27">
        <v>45896</v>
      </c>
      <c r="B70" t="s">
        <v>106</v>
      </c>
      <c r="C70" t="s">
        <v>75</v>
      </c>
      <c r="D70" s="5">
        <v>267.95</v>
      </c>
      <c r="F70" s="5">
        <v>5516.5</v>
      </c>
      <c r="G70" s="10">
        <f t="shared" si="1"/>
        <v>0</v>
      </c>
    </row>
    <row r="71" spans="1:7" x14ac:dyDescent="0.3">
      <c r="A71" s="27">
        <v>45897</v>
      </c>
      <c r="B71" t="s">
        <v>106</v>
      </c>
      <c r="C71" t="s">
        <v>100</v>
      </c>
      <c r="D71" s="5">
        <v>36</v>
      </c>
      <c r="F71" s="5">
        <v>5480.5</v>
      </c>
      <c r="G71" s="10">
        <f t="shared" si="1"/>
        <v>0</v>
      </c>
    </row>
    <row r="72" spans="1:7" x14ac:dyDescent="0.3">
      <c r="A72" s="27">
        <v>45903</v>
      </c>
      <c r="B72" t="s">
        <v>104</v>
      </c>
      <c r="C72" t="s">
        <v>159</v>
      </c>
      <c r="E72" s="5">
        <v>35</v>
      </c>
      <c r="G72" s="10">
        <f t="shared" si="1"/>
        <v>5515.5</v>
      </c>
    </row>
    <row r="73" spans="1:7" x14ac:dyDescent="0.3">
      <c r="A73" s="27">
        <v>45903</v>
      </c>
      <c r="B73" t="s">
        <v>104</v>
      </c>
      <c r="C73" t="s">
        <v>160</v>
      </c>
      <c r="E73" s="5">
        <v>170.4</v>
      </c>
      <c r="F73" s="5">
        <v>5685.9</v>
      </c>
      <c r="G73" s="10">
        <f t="shared" si="1"/>
        <v>-5515.5</v>
      </c>
    </row>
    <row r="74" spans="1:7" x14ac:dyDescent="0.3">
      <c r="A74" s="27">
        <v>45904</v>
      </c>
      <c r="B74" t="s">
        <v>104</v>
      </c>
      <c r="C74" t="s">
        <v>161</v>
      </c>
      <c r="E74" s="5">
        <v>49.7</v>
      </c>
      <c r="F74" s="5">
        <v>5735.6</v>
      </c>
      <c r="G74" s="10">
        <f t="shared" si="1"/>
        <v>0</v>
      </c>
    </row>
    <row r="75" spans="1:7" x14ac:dyDescent="0.3">
      <c r="A75" s="27">
        <v>45905</v>
      </c>
      <c r="B75" t="s">
        <v>104</v>
      </c>
      <c r="C75" t="s">
        <v>162</v>
      </c>
      <c r="E75" s="5">
        <v>60</v>
      </c>
      <c r="F75" s="5">
        <v>5795.6</v>
      </c>
      <c r="G75" s="10">
        <f t="shared" si="1"/>
        <v>0</v>
      </c>
    </row>
    <row r="76" spans="1:7" x14ac:dyDescent="0.3">
      <c r="A76" s="27">
        <v>45907</v>
      </c>
      <c r="B76" t="s">
        <v>104</v>
      </c>
      <c r="C76" t="s">
        <v>115</v>
      </c>
      <c r="E76" s="5">
        <v>40</v>
      </c>
      <c r="G76" s="10">
        <f t="shared" si="1"/>
        <v>5835.6</v>
      </c>
    </row>
    <row r="77" spans="1:7" x14ac:dyDescent="0.3">
      <c r="A77" s="27">
        <v>45907</v>
      </c>
      <c r="B77" t="s">
        <v>105</v>
      </c>
      <c r="C77" t="s">
        <v>163</v>
      </c>
      <c r="D77" s="5">
        <v>30</v>
      </c>
      <c r="G77" s="10">
        <f t="shared" si="1"/>
        <v>-30</v>
      </c>
    </row>
    <row r="78" spans="1:7" x14ac:dyDescent="0.3">
      <c r="A78" s="27">
        <v>45907</v>
      </c>
      <c r="B78" t="s">
        <v>105</v>
      </c>
      <c r="C78" t="s">
        <v>141</v>
      </c>
      <c r="D78" s="5">
        <v>70.77</v>
      </c>
      <c r="G78" s="10">
        <f t="shared" si="1"/>
        <v>-70.77</v>
      </c>
    </row>
    <row r="79" spans="1:7" x14ac:dyDescent="0.3">
      <c r="A79" s="27">
        <v>45907</v>
      </c>
      <c r="B79" t="s">
        <v>105</v>
      </c>
      <c r="C79" t="s">
        <v>132</v>
      </c>
      <c r="D79" s="5">
        <v>1230.31</v>
      </c>
      <c r="F79" s="5">
        <v>4504.5200000000004</v>
      </c>
      <c r="G79" s="10">
        <f t="shared" si="1"/>
        <v>-5734.83</v>
      </c>
    </row>
    <row r="80" spans="1:7" x14ac:dyDescent="0.3">
      <c r="A80" s="27">
        <v>45908</v>
      </c>
      <c r="B80" t="s">
        <v>104</v>
      </c>
      <c r="C80" t="s">
        <v>164</v>
      </c>
      <c r="E80" s="5">
        <v>60</v>
      </c>
      <c r="G80" s="10">
        <f t="shared" si="1"/>
        <v>4564.5200000000004</v>
      </c>
    </row>
    <row r="81" spans="1:7" x14ac:dyDescent="0.3">
      <c r="A81" s="27">
        <v>45908</v>
      </c>
      <c r="B81" t="s">
        <v>104</v>
      </c>
      <c r="C81" t="s">
        <v>165</v>
      </c>
      <c r="E81" s="5">
        <v>15</v>
      </c>
      <c r="G81" s="10">
        <f t="shared" si="1"/>
        <v>15</v>
      </c>
    </row>
    <row r="82" spans="1:7" x14ac:dyDescent="0.3">
      <c r="A82" s="27">
        <v>45908</v>
      </c>
      <c r="B82" t="s">
        <v>104</v>
      </c>
      <c r="C82" t="s">
        <v>166</v>
      </c>
      <c r="E82" s="5">
        <v>30</v>
      </c>
      <c r="F82" s="5">
        <v>4609.5200000000004</v>
      </c>
      <c r="G82" s="10">
        <f t="shared" si="1"/>
        <v>-4579.5200000000004</v>
      </c>
    </row>
    <row r="83" spans="1:7" x14ac:dyDescent="0.3">
      <c r="A83" s="27">
        <v>45915</v>
      </c>
      <c r="B83" t="s">
        <v>104</v>
      </c>
      <c r="C83" t="s">
        <v>167</v>
      </c>
      <c r="E83" s="5">
        <v>90</v>
      </c>
      <c r="F83" s="5">
        <v>4699.5200000000004</v>
      </c>
      <c r="G83" s="10">
        <f t="shared" si="1"/>
        <v>0</v>
      </c>
    </row>
    <row r="84" spans="1:7" x14ac:dyDescent="0.3">
      <c r="A84" s="27">
        <v>45922</v>
      </c>
      <c r="B84" t="s">
        <v>106</v>
      </c>
      <c r="C84" t="s">
        <v>77</v>
      </c>
      <c r="D84" s="5">
        <v>48.96</v>
      </c>
      <c r="F84" s="5">
        <v>4650.5600000000004</v>
      </c>
      <c r="G84" s="10">
        <f t="shared" si="1"/>
        <v>0</v>
      </c>
    </row>
    <row r="85" spans="1:7" x14ac:dyDescent="0.3">
      <c r="A85" s="27">
        <v>45925</v>
      </c>
      <c r="B85" t="s">
        <v>105</v>
      </c>
      <c r="C85" t="s">
        <v>168</v>
      </c>
      <c r="D85" s="5">
        <v>30</v>
      </c>
      <c r="F85" s="5">
        <v>4620.5600000000004</v>
      </c>
      <c r="G85" s="10">
        <f t="shared" si="1"/>
        <v>0</v>
      </c>
    </row>
    <row r="86" spans="1:7" x14ac:dyDescent="0.3">
      <c r="A86" s="27">
        <v>45930</v>
      </c>
      <c r="B86" t="s">
        <v>104</v>
      </c>
      <c r="C86" t="s">
        <v>169</v>
      </c>
      <c r="E86" s="5">
        <v>35</v>
      </c>
      <c r="F86" s="5">
        <v>4655.5600000000004</v>
      </c>
      <c r="G86" s="10">
        <f t="shared" si="1"/>
        <v>0</v>
      </c>
    </row>
    <row r="87" spans="1:7" x14ac:dyDescent="0.3">
      <c r="A87" s="27">
        <v>45931</v>
      </c>
      <c r="B87" t="s">
        <v>105</v>
      </c>
      <c r="C87" t="s">
        <v>170</v>
      </c>
      <c r="D87" s="5">
        <v>30</v>
      </c>
      <c r="G87" s="10">
        <f t="shared" si="1"/>
        <v>4625.5600000000004</v>
      </c>
    </row>
    <row r="88" spans="1:7" x14ac:dyDescent="0.3">
      <c r="A88" s="27">
        <v>45931</v>
      </c>
      <c r="B88" t="s">
        <v>105</v>
      </c>
      <c r="C88" t="s">
        <v>141</v>
      </c>
      <c r="D88" s="5">
        <v>34.79</v>
      </c>
      <c r="G88" s="10">
        <f t="shared" si="1"/>
        <v>-34.79</v>
      </c>
    </row>
    <row r="89" spans="1:7" x14ac:dyDescent="0.3">
      <c r="A89" s="27">
        <v>45931</v>
      </c>
      <c r="B89" t="s">
        <v>104</v>
      </c>
      <c r="C89" t="s">
        <v>171</v>
      </c>
      <c r="E89" s="5">
        <v>30</v>
      </c>
      <c r="F89" s="5">
        <v>4620.7700000000004</v>
      </c>
      <c r="G89" s="10">
        <f t="shared" si="1"/>
        <v>-4590.7700000000004</v>
      </c>
    </row>
    <row r="90" spans="1:7" x14ac:dyDescent="0.3">
      <c r="A90" s="27">
        <v>45933</v>
      </c>
      <c r="B90" t="s">
        <v>104</v>
      </c>
      <c r="C90" t="s">
        <v>172</v>
      </c>
      <c r="E90" s="5">
        <v>191.7</v>
      </c>
      <c r="G90" s="10">
        <f t="shared" si="1"/>
        <v>4812.47</v>
      </c>
    </row>
    <row r="91" spans="1:7" x14ac:dyDescent="0.3">
      <c r="A91" s="27">
        <v>45933</v>
      </c>
      <c r="B91" t="s">
        <v>104</v>
      </c>
      <c r="C91" t="s">
        <v>173</v>
      </c>
      <c r="E91" s="5">
        <v>49.7</v>
      </c>
      <c r="F91" s="5">
        <v>4862.17</v>
      </c>
      <c r="G91" s="10">
        <f t="shared" si="1"/>
        <v>-4812.47</v>
      </c>
    </row>
    <row r="92" spans="1:7" x14ac:dyDescent="0.3">
      <c r="A92" s="27">
        <v>45936</v>
      </c>
      <c r="B92" t="s">
        <v>104</v>
      </c>
      <c r="C92" t="s">
        <v>174</v>
      </c>
      <c r="E92" s="5">
        <v>60</v>
      </c>
      <c r="F92" s="5">
        <v>4922.17</v>
      </c>
      <c r="G92" s="10">
        <f t="shared" si="1"/>
        <v>0</v>
      </c>
    </row>
    <row r="93" spans="1:7" x14ac:dyDescent="0.3">
      <c r="A93" s="27">
        <v>45937</v>
      </c>
      <c r="B93" t="s">
        <v>104</v>
      </c>
      <c r="C93" t="s">
        <v>115</v>
      </c>
      <c r="E93" s="5">
        <v>40</v>
      </c>
      <c r="F93" s="5">
        <v>4962.17</v>
      </c>
      <c r="G93" s="10">
        <f t="shared" si="1"/>
        <v>0</v>
      </c>
    </row>
    <row r="94" spans="1:7" x14ac:dyDescent="0.3">
      <c r="A94" s="27">
        <v>45940</v>
      </c>
      <c r="B94" t="s">
        <v>104</v>
      </c>
      <c r="C94" t="s">
        <v>167</v>
      </c>
      <c r="E94" s="5">
        <v>60</v>
      </c>
      <c r="F94" s="5">
        <v>5022.17</v>
      </c>
      <c r="G94" s="10">
        <f t="shared" si="1"/>
        <v>0</v>
      </c>
    </row>
    <row r="95" spans="1:7" x14ac:dyDescent="0.3">
      <c r="A95" s="27">
        <v>45943</v>
      </c>
      <c r="B95" t="s">
        <v>104</v>
      </c>
      <c r="C95" t="s">
        <v>175</v>
      </c>
      <c r="E95" s="5">
        <v>45</v>
      </c>
      <c r="F95" s="5">
        <v>5067.17</v>
      </c>
      <c r="G95" s="10">
        <f t="shared" si="1"/>
        <v>0</v>
      </c>
    </row>
    <row r="96" spans="1:7" x14ac:dyDescent="0.3">
      <c r="A96" s="27">
        <v>45944</v>
      </c>
      <c r="B96" t="s">
        <v>104</v>
      </c>
      <c r="C96" t="s">
        <v>176</v>
      </c>
      <c r="E96" s="5">
        <v>45</v>
      </c>
      <c r="F96" s="5">
        <v>5112.17</v>
      </c>
      <c r="G96" s="10">
        <f t="shared" si="1"/>
        <v>0</v>
      </c>
    </row>
    <row r="97" spans="1:7" x14ac:dyDescent="0.3">
      <c r="A97" s="27">
        <v>45947</v>
      </c>
      <c r="B97" t="s">
        <v>105</v>
      </c>
      <c r="C97" t="s">
        <v>177</v>
      </c>
      <c r="D97" s="5">
        <v>60</v>
      </c>
      <c r="G97" s="10">
        <f t="shared" si="1"/>
        <v>5052.17</v>
      </c>
    </row>
    <row r="98" spans="1:7" x14ac:dyDescent="0.3">
      <c r="A98" s="27">
        <v>45947</v>
      </c>
      <c r="B98" t="s">
        <v>105</v>
      </c>
      <c r="C98" t="s">
        <v>178</v>
      </c>
      <c r="D98" s="5">
        <v>30</v>
      </c>
      <c r="F98" s="5">
        <v>5022.17</v>
      </c>
      <c r="G98" s="10">
        <f t="shared" si="1"/>
        <v>-5052.17</v>
      </c>
    </row>
    <row r="99" spans="1:7" x14ac:dyDescent="0.3">
      <c r="A99" s="27">
        <v>45957</v>
      </c>
      <c r="B99" t="s">
        <v>106</v>
      </c>
      <c r="C99" t="s">
        <v>77</v>
      </c>
      <c r="D99" s="5">
        <v>39.17</v>
      </c>
      <c r="F99" s="5">
        <v>4983</v>
      </c>
      <c r="G99" s="10">
        <f t="shared" si="1"/>
        <v>0</v>
      </c>
    </row>
    <row r="100" spans="1:7" x14ac:dyDescent="0.3">
      <c r="A100" s="27">
        <v>45962</v>
      </c>
      <c r="B100" t="s">
        <v>104</v>
      </c>
      <c r="C100" t="s">
        <v>115</v>
      </c>
      <c r="E100" s="5">
        <v>40</v>
      </c>
      <c r="F100" s="5">
        <v>5023</v>
      </c>
      <c r="G100" s="10">
        <f t="shared" si="1"/>
        <v>0</v>
      </c>
    </row>
    <row r="101" spans="1:7" x14ac:dyDescent="0.3">
      <c r="A101" s="27">
        <v>45963</v>
      </c>
      <c r="B101" t="s">
        <v>105</v>
      </c>
      <c r="C101" t="s">
        <v>179</v>
      </c>
      <c r="D101" s="5">
        <v>30</v>
      </c>
      <c r="G101" s="10">
        <f t="shared" si="1"/>
        <v>4993</v>
      </c>
    </row>
    <row r="102" spans="1:7" x14ac:dyDescent="0.3">
      <c r="A102" s="27">
        <v>45963</v>
      </c>
      <c r="B102" t="s">
        <v>104</v>
      </c>
      <c r="C102" t="s">
        <v>180</v>
      </c>
      <c r="E102" s="5">
        <v>170.4</v>
      </c>
      <c r="G102" s="10">
        <f t="shared" si="1"/>
        <v>170.4</v>
      </c>
    </row>
    <row r="103" spans="1:7" x14ac:dyDescent="0.3">
      <c r="A103" s="27">
        <v>45963</v>
      </c>
      <c r="B103" t="s">
        <v>104</v>
      </c>
      <c r="C103" t="s">
        <v>171</v>
      </c>
      <c r="E103" s="5">
        <v>30</v>
      </c>
      <c r="G103" s="10">
        <f t="shared" si="1"/>
        <v>30</v>
      </c>
    </row>
    <row r="104" spans="1:7" x14ac:dyDescent="0.3">
      <c r="A104" s="27">
        <v>45963</v>
      </c>
      <c r="B104" t="s">
        <v>104</v>
      </c>
      <c r="C104" t="s">
        <v>181</v>
      </c>
      <c r="E104" s="5">
        <v>40</v>
      </c>
      <c r="G104" s="10">
        <f t="shared" si="1"/>
        <v>40</v>
      </c>
    </row>
    <row r="105" spans="1:7" x14ac:dyDescent="0.3">
      <c r="A105" s="27">
        <v>45963</v>
      </c>
      <c r="B105" t="s">
        <v>104</v>
      </c>
      <c r="C105" t="s">
        <v>182</v>
      </c>
      <c r="E105" s="5">
        <v>40</v>
      </c>
      <c r="G105" s="10">
        <f t="shared" si="1"/>
        <v>40</v>
      </c>
    </row>
    <row r="106" spans="1:7" x14ac:dyDescent="0.3">
      <c r="A106" s="27">
        <v>45963</v>
      </c>
      <c r="B106" t="s">
        <v>104</v>
      </c>
      <c r="C106" t="s">
        <v>183</v>
      </c>
      <c r="E106" s="5">
        <v>40</v>
      </c>
      <c r="G106" s="10">
        <f t="shared" si="1"/>
        <v>40</v>
      </c>
    </row>
    <row r="107" spans="1:7" x14ac:dyDescent="0.3">
      <c r="A107" s="27">
        <v>45963</v>
      </c>
      <c r="B107" t="s">
        <v>104</v>
      </c>
      <c r="C107" t="s">
        <v>184</v>
      </c>
      <c r="E107" s="5">
        <v>40</v>
      </c>
      <c r="F107" s="5">
        <v>5353.4</v>
      </c>
      <c r="G107" s="10">
        <f t="shared" si="1"/>
        <v>-5313.4</v>
      </c>
    </row>
    <row r="108" spans="1:7" x14ac:dyDescent="0.3">
      <c r="A108" s="27">
        <v>45964</v>
      </c>
      <c r="B108" t="s">
        <v>104</v>
      </c>
      <c r="C108" t="s">
        <v>185</v>
      </c>
      <c r="E108" s="5">
        <v>74.55</v>
      </c>
      <c r="G108" s="10">
        <f t="shared" si="1"/>
        <v>5427.95</v>
      </c>
    </row>
    <row r="109" spans="1:7" x14ac:dyDescent="0.3">
      <c r="A109" s="27">
        <v>45964</v>
      </c>
      <c r="B109" t="s">
        <v>105</v>
      </c>
      <c r="C109" t="s">
        <v>186</v>
      </c>
      <c r="D109" s="5">
        <v>30</v>
      </c>
      <c r="F109" s="5">
        <v>5397.95</v>
      </c>
      <c r="G109" s="10">
        <f t="shared" si="1"/>
        <v>-5427.95</v>
      </c>
    </row>
    <row r="110" spans="1:7" x14ac:dyDescent="0.3">
      <c r="A110" s="27">
        <v>45966</v>
      </c>
      <c r="B110" t="s">
        <v>104</v>
      </c>
      <c r="C110" t="s">
        <v>169</v>
      </c>
      <c r="E110" s="5">
        <v>38</v>
      </c>
      <c r="F110" s="5">
        <v>5435.95</v>
      </c>
      <c r="G110" s="10">
        <f t="shared" si="1"/>
        <v>0</v>
      </c>
    </row>
    <row r="111" spans="1:7" x14ac:dyDescent="0.3">
      <c r="A111" s="27">
        <v>45971</v>
      </c>
      <c r="B111" t="s">
        <v>104</v>
      </c>
      <c r="C111" t="s">
        <v>187</v>
      </c>
      <c r="E111" s="5">
        <v>60</v>
      </c>
      <c r="F111" s="5">
        <v>5495.95</v>
      </c>
      <c r="G111" s="10">
        <f t="shared" si="1"/>
        <v>0</v>
      </c>
    </row>
    <row r="112" spans="1:7" x14ac:dyDescent="0.3">
      <c r="A112" s="27">
        <v>45978</v>
      </c>
      <c r="B112" t="s">
        <v>105</v>
      </c>
      <c r="C112" t="s">
        <v>188</v>
      </c>
      <c r="D112" s="5">
        <v>199.76</v>
      </c>
      <c r="F112" s="5">
        <v>5296.19</v>
      </c>
      <c r="G112" s="10">
        <f t="shared" si="1"/>
        <v>0</v>
      </c>
    </row>
    <row r="113" spans="1:7" x14ac:dyDescent="0.3">
      <c r="A113" s="27">
        <v>45978</v>
      </c>
      <c r="B113" t="s">
        <v>105</v>
      </c>
      <c r="C113" t="s">
        <v>189</v>
      </c>
      <c r="D113" s="5">
        <v>15</v>
      </c>
      <c r="G113" s="10">
        <f t="shared" si="1"/>
        <v>5281.19</v>
      </c>
    </row>
    <row r="114" spans="1:7" x14ac:dyDescent="0.3">
      <c r="A114" s="27">
        <v>45978</v>
      </c>
      <c r="B114" t="s">
        <v>105</v>
      </c>
      <c r="C114" t="s">
        <v>190</v>
      </c>
      <c r="D114" s="5">
        <v>30</v>
      </c>
      <c r="F114" s="5">
        <v>5251.19</v>
      </c>
      <c r="G114" s="10">
        <f t="shared" si="1"/>
        <v>-5281.19</v>
      </c>
    </row>
    <row r="115" spans="1:7" x14ac:dyDescent="0.3">
      <c r="A115" s="27">
        <v>45985</v>
      </c>
      <c r="B115" t="s">
        <v>106</v>
      </c>
      <c r="C115" t="s">
        <v>77</v>
      </c>
      <c r="D115" s="5">
        <v>39.17</v>
      </c>
      <c r="F115" s="5">
        <v>5212.0200000000004</v>
      </c>
      <c r="G115" s="10">
        <f t="shared" si="1"/>
        <v>0</v>
      </c>
    </row>
    <row r="116" spans="1:7" x14ac:dyDescent="0.3">
      <c r="A116" s="27">
        <v>45986</v>
      </c>
      <c r="B116" t="s">
        <v>104</v>
      </c>
      <c r="C116" t="s">
        <v>169</v>
      </c>
      <c r="E116" s="5">
        <v>35.5</v>
      </c>
      <c r="F116" s="5">
        <v>5247.52</v>
      </c>
      <c r="G116" s="10">
        <f t="shared" si="1"/>
        <v>0</v>
      </c>
    </row>
    <row r="117" spans="1:7" x14ac:dyDescent="0.3">
      <c r="A117" s="27">
        <v>45987</v>
      </c>
      <c r="B117" t="s">
        <v>106</v>
      </c>
      <c r="C117" t="s">
        <v>75</v>
      </c>
      <c r="D117" s="5">
        <v>267.95</v>
      </c>
      <c r="F117" s="5">
        <v>4979.57</v>
      </c>
      <c r="G117" s="10">
        <f t="shared" si="1"/>
        <v>0</v>
      </c>
    </row>
    <row r="118" spans="1:7" x14ac:dyDescent="0.3">
      <c r="A118" s="27">
        <v>45991</v>
      </c>
      <c r="B118" t="s">
        <v>105</v>
      </c>
      <c r="C118" t="s">
        <v>191</v>
      </c>
      <c r="D118" s="5">
        <v>1383.7</v>
      </c>
      <c r="G118" s="10">
        <f t="shared" si="1"/>
        <v>3595.87</v>
      </c>
    </row>
    <row r="119" spans="1:7" x14ac:dyDescent="0.3">
      <c r="A119" s="27">
        <v>45991</v>
      </c>
      <c r="B119" t="s">
        <v>105</v>
      </c>
      <c r="C119" t="s">
        <v>132</v>
      </c>
      <c r="D119" s="5">
        <v>979.65</v>
      </c>
      <c r="G119" s="10">
        <f t="shared" si="1"/>
        <v>-979.65</v>
      </c>
    </row>
    <row r="120" spans="1:7" x14ac:dyDescent="0.3">
      <c r="A120" s="27">
        <v>45991</v>
      </c>
      <c r="B120" t="s">
        <v>105</v>
      </c>
      <c r="C120" t="s">
        <v>141</v>
      </c>
      <c r="D120" s="5">
        <v>52.3</v>
      </c>
      <c r="F120" s="5">
        <v>2563.92</v>
      </c>
      <c r="G120" s="10">
        <f t="shared" si="1"/>
        <v>-2616.2200000000003</v>
      </c>
    </row>
    <row r="121" spans="1:7" x14ac:dyDescent="0.3">
      <c r="A121" s="27">
        <v>45993</v>
      </c>
      <c r="B121" t="s">
        <v>104</v>
      </c>
      <c r="C121" t="s">
        <v>115</v>
      </c>
      <c r="E121" s="5">
        <v>30</v>
      </c>
      <c r="F121" s="5">
        <v>2593.92</v>
      </c>
      <c r="G121" s="10">
        <f t="shared" si="1"/>
        <v>0</v>
      </c>
    </row>
    <row r="122" spans="1:7" x14ac:dyDescent="0.3">
      <c r="A122" s="27">
        <v>45999</v>
      </c>
      <c r="B122" t="s">
        <v>104</v>
      </c>
      <c r="C122" t="s">
        <v>192</v>
      </c>
      <c r="E122" s="5">
        <v>234.3</v>
      </c>
      <c r="G122" s="10">
        <f t="shared" si="1"/>
        <v>2828.2200000000003</v>
      </c>
    </row>
    <row r="123" spans="1:7" x14ac:dyDescent="0.3">
      <c r="A123" s="27">
        <v>45999</v>
      </c>
      <c r="B123" t="s">
        <v>104</v>
      </c>
      <c r="C123" t="s">
        <v>193</v>
      </c>
      <c r="E123" s="5">
        <v>49.7</v>
      </c>
      <c r="G123" s="10">
        <f t="shared" si="1"/>
        <v>49.7</v>
      </c>
    </row>
    <row r="124" spans="1:7" x14ac:dyDescent="0.3">
      <c r="A124" s="27">
        <v>45999</v>
      </c>
      <c r="B124" t="s">
        <v>104</v>
      </c>
      <c r="C124" t="s">
        <v>194</v>
      </c>
      <c r="E124" s="5">
        <v>30</v>
      </c>
      <c r="F124" s="5">
        <v>2907.92</v>
      </c>
      <c r="G124" s="10">
        <f t="shared" si="1"/>
        <v>-2877.92</v>
      </c>
    </row>
    <row r="125" spans="1:7" x14ac:dyDescent="0.3">
      <c r="A125" s="27">
        <v>46001</v>
      </c>
      <c r="B125" t="s">
        <v>104</v>
      </c>
      <c r="C125" t="s">
        <v>195</v>
      </c>
      <c r="E125" s="5">
        <v>30</v>
      </c>
      <c r="G125" s="10">
        <f t="shared" si="1"/>
        <v>2937.92</v>
      </c>
    </row>
    <row r="126" spans="1:7" x14ac:dyDescent="0.3">
      <c r="A126" s="27">
        <v>46001</v>
      </c>
      <c r="B126" t="s">
        <v>104</v>
      </c>
      <c r="C126" t="s">
        <v>196</v>
      </c>
      <c r="E126" s="5">
        <v>30</v>
      </c>
      <c r="G126" s="10">
        <f t="shared" si="1"/>
        <v>30</v>
      </c>
    </row>
    <row r="127" spans="1:7" x14ac:dyDescent="0.3">
      <c r="A127" s="27">
        <v>46001</v>
      </c>
      <c r="B127" t="s">
        <v>104</v>
      </c>
      <c r="C127" t="s">
        <v>197</v>
      </c>
      <c r="E127" s="5">
        <v>45</v>
      </c>
      <c r="F127" s="5">
        <v>3012.92</v>
      </c>
      <c r="G127" s="10">
        <f t="shared" si="1"/>
        <v>-2967.92</v>
      </c>
    </row>
    <row r="128" spans="1:7" x14ac:dyDescent="0.3">
      <c r="A128" s="27">
        <v>46002</v>
      </c>
      <c r="B128" t="s">
        <v>104</v>
      </c>
      <c r="C128" t="s">
        <v>198</v>
      </c>
      <c r="E128" s="5">
        <v>60</v>
      </c>
      <c r="G128" s="10">
        <f t="shared" si="1"/>
        <v>3072.92</v>
      </c>
    </row>
    <row r="129" spans="1:7" x14ac:dyDescent="0.3">
      <c r="A129" s="27">
        <v>46002</v>
      </c>
      <c r="B129" t="s">
        <v>104</v>
      </c>
      <c r="C129" t="s">
        <v>199</v>
      </c>
      <c r="E129" s="5">
        <v>40</v>
      </c>
      <c r="G129" s="10">
        <f t="shared" si="1"/>
        <v>40</v>
      </c>
    </row>
    <row r="130" spans="1:7" x14ac:dyDescent="0.3">
      <c r="A130" s="27">
        <v>46002</v>
      </c>
      <c r="B130" t="s">
        <v>104</v>
      </c>
      <c r="C130" t="s">
        <v>200</v>
      </c>
      <c r="E130" s="5">
        <v>40</v>
      </c>
      <c r="F130" s="5">
        <v>3152.92</v>
      </c>
      <c r="G130" s="10">
        <f t="shared" si="1"/>
        <v>-3112.92</v>
      </c>
    </row>
    <row r="131" spans="1:7" x14ac:dyDescent="0.3">
      <c r="A131" s="27">
        <v>46006</v>
      </c>
      <c r="B131" t="s">
        <v>104</v>
      </c>
      <c r="C131" t="s">
        <v>201</v>
      </c>
      <c r="E131" s="5">
        <v>15</v>
      </c>
      <c r="G131" s="10">
        <f t="shared" si="1"/>
        <v>3167.92</v>
      </c>
    </row>
    <row r="132" spans="1:7" x14ac:dyDescent="0.3">
      <c r="A132" s="27">
        <v>46006</v>
      </c>
      <c r="B132" t="s">
        <v>104</v>
      </c>
      <c r="C132" t="s">
        <v>202</v>
      </c>
      <c r="E132" s="5">
        <v>30</v>
      </c>
      <c r="F132" s="5">
        <v>3197.92</v>
      </c>
      <c r="G132" s="10">
        <f t="shared" ref="G132:G195" si="2">F131+E132-D132-F132</f>
        <v>-3167.92</v>
      </c>
    </row>
    <row r="133" spans="1:7" x14ac:dyDescent="0.3">
      <c r="A133" s="27">
        <v>46010</v>
      </c>
      <c r="B133" t="s">
        <v>104</v>
      </c>
      <c r="C133" t="s">
        <v>169</v>
      </c>
      <c r="E133" s="5">
        <v>35.5</v>
      </c>
      <c r="F133" s="5">
        <v>3233.42</v>
      </c>
      <c r="G133" s="10">
        <f t="shared" si="2"/>
        <v>0</v>
      </c>
    </row>
    <row r="134" spans="1:7" x14ac:dyDescent="0.3">
      <c r="A134" s="27">
        <v>46012</v>
      </c>
      <c r="B134" t="s">
        <v>105</v>
      </c>
      <c r="C134" t="s">
        <v>203</v>
      </c>
      <c r="D134" s="5">
        <v>150</v>
      </c>
      <c r="G134" s="10">
        <f t="shared" si="2"/>
        <v>3083.42</v>
      </c>
    </row>
    <row r="135" spans="1:7" x14ac:dyDescent="0.3">
      <c r="A135" s="27">
        <v>46012</v>
      </c>
      <c r="B135" t="s">
        <v>105</v>
      </c>
      <c r="C135" t="s">
        <v>204</v>
      </c>
      <c r="D135" s="5">
        <v>30</v>
      </c>
      <c r="F135" s="5">
        <v>3053.42</v>
      </c>
      <c r="G135" s="10">
        <f t="shared" si="2"/>
        <v>-3083.42</v>
      </c>
    </row>
    <row r="136" spans="1:7" x14ac:dyDescent="0.3">
      <c r="A136" s="27">
        <v>46013</v>
      </c>
      <c r="B136" t="s">
        <v>106</v>
      </c>
      <c r="C136" t="s">
        <v>77</v>
      </c>
      <c r="D136" s="5">
        <v>48.96</v>
      </c>
      <c r="F136" s="5">
        <v>3004.46</v>
      </c>
      <c r="G136" s="10">
        <f t="shared" si="2"/>
        <v>0</v>
      </c>
    </row>
    <row r="137" spans="1:7" x14ac:dyDescent="0.3">
      <c r="A137" s="27">
        <v>46025</v>
      </c>
      <c r="B137" t="s">
        <v>104</v>
      </c>
      <c r="C137" t="s">
        <v>218</v>
      </c>
      <c r="E137" s="5">
        <v>170.4</v>
      </c>
      <c r="G137" s="10">
        <f t="shared" si="2"/>
        <v>3174.86</v>
      </c>
    </row>
    <row r="138" spans="1:7" x14ac:dyDescent="0.3">
      <c r="A138" s="27">
        <v>46025</v>
      </c>
      <c r="B138" t="s">
        <v>104</v>
      </c>
      <c r="C138" t="s">
        <v>219</v>
      </c>
      <c r="E138" s="5">
        <v>30</v>
      </c>
      <c r="G138" s="10">
        <f t="shared" si="2"/>
        <v>30</v>
      </c>
    </row>
    <row r="139" spans="1:7" x14ac:dyDescent="0.3">
      <c r="A139" s="27">
        <v>46025</v>
      </c>
      <c r="B139" t="s">
        <v>105</v>
      </c>
      <c r="C139" t="s">
        <v>141</v>
      </c>
      <c r="D139" s="5">
        <v>37.729999999999997</v>
      </c>
      <c r="G139" s="10">
        <f t="shared" si="2"/>
        <v>-37.729999999999997</v>
      </c>
    </row>
    <row r="140" spans="1:7" x14ac:dyDescent="0.3">
      <c r="A140" s="27">
        <v>46025</v>
      </c>
      <c r="B140" t="s">
        <v>105</v>
      </c>
      <c r="C140" t="s">
        <v>220</v>
      </c>
      <c r="D140" s="5">
        <v>454.8</v>
      </c>
      <c r="G140" s="10">
        <f t="shared" si="2"/>
        <v>-454.8</v>
      </c>
    </row>
    <row r="141" spans="1:7" x14ac:dyDescent="0.3">
      <c r="A141" s="27">
        <v>46025</v>
      </c>
      <c r="B141" t="s">
        <v>104</v>
      </c>
      <c r="C141" t="s">
        <v>221</v>
      </c>
      <c r="E141" s="5">
        <v>75</v>
      </c>
      <c r="F141" s="5">
        <v>2787.33</v>
      </c>
      <c r="G141" s="10">
        <f t="shared" si="2"/>
        <v>-2712.33</v>
      </c>
    </row>
    <row r="142" spans="1:7" x14ac:dyDescent="0.3">
      <c r="A142" s="27">
        <v>46028</v>
      </c>
      <c r="B142" t="s">
        <v>104</v>
      </c>
      <c r="C142" t="s">
        <v>222</v>
      </c>
      <c r="E142" s="5">
        <v>56.8</v>
      </c>
      <c r="F142" s="5">
        <v>2844.13</v>
      </c>
      <c r="G142" s="10">
        <f t="shared" si="2"/>
        <v>0</v>
      </c>
    </row>
    <row r="143" spans="1:7" x14ac:dyDescent="0.3">
      <c r="A143" s="27">
        <v>46029</v>
      </c>
      <c r="B143" t="s">
        <v>104</v>
      </c>
      <c r="C143" t="s">
        <v>223</v>
      </c>
      <c r="E143" s="5">
        <v>28.4</v>
      </c>
      <c r="F143" s="5">
        <v>2872.53</v>
      </c>
      <c r="G143" s="10">
        <f t="shared" si="2"/>
        <v>0</v>
      </c>
    </row>
    <row r="144" spans="1:7" x14ac:dyDescent="0.3">
      <c r="A144" s="27">
        <v>46034</v>
      </c>
      <c r="B144" t="s">
        <v>105</v>
      </c>
      <c r="C144" t="s">
        <v>224</v>
      </c>
      <c r="D144" s="5">
        <v>50</v>
      </c>
      <c r="F144" s="5">
        <v>2822.53</v>
      </c>
      <c r="G144" s="10">
        <f t="shared" si="2"/>
        <v>0</v>
      </c>
    </row>
    <row r="145" spans="1:7" x14ac:dyDescent="0.3">
      <c r="A145" s="27">
        <v>46043</v>
      </c>
      <c r="B145" t="s">
        <v>104</v>
      </c>
      <c r="C145" t="s">
        <v>115</v>
      </c>
      <c r="E145" s="5">
        <v>30</v>
      </c>
      <c r="F145" s="5">
        <v>2852.53</v>
      </c>
      <c r="G145" s="10">
        <f t="shared" si="2"/>
        <v>0</v>
      </c>
    </row>
    <row r="146" spans="1:7" x14ac:dyDescent="0.3">
      <c r="A146" s="27">
        <v>46047</v>
      </c>
      <c r="B146" t="s">
        <v>105</v>
      </c>
      <c r="C146" t="s">
        <v>225</v>
      </c>
      <c r="D146" s="5">
        <v>30</v>
      </c>
      <c r="G146" s="10">
        <f t="shared" si="2"/>
        <v>2822.53</v>
      </c>
    </row>
    <row r="147" spans="1:7" x14ac:dyDescent="0.3">
      <c r="A147" s="27">
        <v>46047</v>
      </c>
      <c r="B147" t="s">
        <v>105</v>
      </c>
      <c r="C147" t="s">
        <v>226</v>
      </c>
      <c r="D147" s="5">
        <v>30</v>
      </c>
      <c r="F147" s="5">
        <v>2792.53</v>
      </c>
      <c r="G147" s="10">
        <f t="shared" si="2"/>
        <v>-2822.53</v>
      </c>
    </row>
    <row r="148" spans="1:7" x14ac:dyDescent="0.3">
      <c r="A148" s="27">
        <v>46048</v>
      </c>
      <c r="B148" t="s">
        <v>106</v>
      </c>
      <c r="C148" t="s">
        <v>77</v>
      </c>
      <c r="D148" s="5">
        <v>46.27</v>
      </c>
      <c r="F148" s="5">
        <v>2746.26</v>
      </c>
      <c r="G148" s="10">
        <f t="shared" si="2"/>
        <v>0</v>
      </c>
    </row>
    <row r="149" spans="1:7" x14ac:dyDescent="0.3">
      <c r="A149" s="27">
        <v>46051</v>
      </c>
      <c r="B149" t="s">
        <v>106</v>
      </c>
      <c r="C149" t="s">
        <v>100</v>
      </c>
      <c r="D149" s="5">
        <v>12</v>
      </c>
      <c r="F149" s="5">
        <v>2734.26</v>
      </c>
      <c r="G149" s="10">
        <f t="shared" si="2"/>
        <v>0</v>
      </c>
    </row>
    <row r="150" spans="1:7" x14ac:dyDescent="0.3">
      <c r="A150" s="27">
        <v>46054</v>
      </c>
      <c r="B150" t="s">
        <v>104</v>
      </c>
      <c r="C150" t="s">
        <v>205</v>
      </c>
      <c r="E150" s="5">
        <v>255.6</v>
      </c>
      <c r="G150" s="10">
        <f t="shared" si="2"/>
        <v>2989.86</v>
      </c>
    </row>
    <row r="151" spans="1:7" x14ac:dyDescent="0.3">
      <c r="A151" s="27">
        <v>46054</v>
      </c>
      <c r="B151" t="s">
        <v>104</v>
      </c>
      <c r="C151" t="s">
        <v>206</v>
      </c>
      <c r="E151" s="5">
        <v>30</v>
      </c>
      <c r="G151" s="10">
        <f t="shared" si="2"/>
        <v>30</v>
      </c>
    </row>
    <row r="152" spans="1:7" x14ac:dyDescent="0.3">
      <c r="A152" s="27">
        <v>46054</v>
      </c>
      <c r="B152" t="s">
        <v>104</v>
      </c>
      <c r="C152" t="s">
        <v>207</v>
      </c>
      <c r="E152" s="5">
        <v>40</v>
      </c>
      <c r="G152" s="10">
        <f t="shared" si="2"/>
        <v>40</v>
      </c>
    </row>
    <row r="153" spans="1:7" x14ac:dyDescent="0.3">
      <c r="A153" s="27">
        <v>46054</v>
      </c>
      <c r="B153" t="s">
        <v>104</v>
      </c>
      <c r="C153" t="s">
        <v>208</v>
      </c>
      <c r="E153" s="5">
        <v>20</v>
      </c>
      <c r="G153" s="10">
        <f t="shared" si="2"/>
        <v>20</v>
      </c>
    </row>
    <row r="154" spans="1:7" x14ac:dyDescent="0.3">
      <c r="A154" s="27">
        <v>46054</v>
      </c>
      <c r="B154" t="s">
        <v>104</v>
      </c>
      <c r="C154" t="s">
        <v>209</v>
      </c>
      <c r="E154" s="5">
        <v>49.7</v>
      </c>
      <c r="F154" s="5">
        <v>3129.56</v>
      </c>
      <c r="G154" s="10">
        <f t="shared" si="2"/>
        <v>-3079.86</v>
      </c>
    </row>
    <row r="155" spans="1:7" x14ac:dyDescent="0.3">
      <c r="A155" s="27">
        <v>46055</v>
      </c>
      <c r="B155" t="s">
        <v>104</v>
      </c>
      <c r="C155" t="s">
        <v>101</v>
      </c>
      <c r="E155" s="5">
        <v>2298</v>
      </c>
      <c r="G155" s="10">
        <f t="shared" si="2"/>
        <v>5427.5599999999995</v>
      </c>
    </row>
    <row r="156" spans="1:7" x14ac:dyDescent="0.3">
      <c r="A156" s="27">
        <v>46055</v>
      </c>
      <c r="B156" t="s">
        <v>104</v>
      </c>
      <c r="C156" t="s">
        <v>169</v>
      </c>
      <c r="E156" s="5">
        <v>35.5</v>
      </c>
      <c r="G156" s="10">
        <f t="shared" si="2"/>
        <v>35.5</v>
      </c>
    </row>
    <row r="157" spans="1:7" x14ac:dyDescent="0.3">
      <c r="A157" s="27">
        <v>46055</v>
      </c>
      <c r="B157" t="s">
        <v>104</v>
      </c>
      <c r="C157" t="s">
        <v>115</v>
      </c>
      <c r="E157" s="5">
        <v>40</v>
      </c>
      <c r="F157" s="5">
        <v>5503.06</v>
      </c>
      <c r="G157" s="10">
        <f t="shared" si="2"/>
        <v>-5463.06</v>
      </c>
    </row>
    <row r="158" spans="1:7" x14ac:dyDescent="0.3">
      <c r="A158" s="27">
        <v>46056</v>
      </c>
      <c r="B158" t="s">
        <v>105</v>
      </c>
      <c r="C158" t="s">
        <v>210</v>
      </c>
      <c r="D158" s="5">
        <v>30</v>
      </c>
      <c r="G158" s="10">
        <f t="shared" si="2"/>
        <v>5473.06</v>
      </c>
    </row>
    <row r="159" spans="1:7" x14ac:dyDescent="0.3">
      <c r="A159" s="27">
        <v>46056</v>
      </c>
      <c r="B159" t="s">
        <v>105</v>
      </c>
      <c r="C159" t="s">
        <v>211</v>
      </c>
      <c r="D159" s="5">
        <v>30</v>
      </c>
      <c r="G159" s="10">
        <f t="shared" si="2"/>
        <v>-30</v>
      </c>
    </row>
    <row r="160" spans="1:7" x14ac:dyDescent="0.3">
      <c r="A160" s="27">
        <v>46056</v>
      </c>
      <c r="B160" t="s">
        <v>104</v>
      </c>
      <c r="C160" t="s">
        <v>212</v>
      </c>
      <c r="E160" s="5">
        <v>30</v>
      </c>
      <c r="F160" s="5">
        <v>5473.06</v>
      </c>
      <c r="G160" s="10">
        <f t="shared" si="2"/>
        <v>-5443.06</v>
      </c>
    </row>
    <row r="161" spans="1:7" x14ac:dyDescent="0.3">
      <c r="A161" s="27">
        <v>46059</v>
      </c>
      <c r="B161" t="s">
        <v>106</v>
      </c>
      <c r="C161" t="s">
        <v>100</v>
      </c>
      <c r="D161" s="5">
        <v>388</v>
      </c>
      <c r="F161" s="5">
        <v>5085.0600000000004</v>
      </c>
      <c r="G161" s="10">
        <f t="shared" si="2"/>
        <v>0</v>
      </c>
    </row>
    <row r="162" spans="1:7" x14ac:dyDescent="0.3">
      <c r="A162" s="27">
        <v>46065</v>
      </c>
      <c r="B162" t="s">
        <v>105</v>
      </c>
      <c r="C162" t="s">
        <v>132</v>
      </c>
      <c r="D162" s="5">
        <v>1039.5</v>
      </c>
      <c r="G162" s="10">
        <f t="shared" si="2"/>
        <v>4045.5600000000004</v>
      </c>
    </row>
    <row r="163" spans="1:7" x14ac:dyDescent="0.3">
      <c r="A163" s="27">
        <v>46065</v>
      </c>
      <c r="B163" t="s">
        <v>105</v>
      </c>
      <c r="C163" t="s">
        <v>213</v>
      </c>
      <c r="D163" s="5">
        <v>30</v>
      </c>
      <c r="F163" s="5">
        <v>4015.56</v>
      </c>
      <c r="G163" s="10">
        <f t="shared" si="2"/>
        <v>-4045.56</v>
      </c>
    </row>
    <row r="164" spans="1:7" x14ac:dyDescent="0.3">
      <c r="A164" s="27">
        <v>46066</v>
      </c>
      <c r="B164" t="s">
        <v>104</v>
      </c>
      <c r="C164" t="s">
        <v>214</v>
      </c>
      <c r="E164" s="5">
        <v>60</v>
      </c>
      <c r="F164" s="5">
        <v>4075.56</v>
      </c>
      <c r="G164" s="10">
        <f t="shared" si="2"/>
        <v>0</v>
      </c>
    </row>
    <row r="165" spans="1:7" x14ac:dyDescent="0.3">
      <c r="A165" s="27">
        <v>46072</v>
      </c>
      <c r="B165" t="s">
        <v>105</v>
      </c>
      <c r="C165" t="s">
        <v>116</v>
      </c>
      <c r="E165" s="5">
        <v>250</v>
      </c>
      <c r="F165" s="5">
        <v>4325.5600000000004</v>
      </c>
      <c r="G165" s="10">
        <f t="shared" si="2"/>
        <v>0</v>
      </c>
    </row>
    <row r="166" spans="1:7" x14ac:dyDescent="0.3">
      <c r="A166" s="27">
        <v>46072</v>
      </c>
      <c r="B166" t="s">
        <v>105</v>
      </c>
      <c r="C166" t="s">
        <v>215</v>
      </c>
      <c r="D166" s="5">
        <v>30</v>
      </c>
      <c r="F166" s="5">
        <v>4295.5600000000004</v>
      </c>
      <c r="G166" s="10">
        <f t="shared" si="2"/>
        <v>0</v>
      </c>
    </row>
    <row r="167" spans="1:7" x14ac:dyDescent="0.3">
      <c r="A167" s="27">
        <v>46074</v>
      </c>
      <c r="B167" t="s">
        <v>104</v>
      </c>
      <c r="C167" t="s">
        <v>216</v>
      </c>
      <c r="E167" s="5">
        <v>70</v>
      </c>
      <c r="F167" s="5">
        <v>4365.5600000000004</v>
      </c>
      <c r="G167" s="10">
        <f t="shared" si="2"/>
        <v>0</v>
      </c>
    </row>
    <row r="168" spans="1:7" x14ac:dyDescent="0.3">
      <c r="A168" s="27">
        <v>46076</v>
      </c>
      <c r="B168" t="s">
        <v>106</v>
      </c>
      <c r="C168" t="s">
        <v>77</v>
      </c>
      <c r="D168" s="5">
        <v>46.27</v>
      </c>
      <c r="F168" s="5">
        <v>4319.29</v>
      </c>
      <c r="G168" s="10">
        <f t="shared" si="2"/>
        <v>0</v>
      </c>
    </row>
    <row r="169" spans="1:7" x14ac:dyDescent="0.3">
      <c r="A169" s="27">
        <v>46079</v>
      </c>
      <c r="B169" t="s">
        <v>106</v>
      </c>
      <c r="C169" t="s">
        <v>75</v>
      </c>
      <c r="D169" s="5">
        <v>365.64</v>
      </c>
      <c r="G169" s="10">
        <f t="shared" si="2"/>
        <v>3953.65</v>
      </c>
    </row>
    <row r="170" spans="1:7" x14ac:dyDescent="0.3">
      <c r="A170" s="27">
        <v>46079</v>
      </c>
      <c r="B170" t="s">
        <v>104</v>
      </c>
      <c r="C170" t="s">
        <v>217</v>
      </c>
      <c r="E170" s="5">
        <v>1085</v>
      </c>
      <c r="F170" s="5">
        <v>5038.6499999999996</v>
      </c>
      <c r="G170" s="10">
        <f t="shared" si="2"/>
        <v>-3953.6499999999996</v>
      </c>
    </row>
    <row r="171" spans="1:7" x14ac:dyDescent="0.3">
      <c r="A171" s="27">
        <v>46083</v>
      </c>
      <c r="B171" t="s">
        <v>104</v>
      </c>
      <c r="C171" t="s">
        <v>115</v>
      </c>
      <c r="E171" s="5">
        <v>50</v>
      </c>
      <c r="F171" s="5">
        <v>5088.6499999999996</v>
      </c>
      <c r="G171" s="10">
        <f t="shared" si="2"/>
        <v>0</v>
      </c>
    </row>
    <row r="172" spans="1:7" x14ac:dyDescent="0.3">
      <c r="A172" s="27">
        <v>46085</v>
      </c>
      <c r="B172" t="s">
        <v>104</v>
      </c>
      <c r="C172" t="s">
        <v>169</v>
      </c>
      <c r="E172" s="5">
        <v>35.5</v>
      </c>
      <c r="F172" s="5">
        <v>5124.1499999999996</v>
      </c>
      <c r="G172" s="10">
        <f t="shared" si="2"/>
        <v>0</v>
      </c>
    </row>
    <row r="173" spans="1:7" x14ac:dyDescent="0.3">
      <c r="A173" s="27">
        <v>46090</v>
      </c>
      <c r="B173" t="s">
        <v>105</v>
      </c>
      <c r="C173" t="s">
        <v>227</v>
      </c>
      <c r="D173" s="5">
        <v>60</v>
      </c>
      <c r="G173" s="10">
        <f t="shared" si="2"/>
        <v>5064.1499999999996</v>
      </c>
    </row>
    <row r="174" spans="1:7" x14ac:dyDescent="0.3">
      <c r="A174" s="27">
        <v>46090</v>
      </c>
      <c r="B174" t="s">
        <v>104</v>
      </c>
      <c r="C174" t="s">
        <v>228</v>
      </c>
      <c r="E174" s="5">
        <v>30</v>
      </c>
      <c r="F174" s="5">
        <v>5094.1499999999996</v>
      </c>
      <c r="G174" s="10">
        <f t="shared" si="2"/>
        <v>-5064.1499999999996</v>
      </c>
    </row>
    <row r="175" spans="1:7" x14ac:dyDescent="0.3">
      <c r="A175" s="27">
        <v>46091</v>
      </c>
      <c r="B175" t="s">
        <v>104</v>
      </c>
      <c r="C175" t="s">
        <v>229</v>
      </c>
      <c r="E175" s="5">
        <v>60</v>
      </c>
      <c r="G175" s="10">
        <f t="shared" si="2"/>
        <v>5154.1499999999996</v>
      </c>
    </row>
    <row r="176" spans="1:7" x14ac:dyDescent="0.3">
      <c r="A176" s="27">
        <v>46091</v>
      </c>
      <c r="B176" t="s">
        <v>104</v>
      </c>
      <c r="C176" t="s">
        <v>230</v>
      </c>
      <c r="E176" s="5">
        <v>30</v>
      </c>
      <c r="G176" s="10">
        <f t="shared" si="2"/>
        <v>30</v>
      </c>
    </row>
    <row r="177" spans="1:7" x14ac:dyDescent="0.3">
      <c r="A177" s="27">
        <v>46091</v>
      </c>
      <c r="B177" t="s">
        <v>104</v>
      </c>
      <c r="C177" t="s">
        <v>231</v>
      </c>
      <c r="E177" s="5">
        <v>49.7</v>
      </c>
      <c r="F177" s="5">
        <v>5233.8500000000004</v>
      </c>
      <c r="G177" s="10">
        <f t="shared" si="2"/>
        <v>-5184.1500000000005</v>
      </c>
    </row>
    <row r="178" spans="1:7" x14ac:dyDescent="0.3">
      <c r="A178" s="27">
        <v>46094</v>
      </c>
      <c r="B178" t="s">
        <v>104</v>
      </c>
      <c r="C178" t="s">
        <v>232</v>
      </c>
      <c r="E178" s="5">
        <v>30</v>
      </c>
      <c r="G178" s="10">
        <f t="shared" si="2"/>
        <v>5263.85</v>
      </c>
    </row>
    <row r="179" spans="1:7" x14ac:dyDescent="0.3">
      <c r="A179" s="27">
        <v>46094</v>
      </c>
      <c r="B179" t="s">
        <v>104</v>
      </c>
      <c r="C179" t="s">
        <v>233</v>
      </c>
      <c r="E179" s="5">
        <v>30</v>
      </c>
      <c r="G179" s="10">
        <f t="shared" si="2"/>
        <v>30</v>
      </c>
    </row>
    <row r="180" spans="1:7" x14ac:dyDescent="0.3">
      <c r="A180" s="27">
        <v>46094</v>
      </c>
      <c r="B180" t="s">
        <v>104</v>
      </c>
      <c r="C180" t="s">
        <v>234</v>
      </c>
      <c r="E180" s="5">
        <v>30</v>
      </c>
      <c r="F180" s="5">
        <v>5323.85</v>
      </c>
      <c r="G180" s="10">
        <f t="shared" si="2"/>
        <v>-5293.85</v>
      </c>
    </row>
    <row r="181" spans="1:7" x14ac:dyDescent="0.3">
      <c r="A181" s="27">
        <v>46097</v>
      </c>
      <c r="B181" t="s">
        <v>105</v>
      </c>
      <c r="C181" t="s">
        <v>235</v>
      </c>
      <c r="D181" s="5">
        <v>250</v>
      </c>
      <c r="F181" s="5">
        <v>5073.8500000000004</v>
      </c>
      <c r="G181" s="10">
        <f t="shared" si="2"/>
        <v>0</v>
      </c>
    </row>
    <row r="182" spans="1:7" x14ac:dyDescent="0.3">
      <c r="A182" s="27">
        <v>46104</v>
      </c>
      <c r="B182" t="s">
        <v>106</v>
      </c>
      <c r="C182" t="s">
        <v>77</v>
      </c>
      <c r="D182" s="5">
        <v>57.84</v>
      </c>
      <c r="G182" s="10">
        <f t="shared" si="2"/>
        <v>5016.01</v>
      </c>
    </row>
    <row r="183" spans="1:7" x14ac:dyDescent="0.3">
      <c r="A183" s="27">
        <v>46104</v>
      </c>
      <c r="B183" t="s">
        <v>104</v>
      </c>
      <c r="C183" t="s">
        <v>169</v>
      </c>
      <c r="E183" s="5">
        <v>35.5</v>
      </c>
      <c r="F183" s="5">
        <v>5051.51</v>
      </c>
      <c r="G183" s="10">
        <f t="shared" si="2"/>
        <v>-5016.01</v>
      </c>
    </row>
    <row r="184" spans="1:7" x14ac:dyDescent="0.3">
      <c r="A184" s="27">
        <v>46108</v>
      </c>
      <c r="B184" t="s">
        <v>105</v>
      </c>
      <c r="C184" t="s">
        <v>236</v>
      </c>
      <c r="D184" s="5">
        <v>556.29999999999995</v>
      </c>
      <c r="F184" s="5">
        <v>4495.21</v>
      </c>
      <c r="G184" s="10">
        <f t="shared" si="2"/>
        <v>0</v>
      </c>
    </row>
    <row r="185" spans="1:7" x14ac:dyDescent="0.3">
      <c r="A185" s="27">
        <v>46108</v>
      </c>
      <c r="B185" t="s">
        <v>104</v>
      </c>
      <c r="C185" t="s">
        <v>237</v>
      </c>
      <c r="E185" s="5">
        <v>213</v>
      </c>
      <c r="F185" s="5">
        <v>4708.21</v>
      </c>
      <c r="G185" s="10">
        <f t="shared" si="2"/>
        <v>0</v>
      </c>
    </row>
    <row r="186" spans="1:7" x14ac:dyDescent="0.3">
      <c r="A186" s="27">
        <v>46112</v>
      </c>
      <c r="B186" t="s">
        <v>105</v>
      </c>
      <c r="C186" t="s">
        <v>227</v>
      </c>
      <c r="D186" s="5">
        <v>90</v>
      </c>
      <c r="F186" s="5">
        <v>4618.21</v>
      </c>
      <c r="G186" s="10">
        <f t="shared" si="2"/>
        <v>0</v>
      </c>
    </row>
    <row r="187" spans="1:7" x14ac:dyDescent="0.3">
      <c r="A187" s="27">
        <v>46113</v>
      </c>
      <c r="B187" t="s">
        <v>104</v>
      </c>
      <c r="C187" t="s">
        <v>265</v>
      </c>
      <c r="E187" s="5">
        <v>30</v>
      </c>
      <c r="G187" s="10">
        <f t="shared" si="2"/>
        <v>4648.21</v>
      </c>
    </row>
    <row r="188" spans="1:7" x14ac:dyDescent="0.3">
      <c r="A188" s="27">
        <v>46113</v>
      </c>
      <c r="B188" t="s">
        <v>104</v>
      </c>
      <c r="C188" t="s">
        <v>266</v>
      </c>
      <c r="E188" s="5">
        <v>230.75</v>
      </c>
      <c r="F188" s="5">
        <v>4878.96</v>
      </c>
      <c r="G188" s="10">
        <f t="shared" si="2"/>
        <v>-4648.21</v>
      </c>
    </row>
    <row r="189" spans="1:7" x14ac:dyDescent="0.3">
      <c r="A189" s="27">
        <v>46114</v>
      </c>
      <c r="B189" t="s">
        <v>104</v>
      </c>
      <c r="C189" t="s">
        <v>267</v>
      </c>
      <c r="E189" s="5">
        <v>30</v>
      </c>
      <c r="F189" s="5">
        <v>4908.96</v>
      </c>
      <c r="G189" s="10">
        <f t="shared" si="2"/>
        <v>0</v>
      </c>
    </row>
    <row r="190" spans="1:7" x14ac:dyDescent="0.3">
      <c r="A190" s="27">
        <v>46117</v>
      </c>
      <c r="B190" t="s">
        <v>104</v>
      </c>
      <c r="C190" t="s">
        <v>268</v>
      </c>
      <c r="E190" s="5">
        <v>49.7</v>
      </c>
      <c r="G190" s="10">
        <f t="shared" si="2"/>
        <v>4958.66</v>
      </c>
    </row>
    <row r="191" spans="1:7" x14ac:dyDescent="0.3">
      <c r="A191" s="27">
        <v>46117</v>
      </c>
      <c r="B191" t="s">
        <v>104</v>
      </c>
      <c r="C191" t="s">
        <v>269</v>
      </c>
      <c r="E191" s="5">
        <v>31.95</v>
      </c>
      <c r="F191" s="5">
        <v>4990.6099999999997</v>
      </c>
      <c r="G191" s="10">
        <f t="shared" si="2"/>
        <v>-4958.66</v>
      </c>
    </row>
    <row r="192" spans="1:7" x14ac:dyDescent="0.3">
      <c r="A192" s="27">
        <v>46120</v>
      </c>
      <c r="B192" t="s">
        <v>104</v>
      </c>
      <c r="C192" t="s">
        <v>272</v>
      </c>
      <c r="E192" s="5">
        <v>30</v>
      </c>
      <c r="F192" s="5">
        <v>5020.6099999999997</v>
      </c>
      <c r="G192" s="10">
        <f t="shared" si="2"/>
        <v>0</v>
      </c>
    </row>
    <row r="193" spans="1:7" x14ac:dyDescent="0.3">
      <c r="A193" s="27">
        <v>46122</v>
      </c>
      <c r="B193" t="s">
        <v>105</v>
      </c>
      <c r="C193" t="s">
        <v>270</v>
      </c>
      <c r="D193" s="5">
        <v>30</v>
      </c>
      <c r="F193" s="5">
        <v>4990.6099999999997</v>
      </c>
      <c r="G193" s="10">
        <f t="shared" si="2"/>
        <v>0</v>
      </c>
    </row>
    <row r="194" spans="1:7" x14ac:dyDescent="0.3">
      <c r="A194" s="27">
        <v>46125</v>
      </c>
      <c r="B194" t="s">
        <v>104</v>
      </c>
      <c r="C194" t="s">
        <v>271</v>
      </c>
      <c r="E194" s="5">
        <v>60</v>
      </c>
      <c r="F194" s="5">
        <v>5050.6099999999997</v>
      </c>
      <c r="G194" s="10">
        <f t="shared" si="2"/>
        <v>0</v>
      </c>
    </row>
    <row r="195" spans="1:7" x14ac:dyDescent="0.3">
      <c r="A195" s="27">
        <v>46130</v>
      </c>
      <c r="B195" t="s">
        <v>104</v>
      </c>
      <c r="C195" t="s">
        <v>273</v>
      </c>
      <c r="E195" s="5">
        <v>35.5</v>
      </c>
      <c r="F195" s="5">
        <v>5086.1099999999997</v>
      </c>
      <c r="G195" s="10">
        <f t="shared" si="2"/>
        <v>0</v>
      </c>
    </row>
    <row r="196" spans="1:7" x14ac:dyDescent="0.3">
      <c r="A196" s="27">
        <v>46139</v>
      </c>
      <c r="B196" t="s">
        <v>106</v>
      </c>
      <c r="C196" t="s">
        <v>77</v>
      </c>
      <c r="D196" s="5">
        <v>46.27</v>
      </c>
      <c r="F196" s="5">
        <v>5039.84</v>
      </c>
      <c r="G196" s="10">
        <f t="shared" ref="G196:G198" si="3">F195+E196-D196-F196</f>
        <v>0</v>
      </c>
    </row>
    <row r="197" spans="1:7" x14ac:dyDescent="0.3">
      <c r="A197" s="27">
        <v>46141</v>
      </c>
      <c r="B197" t="s">
        <v>105</v>
      </c>
      <c r="C197" t="s">
        <v>274</v>
      </c>
      <c r="D197" s="5">
        <v>30</v>
      </c>
      <c r="F197" s="5">
        <v>5009.84</v>
      </c>
      <c r="G197" s="10">
        <f t="shared" si="3"/>
        <v>0</v>
      </c>
    </row>
    <row r="198" spans="1:7" x14ac:dyDescent="0.3">
      <c r="A198" s="27">
        <v>46141</v>
      </c>
      <c r="B198" t="s">
        <v>105</v>
      </c>
      <c r="C198" t="s">
        <v>274</v>
      </c>
      <c r="D198" s="5">
        <v>30</v>
      </c>
      <c r="F198" s="5">
        <v>4979.84</v>
      </c>
      <c r="G198" s="10">
        <f t="shared" si="3"/>
        <v>0</v>
      </c>
    </row>
    <row r="199" spans="1:7" x14ac:dyDescent="0.3">
      <c r="A199" s="27"/>
      <c r="G199" s="10"/>
    </row>
    <row r="200" spans="1:7" x14ac:dyDescent="0.3">
      <c r="A200" s="27"/>
      <c r="G200" s="10"/>
    </row>
    <row r="201" spans="1:7" x14ac:dyDescent="0.3">
      <c r="A201" s="27"/>
      <c r="G201" s="10"/>
    </row>
    <row r="202" spans="1:7" x14ac:dyDescent="0.3">
      <c r="A202" s="27"/>
      <c r="G202" s="10"/>
    </row>
    <row r="203" spans="1:7" x14ac:dyDescent="0.3">
      <c r="A203" s="27"/>
      <c r="G203" s="10"/>
    </row>
    <row r="204" spans="1:7" x14ac:dyDescent="0.3">
      <c r="A204" s="27"/>
      <c r="G204" s="10"/>
    </row>
    <row r="205" spans="1:7" ht="16.2" thickBot="1" x14ac:dyDescent="0.35">
      <c r="A205" s="27"/>
      <c r="D205" s="7">
        <f>SUM(D2:D200)</f>
        <v>10605.25</v>
      </c>
      <c r="E205" s="7">
        <f>SUM(E2:E200)</f>
        <v>11229.25</v>
      </c>
    </row>
    <row r="206" spans="1:7" x14ac:dyDescent="0.3">
      <c r="A206" s="27"/>
    </row>
    <row r="207" spans="1:7" x14ac:dyDescent="0.3">
      <c r="A207" s="27"/>
      <c r="E207" s="5" t="s">
        <v>80</v>
      </c>
      <c r="F207" s="5">
        <f>F2</f>
        <v>4355.84</v>
      </c>
    </row>
    <row r="208" spans="1:7" x14ac:dyDescent="0.3">
      <c r="A208" s="27"/>
      <c r="E208" s="5" t="s">
        <v>82</v>
      </c>
      <c r="F208" s="5">
        <f>F198</f>
        <v>4979.84</v>
      </c>
    </row>
    <row r="209" spans="1:6" x14ac:dyDescent="0.3">
      <c r="A209" s="27"/>
      <c r="E209" s="5" t="s">
        <v>81</v>
      </c>
      <c r="F209" s="5">
        <f>F208-F207</f>
        <v>624</v>
      </c>
    </row>
    <row r="210" spans="1:6" x14ac:dyDescent="0.3">
      <c r="A210" s="27"/>
      <c r="E210" s="36" t="s">
        <v>53</v>
      </c>
      <c r="F210" s="37">
        <f>E205-D205-F209</f>
        <v>0</v>
      </c>
    </row>
    <row r="211" spans="1:6" x14ac:dyDescent="0.3">
      <c r="A211" s="27"/>
    </row>
    <row r="212" spans="1:6" x14ac:dyDescent="0.3">
      <c r="A212" s="27"/>
    </row>
    <row r="213" spans="1:6" x14ac:dyDescent="0.3">
      <c r="A213" s="27"/>
    </row>
    <row r="214" spans="1:6" x14ac:dyDescent="0.3">
      <c r="A214" s="27"/>
    </row>
    <row r="215" spans="1:6" x14ac:dyDescent="0.3">
      <c r="A215" s="27"/>
    </row>
    <row r="216" spans="1:6" x14ac:dyDescent="0.3">
      <c r="A216" s="27"/>
    </row>
    <row r="217" spans="1:6" x14ac:dyDescent="0.3">
      <c r="A217" s="27"/>
    </row>
    <row r="218" spans="1:6" x14ac:dyDescent="0.3">
      <c r="A218" s="27"/>
    </row>
    <row r="219" spans="1:6" x14ac:dyDescent="0.3">
      <c r="A219" s="27"/>
    </row>
    <row r="220" spans="1:6" x14ac:dyDescent="0.3">
      <c r="A220" s="27"/>
    </row>
    <row r="221" spans="1:6" x14ac:dyDescent="0.3">
      <c r="A221" s="27"/>
    </row>
    <row r="222" spans="1:6" x14ac:dyDescent="0.3">
      <c r="A222" s="27"/>
    </row>
    <row r="223" spans="1:6" x14ac:dyDescent="0.3">
      <c r="A223" s="27"/>
    </row>
    <row r="224" spans="1:6" x14ac:dyDescent="0.3">
      <c r="A224" s="27"/>
    </row>
    <row r="225" spans="1:1" x14ac:dyDescent="0.3">
      <c r="A225" s="27"/>
    </row>
    <row r="226" spans="1:1" x14ac:dyDescent="0.3">
      <c r="A226" s="27"/>
    </row>
    <row r="227" spans="1:1" x14ac:dyDescent="0.3">
      <c r="A227" s="27"/>
    </row>
    <row r="228" spans="1:1" x14ac:dyDescent="0.3">
      <c r="A228" s="27"/>
    </row>
    <row r="229" spans="1:1" x14ac:dyDescent="0.3">
      <c r="A229" s="27"/>
    </row>
    <row r="230" spans="1:1" x14ac:dyDescent="0.3">
      <c r="A230" s="27"/>
    </row>
    <row r="231" spans="1:1" x14ac:dyDescent="0.3">
      <c r="A231" s="27"/>
    </row>
    <row r="232" spans="1:1" x14ac:dyDescent="0.3">
      <c r="A232" s="27"/>
    </row>
    <row r="233" spans="1:1" x14ac:dyDescent="0.3">
      <c r="A233" s="27"/>
    </row>
    <row r="234" spans="1:1" x14ac:dyDescent="0.3">
      <c r="A234" s="27"/>
    </row>
    <row r="235" spans="1:1" x14ac:dyDescent="0.3">
      <c r="A235" s="27"/>
    </row>
    <row r="236" spans="1:1" x14ac:dyDescent="0.3">
      <c r="A236" s="27"/>
    </row>
    <row r="237" spans="1:1" x14ac:dyDescent="0.3">
      <c r="A237" s="27"/>
    </row>
    <row r="238" spans="1:1" x14ac:dyDescent="0.3">
      <c r="A238" s="27"/>
    </row>
    <row r="239" spans="1:1" x14ac:dyDescent="0.3">
      <c r="A239" s="27"/>
    </row>
    <row r="240" spans="1:1" x14ac:dyDescent="0.3">
      <c r="A240" s="27"/>
    </row>
    <row r="241" spans="1:1" x14ac:dyDescent="0.3">
      <c r="A241" s="27"/>
    </row>
    <row r="242" spans="1:1" x14ac:dyDescent="0.3">
      <c r="A242" s="27"/>
    </row>
    <row r="243" spans="1:1" x14ac:dyDescent="0.3">
      <c r="A243" s="27"/>
    </row>
    <row r="244" spans="1:1" x14ac:dyDescent="0.3">
      <c r="A244" s="27"/>
    </row>
    <row r="245" spans="1:1" x14ac:dyDescent="0.3">
      <c r="A245" s="27"/>
    </row>
    <row r="246" spans="1:1" x14ac:dyDescent="0.3">
      <c r="A246" s="27"/>
    </row>
    <row r="247" spans="1:1" x14ac:dyDescent="0.3">
      <c r="A247" s="27"/>
    </row>
    <row r="248" spans="1:1" x14ac:dyDescent="0.3">
      <c r="A248" s="27"/>
    </row>
    <row r="249" spans="1:1" x14ac:dyDescent="0.3">
      <c r="A249" s="27"/>
    </row>
    <row r="250" spans="1:1" x14ac:dyDescent="0.3">
      <c r="A250" s="27"/>
    </row>
    <row r="251" spans="1:1" x14ac:dyDescent="0.3">
      <c r="A251" s="27"/>
    </row>
    <row r="252" spans="1:1" x14ac:dyDescent="0.3">
      <c r="A252" s="27"/>
    </row>
    <row r="253" spans="1:1" x14ac:dyDescent="0.3">
      <c r="A253" s="27"/>
    </row>
    <row r="254" spans="1:1" x14ac:dyDescent="0.3">
      <c r="A254" s="27"/>
    </row>
    <row r="255" spans="1:1" x14ac:dyDescent="0.3">
      <c r="A255" s="27"/>
    </row>
    <row r="256" spans="1:1" x14ac:dyDescent="0.3">
      <c r="A256" s="27"/>
    </row>
    <row r="257" spans="1:1" x14ac:dyDescent="0.3">
      <c r="A257" s="27"/>
    </row>
    <row r="258" spans="1:1" x14ac:dyDescent="0.3">
      <c r="A258" s="27"/>
    </row>
    <row r="259" spans="1:1" x14ac:dyDescent="0.3">
      <c r="A259" s="27"/>
    </row>
    <row r="260" spans="1:1" x14ac:dyDescent="0.3">
      <c r="A260" s="27"/>
    </row>
    <row r="261" spans="1:1" x14ac:dyDescent="0.3">
      <c r="A261" s="27"/>
    </row>
    <row r="262" spans="1:1" x14ac:dyDescent="0.3">
      <c r="A262" s="27"/>
    </row>
    <row r="263" spans="1:1" x14ac:dyDescent="0.3">
      <c r="A263" s="27"/>
    </row>
    <row r="264" spans="1:1" x14ac:dyDescent="0.3">
      <c r="A264" s="27"/>
    </row>
    <row r="265" spans="1:1" x14ac:dyDescent="0.3">
      <c r="A265" s="27"/>
    </row>
    <row r="266" spans="1:1" x14ac:dyDescent="0.3">
      <c r="A266" s="27"/>
    </row>
    <row r="267" spans="1:1" x14ac:dyDescent="0.3">
      <c r="A267" s="27"/>
    </row>
    <row r="268" spans="1:1" x14ac:dyDescent="0.3">
      <c r="A268" s="27"/>
    </row>
    <row r="269" spans="1:1" x14ac:dyDescent="0.3">
      <c r="A269" s="27"/>
    </row>
    <row r="270" spans="1:1" x14ac:dyDescent="0.3">
      <c r="A270" s="27"/>
    </row>
    <row r="271" spans="1:1" x14ac:dyDescent="0.3">
      <c r="A271" s="27"/>
    </row>
    <row r="272" spans="1:1" x14ac:dyDescent="0.3">
      <c r="A272" s="27"/>
    </row>
    <row r="273" spans="1:1" x14ac:dyDescent="0.3">
      <c r="A273" s="27"/>
    </row>
    <row r="274" spans="1:1" x14ac:dyDescent="0.3">
      <c r="A274" s="27"/>
    </row>
    <row r="275" spans="1:1" x14ac:dyDescent="0.3">
      <c r="A275" s="27"/>
    </row>
    <row r="276" spans="1:1" x14ac:dyDescent="0.3">
      <c r="A276" s="27"/>
    </row>
    <row r="277" spans="1:1" x14ac:dyDescent="0.3">
      <c r="A277" s="27"/>
    </row>
    <row r="278" spans="1:1" x14ac:dyDescent="0.3">
      <c r="A278" s="27"/>
    </row>
    <row r="279" spans="1:1" x14ac:dyDescent="0.3">
      <c r="A279" s="27"/>
    </row>
    <row r="280" spans="1:1" x14ac:dyDescent="0.3">
      <c r="A280" s="27"/>
    </row>
    <row r="281" spans="1:1" x14ac:dyDescent="0.3">
      <c r="A281" s="27"/>
    </row>
    <row r="282" spans="1:1" x14ac:dyDescent="0.3">
      <c r="A282" s="27"/>
    </row>
    <row r="283" spans="1:1" x14ac:dyDescent="0.3">
      <c r="A283" s="27"/>
    </row>
    <row r="284" spans="1:1" x14ac:dyDescent="0.3">
      <c r="A284" s="27"/>
    </row>
    <row r="285" spans="1:1" x14ac:dyDescent="0.3">
      <c r="A285" s="27"/>
    </row>
    <row r="286" spans="1:1" x14ac:dyDescent="0.3">
      <c r="A286" s="27"/>
    </row>
    <row r="287" spans="1:1" x14ac:dyDescent="0.3">
      <c r="A287" s="27"/>
    </row>
    <row r="288" spans="1:1" x14ac:dyDescent="0.3">
      <c r="A288" s="27"/>
    </row>
    <row r="289" spans="1:1" x14ac:dyDescent="0.3">
      <c r="A289" s="27"/>
    </row>
    <row r="290" spans="1:1" x14ac:dyDescent="0.3">
      <c r="A290" s="27"/>
    </row>
    <row r="291" spans="1:1" x14ac:dyDescent="0.3">
      <c r="A291" s="27"/>
    </row>
    <row r="292" spans="1:1" x14ac:dyDescent="0.3">
      <c r="A292" s="27"/>
    </row>
    <row r="293" spans="1:1" x14ac:dyDescent="0.3">
      <c r="A293" s="27"/>
    </row>
    <row r="294" spans="1:1" x14ac:dyDescent="0.3">
      <c r="A294" s="27"/>
    </row>
    <row r="295" spans="1:1" x14ac:dyDescent="0.3">
      <c r="A295" s="27"/>
    </row>
    <row r="296" spans="1:1" x14ac:dyDescent="0.3">
      <c r="A296" s="27"/>
    </row>
    <row r="297" spans="1:1" x14ac:dyDescent="0.3">
      <c r="A297" s="27"/>
    </row>
    <row r="298" spans="1:1" x14ac:dyDescent="0.3">
      <c r="A298" s="27"/>
    </row>
    <row r="299" spans="1:1" x14ac:dyDescent="0.3">
      <c r="A299" s="27"/>
    </row>
    <row r="300" spans="1:1" x14ac:dyDescent="0.3">
      <c r="A300" s="27"/>
    </row>
    <row r="301" spans="1:1" x14ac:dyDescent="0.3">
      <c r="A301" s="27"/>
    </row>
    <row r="302" spans="1:1" x14ac:dyDescent="0.3">
      <c r="A302" s="27"/>
    </row>
    <row r="303" spans="1:1" x14ac:dyDescent="0.3">
      <c r="A303" s="27"/>
    </row>
    <row r="304" spans="1:1" x14ac:dyDescent="0.3">
      <c r="A304" s="27"/>
    </row>
    <row r="305" spans="1:1" x14ac:dyDescent="0.3">
      <c r="A305" s="27"/>
    </row>
    <row r="306" spans="1:1" x14ac:dyDescent="0.3">
      <c r="A306" s="27"/>
    </row>
    <row r="307" spans="1:1" x14ac:dyDescent="0.3">
      <c r="A307" s="27"/>
    </row>
    <row r="308" spans="1:1" x14ac:dyDescent="0.3">
      <c r="A308" s="27"/>
    </row>
    <row r="309" spans="1:1" x14ac:dyDescent="0.3">
      <c r="A309" s="27"/>
    </row>
    <row r="310" spans="1:1" x14ac:dyDescent="0.3">
      <c r="A310" s="27"/>
    </row>
    <row r="311" spans="1:1" x14ac:dyDescent="0.3">
      <c r="A311" s="27"/>
    </row>
    <row r="312" spans="1:1" x14ac:dyDescent="0.3">
      <c r="A312" s="27"/>
    </row>
    <row r="313" spans="1:1" x14ac:dyDescent="0.3">
      <c r="A313" s="27"/>
    </row>
    <row r="314" spans="1:1" x14ac:dyDescent="0.3">
      <c r="A314" s="27"/>
    </row>
    <row r="315" spans="1:1" x14ac:dyDescent="0.3">
      <c r="A315" s="27"/>
    </row>
    <row r="316" spans="1:1" x14ac:dyDescent="0.3">
      <c r="A316" s="27"/>
    </row>
    <row r="317" spans="1:1" x14ac:dyDescent="0.3">
      <c r="A317" s="27"/>
    </row>
    <row r="318" spans="1:1" x14ac:dyDescent="0.3">
      <c r="A318" s="27"/>
    </row>
    <row r="319" spans="1:1" x14ac:dyDescent="0.3">
      <c r="A319" s="27"/>
    </row>
    <row r="320" spans="1:1" x14ac:dyDescent="0.3">
      <c r="A320" s="27"/>
    </row>
    <row r="321" spans="1:1" x14ac:dyDescent="0.3">
      <c r="A321" s="27"/>
    </row>
    <row r="322" spans="1:1" x14ac:dyDescent="0.3">
      <c r="A322" s="27"/>
    </row>
    <row r="323" spans="1:1" x14ac:dyDescent="0.3">
      <c r="A323" s="27"/>
    </row>
    <row r="324" spans="1:1" x14ac:dyDescent="0.3">
      <c r="A324" s="27"/>
    </row>
    <row r="325" spans="1:1" x14ac:dyDescent="0.3">
      <c r="A325" s="27"/>
    </row>
    <row r="326" spans="1:1" x14ac:dyDescent="0.3">
      <c r="A326" s="27"/>
    </row>
    <row r="327" spans="1:1" x14ac:dyDescent="0.3">
      <c r="A327" s="27"/>
    </row>
    <row r="328" spans="1:1" x14ac:dyDescent="0.3">
      <c r="A328" s="27"/>
    </row>
    <row r="329" spans="1:1" x14ac:dyDescent="0.3">
      <c r="A329" s="27"/>
    </row>
    <row r="330" spans="1:1" x14ac:dyDescent="0.3">
      <c r="A330" s="27"/>
    </row>
    <row r="331" spans="1:1" x14ac:dyDescent="0.3">
      <c r="A331" s="27"/>
    </row>
    <row r="332" spans="1:1" x14ac:dyDescent="0.3">
      <c r="A332" s="27"/>
    </row>
    <row r="333" spans="1:1" x14ac:dyDescent="0.3">
      <c r="A333" s="27"/>
    </row>
  </sheetData>
  <autoFilter ref="A1:G186" xr:uid="{D0FF639C-DAD2-45D5-885F-3160A481CD19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E0D7-2540-41BA-9F9A-F580B4B5281D}">
  <sheetPr>
    <tabColor theme="8" tint="0.79998168889431442"/>
  </sheetPr>
  <dimension ref="A1:C18"/>
  <sheetViews>
    <sheetView workbookViewId="0">
      <selection activeCell="E14" sqref="E14"/>
    </sheetView>
  </sheetViews>
  <sheetFormatPr defaultRowHeight="15.6" x14ac:dyDescent="0.3"/>
  <cols>
    <col min="1" max="1" width="12.19921875" bestFit="1" customWidth="1"/>
    <col min="2" max="2" width="14.3984375" bestFit="1" customWidth="1"/>
    <col min="3" max="3" width="13.296875" bestFit="1" customWidth="1"/>
  </cols>
  <sheetData>
    <row r="1" spans="1:3" x14ac:dyDescent="0.3">
      <c r="A1" s="28" t="s">
        <v>83</v>
      </c>
      <c r="B1" t="s">
        <v>239</v>
      </c>
      <c r="C1" t="s">
        <v>240</v>
      </c>
    </row>
    <row r="2" spans="1:3" x14ac:dyDescent="0.3">
      <c r="A2" s="29" t="s">
        <v>85</v>
      </c>
      <c r="B2" s="8"/>
      <c r="C2" s="8"/>
    </row>
    <row r="3" spans="1:3" x14ac:dyDescent="0.3">
      <c r="A3" s="30" t="s">
        <v>89</v>
      </c>
      <c r="B3" s="8"/>
      <c r="C3" s="8"/>
    </row>
    <row r="4" spans="1:3" x14ac:dyDescent="0.3">
      <c r="A4" s="30" t="s">
        <v>90</v>
      </c>
      <c r="B4" s="8">
        <v>884.96999999999991</v>
      </c>
      <c r="C4" s="8">
        <v>642.29999999999995</v>
      </c>
    </row>
    <row r="5" spans="1:3" x14ac:dyDescent="0.3">
      <c r="A5" s="30" t="s">
        <v>91</v>
      </c>
      <c r="B5" s="8">
        <v>355.97</v>
      </c>
      <c r="C5" s="8">
        <v>651</v>
      </c>
    </row>
    <row r="6" spans="1:3" x14ac:dyDescent="0.3">
      <c r="A6" s="30" t="s">
        <v>92</v>
      </c>
      <c r="B6" s="8">
        <v>210.91</v>
      </c>
      <c r="C6" s="8">
        <v>753.3</v>
      </c>
    </row>
    <row r="7" spans="1:3" x14ac:dyDescent="0.3">
      <c r="A7" s="30" t="s">
        <v>93</v>
      </c>
      <c r="B7" s="8">
        <v>144.17000000000002</v>
      </c>
      <c r="C7" s="8">
        <v>427.34999999999997</v>
      </c>
    </row>
    <row r="8" spans="1:3" x14ac:dyDescent="0.3">
      <c r="A8" s="30" t="s">
        <v>94</v>
      </c>
      <c r="B8" s="8">
        <v>378.12</v>
      </c>
      <c r="C8" s="8">
        <v>624.85</v>
      </c>
    </row>
    <row r="9" spans="1:3" x14ac:dyDescent="0.3">
      <c r="A9" s="30" t="s">
        <v>95</v>
      </c>
      <c r="B9" s="8">
        <v>1410.04</v>
      </c>
      <c r="C9" s="8">
        <v>585.1</v>
      </c>
    </row>
    <row r="10" spans="1:3" x14ac:dyDescent="0.3">
      <c r="A10" s="30" t="s">
        <v>96</v>
      </c>
      <c r="B10" s="8">
        <v>193.95999999999998</v>
      </c>
      <c r="C10" s="8">
        <v>521.4</v>
      </c>
    </row>
    <row r="11" spans="1:3" x14ac:dyDescent="0.3">
      <c r="A11" s="30" t="s">
        <v>97</v>
      </c>
      <c r="B11" s="8">
        <v>3027.53</v>
      </c>
      <c r="C11" s="8">
        <v>608.45000000000005</v>
      </c>
    </row>
    <row r="12" spans="1:3" x14ac:dyDescent="0.3">
      <c r="A12" s="30" t="s">
        <v>98</v>
      </c>
      <c r="B12" s="8">
        <v>228.96</v>
      </c>
      <c r="C12" s="8">
        <v>669.5</v>
      </c>
    </row>
    <row r="13" spans="1:3" x14ac:dyDescent="0.3">
      <c r="A13" s="29" t="s">
        <v>86</v>
      </c>
      <c r="B13" s="8"/>
      <c r="C13" s="8"/>
    </row>
    <row r="14" spans="1:3" x14ac:dyDescent="0.3">
      <c r="A14" s="30" t="s">
        <v>87</v>
      </c>
      <c r="B14" s="8">
        <v>660.8</v>
      </c>
      <c r="C14" s="8">
        <v>390.59999999999997</v>
      </c>
    </row>
    <row r="15" spans="1:3" x14ac:dyDescent="0.3">
      <c r="A15" s="30" t="s">
        <v>88</v>
      </c>
      <c r="B15" s="8">
        <v>1959.4099999999999</v>
      </c>
      <c r="C15" s="8">
        <v>4263.8</v>
      </c>
    </row>
    <row r="16" spans="1:3" x14ac:dyDescent="0.3">
      <c r="A16" s="30" t="s">
        <v>89</v>
      </c>
      <c r="B16" s="8">
        <v>1014.14</v>
      </c>
      <c r="C16" s="8">
        <v>593.70000000000005</v>
      </c>
    </row>
    <row r="17" spans="1:3" x14ac:dyDescent="0.3">
      <c r="A17" s="30" t="s">
        <v>90</v>
      </c>
      <c r="B17" s="8">
        <v>136.27000000000001</v>
      </c>
      <c r="C17" s="8">
        <v>497.9</v>
      </c>
    </row>
    <row r="18" spans="1:3" x14ac:dyDescent="0.3">
      <c r="A18" s="29" t="s">
        <v>84</v>
      </c>
      <c r="B18" s="8">
        <v>10605.25</v>
      </c>
      <c r="C18" s="8">
        <v>11229.25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9D8AD-1FB1-1C4B-91D2-58B1A2064211}">
  <sheetPr>
    <tabColor theme="9" tint="-0.249977111117893"/>
  </sheetPr>
  <dimension ref="B1:O48"/>
  <sheetViews>
    <sheetView workbookViewId="0">
      <pane xSplit="2" ySplit="1" topLeftCell="C20" activePane="bottomRight" state="frozen"/>
      <selection pane="topRight" activeCell="C1" sqref="C1"/>
      <selection pane="bottomLeft" activeCell="A2" sqref="A2"/>
      <selection pane="bottomRight" activeCell="D45" sqref="D45"/>
    </sheetView>
  </sheetViews>
  <sheetFormatPr defaultColWidth="11.19921875" defaultRowHeight="15.6" x14ac:dyDescent="0.3"/>
  <cols>
    <col min="2" max="2" width="25" customWidth="1"/>
  </cols>
  <sheetData>
    <row r="1" spans="2:15" x14ac:dyDescent="0.3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0</v>
      </c>
    </row>
    <row r="2" spans="2:15" x14ac:dyDescent="0.3">
      <c r="B2" t="s">
        <v>27</v>
      </c>
      <c r="E2">
        <v>135</v>
      </c>
      <c r="H2">
        <v>330</v>
      </c>
      <c r="J2">
        <v>45</v>
      </c>
      <c r="L2">
        <v>75</v>
      </c>
    </row>
    <row r="3" spans="2:15" x14ac:dyDescent="0.3">
      <c r="B3" t="s">
        <v>42</v>
      </c>
      <c r="D3">
        <v>75</v>
      </c>
      <c r="I3">
        <v>105</v>
      </c>
      <c r="J3">
        <v>60</v>
      </c>
      <c r="K3">
        <v>60</v>
      </c>
      <c r="L3">
        <v>15</v>
      </c>
      <c r="N3">
        <v>60</v>
      </c>
      <c r="O3">
        <v>60</v>
      </c>
    </row>
    <row r="4" spans="2:15" x14ac:dyDescent="0.3">
      <c r="B4" t="s">
        <v>41</v>
      </c>
      <c r="C4">
        <v>255.6</v>
      </c>
      <c r="D4">
        <v>213</v>
      </c>
      <c r="E4">
        <v>127.8</v>
      </c>
      <c r="F4">
        <v>276.89999999999998</v>
      </c>
      <c r="G4">
        <v>127.8</v>
      </c>
      <c r="I4">
        <v>170.4</v>
      </c>
      <c r="J4">
        <v>191.7</v>
      </c>
      <c r="K4">
        <v>170.4</v>
      </c>
      <c r="L4">
        <v>234.3</v>
      </c>
      <c r="M4">
        <v>170.4</v>
      </c>
      <c r="N4">
        <v>255.6</v>
      </c>
      <c r="O4">
        <v>213</v>
      </c>
    </row>
    <row r="5" spans="2:15" x14ac:dyDescent="0.3">
      <c r="B5" t="s">
        <v>30</v>
      </c>
      <c r="D5">
        <v>40</v>
      </c>
      <c r="F5">
        <v>40</v>
      </c>
      <c r="G5">
        <v>30</v>
      </c>
      <c r="H5">
        <v>40</v>
      </c>
      <c r="I5">
        <v>40</v>
      </c>
      <c r="J5">
        <v>40</v>
      </c>
      <c r="K5">
        <v>40</v>
      </c>
      <c r="L5">
        <v>30</v>
      </c>
      <c r="M5">
        <v>30</v>
      </c>
      <c r="N5">
        <v>40</v>
      </c>
      <c r="O5">
        <v>50</v>
      </c>
    </row>
    <row r="6" spans="2:15" x14ac:dyDescent="0.3">
      <c r="B6" t="s">
        <v>12</v>
      </c>
      <c r="C6">
        <v>21.3</v>
      </c>
      <c r="D6">
        <v>21.3</v>
      </c>
      <c r="E6">
        <v>21.3</v>
      </c>
      <c r="F6">
        <v>30</v>
      </c>
      <c r="G6">
        <v>30</v>
      </c>
      <c r="J6">
        <v>30</v>
      </c>
      <c r="K6">
        <v>30</v>
      </c>
      <c r="L6">
        <v>30</v>
      </c>
      <c r="M6">
        <v>30</v>
      </c>
      <c r="O6">
        <v>30</v>
      </c>
    </row>
    <row r="7" spans="2:15" x14ac:dyDescent="0.3">
      <c r="B7" t="s">
        <v>13</v>
      </c>
      <c r="C7">
        <v>49.7</v>
      </c>
      <c r="D7">
        <v>24.85</v>
      </c>
      <c r="E7">
        <v>106.5</v>
      </c>
      <c r="F7">
        <v>49.7</v>
      </c>
      <c r="G7">
        <v>49.7</v>
      </c>
      <c r="H7">
        <v>24.85</v>
      </c>
      <c r="I7">
        <v>49.7</v>
      </c>
      <c r="J7">
        <v>49.7</v>
      </c>
      <c r="K7">
        <v>74.55</v>
      </c>
      <c r="L7">
        <v>49.7</v>
      </c>
      <c r="M7">
        <v>85</v>
      </c>
      <c r="N7">
        <v>49.7</v>
      </c>
      <c r="O7">
        <v>49.7</v>
      </c>
    </row>
    <row r="8" spans="2:15" x14ac:dyDescent="0.3">
      <c r="B8" t="s">
        <v>40</v>
      </c>
      <c r="C8">
        <v>150</v>
      </c>
      <c r="D8">
        <v>50</v>
      </c>
      <c r="E8">
        <v>20</v>
      </c>
      <c r="K8">
        <v>160</v>
      </c>
      <c r="L8">
        <v>80</v>
      </c>
      <c r="N8">
        <v>90</v>
      </c>
      <c r="O8">
        <v>120</v>
      </c>
    </row>
    <row r="9" spans="2:15" x14ac:dyDescent="0.3">
      <c r="B9" t="s">
        <v>34</v>
      </c>
      <c r="C9" s="1"/>
      <c r="D9" s="1"/>
      <c r="H9">
        <v>20</v>
      </c>
    </row>
    <row r="10" spans="2:15" x14ac:dyDescent="0.3">
      <c r="B10" t="s">
        <v>38</v>
      </c>
      <c r="C10">
        <v>85.2</v>
      </c>
      <c r="D10">
        <v>106.5</v>
      </c>
      <c r="E10">
        <v>92.3</v>
      </c>
    </row>
    <row r="11" spans="2:15" x14ac:dyDescent="0.3">
      <c r="B11" t="s">
        <v>39</v>
      </c>
      <c r="C11">
        <v>56.8</v>
      </c>
      <c r="D11">
        <v>56.8</v>
      </c>
      <c r="E11">
        <v>56.8</v>
      </c>
    </row>
    <row r="12" spans="2:15" x14ac:dyDescent="0.3">
      <c r="B12" t="s">
        <v>48</v>
      </c>
      <c r="C12">
        <v>21.3</v>
      </c>
      <c r="E12">
        <v>21.3</v>
      </c>
      <c r="F12">
        <v>35.5</v>
      </c>
      <c r="G12">
        <v>24.85</v>
      </c>
      <c r="I12">
        <v>70</v>
      </c>
      <c r="K12">
        <v>73</v>
      </c>
      <c r="L12">
        <v>35.5</v>
      </c>
      <c r="N12">
        <v>35.5</v>
      </c>
      <c r="O12">
        <v>71</v>
      </c>
    </row>
    <row r="13" spans="2:15" x14ac:dyDescent="0.3">
      <c r="B13" t="s">
        <v>46</v>
      </c>
      <c r="L13">
        <v>30</v>
      </c>
      <c r="N13">
        <v>30</v>
      </c>
    </row>
    <row r="14" spans="2:15" x14ac:dyDescent="0.3">
      <c r="B14" t="s">
        <v>15</v>
      </c>
      <c r="D14">
        <v>10</v>
      </c>
    </row>
    <row r="15" spans="2:15" x14ac:dyDescent="0.3">
      <c r="B15" t="s">
        <v>16</v>
      </c>
      <c r="D15">
        <v>10</v>
      </c>
    </row>
    <row r="16" spans="2:15" x14ac:dyDescent="0.3">
      <c r="B16" t="s">
        <v>24</v>
      </c>
      <c r="E16">
        <v>60</v>
      </c>
      <c r="G16">
        <v>45</v>
      </c>
      <c r="H16">
        <v>60</v>
      </c>
      <c r="I16">
        <v>60</v>
      </c>
      <c r="J16">
        <v>45</v>
      </c>
    </row>
    <row r="17" spans="2:15" x14ac:dyDescent="0.3">
      <c r="B17" t="s">
        <v>17</v>
      </c>
      <c r="D17">
        <v>10</v>
      </c>
    </row>
    <row r="18" spans="2:15" x14ac:dyDescent="0.3">
      <c r="B18" t="s">
        <v>37</v>
      </c>
      <c r="C18">
        <v>46.2</v>
      </c>
    </row>
    <row r="19" spans="2:15" x14ac:dyDescent="0.3">
      <c r="B19" t="s">
        <v>18</v>
      </c>
      <c r="C19">
        <v>28.4</v>
      </c>
    </row>
    <row r="20" spans="2:15" x14ac:dyDescent="0.3">
      <c r="B20" t="s">
        <v>25</v>
      </c>
      <c r="E20">
        <v>10</v>
      </c>
    </row>
    <row r="21" spans="2:15" x14ac:dyDescent="0.3">
      <c r="B21" t="s">
        <v>31</v>
      </c>
      <c r="F21">
        <v>10</v>
      </c>
    </row>
    <row r="22" spans="2:15" x14ac:dyDescent="0.3">
      <c r="B22" t="s">
        <v>47</v>
      </c>
      <c r="L22">
        <v>60</v>
      </c>
    </row>
    <row r="23" spans="2:15" x14ac:dyDescent="0.3">
      <c r="B23" t="s">
        <v>32</v>
      </c>
      <c r="G23">
        <v>120</v>
      </c>
      <c r="I23">
        <v>90</v>
      </c>
      <c r="J23">
        <v>60</v>
      </c>
    </row>
    <row r="24" spans="2:15" x14ac:dyDescent="0.3">
      <c r="B24" t="s">
        <v>20</v>
      </c>
      <c r="C24">
        <v>125</v>
      </c>
      <c r="H24">
        <v>150</v>
      </c>
      <c r="M24">
        <v>75</v>
      </c>
    </row>
    <row r="25" spans="2:15" x14ac:dyDescent="0.3">
      <c r="B25" t="s">
        <v>21</v>
      </c>
      <c r="C25" s="1">
        <v>-1400</v>
      </c>
    </row>
    <row r="26" spans="2:15" x14ac:dyDescent="0.3">
      <c r="B26" t="s">
        <v>22</v>
      </c>
      <c r="C26">
        <v>1400</v>
      </c>
      <c r="J26" s="1"/>
      <c r="K26" s="1"/>
    </row>
    <row r="27" spans="2:15" x14ac:dyDescent="0.3">
      <c r="B27" t="s">
        <v>19</v>
      </c>
      <c r="C27" s="1">
        <v>-224.21</v>
      </c>
      <c r="I27" s="1">
        <v>-70.77</v>
      </c>
      <c r="J27" s="1">
        <v>-34.79</v>
      </c>
      <c r="K27" s="1">
        <v>-52.3</v>
      </c>
      <c r="M27" s="1">
        <v>-37.729999999999997</v>
      </c>
    </row>
    <row r="28" spans="2:15" x14ac:dyDescent="0.3">
      <c r="B28" t="s">
        <v>33</v>
      </c>
      <c r="G28" s="1">
        <v>-5</v>
      </c>
      <c r="H28" s="1">
        <v>-5</v>
      </c>
      <c r="I28" s="1"/>
      <c r="J28" s="1"/>
      <c r="K28" s="1"/>
    </row>
    <row r="29" spans="2:15" x14ac:dyDescent="0.3">
      <c r="B29" t="s">
        <v>29</v>
      </c>
      <c r="C29" s="1">
        <v>-528.47</v>
      </c>
      <c r="H29" s="1"/>
      <c r="I29" s="1"/>
      <c r="J29" s="1"/>
      <c r="K29" s="1"/>
      <c r="N29" s="1"/>
      <c r="O29" s="1">
        <v>-556.29999999999995</v>
      </c>
    </row>
    <row r="30" spans="2:15" x14ac:dyDescent="0.3">
      <c r="B30" t="s">
        <v>23</v>
      </c>
      <c r="E30" s="1">
        <v>-779.31</v>
      </c>
      <c r="H30" s="1"/>
      <c r="I30" s="1">
        <v>-1230.31</v>
      </c>
      <c r="J30" s="1"/>
      <c r="K30" s="1">
        <v>-979.65</v>
      </c>
      <c r="N30" s="1">
        <v>-1039.5</v>
      </c>
    </row>
    <row r="31" spans="2:15" x14ac:dyDescent="0.3">
      <c r="B31" t="s">
        <v>28</v>
      </c>
      <c r="E31" s="1">
        <v>-74.150000000000006</v>
      </c>
      <c r="G31" s="1">
        <v>-39.17</v>
      </c>
      <c r="H31" s="1">
        <v>-39.17</v>
      </c>
      <c r="I31" s="1"/>
      <c r="J31" s="1">
        <v>-39.17</v>
      </c>
      <c r="K31" s="1">
        <v>-39.17</v>
      </c>
      <c r="L31" s="1">
        <v>-48.96</v>
      </c>
      <c r="M31" s="1">
        <v>-46.27</v>
      </c>
      <c r="N31" s="1">
        <v>-46.29</v>
      </c>
      <c r="O31" s="1">
        <v>-57.84</v>
      </c>
    </row>
    <row r="32" spans="2:15" x14ac:dyDescent="0.3">
      <c r="B32" t="s">
        <v>26</v>
      </c>
      <c r="D32" s="1">
        <v>-45.66</v>
      </c>
      <c r="E32" s="1">
        <v>-221.82</v>
      </c>
      <c r="H32" s="1">
        <v>-267.95</v>
      </c>
      <c r="I32" s="1"/>
      <c r="J32" s="1"/>
      <c r="K32" s="1">
        <v>-267.95</v>
      </c>
      <c r="N32" s="1">
        <v>-365.64</v>
      </c>
    </row>
    <row r="33" spans="2:15" x14ac:dyDescent="0.3">
      <c r="B33" t="s">
        <v>14</v>
      </c>
      <c r="C33" s="1">
        <v>-105</v>
      </c>
      <c r="D33" s="1">
        <v>-60</v>
      </c>
      <c r="E33" s="1">
        <v>-60</v>
      </c>
      <c r="G33" s="1">
        <v>-100</v>
      </c>
      <c r="H33" s="1">
        <v>-30</v>
      </c>
      <c r="I33" s="1">
        <v>-60</v>
      </c>
      <c r="J33" s="1">
        <v>-60</v>
      </c>
      <c r="K33" s="1">
        <v>-90</v>
      </c>
      <c r="L33" s="1">
        <v>-30</v>
      </c>
      <c r="M33" s="1">
        <v>-60</v>
      </c>
      <c r="N33" s="1">
        <v>-120</v>
      </c>
      <c r="O33" s="1">
        <v>-150</v>
      </c>
    </row>
    <row r="34" spans="2:15" x14ac:dyDescent="0.3">
      <c r="B34" t="s">
        <v>35</v>
      </c>
      <c r="H34" s="1">
        <v>-36</v>
      </c>
      <c r="J34" s="1"/>
      <c r="K34" s="1"/>
      <c r="L34" s="1"/>
      <c r="M34" s="1">
        <v>-12</v>
      </c>
    </row>
    <row r="35" spans="2:15" x14ac:dyDescent="0.3">
      <c r="B35" t="s">
        <v>36</v>
      </c>
      <c r="J35" s="1">
        <v>-60</v>
      </c>
      <c r="K35" s="1">
        <v>-15</v>
      </c>
      <c r="L35" s="1">
        <v>-150</v>
      </c>
      <c r="M35" s="1"/>
      <c r="O35" s="1">
        <v>-250</v>
      </c>
    </row>
    <row r="36" spans="2:15" x14ac:dyDescent="0.3">
      <c r="B36" t="s">
        <v>43</v>
      </c>
      <c r="J36" s="1"/>
      <c r="K36" s="1">
        <v>-1583.46</v>
      </c>
    </row>
    <row r="37" spans="2:15" x14ac:dyDescent="0.3">
      <c r="B37" t="s">
        <v>49</v>
      </c>
      <c r="K37" s="1"/>
      <c r="M37" s="1">
        <v>-454.8</v>
      </c>
    </row>
    <row r="38" spans="2:15" x14ac:dyDescent="0.3">
      <c r="B38" t="s">
        <v>50</v>
      </c>
      <c r="M38" s="1">
        <v>-50</v>
      </c>
    </row>
    <row r="39" spans="2:15" x14ac:dyDescent="0.3">
      <c r="B39" t="s">
        <v>51</v>
      </c>
      <c r="N39">
        <v>2298</v>
      </c>
    </row>
    <row r="40" spans="2:15" x14ac:dyDescent="0.3">
      <c r="B40" t="s">
        <v>52</v>
      </c>
      <c r="N40">
        <v>1405</v>
      </c>
    </row>
    <row r="43" spans="2:15" ht="15" customHeight="1" x14ac:dyDescent="0.3">
      <c r="C43">
        <f t="shared" ref="C43:M43" si="0">SUM(C2:C38)</f>
        <v>-18.180000000000177</v>
      </c>
      <c r="D43">
        <f t="shared" si="0"/>
        <v>511.79000000000008</v>
      </c>
      <c r="E43">
        <f t="shared" si="0"/>
        <v>-484.28</v>
      </c>
      <c r="F43">
        <f t="shared" si="0"/>
        <v>442.09999999999997</v>
      </c>
      <c r="G43">
        <f t="shared" si="0"/>
        <v>283.18</v>
      </c>
      <c r="H43">
        <f t="shared" si="0"/>
        <v>246.73000000000008</v>
      </c>
      <c r="I43">
        <f t="shared" si="0"/>
        <v>-775.98</v>
      </c>
      <c r="J43">
        <f t="shared" si="0"/>
        <v>327.43999999999994</v>
      </c>
      <c r="K43">
        <f t="shared" si="0"/>
        <v>-2419.58</v>
      </c>
      <c r="L43">
        <f t="shared" si="0"/>
        <v>410.53999999999996</v>
      </c>
      <c r="M43">
        <f t="shared" si="0"/>
        <v>-270.40000000000003</v>
      </c>
      <c r="N43">
        <f>SUM(N2:N41)</f>
        <v>2692.37</v>
      </c>
      <c r="O43">
        <f>SUM(O2:O41)</f>
        <v>-420.43999999999994</v>
      </c>
    </row>
    <row r="45" spans="2:15" x14ac:dyDescent="0.3">
      <c r="B45" t="s">
        <v>44</v>
      </c>
      <c r="C45">
        <v>3956.32</v>
      </c>
      <c r="D45">
        <v>4291.9399999999996</v>
      </c>
      <c r="E45">
        <v>4922.4799999999996</v>
      </c>
      <c r="F45">
        <v>4408.2</v>
      </c>
      <c r="G45">
        <v>4950.59</v>
      </c>
      <c r="H45">
        <v>5302.94</v>
      </c>
      <c r="I45">
        <v>5516.5</v>
      </c>
      <c r="J45">
        <v>4620.5600000000004</v>
      </c>
      <c r="K45">
        <v>4983</v>
      </c>
      <c r="L45">
        <v>4979.57</v>
      </c>
      <c r="M45">
        <v>3004.46</v>
      </c>
      <c r="N45">
        <v>2746.26</v>
      </c>
      <c r="O45">
        <v>5038.6499999999996</v>
      </c>
    </row>
    <row r="46" spans="2:15" x14ac:dyDescent="0.3">
      <c r="B46" t="s">
        <v>45</v>
      </c>
      <c r="C46">
        <v>4291.9399999999996</v>
      </c>
      <c r="D46">
        <v>4922.4799999999996</v>
      </c>
      <c r="E46">
        <v>4408.2</v>
      </c>
      <c r="F46">
        <v>4850.3</v>
      </c>
      <c r="G46">
        <v>5320.94</v>
      </c>
      <c r="H46">
        <v>5516.5</v>
      </c>
      <c r="I46">
        <v>4620.5600000000004</v>
      </c>
      <c r="J46">
        <v>4983</v>
      </c>
      <c r="K46">
        <v>4979.57</v>
      </c>
      <c r="L46">
        <v>3004.46</v>
      </c>
      <c r="M46">
        <v>2746.26</v>
      </c>
      <c r="N46">
        <v>5038.6499999999996</v>
      </c>
      <c r="O46">
        <v>4708.21</v>
      </c>
    </row>
    <row r="48" spans="2:15" x14ac:dyDescent="0.3">
      <c r="C48">
        <f>C45+C43-C46</f>
        <v>-353.79999999999973</v>
      </c>
      <c r="D48">
        <f t="shared" ref="D48:O48" si="1">D45+D43-D46</f>
        <v>-118.75</v>
      </c>
      <c r="E48">
        <f t="shared" si="1"/>
        <v>30</v>
      </c>
      <c r="F48">
        <f t="shared" si="1"/>
        <v>0</v>
      </c>
      <c r="G48">
        <f t="shared" si="1"/>
        <v>-87.169999999999163</v>
      </c>
      <c r="H48">
        <f t="shared" si="1"/>
        <v>33.170000000000073</v>
      </c>
      <c r="I48">
        <f t="shared" si="1"/>
        <v>119.96000000000004</v>
      </c>
      <c r="J48">
        <f t="shared" si="1"/>
        <v>-35</v>
      </c>
      <c r="K48">
        <f t="shared" si="1"/>
        <v>-2416.1499999999996</v>
      </c>
      <c r="L48">
        <f t="shared" si="1"/>
        <v>2385.6499999999996</v>
      </c>
      <c r="M48">
        <f t="shared" si="1"/>
        <v>-12.200000000000273</v>
      </c>
      <c r="N48">
        <f t="shared" si="1"/>
        <v>399.98000000000047</v>
      </c>
      <c r="O48">
        <f t="shared" si="1"/>
        <v>-90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ED8BB0C1-34A3-43A0-8762-A654E6216262}"/>
</file>

<file path=customXml/itemProps2.xml><?xml version="1.0" encoding="utf-8"?>
<ds:datastoreItem xmlns:ds="http://schemas.openxmlformats.org/officeDocument/2006/customXml" ds:itemID="{6C46CDD3-EA66-4769-9490-F9FC3ABB89A2}"/>
</file>

<file path=customXml/itemProps3.xml><?xml version="1.0" encoding="utf-8"?>
<ds:datastoreItem xmlns:ds="http://schemas.openxmlformats.org/officeDocument/2006/customXml" ds:itemID="{693CFA0C-9C64-4F30-8D75-3866210892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Notes</vt:lpstr>
      <vt:lpstr>Bank Rec</vt:lpstr>
      <vt:lpstr>I&amp;E Summary</vt:lpstr>
      <vt:lpstr>Income &amp; Expenditure 25-26</vt:lpstr>
      <vt:lpstr>Bank Download - CoPilot</vt:lpstr>
      <vt:lpstr>pivot</vt:lpstr>
      <vt:lpstr>original - incorrect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Gibson</dc:creator>
  <cp:lastModifiedBy>John Boag</cp:lastModifiedBy>
  <dcterms:created xsi:type="dcterms:W3CDTF">2026-05-03T12:03:16Z</dcterms:created>
  <dcterms:modified xsi:type="dcterms:W3CDTF">2026-07-04T15:55:07Z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