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Consultancy Files\Ian's Consultancy Files-120224\ians files 18 Oct 2002\2009\Consultancy Work\Glassford Community Group\GCG Charity Accounts\Accounts 2025-26\"/>
    </mc:Choice>
  </mc:AlternateContent>
  <xr:revisionPtr revIDLastSave="0" documentId="13_ncr:1_{1B89FAB1-386C-4D4B-99A2-60080E0073EB}" xr6:coauthVersionLast="47" xr6:coauthVersionMax="47" xr10:uidLastSave="{00000000-0000-0000-0000-000000000000}"/>
  <bookViews>
    <workbookView xWindow="22932" yWindow="-2532" windowWidth="23256" windowHeight="13896" tabRatio="837" activeTab="3" xr2:uid="{00000000-000D-0000-FFFF-FFFF00000000}"/>
  </bookViews>
  <sheets>
    <sheet name="Final BS @ 310326" sheetId="14" r:id="rId1"/>
    <sheet name="Final P&amp;L @ 310326" sheetId="13" r:id="rId2"/>
    <sheet name="Final TB @ 310326" sheetId="12" r:id="rId3"/>
    <sheet name="To Do" sheetId="9" r:id="rId4"/>
    <sheet name="Year End Journals Summary" sheetId="11" r:id="rId5"/>
    <sheet name="Trial Balance" sheetId="1" r:id="rId6"/>
    <sheet name="Nominal Detail-Income" sheetId="8" r:id="rId7"/>
    <sheet name="Nominal Detail-Costs" sheetId="7" r:id="rId8"/>
    <sheet name="Grant Code 200" sheetId="6" r:id="rId9"/>
    <sheet name="BS Adjustments" sheetId="5" r:id="rId10"/>
    <sheet name="P&amp;L" sheetId="2" r:id="rId11"/>
    <sheet name="Bal Sheet" sheetId="3" r:id="rId12"/>
    <sheet name="Accs Reveivable" sheetId="10" r:id="rId13"/>
    <sheet name="Stock Take Values" sheetId="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14" l="1"/>
  <c r="C32" i="14"/>
  <c r="C34" i="14" s="1"/>
  <c r="C30" i="14"/>
  <c r="C28" i="14"/>
  <c r="C23" i="14"/>
  <c r="C18" i="14"/>
  <c r="C11" i="14"/>
  <c r="C10" i="14"/>
  <c r="B45" i="13"/>
  <c r="B43" i="13"/>
  <c r="B41" i="13"/>
  <c r="B27" i="13"/>
  <c r="B25" i="13"/>
  <c r="B20" i="13"/>
  <c r="D46" i="12"/>
  <c r="F42" i="12"/>
  <c r="E42" i="12"/>
  <c r="I42" i="12" s="1"/>
  <c r="D42" i="12"/>
  <c r="H7" i="12"/>
  <c r="I7" i="12"/>
  <c r="H8" i="12"/>
  <c r="I8" i="12"/>
  <c r="H9" i="12"/>
  <c r="I9" i="12"/>
  <c r="H10" i="12"/>
  <c r="I10" i="12"/>
  <c r="H11" i="12"/>
  <c r="I11" i="12"/>
  <c r="H12" i="12"/>
  <c r="I12" i="12"/>
  <c r="H13" i="12"/>
  <c r="I13" i="12"/>
  <c r="H14" i="12"/>
  <c r="I14" i="12"/>
  <c r="H15" i="12"/>
  <c r="I15" i="12"/>
  <c r="H16" i="12"/>
  <c r="I16" i="12"/>
  <c r="H17" i="12"/>
  <c r="I17" i="12"/>
  <c r="H18" i="12"/>
  <c r="I18" i="12"/>
  <c r="H19" i="12"/>
  <c r="I19" i="12"/>
  <c r="H20" i="12"/>
  <c r="I20" i="12"/>
  <c r="H21" i="12"/>
  <c r="I21" i="12"/>
  <c r="H22" i="12"/>
  <c r="I22" i="12"/>
  <c r="H23" i="12"/>
  <c r="I23" i="12"/>
  <c r="H24" i="12"/>
  <c r="I24" i="12"/>
  <c r="H25" i="12"/>
  <c r="I25" i="12"/>
  <c r="H26" i="12"/>
  <c r="I26" i="12"/>
  <c r="H27" i="12"/>
  <c r="I27" i="12"/>
  <c r="H28" i="12"/>
  <c r="I28" i="12"/>
  <c r="H29" i="12"/>
  <c r="I29" i="12"/>
  <c r="H30" i="12"/>
  <c r="I30" i="12"/>
  <c r="H31" i="12"/>
  <c r="I31" i="12"/>
  <c r="H32" i="12"/>
  <c r="I32" i="12"/>
  <c r="H33" i="12"/>
  <c r="I33" i="12"/>
  <c r="H34" i="12"/>
  <c r="I34" i="12"/>
  <c r="H35" i="12"/>
  <c r="I35" i="12"/>
  <c r="H36" i="12"/>
  <c r="I36" i="12"/>
  <c r="H37" i="12"/>
  <c r="I37" i="12"/>
  <c r="H38" i="12"/>
  <c r="I38" i="12"/>
  <c r="H39" i="12"/>
  <c r="I39" i="12"/>
  <c r="H40" i="12"/>
  <c r="I40" i="12"/>
  <c r="H41" i="12"/>
  <c r="I41" i="12"/>
  <c r="H42" i="12"/>
  <c r="H6" i="12"/>
  <c r="I6" i="12"/>
  <c r="F35" i="6"/>
  <c r="E34" i="6"/>
  <c r="F268" i="7"/>
  <c r="E268" i="7"/>
  <c r="F267" i="7"/>
  <c r="F266" i="7"/>
  <c r="E265" i="7"/>
  <c r="E264" i="7"/>
  <c r="E263" i="7"/>
  <c r="F252" i="8"/>
  <c r="E252" i="8"/>
  <c r="E251" i="8"/>
  <c r="F250" i="8"/>
  <c r="F249" i="8"/>
  <c r="G21" i="6"/>
  <c r="G19" i="6"/>
  <c r="G20" i="6" s="1"/>
  <c r="I242" i="8" l="1"/>
  <c r="H242" i="8"/>
  <c r="F242" i="8"/>
  <c r="E242" i="8"/>
  <c r="G237" i="8"/>
  <c r="G238" i="8" s="1"/>
  <c r="G239" i="8" s="1"/>
  <c r="G240" i="8" s="1"/>
  <c r="G241" i="8" s="1"/>
  <c r="G242" i="8" s="1"/>
  <c r="I234" i="8"/>
  <c r="H234" i="8"/>
  <c r="F234" i="8"/>
  <c r="E234" i="8"/>
  <c r="G231" i="8"/>
  <c r="G232" i="8" s="1"/>
  <c r="G233" i="8" s="1"/>
  <c r="G234" i="8" s="1"/>
  <c r="G230" i="8"/>
  <c r="I227" i="8"/>
  <c r="H227" i="8"/>
  <c r="F227" i="8"/>
  <c r="E227" i="8"/>
  <c r="G209" i="8"/>
  <c r="G210" i="8" s="1"/>
  <c r="G211" i="8" s="1"/>
  <c r="G212" i="8" s="1"/>
  <c r="G213" i="8" s="1"/>
  <c r="G214" i="8" s="1"/>
  <c r="G215" i="8" s="1"/>
  <c r="G216" i="8" s="1"/>
  <c r="G217" i="8" s="1"/>
  <c r="G218" i="8" s="1"/>
  <c r="G219" i="8" s="1"/>
  <c r="G220" i="8" s="1"/>
  <c r="G221" i="8" s="1"/>
  <c r="G222" i="8" s="1"/>
  <c r="G223" i="8" s="1"/>
  <c r="G224" i="8" s="1"/>
  <c r="G225" i="8" s="1"/>
  <c r="G226" i="8" s="1"/>
  <c r="G227" i="8" s="1"/>
  <c r="I206" i="8"/>
  <c r="H206" i="8"/>
  <c r="F206" i="8"/>
  <c r="E206" i="8"/>
  <c r="G188" i="8"/>
  <c r="G189" i="8" s="1"/>
  <c r="G190" i="8" s="1"/>
  <c r="G191" i="8" s="1"/>
  <c r="G192" i="8" s="1"/>
  <c r="G193" i="8" s="1"/>
  <c r="G194" i="8" s="1"/>
  <c r="G195" i="8" s="1"/>
  <c r="G196" i="8" s="1"/>
  <c r="G197" i="8" s="1"/>
  <c r="G198" i="8" s="1"/>
  <c r="G199" i="8" s="1"/>
  <c r="G200" i="8" s="1"/>
  <c r="G201" i="8" s="1"/>
  <c r="G202" i="8" s="1"/>
  <c r="G203" i="8" s="1"/>
  <c r="G204" i="8" s="1"/>
  <c r="G205" i="8" s="1"/>
  <c r="G206" i="8" s="1"/>
  <c r="I185" i="8"/>
  <c r="H185" i="8"/>
  <c r="F185" i="8"/>
  <c r="E185" i="8"/>
  <c r="G168" i="8"/>
  <c r="G169" i="8" s="1"/>
  <c r="G170" i="8" s="1"/>
  <c r="G171" i="8" s="1"/>
  <c r="G172" i="8" s="1"/>
  <c r="G173" i="8" s="1"/>
  <c r="G174" i="8" s="1"/>
  <c r="G175" i="8" s="1"/>
  <c r="G176" i="8" s="1"/>
  <c r="G177" i="8" s="1"/>
  <c r="G178" i="8" s="1"/>
  <c r="G179" i="8" s="1"/>
  <c r="G180" i="8" s="1"/>
  <c r="G181" i="8" s="1"/>
  <c r="G182" i="8" s="1"/>
  <c r="G183" i="8" s="1"/>
  <c r="G184" i="8" s="1"/>
  <c r="G185" i="8" s="1"/>
  <c r="G167" i="8"/>
  <c r="I164" i="8"/>
  <c r="H164" i="8"/>
  <c r="F164" i="8"/>
  <c r="E164" i="8"/>
  <c r="G163" i="8"/>
  <c r="G164" i="8" s="1"/>
  <c r="I160" i="8"/>
  <c r="H160" i="8"/>
  <c r="F160" i="8"/>
  <c r="E160" i="8"/>
  <c r="G97" i="8"/>
  <c r="G98" i="8" s="1"/>
  <c r="G99" i="8" s="1"/>
  <c r="G100" i="8" s="1"/>
  <c r="G101" i="8" s="1"/>
  <c r="G102" i="8" s="1"/>
  <c r="G103" i="8" s="1"/>
  <c r="G104" i="8" s="1"/>
  <c r="G105" i="8" s="1"/>
  <c r="G106" i="8" s="1"/>
  <c r="G107" i="8" s="1"/>
  <c r="G108" i="8" s="1"/>
  <c r="G109" i="8" s="1"/>
  <c r="G110" i="8" s="1"/>
  <c r="G111" i="8" s="1"/>
  <c r="G112" i="8" s="1"/>
  <c r="G113" i="8" s="1"/>
  <c r="G114" i="8" s="1"/>
  <c r="G115" i="8" s="1"/>
  <c r="G116" i="8" s="1"/>
  <c r="G117" i="8" s="1"/>
  <c r="G118" i="8" s="1"/>
  <c r="G119" i="8" s="1"/>
  <c r="G120" i="8" s="1"/>
  <c r="G121" i="8" s="1"/>
  <c r="G122" i="8" s="1"/>
  <c r="G123" i="8" s="1"/>
  <c r="G124" i="8" s="1"/>
  <c r="G125" i="8" s="1"/>
  <c r="G126" i="8" s="1"/>
  <c r="G127" i="8" s="1"/>
  <c r="G128" i="8" s="1"/>
  <c r="G129" i="8" s="1"/>
  <c r="G130" i="8" s="1"/>
  <c r="G131" i="8" s="1"/>
  <c r="G132" i="8" s="1"/>
  <c r="G133" i="8" s="1"/>
  <c r="G134" i="8" s="1"/>
  <c r="G135" i="8" s="1"/>
  <c r="G136" i="8" s="1"/>
  <c r="G137" i="8" s="1"/>
  <c r="G138" i="8" s="1"/>
  <c r="G139" i="8" s="1"/>
  <c r="G140" i="8" s="1"/>
  <c r="G141" i="8" s="1"/>
  <c r="G142" i="8" s="1"/>
  <c r="G143" i="8" s="1"/>
  <c r="G144" i="8" s="1"/>
  <c r="G145" i="8" s="1"/>
  <c r="G146" i="8" s="1"/>
  <c r="G147" i="8" s="1"/>
  <c r="G148" i="8" s="1"/>
  <c r="G149" i="8" s="1"/>
  <c r="G150" i="8" s="1"/>
  <c r="G151" i="8" s="1"/>
  <c r="G152" i="8" s="1"/>
  <c r="G153" i="8" s="1"/>
  <c r="G154" i="8" s="1"/>
  <c r="G155" i="8" s="1"/>
  <c r="G156" i="8" s="1"/>
  <c r="G157" i="8" s="1"/>
  <c r="G158" i="8" s="1"/>
  <c r="G159" i="8" s="1"/>
  <c r="G160" i="8" s="1"/>
  <c r="G96" i="8"/>
  <c r="I93" i="8"/>
  <c r="H93" i="8"/>
  <c r="F93" i="8"/>
  <c r="E93" i="8"/>
  <c r="G70" i="8"/>
  <c r="G71" i="8" s="1"/>
  <c r="G72" i="8" s="1"/>
  <c r="G73" i="8" s="1"/>
  <c r="G74" i="8" s="1"/>
  <c r="G75" i="8" s="1"/>
  <c r="G76" i="8" s="1"/>
  <c r="G77" i="8" s="1"/>
  <c r="G78" i="8" s="1"/>
  <c r="G79" i="8" s="1"/>
  <c r="G80" i="8" s="1"/>
  <c r="G81" i="8" s="1"/>
  <c r="G82" i="8" s="1"/>
  <c r="G83" i="8" s="1"/>
  <c r="G84" i="8" s="1"/>
  <c r="G85" i="8" s="1"/>
  <c r="G86" i="8" s="1"/>
  <c r="G87" i="8" s="1"/>
  <c r="G88" i="8" s="1"/>
  <c r="G89" i="8" s="1"/>
  <c r="G90" i="8" s="1"/>
  <c r="G91" i="8" s="1"/>
  <c r="G92" i="8" s="1"/>
  <c r="G93" i="8" s="1"/>
  <c r="I67" i="8"/>
  <c r="H67" i="8"/>
  <c r="F67" i="8"/>
  <c r="E67" i="8"/>
  <c r="G54" i="8"/>
  <c r="G55" i="8" s="1"/>
  <c r="G56" i="8" s="1"/>
  <c r="G57" i="8" s="1"/>
  <c r="G58" i="8" s="1"/>
  <c r="G59" i="8" s="1"/>
  <c r="G60" i="8" s="1"/>
  <c r="G61" i="8" s="1"/>
  <c r="G62" i="8" s="1"/>
  <c r="G63" i="8" s="1"/>
  <c r="G64" i="8" s="1"/>
  <c r="G65" i="8" s="1"/>
  <c r="G66" i="8" s="1"/>
  <c r="G67" i="8" s="1"/>
  <c r="I51" i="8"/>
  <c r="H51" i="8"/>
  <c r="F51" i="8"/>
  <c r="E51" i="8"/>
  <c r="G21" i="8"/>
  <c r="G22" i="8" s="1"/>
  <c r="G23" i="8" s="1"/>
  <c r="G24" i="8" s="1"/>
  <c r="G25" i="8" s="1"/>
  <c r="G26" i="8" s="1"/>
  <c r="G27" i="8" s="1"/>
  <c r="G28" i="8" s="1"/>
  <c r="G29" i="8" s="1"/>
  <c r="G30" i="8" s="1"/>
  <c r="G31" i="8" s="1"/>
  <c r="G32" i="8" s="1"/>
  <c r="G33" i="8" s="1"/>
  <c r="G34" i="8" s="1"/>
  <c r="G35" i="8" s="1"/>
  <c r="G36" i="8" s="1"/>
  <c r="G37" i="8" s="1"/>
  <c r="G38" i="8" s="1"/>
  <c r="G39" i="8" s="1"/>
  <c r="G40" i="8" s="1"/>
  <c r="G41" i="8" s="1"/>
  <c r="G42" i="8" s="1"/>
  <c r="G43" i="8" s="1"/>
  <c r="G44" i="8" s="1"/>
  <c r="G45" i="8" s="1"/>
  <c r="G46" i="8" s="1"/>
  <c r="G47" i="8" s="1"/>
  <c r="G48" i="8" s="1"/>
  <c r="G49" i="8" s="1"/>
  <c r="G50" i="8" s="1"/>
  <c r="G51" i="8" s="1"/>
  <c r="I18" i="8"/>
  <c r="H18" i="8"/>
  <c r="F18" i="8"/>
  <c r="E18" i="8"/>
  <c r="G17" i="8"/>
  <c r="G18" i="8" s="1"/>
  <c r="G16" i="8"/>
  <c r="I13" i="8"/>
  <c r="I244" i="8" s="1"/>
  <c r="H13" i="8"/>
  <c r="H244" i="8" s="1"/>
  <c r="F13" i="8"/>
  <c r="F244" i="8" s="1"/>
  <c r="E13" i="8"/>
  <c r="E244" i="8" s="1"/>
  <c r="G9" i="8"/>
  <c r="G10" i="8" s="1"/>
  <c r="G11" i="8" s="1"/>
  <c r="G12" i="8" s="1"/>
  <c r="G13" i="8" s="1"/>
  <c r="G8" i="8"/>
  <c r="H244" i="7"/>
  <c r="H245" i="7" s="1"/>
  <c r="H246" i="7" s="1"/>
  <c r="H247" i="7" s="1"/>
  <c r="H248" i="7" s="1"/>
  <c r="H249" i="7" s="1"/>
  <c r="H250" i="7" s="1"/>
  <c r="H251" i="7" s="1"/>
  <c r="H252" i="7" s="1"/>
  <c r="H253" i="7" s="1"/>
  <c r="H254" i="7" s="1"/>
  <c r="H255" i="7" s="1"/>
  <c r="H256" i="7" s="1"/>
  <c r="H257" i="7" s="1"/>
  <c r="H221" i="7"/>
  <c r="H222" i="7" s="1"/>
  <c r="H223" i="7" s="1"/>
  <c r="H224" i="7" s="1"/>
  <c r="H225" i="7" s="1"/>
  <c r="H226" i="7" s="1"/>
  <c r="H227" i="7" s="1"/>
  <c r="H228" i="7" s="1"/>
  <c r="H229" i="7" s="1"/>
  <c r="H230" i="7" s="1"/>
  <c r="H231" i="7" s="1"/>
  <c r="H232" i="7" s="1"/>
  <c r="H233" i="7" s="1"/>
  <c r="H234" i="7" s="1"/>
  <c r="H235" i="7" s="1"/>
  <c r="H236" i="7" s="1"/>
  <c r="H237" i="7" s="1"/>
  <c r="H238" i="7" s="1"/>
  <c r="H239" i="7" s="1"/>
  <c r="H240" i="7" s="1"/>
  <c r="I216" i="7"/>
  <c r="H216" i="7"/>
  <c r="F216" i="7"/>
  <c r="E216" i="7"/>
  <c r="G198" i="7"/>
  <c r="G199" i="7" s="1"/>
  <c r="G200" i="7" s="1"/>
  <c r="G201" i="7" s="1"/>
  <c r="G202" i="7" s="1"/>
  <c r="G203" i="7" s="1"/>
  <c r="G204" i="7" s="1"/>
  <c r="G205" i="7" s="1"/>
  <c r="G206" i="7" s="1"/>
  <c r="G207" i="7" s="1"/>
  <c r="G208" i="7" s="1"/>
  <c r="G209" i="7" s="1"/>
  <c r="G210" i="7" s="1"/>
  <c r="G211" i="7" s="1"/>
  <c r="G212" i="7" s="1"/>
  <c r="G213" i="7" s="1"/>
  <c r="G214" i="7" s="1"/>
  <c r="G215" i="7" s="1"/>
  <c r="G216" i="7" s="1"/>
  <c r="I195" i="7"/>
  <c r="H195" i="7"/>
  <c r="F195" i="7"/>
  <c r="E195" i="7"/>
  <c r="G183" i="7"/>
  <c r="G184" i="7" s="1"/>
  <c r="G185" i="7" s="1"/>
  <c r="G186" i="7" s="1"/>
  <c r="G187" i="7" s="1"/>
  <c r="G188" i="7" s="1"/>
  <c r="G189" i="7" s="1"/>
  <c r="G190" i="7" s="1"/>
  <c r="G191" i="7" s="1"/>
  <c r="G192" i="7" s="1"/>
  <c r="G193" i="7" s="1"/>
  <c r="G194" i="7" s="1"/>
  <c r="G195" i="7" s="1"/>
  <c r="I180" i="7"/>
  <c r="H180" i="7"/>
  <c r="F180" i="7"/>
  <c r="E180" i="7"/>
  <c r="G155" i="7"/>
  <c r="G156" i="7" s="1"/>
  <c r="G157" i="7" s="1"/>
  <c r="G158" i="7" s="1"/>
  <c r="G159" i="7" s="1"/>
  <c r="G160" i="7" s="1"/>
  <c r="G161" i="7" s="1"/>
  <c r="G162" i="7" s="1"/>
  <c r="G163" i="7" s="1"/>
  <c r="G164" i="7" s="1"/>
  <c r="G165" i="7" s="1"/>
  <c r="G166" i="7" s="1"/>
  <c r="G167" i="7" s="1"/>
  <c r="G168" i="7" s="1"/>
  <c r="G169" i="7" s="1"/>
  <c r="G170" i="7" s="1"/>
  <c r="G171" i="7" s="1"/>
  <c r="G172" i="7" s="1"/>
  <c r="G173" i="7" s="1"/>
  <c r="G174" i="7" s="1"/>
  <c r="G175" i="7" s="1"/>
  <c r="G176" i="7" s="1"/>
  <c r="G177" i="7" s="1"/>
  <c r="G178" i="7" s="1"/>
  <c r="G179" i="7" s="1"/>
  <c r="G180" i="7" s="1"/>
  <c r="I152" i="7"/>
  <c r="H152" i="7"/>
  <c r="F152" i="7"/>
  <c r="E152" i="7"/>
  <c r="G119" i="7"/>
  <c r="G120" i="7" s="1"/>
  <c r="G121" i="7" s="1"/>
  <c r="G122" i="7" s="1"/>
  <c r="G123" i="7" s="1"/>
  <c r="G124" i="7" s="1"/>
  <c r="G125" i="7" s="1"/>
  <c r="G126" i="7" s="1"/>
  <c r="G127" i="7" s="1"/>
  <c r="G128" i="7" s="1"/>
  <c r="G129" i="7" s="1"/>
  <c r="G130" i="7" s="1"/>
  <c r="G131" i="7" s="1"/>
  <c r="G132" i="7" s="1"/>
  <c r="G133" i="7" s="1"/>
  <c r="G134" i="7" s="1"/>
  <c r="G135" i="7" s="1"/>
  <c r="G136" i="7" s="1"/>
  <c r="G137" i="7" s="1"/>
  <c r="G138" i="7" s="1"/>
  <c r="G139" i="7" s="1"/>
  <c r="G140" i="7" s="1"/>
  <c r="G141" i="7" s="1"/>
  <c r="G142" i="7" s="1"/>
  <c r="G143" i="7" s="1"/>
  <c r="G144" i="7" s="1"/>
  <c r="G145" i="7" s="1"/>
  <c r="G146" i="7" s="1"/>
  <c r="G147" i="7" s="1"/>
  <c r="G148" i="7" s="1"/>
  <c r="G149" i="7" s="1"/>
  <c r="G150" i="7" s="1"/>
  <c r="G151" i="7" s="1"/>
  <c r="G152" i="7" s="1"/>
  <c r="I116" i="7"/>
  <c r="H116" i="7"/>
  <c r="F116" i="7"/>
  <c r="E116" i="7"/>
  <c r="G114" i="7"/>
  <c r="G115" i="7" s="1"/>
  <c r="G116" i="7" s="1"/>
  <c r="I111" i="7"/>
  <c r="H111" i="7"/>
  <c r="F111" i="7"/>
  <c r="E111" i="7"/>
  <c r="G107" i="7"/>
  <c r="G108" i="7" s="1"/>
  <c r="G109" i="7" s="1"/>
  <c r="G110" i="7" s="1"/>
  <c r="G111" i="7" s="1"/>
  <c r="I104" i="7"/>
  <c r="H104" i="7"/>
  <c r="F104" i="7"/>
  <c r="E104" i="7"/>
  <c r="G100" i="7"/>
  <c r="G101" i="7" s="1"/>
  <c r="G102" i="7" s="1"/>
  <c r="G103" i="7" s="1"/>
  <c r="G104" i="7" s="1"/>
  <c r="I97" i="7"/>
  <c r="H97" i="7"/>
  <c r="F97" i="7"/>
  <c r="E97" i="7"/>
  <c r="G96" i="7"/>
  <c r="G97" i="7" s="1"/>
  <c r="I93" i="7"/>
  <c r="H93" i="7"/>
  <c r="F93" i="7"/>
  <c r="E93" i="7"/>
  <c r="G86" i="7"/>
  <c r="G87" i="7" s="1"/>
  <c r="G88" i="7" s="1"/>
  <c r="G89" i="7" s="1"/>
  <c r="G90" i="7" s="1"/>
  <c r="G91" i="7" s="1"/>
  <c r="G92" i="7" s="1"/>
  <c r="G93" i="7" s="1"/>
  <c r="I83" i="7"/>
  <c r="I218" i="7" s="1"/>
  <c r="H83" i="7"/>
  <c r="H218" i="7" s="1"/>
  <c r="F83" i="7"/>
  <c r="F218" i="7" s="1"/>
  <c r="E83" i="7"/>
  <c r="E218" i="7" s="1"/>
  <c r="G8" i="7"/>
  <c r="G9" i="7" s="1"/>
  <c r="G10" i="7" s="1"/>
  <c r="G11" i="7" s="1"/>
  <c r="G12" i="7" s="1"/>
  <c r="G13" i="7" s="1"/>
  <c r="G14" i="7" s="1"/>
  <c r="G15" i="7" s="1"/>
  <c r="G16" i="7" s="1"/>
  <c r="G17" i="7" s="1"/>
  <c r="G18" i="7" s="1"/>
  <c r="G19" i="7" s="1"/>
  <c r="G20" i="7" s="1"/>
  <c r="G21" i="7" s="1"/>
  <c r="G22" i="7" s="1"/>
  <c r="G23" i="7" s="1"/>
  <c r="G24" i="7" s="1"/>
  <c r="G25" i="7" s="1"/>
  <c r="G26" i="7" s="1"/>
  <c r="G27" i="7" s="1"/>
  <c r="G28" i="7" s="1"/>
  <c r="G29" i="7" s="1"/>
  <c r="G30" i="7" s="1"/>
  <c r="G31" i="7" s="1"/>
  <c r="G32" i="7" s="1"/>
  <c r="G33" i="7" s="1"/>
  <c r="G34" i="7" s="1"/>
  <c r="G35" i="7" s="1"/>
  <c r="G36" i="7" s="1"/>
  <c r="G37" i="7" s="1"/>
  <c r="G38" i="7" s="1"/>
  <c r="G39" i="7" s="1"/>
  <c r="G40" i="7" s="1"/>
  <c r="G41" i="7" s="1"/>
  <c r="G42" i="7" s="1"/>
  <c r="G43" i="7" s="1"/>
  <c r="G44" i="7" s="1"/>
  <c r="G45" i="7" s="1"/>
  <c r="G46" i="7" s="1"/>
  <c r="G47" i="7" s="1"/>
  <c r="G48" i="7" s="1"/>
  <c r="G49" i="7" s="1"/>
  <c r="G50" i="7" s="1"/>
  <c r="G51" i="7" s="1"/>
  <c r="G52" i="7" s="1"/>
  <c r="G53" i="7" s="1"/>
  <c r="G54" i="7" s="1"/>
  <c r="G55" i="7" s="1"/>
  <c r="G56" i="7" s="1"/>
  <c r="G57" i="7" s="1"/>
  <c r="G58" i="7" s="1"/>
  <c r="G59" i="7" s="1"/>
  <c r="G60" i="7" s="1"/>
  <c r="G61" i="7" s="1"/>
  <c r="G62" i="7" s="1"/>
  <c r="G63" i="7" s="1"/>
  <c r="G64" i="7" s="1"/>
  <c r="G65" i="7" s="1"/>
  <c r="G66" i="7" s="1"/>
  <c r="G67" i="7" s="1"/>
  <c r="G68" i="7" s="1"/>
  <c r="G69" i="7" s="1"/>
  <c r="G70" i="7" s="1"/>
  <c r="G71" i="7" s="1"/>
  <c r="G72" i="7" s="1"/>
  <c r="G73" i="7" s="1"/>
  <c r="G74" i="7" s="1"/>
  <c r="G75" i="7" s="1"/>
  <c r="G76" i="7" s="1"/>
  <c r="G77" i="7" s="1"/>
  <c r="G78" i="7" s="1"/>
  <c r="G79" i="7" s="1"/>
  <c r="G80" i="7" s="1"/>
  <c r="G81" i="7" s="1"/>
  <c r="G82" i="7" s="1"/>
  <c r="G83" i="7" s="1"/>
  <c r="F30" i="6"/>
  <c r="E28" i="6"/>
  <c r="F28" i="6"/>
  <c r="G14" i="6"/>
  <c r="H14" i="6"/>
  <c r="E14" i="6"/>
  <c r="F14" i="6"/>
  <c r="F11" i="5"/>
  <c r="F10" i="5"/>
  <c r="F9" i="5"/>
  <c r="F12" i="5" s="1"/>
  <c r="G218" i="7" l="1"/>
  <c r="G244" i="8"/>
  <c r="C37" i="3" l="1"/>
  <c r="C26" i="3"/>
  <c r="C28" i="3" s="1"/>
  <c r="C22" i="3"/>
  <c r="C18" i="3"/>
  <c r="C10" i="3"/>
  <c r="C11" i="3" s="1"/>
  <c r="B39" i="2"/>
  <c r="B25" i="2"/>
  <c r="B20" i="2"/>
  <c r="B27" i="2" s="1"/>
  <c r="B41" i="2" s="1"/>
  <c r="B43" i="2" s="1"/>
  <c r="B45" i="2" s="1"/>
  <c r="F42" i="1"/>
  <c r="E42" i="1"/>
  <c r="D42" i="1"/>
  <c r="C30" i="3" l="1"/>
  <c r="C32" i="3" s="1"/>
</calcChain>
</file>

<file path=xl/sharedStrings.xml><?xml version="1.0" encoding="utf-8"?>
<sst xmlns="http://schemas.openxmlformats.org/spreadsheetml/2006/main" count="2417" uniqueCount="873">
  <si>
    <t>Trial Balance</t>
  </si>
  <si>
    <t>Glassford Community Group</t>
  </si>
  <si>
    <t>As at 31 March 2026</t>
  </si>
  <si>
    <t>Account Code</t>
  </si>
  <si>
    <t>Account</t>
  </si>
  <si>
    <t>Account Type</t>
  </si>
  <si>
    <t>Debit - Year to date</t>
  </si>
  <si>
    <t>Credit - Year to date</t>
  </si>
  <si>
    <t>31 Mar 2025</t>
  </si>
  <si>
    <t>200</t>
  </si>
  <si>
    <t>GCG - Sales - Grant Income</t>
  </si>
  <si>
    <t>Revenue</t>
  </si>
  <si>
    <t>210</t>
  </si>
  <si>
    <t>GCG - Income - B&amp;G Festival - Ticket Sales</t>
  </si>
  <si>
    <t>211</t>
  </si>
  <si>
    <t>GCG - Income - B&amp;G Festival - Stall &amp; Catering Holders</t>
  </si>
  <si>
    <t>212</t>
  </si>
  <si>
    <t>GCG - Income - B&amp;G Festival - Sponsors</t>
  </si>
  <si>
    <t>213</t>
  </si>
  <si>
    <t>GCG - Income - B&amp;G Festival - Bar Takings</t>
  </si>
  <si>
    <t>214</t>
  </si>
  <si>
    <t>GCG - Income - B&amp;G Festival - Other Income</t>
  </si>
  <si>
    <t>220</t>
  </si>
  <si>
    <t>GCG - Income from Events (Comedy, Music etc) - Ticket Sales</t>
  </si>
  <si>
    <t>221</t>
  </si>
  <si>
    <t>GCG - Income from Events (Comedy, Music etc) - Bar Takings</t>
  </si>
  <si>
    <t>222</t>
  </si>
  <si>
    <t>GCG - Income from Events (Comedy, Music etc) - Raffle/Donations</t>
  </si>
  <si>
    <t>230</t>
  </si>
  <si>
    <t>GCG - Income - Hall Hires</t>
  </si>
  <si>
    <t>235</t>
  </si>
  <si>
    <t>GCG - Income - Other</t>
  </si>
  <si>
    <t>260</t>
  </si>
  <si>
    <t>GCG - Other Revenue XXX</t>
  </si>
  <si>
    <t>312</t>
  </si>
  <si>
    <t>GCG - Cost of Sales on Bar Takings - B&amp;G Festival</t>
  </si>
  <si>
    <t>Direct Costs</t>
  </si>
  <si>
    <t>314</t>
  </si>
  <si>
    <t>GCG - Cost of Sales on Bar Takings - All Other Events</t>
  </si>
  <si>
    <t>330</t>
  </si>
  <si>
    <t>GCG - Hall Refurb Project - Prof Fees</t>
  </si>
  <si>
    <t>Overhead</t>
  </si>
  <si>
    <t>340</t>
  </si>
  <si>
    <t>GCG - Hall Repairs &amp; Maintenance Costs</t>
  </si>
  <si>
    <t>342</t>
  </si>
  <si>
    <t>GCG - Utilities Costs</t>
  </si>
  <si>
    <t>345</t>
  </si>
  <si>
    <t>GCG - Insurance</t>
  </si>
  <si>
    <t>350</t>
  </si>
  <si>
    <t>GCG - Equipment &amp; Rental costs</t>
  </si>
  <si>
    <t>355</t>
  </si>
  <si>
    <t>GCG - Web, Tech etc</t>
  </si>
  <si>
    <t>365</t>
  </si>
  <si>
    <t>GCG - B&amp;G Festival Costs</t>
  </si>
  <si>
    <t>375</t>
  </si>
  <si>
    <t>GCG - Other Events Costs</t>
  </si>
  <si>
    <t>395</t>
  </si>
  <si>
    <t>GCG - Other/Misc Costs</t>
  </si>
  <si>
    <t>404</t>
  </si>
  <si>
    <t>Bank Fees</t>
  </si>
  <si>
    <t>412</t>
  </si>
  <si>
    <t>Consulting</t>
  </si>
  <si>
    <t>Petty Cash</t>
  </si>
  <si>
    <t>Bank</t>
  </si>
  <si>
    <t>Glassford Community Group#001</t>
  </si>
  <si>
    <t>610</t>
  </si>
  <si>
    <t>Accounts Receivable</t>
  </si>
  <si>
    <t>Current Asset</t>
  </si>
  <si>
    <t>620</t>
  </si>
  <si>
    <t>Prepayments</t>
  </si>
  <si>
    <t>630</t>
  </si>
  <si>
    <t>Inventory</t>
  </si>
  <si>
    <t>635</t>
  </si>
  <si>
    <t>Bar Stock</t>
  </si>
  <si>
    <t>740</t>
  </si>
  <si>
    <t>Buildings</t>
  </si>
  <si>
    <t>Fixed Asset</t>
  </si>
  <si>
    <t>805</t>
  </si>
  <si>
    <t>Accruals</t>
  </si>
  <si>
    <t>Current Liability</t>
  </si>
  <si>
    <t>820</t>
  </si>
  <si>
    <t>VAT</t>
  </si>
  <si>
    <t>960</t>
  </si>
  <si>
    <t>Retained Earnings</t>
  </si>
  <si>
    <t>Equity</t>
  </si>
  <si>
    <t>Total</t>
  </si>
  <si>
    <t>Profit and Loss</t>
  </si>
  <si>
    <t>For the year ended 31 March 2026</t>
  </si>
  <si>
    <t>2026</t>
  </si>
  <si>
    <t>Turnover</t>
  </si>
  <si>
    <t>Total Turnover</t>
  </si>
  <si>
    <t>Cost of Sales</t>
  </si>
  <si>
    <t>Total Cost of Sales</t>
  </si>
  <si>
    <t>Gross Profit</t>
  </si>
  <si>
    <t>Administrative Costs</t>
  </si>
  <si>
    <t>Total Administrative Costs</t>
  </si>
  <si>
    <t>Operating Profit</t>
  </si>
  <si>
    <t>Profit on Ordinary Activities Before Taxation</t>
  </si>
  <si>
    <t>Profit after Taxation</t>
  </si>
  <si>
    <t>Balance Sheet</t>
  </si>
  <si>
    <t>31 Mar 2026</t>
  </si>
  <si>
    <t>Fixed Assets</t>
  </si>
  <si>
    <t>Tangible Assets</t>
  </si>
  <si>
    <t>Total Tangible Assets</t>
  </si>
  <si>
    <t>Total Fixed Assets</t>
  </si>
  <si>
    <t>Current Assets</t>
  </si>
  <si>
    <t>Cash at bank and in hand</t>
  </si>
  <si>
    <t>Total Cash at bank and in hand</t>
  </si>
  <si>
    <t>Total Current Assets</t>
  </si>
  <si>
    <t>Creditors: amounts falling due within one year</t>
  </si>
  <si>
    <t>Total Creditors: amounts falling due within one year</t>
  </si>
  <si>
    <t>Net Current Assets (Liabilities)</t>
  </si>
  <si>
    <t>Total Assets less Current Liabilities</t>
  </si>
  <si>
    <t>Net Assets</t>
  </si>
  <si>
    <t>Capital and Reserves</t>
  </si>
  <si>
    <t>Current Year Earnings</t>
  </si>
  <si>
    <t>Total Capital and Reserves</t>
  </si>
  <si>
    <t>Vat return for March was a debtor (refunable) of £1,061.94, so appears to be a £2,475.53 difference?</t>
  </si>
  <si>
    <t>COMPILED BY</t>
  </si>
  <si>
    <t>DATE</t>
  </si>
  <si>
    <t>STOCK TAKE</t>
  </si>
  <si>
    <t>J Crawford</t>
  </si>
  <si>
    <t xml:space="preserve">LOCATION: Glassford Community Hall </t>
  </si>
  <si>
    <t>CATEGORY</t>
  </si>
  <si>
    <t>ITEM SIZE</t>
  </si>
  <si>
    <t>STOCK QUANTITY</t>
  </si>
  <si>
    <t>Stock cost per unit</t>
  </si>
  <si>
    <t>Stock Value</t>
  </si>
  <si>
    <t>GLASS BOTTLE MIXERS &amp; CANS</t>
  </si>
  <si>
    <t>Schweppes Soda Water</t>
  </si>
  <si>
    <t>200 ml</t>
  </si>
  <si>
    <t>Fevertree Tonic</t>
  </si>
  <si>
    <t>Diet Coke cans</t>
  </si>
  <si>
    <t>330ml</t>
  </si>
  <si>
    <t>Coke cans</t>
  </si>
  <si>
    <t>Irn Bru</t>
  </si>
  <si>
    <t>Dt Irn Bru</t>
  </si>
  <si>
    <t>330 ml</t>
  </si>
  <si>
    <t>Appletise</t>
  </si>
  <si>
    <t>250 ml</t>
  </si>
  <si>
    <t>Red Bull/Sugar Free Red Bull</t>
  </si>
  <si>
    <t>PLASTIC BOTTLE MIXERS</t>
  </si>
  <si>
    <t>Ginger Ale</t>
  </si>
  <si>
    <t>1 litre</t>
  </si>
  <si>
    <t>Coke</t>
  </si>
  <si>
    <t>2 litre</t>
  </si>
  <si>
    <t>Diet Coke</t>
  </si>
  <si>
    <t>Diet Irn Bru</t>
  </si>
  <si>
    <t>Bottled Water</t>
  </si>
  <si>
    <t>500 ml</t>
  </si>
  <si>
    <t>Dt Lemonade</t>
  </si>
  <si>
    <t xml:space="preserve"> 2 litre</t>
  </si>
  <si>
    <t>FRUIT JUICE &amp; CORDIALS</t>
  </si>
  <si>
    <t>Lime Cordial</t>
  </si>
  <si>
    <t>10 litres</t>
  </si>
  <si>
    <t>Blackcurrant Cordial</t>
  </si>
  <si>
    <t>NON-ALCOHOL SPIRITS AND BEERS</t>
  </si>
  <si>
    <t xml:space="preserve">Gin </t>
  </si>
  <si>
    <t>70cl</t>
  </si>
  <si>
    <t>Heineken (for Blade)</t>
  </si>
  <si>
    <t>Alcohol Free Beer</t>
  </si>
  <si>
    <t>MISCELLANEOUS BEERS</t>
  </si>
  <si>
    <t>Moretti (Glass Bottle)</t>
  </si>
  <si>
    <t>CANNED BEER &amp; CIDERS</t>
  </si>
  <si>
    <t xml:space="preserve">Budweiser </t>
  </si>
  <si>
    <t>440 ml</t>
  </si>
  <si>
    <t>Guinness</t>
  </si>
  <si>
    <t>Tennents</t>
  </si>
  <si>
    <t>Strongbow Original</t>
  </si>
  <si>
    <t>Strongbow Dark Fruits</t>
  </si>
  <si>
    <t>Moretti</t>
  </si>
  <si>
    <t>Cruz Campo</t>
  </si>
  <si>
    <t>Peroni</t>
  </si>
  <si>
    <t>440  ml</t>
  </si>
  <si>
    <t>WINE</t>
  </si>
  <si>
    <t>Prosecco</t>
  </si>
  <si>
    <t>White Wine (Sauvignon Blanc)</t>
  </si>
  <si>
    <t>187.5 ml</t>
  </si>
  <si>
    <t>White Wine (Pinot Grigio)</t>
  </si>
  <si>
    <t>Rose</t>
  </si>
  <si>
    <t xml:space="preserve">Red Wine </t>
  </si>
  <si>
    <t xml:space="preserve">SPIRITS </t>
  </si>
  <si>
    <t>Jack Daniels</t>
  </si>
  <si>
    <t>Brandy</t>
  </si>
  <si>
    <t>70 cl</t>
  </si>
  <si>
    <t>WHISKY</t>
  </si>
  <si>
    <t>Grouse Whisky</t>
  </si>
  <si>
    <t>RUM</t>
  </si>
  <si>
    <t>Bacardi Rum</t>
  </si>
  <si>
    <t>1.5 litres</t>
  </si>
  <si>
    <t>Morgan Spice</t>
  </si>
  <si>
    <t>Kraken Spiced Rum</t>
  </si>
  <si>
    <t>Kraken Cherry Rum</t>
  </si>
  <si>
    <t>Dead Man's Fingers Spiced Rum</t>
  </si>
  <si>
    <t>Kraken Caramel and Sea Salt</t>
  </si>
  <si>
    <t>Captain Morgan's Mango and Pineapple</t>
  </si>
  <si>
    <t>GIN</t>
  </si>
  <si>
    <t>Gordon's Original</t>
  </si>
  <si>
    <t>1.5 litre</t>
  </si>
  <si>
    <t>Gordon's Pink Gin</t>
  </si>
  <si>
    <t>Monkey 47 Sloe Gine</t>
  </si>
  <si>
    <t>50 cl</t>
  </si>
  <si>
    <t>Misty Isle Sweet and Salty</t>
  </si>
  <si>
    <t>Misty Isle Fruity and Floral</t>
  </si>
  <si>
    <t>Misty Isle Aromatic</t>
  </si>
  <si>
    <t>Bothy Gin Gunshot Gin</t>
  </si>
  <si>
    <t>Bothy Gin Chilli</t>
  </si>
  <si>
    <t>Wee Coorie Gin</t>
  </si>
  <si>
    <t>Wee Farm Farmers Strength</t>
  </si>
  <si>
    <t>Wee Farm Clydesdale Gin</t>
  </si>
  <si>
    <t>Wee Farm Bramley Apple</t>
  </si>
  <si>
    <t>Wee Farm Rhubarb and Raspberry</t>
  </si>
  <si>
    <t>Wee Farm Iron Brew</t>
  </si>
  <si>
    <t>Wee Farm Cherry</t>
  </si>
  <si>
    <t>Aber Falls Orange</t>
  </si>
  <si>
    <t>Solway Bergamot and Orange</t>
  </si>
  <si>
    <t>Solway Violet Gin</t>
  </si>
  <si>
    <t>Biggar Gin - Herbaceous</t>
  </si>
  <si>
    <t>Biggar Gin - Old Tom</t>
  </si>
  <si>
    <t>Biggar Gin - Small Batch</t>
  </si>
  <si>
    <t>Biggar Gin - Navy Strength</t>
  </si>
  <si>
    <t>Vodka</t>
  </si>
  <si>
    <t>Smirnoff Vodka</t>
  </si>
  <si>
    <t>Absolut Vanilla</t>
  </si>
  <si>
    <t>Holy Cross Appl</t>
  </si>
  <si>
    <t>Blackcurrant Vodka</t>
  </si>
  <si>
    <t/>
  </si>
  <si>
    <t>OTHERS</t>
  </si>
  <si>
    <t>Southern Comfort</t>
  </si>
  <si>
    <t>Tequila (SILVER)</t>
  </si>
  <si>
    <t xml:space="preserve">Cointreau </t>
  </si>
  <si>
    <t>Tequila Rose</t>
  </si>
  <si>
    <t>Dead Man's Fingers Tequila Cream</t>
  </si>
  <si>
    <t>CRISPS/CHOCOLATE/NUTS</t>
  </si>
  <si>
    <t>Salt and Vinegar</t>
  </si>
  <si>
    <t>PrawnCocktail</t>
  </si>
  <si>
    <t>Cheese and Onion</t>
  </si>
  <si>
    <t>Ready Salted</t>
  </si>
  <si>
    <t>Salted Peanuts</t>
  </si>
  <si>
    <t>M&amp;Ms</t>
  </si>
  <si>
    <t>Mars Bar</t>
  </si>
  <si>
    <t>Kit Kat</t>
  </si>
  <si>
    <t>Total Stock value</t>
  </si>
  <si>
    <t>Stock needs adjusted to Stocktake value of £2,974.30</t>
  </si>
  <si>
    <t>Statement Balance £29,149.62. £120 difference. Value of Sponsor money?</t>
  </si>
  <si>
    <t>Reconciles to Bank Statement at 31/3/26</t>
  </si>
  <si>
    <t>Reconciles to Statement on Xero, but does this reconcile to what we were actually holding in cash at that time?</t>
  </si>
  <si>
    <t>Needs Reviewed</t>
  </si>
  <si>
    <t>Needs reviewed against spend, accrual at Y/E</t>
  </si>
  <si>
    <t>Accrual?</t>
  </si>
  <si>
    <t>Needs Reviewed against grant income (Angus Designs-2 invoices-£18,659.61 + £16,804.19)</t>
  </si>
  <si>
    <t>Adjustments to Consider for Xero</t>
  </si>
  <si>
    <t>Stock Adjustment</t>
  </si>
  <si>
    <t>Stock Value @ 31/3/26</t>
  </si>
  <si>
    <t>630 Inventory</t>
  </si>
  <si>
    <t>635 Bar Stock</t>
  </si>
  <si>
    <t>Adjustment Req'd</t>
  </si>
  <si>
    <t>Dr 635</t>
  </si>
  <si>
    <t>Cr 314</t>
  </si>
  <si>
    <t>Accruals/Prepayments:</t>
  </si>
  <si>
    <t>Sales After Year-End</t>
  </si>
  <si>
    <t>Costs After Year-End</t>
  </si>
  <si>
    <t>EDF Utilities</t>
  </si>
  <si>
    <t>2025-26 P&amp;L Items to Prepay/Accrue:</t>
  </si>
  <si>
    <t>Code 210 B&amp;G Ticket sales -</t>
  </si>
  <si>
    <t>Code 221 + 222-Bar Sales &amp; Raffles-</t>
  </si>
  <si>
    <t>Code 220 Ticket Sales-</t>
  </si>
  <si>
    <t>Code 312-CoS-B&amp;G -</t>
  </si>
  <si>
    <t>Code 365 - B&amp;G Festival Costs -</t>
  </si>
  <si>
    <t>Code 375 - Other Events - P</t>
  </si>
  <si>
    <t>Code 395 - Other/Misc -</t>
  </si>
  <si>
    <t xml:space="preserve">Code 342 - Utilities - </t>
  </si>
  <si>
    <t>.</t>
  </si>
  <si>
    <t>Grant Income Prepayment:</t>
  </si>
  <si>
    <t>GCG - Sales - Grant Income Transactions</t>
  </si>
  <si>
    <t>For the period 1 April 2025 to 31 March 2026</t>
  </si>
  <si>
    <t>Date</t>
  </si>
  <si>
    <t>Source</t>
  </si>
  <si>
    <t>Description</t>
  </si>
  <si>
    <t>Reference</t>
  </si>
  <si>
    <t>Debit</t>
  </si>
  <si>
    <t>Credit</t>
  </si>
  <si>
    <t>Running Balance</t>
  </si>
  <si>
    <t>Gross</t>
  </si>
  <si>
    <t>Manual Journal</t>
  </si>
  <si>
    <t>Reversal: Defer Part of £15k Grant Income recvd 13/1/25, but only part used - Defer Part of £15k Grant Income recvd 13/1/25, but only part used</t>
  </si>
  <si>
    <t>#688</t>
  </si>
  <si>
    <t>Receive Money</t>
  </si>
  <si>
    <t>County Durham Grant - Grant for Community Project</t>
  </si>
  <si>
    <t>Grant Income South Lanarkshire - Grant Income for build</t>
  </si>
  <si>
    <t>BGC Grant - Grant Income for Professional Fees Hall Development</t>
  </si>
  <si>
    <t>Total GCG - Sales - Grant Income</t>
  </si>
  <si>
    <t>Spend Money</t>
  </si>
  <si>
    <t>South Lanarkshire Council - Cost to release planning permission</t>
  </si>
  <si>
    <t>Ardmore Point Ltd. - Topographical report, Coal Board, Ground Investigation, Utility Plan, Coal Plan and Desk Study</t>
  </si>
  <si>
    <t>Prepaid Grant Monies as at 231/3/25:</t>
  </si>
  <si>
    <t>Need to analyse all Grant Income in year versus costs expended in year to ascertain if any Grant Income needs 'held over to next year, and ensure we have matched income against matched spend</t>
  </si>
  <si>
    <t>Account Transactions</t>
  </si>
  <si>
    <t>For the period 1 April 2025 to 31 July 2026</t>
  </si>
  <si>
    <t>Stephen Urquart - Tickets</t>
  </si>
  <si>
    <t>Print my Tickets - Ticket books to sell for B&amp;G</t>
  </si>
  <si>
    <t>Stephen Urquart - LED Lighting for bar</t>
  </si>
  <si>
    <t>Steve Urquhart - Raffle Ticket Books</t>
  </si>
  <si>
    <t>Stephen Urquart - Cables</t>
  </si>
  <si>
    <t>Stephen Urquart - Rope/Cord</t>
  </si>
  <si>
    <t>Stephen Urquart - Misc</t>
  </si>
  <si>
    <t>Stephen Urquart - Extension leads</t>
  </si>
  <si>
    <t>Stephen Urquart - Cabling</t>
  </si>
  <si>
    <t>Stephen Urquart - Lighting</t>
  </si>
  <si>
    <t>Stephen Urquart - Cable ties</t>
  </si>
  <si>
    <t>Stephen Urquart - trooli marketing</t>
  </si>
  <si>
    <t>Stephen Urquart - Cable trunking</t>
  </si>
  <si>
    <t>Reversal: Year End Accruals of Costs &amp; Income per ID schedule Excel - Various Costs post 31/3 to accrue-B&amp;G</t>
  </si>
  <si>
    <t>#686</t>
  </si>
  <si>
    <t>Hire Power - Diesel for Generators</t>
  </si>
  <si>
    <t>Rocio - Items for B&amp;G</t>
  </si>
  <si>
    <t>Jinty - Items for B&amp;G</t>
  </si>
  <si>
    <t>B&amp;G Festival - Backline</t>
  </si>
  <si>
    <t>Backline</t>
  </si>
  <si>
    <t>B&amp;G Festival - Cost of Band</t>
  </si>
  <si>
    <t>Oasis</t>
  </si>
  <si>
    <t>anne anderson - Banners</t>
  </si>
  <si>
    <t>Leanne Caldwell - Catering Supplies</t>
  </si>
  <si>
    <t>Halliday Coaches - Bus Runs for B&amp;G</t>
  </si>
  <si>
    <t>Avondale Community Transport - Bus Hire</t>
  </si>
  <si>
    <t>Connor Fyfe - Musician for Glassfest</t>
  </si>
  <si>
    <t xml:space="preserve">Rocio - First Aid </t>
  </si>
  <si>
    <t xml:space="preserve">Amazon - Light for Community Bar </t>
  </si>
  <si>
    <t>Event a Loo - Loo hire</t>
  </si>
  <si>
    <t>Baillies Marquees - Marquee Hire</t>
  </si>
  <si>
    <t>Paul Denning - Biffa Bins</t>
  </si>
  <si>
    <t>Gill Brothers - Items for B&amp;G</t>
  </si>
  <si>
    <t>Class One Traffic - Traffic management</t>
  </si>
  <si>
    <t>Amazon - Items for B&amp;G</t>
  </si>
  <si>
    <t>Glassfest Cost of Acts - Cost of Acts for Glassfest</t>
  </si>
  <si>
    <t>Glassfest Acts</t>
  </si>
  <si>
    <t>Fortune Dragon - Drinks for Volunteers</t>
  </si>
  <si>
    <t>Janet Crawford - Till Drawer for Glassfest</t>
  </si>
  <si>
    <t>Steve McKenna - Sound and Lighting</t>
  </si>
  <si>
    <t>Janet Crawford - Items for Glassfest</t>
  </si>
  <si>
    <t>Adamantine Security - Security for Glassfest</t>
  </si>
  <si>
    <t>Leanne Caldwell - Food</t>
  </si>
  <si>
    <t>Janet Crawford - Items for B&amp;G</t>
  </si>
  <si>
    <t>Amazon - Walkie Talkies</t>
  </si>
  <si>
    <t>Halliday Coaches - Coach Hire</t>
  </si>
  <si>
    <t>Total GCG - B&amp;G Festival Costs</t>
  </si>
  <si>
    <t>Gear 4 music - AMP for Hall</t>
  </si>
  <si>
    <t>Janet Crawford - Defib Pads</t>
  </si>
  <si>
    <t>Festive Lights Ltd - Village Xmas Lights</t>
  </si>
  <si>
    <t>LED Technologies - Rope Light Xmas</t>
  </si>
  <si>
    <t>Wordpress - Website Fees 2 Years</t>
  </si>
  <si>
    <t>Gordon - Container Hire and Movement</t>
  </si>
  <si>
    <t>Container Hire and Movement</t>
  </si>
  <si>
    <t>Total GCG - Equipment &amp; Rental costs</t>
  </si>
  <si>
    <t>GCG - Gifts &amp; Donations</t>
  </si>
  <si>
    <t>Beatson Charity Event - Top up payment to charity</t>
  </si>
  <si>
    <t>Top Up Payment</t>
  </si>
  <si>
    <t>Total GCG - Gifts &amp; Donations</t>
  </si>
  <si>
    <t>Angus Designs - Search Fees</t>
  </si>
  <si>
    <t>Angus Designs - Design Fees</t>
  </si>
  <si>
    <t>Kilbryde Consultants - Professional fees</t>
  </si>
  <si>
    <t>LT Funding - LT Funding Release Cost of Grant</t>
  </si>
  <si>
    <t>Total GCG - Hall Refurb Project - Prof Fees</t>
  </si>
  <si>
    <t>Stephen Urquart - Postcrete</t>
  </si>
  <si>
    <t>Amazon - Collection Buckets &amp; First Aid kit</t>
  </si>
  <si>
    <t>ESR Roofing Ltd - Roof repairs to the hall</t>
  </si>
  <si>
    <t>Janet Crawford - Rubbish removal</t>
  </si>
  <si>
    <t>Total GCG - Hall Repairs &amp; Maintenance Costs</t>
  </si>
  <si>
    <t>kirkton insurance Services - Insurance for Hall - Annual Renewal</t>
  </si>
  <si>
    <t>Total GCG - Insurance</t>
  </si>
  <si>
    <t>Stephen Urquart - Reggae Banners</t>
  </si>
  <si>
    <t>Reversal: Year End Accruals of Costs &amp; Income per ID schedule Excel - Prism (333.33), Red Shoes (£540) - ticket share to accrue</t>
  </si>
  <si>
    <t>Prism - Cost of Act</t>
  </si>
  <si>
    <t>Cost of Act</t>
  </si>
  <si>
    <t>South Lanarkshire Council - Licence for Comedy Night May</t>
  </si>
  <si>
    <t xml:space="preserve">Red Shoes - Ticket Share of Acts </t>
  </si>
  <si>
    <t>Amazon - Frames for Raffle Prizes</t>
  </si>
  <si>
    <t>David Colvin - Thunderstruck Ticket Share</t>
  </si>
  <si>
    <t>Strathaven Castle - Bouncy Castle Hire</t>
  </si>
  <si>
    <t>Bouncy Castle Hire</t>
  </si>
  <si>
    <t xml:space="preserve">Leanne Caldwell - Cost of catering </t>
  </si>
  <si>
    <t>Leanne Caldwell - Cost of catering</t>
  </si>
  <si>
    <t>Laura Davidson - Cost of merchandise</t>
  </si>
  <si>
    <t>Laura Davidson - Cost of Merchandise</t>
  </si>
  <si>
    <t>Laura Davidson - cost of merchandise</t>
  </si>
  <si>
    <t>Prism - Cost of Prism band</t>
  </si>
  <si>
    <t>Cost of Band</t>
  </si>
  <si>
    <t>Glassford Inn - Drinks for Volunteers</t>
  </si>
  <si>
    <t>Tudor Coffee House - Catering for Open day</t>
  </si>
  <si>
    <t>South Lanarkshire Council - Licence Events</t>
  </si>
  <si>
    <t>South Lanarkshire Council - Licence for Events</t>
  </si>
  <si>
    <t>Les Hogan - Items Purchased for Hall</t>
  </si>
  <si>
    <t>Alan Walker - Cost of Act</t>
  </si>
  <si>
    <t>Cost Of Act</t>
  </si>
  <si>
    <t>Paul Denning - Raffle tickets</t>
  </si>
  <si>
    <t>Oasis - Cost of Sound for Gig</t>
  </si>
  <si>
    <t>Cost of Sound</t>
  </si>
  <si>
    <t>Oasis Cost of Act - Oasis Cost of Act</t>
  </si>
  <si>
    <t>raymond Mearns - Top up payment for Comedy Night Acts</t>
  </si>
  <si>
    <t>Total GCG - Other Events Costs</t>
  </si>
  <si>
    <t>Reversal: Year End Accruals of Costs &amp; Income per ID schedule Excel - R McEwan cost for March, pd April accrue</t>
  </si>
  <si>
    <t>Jinty - Defib Pads</t>
  </si>
  <si>
    <t>Robert McEwan - Caretaker Duties</t>
  </si>
  <si>
    <t>Robert McEwan - Caretaker Duties July</t>
  </si>
  <si>
    <t>Robert McEwan - Caretaker Duties August</t>
  </si>
  <si>
    <t>Tam - Installation of XMAS Lights</t>
  </si>
  <si>
    <t>Xmas Lights Installation</t>
  </si>
  <si>
    <t>Alan Walker - Drinks for Volunteers</t>
  </si>
  <si>
    <t>Volunteer Drinks</t>
  </si>
  <si>
    <t>Robert McEwan - Caretaker Duties Oct</t>
  </si>
  <si>
    <t>Paul Denning - Wire Ties for Xmas tree</t>
  </si>
  <si>
    <t>Clare Miller - Caretaking Duties</t>
  </si>
  <si>
    <t>Clare Miller - Caretaking Duties December</t>
  </si>
  <si>
    <t>Common Greenery - Village Christmas tree</t>
  </si>
  <si>
    <t>Clare Miller - Caretaking Duties January</t>
  </si>
  <si>
    <t>Spice - Christmas Meal for Committee</t>
  </si>
  <si>
    <t>Clare Miller - Caretaking Duties February</t>
  </si>
  <si>
    <t>Xmas Decorations - Removal of Decs</t>
  </si>
  <si>
    <t>Decs Removal</t>
  </si>
  <si>
    <t>Clare Miller - Caretaking Duties March</t>
  </si>
  <si>
    <t>Clare Miller - Caretaking Duties April</t>
  </si>
  <si>
    <t>Fortune Dragon - Drinks for Church Meeting</t>
  </si>
  <si>
    <t>Clare Miller - Caretaking Duties May</t>
  </si>
  <si>
    <t>Clare Miller - Caretaking Duties June</t>
  </si>
  <si>
    <t>Total GCG - Other/Misc Costs</t>
  </si>
  <si>
    <t>Reversal: Year End Accruals of Costs &amp; Income per ID schedule Excel - EDF 4 bills to accrue (Sept 24 to Mar 25)</t>
  </si>
  <si>
    <t>EDF - EDF Energy Bill for Hall</t>
  </si>
  <si>
    <t>EDF - Electricity Bill for Hall - Dec 24 to jan 25</t>
  </si>
  <si>
    <t>Total GCG - Utilities Costs</t>
  </si>
  <si>
    <t>Xero Accounting - Xero - Mthly Subscription Fee</t>
  </si>
  <si>
    <t>Amazon - Iphone Headphone Adapter</t>
  </si>
  <si>
    <t>Total GCG - Web, Tech etc</t>
  </si>
  <si>
    <t>Bookers - B&amp;G Bar Supplies</t>
  </si>
  <si>
    <t>Bookers - Bookers Bar Supplies</t>
  </si>
  <si>
    <t>Janet Crawford - Bar Supplies</t>
  </si>
  <si>
    <t>Janet Crawford - Soft Drinks for Thunderstruck Bar</t>
  </si>
  <si>
    <t>Bookers - Bar Supplies</t>
  </si>
  <si>
    <t>Physic Night - Cash Bar</t>
  </si>
  <si>
    <t>Bar</t>
  </si>
  <si>
    <t>Les Hogan - Tonis Water</t>
  </si>
  <si>
    <t>Janet Crawford - Sainsburys bar supplies</t>
  </si>
  <si>
    <t>Janet Crawford - Bar Bits</t>
  </si>
  <si>
    <t>EB - Bar Supplies</t>
  </si>
  <si>
    <t>Bookers -  Bar Supplies</t>
  </si>
  <si>
    <t>Bookers - Gala Day Supplies</t>
  </si>
  <si>
    <t>Total GCG - Cost of Sales on Bar Takings - All Other Events</t>
  </si>
  <si>
    <t>Reversal: Year End Accruals of Costs &amp; Income per ID schedule Excel - 4 inv's recvd post year end for accruing into 24-25</t>
  </si>
  <si>
    <t>Solway Spirits - B&amp;G Supplies</t>
  </si>
  <si>
    <t>The Wee Farm Distillers - B&amp;G Supplies</t>
  </si>
  <si>
    <t>Select Drams Ltd - B&amp;G Supplies</t>
  </si>
  <si>
    <t>Loch Lomond Brewery - B&amp;G Supplies, prev accrued</t>
  </si>
  <si>
    <t>Rocio - Misc for B&amp;G Bar</t>
  </si>
  <si>
    <t>Beerwulf - Non Alco Beers</t>
  </si>
  <si>
    <t>Noahs Beer - West (Kegs and Equipment)</t>
  </si>
  <si>
    <t>Bookers - Refund from Bar sales Glassfest</t>
  </si>
  <si>
    <t>MCKerr Fencng - Gin etc for Glassfest</t>
  </si>
  <si>
    <t>Select Drams Ltd - Gin etc for Glasfest</t>
  </si>
  <si>
    <t>Total GCG - Cost of Sales on Bar Takings - B&amp;G Festival</t>
  </si>
  <si>
    <t>Square CC Machine - Alan Walker Bar Takings</t>
  </si>
  <si>
    <t>Square CC Machine - Bar Takings Comedy Club January 2026</t>
  </si>
  <si>
    <t>Glassfest Bar - Glassfest bar takings</t>
  </si>
  <si>
    <t>Bar takings</t>
  </si>
  <si>
    <t>Square CC Machine - Glassfest Bar</t>
  </si>
  <si>
    <t>Square CC Machine - Glassfest Tickets x 2</t>
  </si>
  <si>
    <t>Total GCG - Income - B&amp;G Festival - Bar Takings</t>
  </si>
  <si>
    <t>Glassfest Raffle - Raffle</t>
  </si>
  <si>
    <t>Raffle</t>
  </si>
  <si>
    <t>Glassfest Football Card - Football Card</t>
  </si>
  <si>
    <t>Football Card</t>
  </si>
  <si>
    <t>Total GCG - Income - B&amp;G Festival - Other Income</t>
  </si>
  <si>
    <t>Receivable Invoice</t>
  </si>
  <si>
    <t>Taal - 1 x Sponsorhip</t>
  </si>
  <si>
    <t>Glassfest Sponsor</t>
  </si>
  <si>
    <t>kirk Hendry - 1 x Sponsorship</t>
  </si>
  <si>
    <t>LarkhallTaxis - 1 x Sponsorship</t>
  </si>
  <si>
    <t>Ian Dickson - 1x Sponsorship</t>
  </si>
  <si>
    <t>Glassfest Sponsorship</t>
  </si>
  <si>
    <t>Made to Shine - 1 x Sponsorship</t>
  </si>
  <si>
    <t>Sorbie hayes - 1 x Sponsorship</t>
  </si>
  <si>
    <t>Lift/Shift - 1 x Sponsorship</t>
  </si>
  <si>
    <t>strathaven Round Table - 1 x Sponsorship</t>
  </si>
  <si>
    <t>Fower Coffee - 1 x Sponsorship</t>
  </si>
  <si>
    <t>Drumclog Plant - 1 x Sponsorship</t>
  </si>
  <si>
    <t>Residence - 1 x Sponsorship</t>
  </si>
  <si>
    <t>avon builders - 1 x Sponsorship</t>
  </si>
  <si>
    <t>Kennedy Landscaping - 1 x Sponsorship</t>
  </si>
  <si>
    <t>Marc Light - 1 x Sponsorship</t>
  </si>
  <si>
    <t>Cruive - 1 x Sponsorship</t>
  </si>
  <si>
    <t>Capleo Ltd - 1 x Sponsorship</t>
  </si>
  <si>
    <t>Jintys Driving School - 1 x Sponsorship</t>
  </si>
  <si>
    <t>ESR Roofing Ltd - 1 x Sponsorship</t>
  </si>
  <si>
    <t>Neary Electrical - 1 x Sponsorship</t>
  </si>
  <si>
    <t>INTRANSIT - 1 x Sponsorship</t>
  </si>
  <si>
    <t>Cleaning Doctor - 1 x Sponsorship</t>
  </si>
  <si>
    <t>Strathaven Hotel - 1 x Sponsorship</t>
  </si>
  <si>
    <t>SOK Construction - 1 x Sponsorship</t>
  </si>
  <si>
    <t>Miller Estate Agents - 1 x Sponsorship</t>
  </si>
  <si>
    <t>Strachan Butchers - 1 x Sponsorship</t>
  </si>
  <si>
    <t>Your Boutique - 1 x Sponsorship</t>
  </si>
  <si>
    <t>GSM Bathrooms - 1 x Sponsorship</t>
  </si>
  <si>
    <t>Davey marshall - 1 x Sponsorship</t>
  </si>
  <si>
    <t>Drain Fix Solutions - 1 x Sponsorship</t>
  </si>
  <si>
    <t>Cloburn - Main Sponsor Glassfest</t>
  </si>
  <si>
    <t>Total GCG - Income - B&amp;G Festival - Sponsors</t>
  </si>
  <si>
    <t>Dylan Hampshire - Xmas Stall Hire</t>
  </si>
  <si>
    <t>Glassford Stall Hire</t>
  </si>
  <si>
    <t>No Limits Brewing - 1 x Stall Hire</t>
  </si>
  <si>
    <t>Glassfest Stall Hire</t>
  </si>
  <si>
    <t>Sulwathbrewers - 1 x Stall Hire</t>
  </si>
  <si>
    <t>UpFrontbrewing.com - 1 x Stall Hire</t>
  </si>
  <si>
    <t>Glassfest Stall</t>
  </si>
  <si>
    <t>strangers Brewing - 1 x Stall Hire</t>
  </si>
  <si>
    <t>two towns down - 1 x Stall Hire</t>
  </si>
  <si>
    <t>Craobh Gin - 1 x extra large Stall Hire (4Mx1M)</t>
  </si>
  <si>
    <t>Street Scullery - 1 x Pitch for Glassfest</t>
  </si>
  <si>
    <t>Base Pizza - 1 x Pitch Glassfest</t>
  </si>
  <si>
    <t>Ellis Gin - 1 x Glassfest Stall</t>
  </si>
  <si>
    <t>The Jaunty Camper - 1 x Stall</t>
  </si>
  <si>
    <t>Biggar Gin - i x Stall for Glassfest</t>
  </si>
  <si>
    <t>Netherfield House - 1 x Stall</t>
  </si>
  <si>
    <t>Total GCG - Income - B&amp;G Festival - Stall &amp; Catering Holders</t>
  </si>
  <si>
    <t>Reversal: Year End Accruals of Costs &amp; Income per ID schedule Excel - Ticket Sales Deposited 2/4 but IRO B&amp;G Festival</t>
  </si>
  <si>
    <t>Eventbrite Ticket Sales - B&amp;G Ticket Sales x 286</t>
  </si>
  <si>
    <t>Square CC Machine - 2 x Tickets for George Michael</t>
  </si>
  <si>
    <t>Square CC Machine - Oasis tickets</t>
  </si>
  <si>
    <t>Square CC Machine - Oasis Tickets</t>
  </si>
  <si>
    <t>S Muir - 4 tickets Glassfest</t>
  </si>
  <si>
    <t>Glassfest Tickets - 10 Glassfest Tickets</t>
  </si>
  <si>
    <t>Theo Tickets</t>
  </si>
  <si>
    <t>Square CC Machine - Bar Takings Comedy January</t>
  </si>
  <si>
    <t>A Dunn - A Dunn Glassfest Tickets x 8</t>
  </si>
  <si>
    <t>Common Greenery - 2 x Tickets Glassfest</t>
  </si>
  <si>
    <t>Glassfest Tickets</t>
  </si>
  <si>
    <t>D Hamilton - 1 Glassfest Tickets</t>
  </si>
  <si>
    <t>D Hamilton - 2 Glassfest Tickets</t>
  </si>
  <si>
    <t>Lift/Shift - 13 x Glassfest Tickets</t>
  </si>
  <si>
    <t>1 Glassfest tickets</t>
  </si>
  <si>
    <t>Square CC Machine - Physic Night Bar</t>
  </si>
  <si>
    <t>Square CC Machine - 3 x Glassfest  Tickets</t>
  </si>
  <si>
    <t>Square CC Machine - Glassfest Tickets x 13</t>
  </si>
  <si>
    <t>Glassgfest Cash Tickets - Glassfest tickets</t>
  </si>
  <si>
    <t>Tickets</t>
  </si>
  <si>
    <t>Eventbrite Ticket Sales - Glassfest Ticket Sales</t>
  </si>
  <si>
    <t>Square CC Machine - Glassfest Ticket</t>
  </si>
  <si>
    <t>Square CC Machine - Bar Sales Comedy Night April</t>
  </si>
  <si>
    <t>Square CC Machine - Ibiza Tickets</t>
  </si>
  <si>
    <t>Total GCG - Income - B&amp;G Festival - Ticket Sales</t>
  </si>
  <si>
    <t>Masons Lodge - Meeting hall hire</t>
  </si>
  <si>
    <t>EK Dog Training - EK Dog training Sessions</t>
  </si>
  <si>
    <t>April Hall Hire</t>
  </si>
  <si>
    <t>Jo Martin - Hall Hire March x 5</t>
  </si>
  <si>
    <t>Hall Hire March</t>
  </si>
  <si>
    <t>K Skimming - Hall Hire x 3 Hours</t>
  </si>
  <si>
    <t>Birthday Party Hall Hire</t>
  </si>
  <si>
    <t>K Skimming - Birthday party Hall Hire</t>
  </si>
  <si>
    <t>Jo Martin - Hall Hire-Jo Nov</t>
  </si>
  <si>
    <t>Dog Training EK - Hall Hire Dog training</t>
  </si>
  <si>
    <t>Jo Martin - 3 x hall Hires April</t>
  </si>
  <si>
    <t>Hall Hire April</t>
  </si>
  <si>
    <t>Charles Ferrier - 4 x Hall Hire</t>
  </si>
  <si>
    <t>Hall Hire May</t>
  </si>
  <si>
    <t>EK Dog Training - Hall Hire May (x 4 x 2 Hr sessions)</t>
  </si>
  <si>
    <t>Jo Martin - Hall Hire May</t>
  </si>
  <si>
    <t>May Hall Useage</t>
  </si>
  <si>
    <t>Charles Ferrie - Hall Hire June</t>
  </si>
  <si>
    <t>Man Yoga</t>
  </si>
  <si>
    <t>EK Dog Training - Hall Hire June (2 Hr Sessions)</t>
  </si>
  <si>
    <t>Dog Training</t>
  </si>
  <si>
    <t>Lisa Roy Pilates - Hall Hire May and June</t>
  </si>
  <si>
    <t>Pilates Classes</t>
  </si>
  <si>
    <t>Charles Ferrie - 5 x Hall Hires(1st, 8th, 15th, 22nd, 29th)</t>
  </si>
  <si>
    <t>Hall Hire YOGA</t>
  </si>
  <si>
    <t>Jo Martin - 4 x Hall Hires (June)</t>
  </si>
  <si>
    <t>Hall Hire</t>
  </si>
  <si>
    <t>Lisa Roy Pilates - July Hall Hire</t>
  </si>
  <si>
    <t>Pilates Hall Hire</t>
  </si>
  <si>
    <t>EK Dog Training - Hall Hire (6th, 13th, 20th &amp; 27th Aug)</t>
  </si>
  <si>
    <t>Charles Ferrie - Hall Hire Yoga Man</t>
  </si>
  <si>
    <t>Jo Martin - Hall Hire</t>
  </si>
  <si>
    <t>HALL HIRE JULY</t>
  </si>
  <si>
    <t>Round Table 50 - Hall Hire for Cylists Event</t>
  </si>
  <si>
    <t>Jo Martin - 3 x Hall Hires</t>
  </si>
  <si>
    <t>Hall Hire August</t>
  </si>
  <si>
    <t>EK Dog Training - 4 x Hall Hires</t>
  </si>
  <si>
    <t>INV-0020</t>
  </si>
  <si>
    <t>Charles Ferrie - 9 x Hall Hires</t>
  </si>
  <si>
    <t>Jo Martin - Hall Hire Glassford x 5</t>
  </si>
  <si>
    <t>Hall Hires September</t>
  </si>
  <si>
    <t>EK Dog Training - Hall Hire October</t>
  </si>
  <si>
    <t>Hall Hire Glassford</t>
  </si>
  <si>
    <t>Fiercely Fit - 3 x Hall Hires</t>
  </si>
  <si>
    <t>October Hall Hire</t>
  </si>
  <si>
    <t>Charles Ferrie - Hall Hire Glassford</t>
  </si>
  <si>
    <t>INV-0024</t>
  </si>
  <si>
    <t>Fiercely Fit - Hall Hire October</t>
  </si>
  <si>
    <t>Charles Ferrie - 8 Hall Hires</t>
  </si>
  <si>
    <t>Hall Hire November</t>
  </si>
  <si>
    <t>Fiercely Fit - 4 x Saturdays</t>
  </si>
  <si>
    <t>Fiercely Fit - 3 x Wednesdays</t>
  </si>
  <si>
    <t>Jo Martin - 4 sessions</t>
  </si>
  <si>
    <t>Glassford Hall Hire</t>
  </si>
  <si>
    <t>lr211278@sky.com - Xmas Stall Glassford</t>
  </si>
  <si>
    <t>Miley Rodgers Xmas Stall</t>
  </si>
  <si>
    <t>Toe Beans Crochet - Stall Hire</t>
  </si>
  <si>
    <t>Xmas Stall Glassford</t>
  </si>
  <si>
    <t>Lindsay Robertson - Glassford Stall hire</t>
  </si>
  <si>
    <t>Xmas Market Stall Hire</t>
  </si>
  <si>
    <t>Sandra Smith - Stall Hire Glassford</t>
  </si>
  <si>
    <t>Xmas Stall Hire Glassford</t>
  </si>
  <si>
    <t>June Brady - Xmas Stall Hire</t>
  </si>
  <si>
    <t>Xmas Stall Holder</t>
  </si>
  <si>
    <t>Monica Coutts - Stall Hire Glassford</t>
  </si>
  <si>
    <t>Xmas Stall Glassfors</t>
  </si>
  <si>
    <t>Sarah Bell - Xmas Stall Hire</t>
  </si>
  <si>
    <t>Glassford Stall hire</t>
  </si>
  <si>
    <t>Jo Martin - Hall Hire-Jo November</t>
  </si>
  <si>
    <t>EK Dog Training - Nov Hall Hire</t>
  </si>
  <si>
    <t>mccoutts@hotmail.com - Stall Hire Xmas Market</t>
  </si>
  <si>
    <t>XMAS Market Glassford</t>
  </si>
  <si>
    <t>natibuni@gmail.com - Stall Hire Xmas Mkt</t>
  </si>
  <si>
    <t>Glassford Xmas Stall Hire</t>
  </si>
  <si>
    <t>Charles Ferrie - 5 x Hall Hire (1 removed due to Adverse Weather)</t>
  </si>
  <si>
    <t>Hall Hire December</t>
  </si>
  <si>
    <t>Fiercely Fit - 4 x Saturday @ 2 hrs</t>
  </si>
  <si>
    <t>Hall Hires December</t>
  </si>
  <si>
    <t>Fiercely Fit - 3 x Wednesday @ 1.5 hrs</t>
  </si>
  <si>
    <t>Young Farmers - 2 sessions at 2 hrs each</t>
  </si>
  <si>
    <t>Fiercely Fit - Hall Hire December</t>
  </si>
  <si>
    <t>Fiercely Fit - Hall Hire Dec</t>
  </si>
  <si>
    <t>Fiercely Fit - 5 x Saturday Hires</t>
  </si>
  <si>
    <t>Hall Hire January</t>
  </si>
  <si>
    <t>Fiercely Fit - Outstanding Balance from December</t>
  </si>
  <si>
    <t>Young Farmers - 2 x hall Hires</t>
  </si>
  <si>
    <t>Hall Hire February</t>
  </si>
  <si>
    <t>Charles Ferrie - 8 x Hall Hires Yoga Man</t>
  </si>
  <si>
    <t>Common Greenery - 1 x Spomsorship</t>
  </si>
  <si>
    <t>Charles Ferrie - 9 sessions @ £30</t>
  </si>
  <si>
    <t>Charles Ferrie - 7 x Hall Hires (1 removed due to cancellation)</t>
  </si>
  <si>
    <t>Hall Hire April 2026</t>
  </si>
  <si>
    <t>Lauren (Funeral Event) - Hall hire x 4 hours</t>
  </si>
  <si>
    <t>Hall Hire Funeral</t>
  </si>
  <si>
    <t>Charles Ferrie - 6 x full hall Hire, 1 x half hire</t>
  </si>
  <si>
    <t>Charles Ferrie - 9 x Hall Hires June</t>
  </si>
  <si>
    <t>Hall Hires June</t>
  </si>
  <si>
    <t>Charles Ferrie - 7 x Hires (2 discounted from last month - 5 Hall Hires July)</t>
  </si>
  <si>
    <t>Hall Hires July</t>
  </si>
  <si>
    <t>Charles Ferrie - Yoga Hall Hire</t>
  </si>
  <si>
    <t>Total GCG - Income - Hall Hires</t>
  </si>
  <si>
    <t>Square CC Machine - Coffee Morning</t>
  </si>
  <si>
    <t>Total GCG - Income - Other</t>
  </si>
  <si>
    <t>Sanjeeve Event - Bar takings</t>
  </si>
  <si>
    <t>Square CC Machine - Sanjeev Bar</t>
  </si>
  <si>
    <t>Square CC Machine - Comedy Night Tickets</t>
  </si>
  <si>
    <t>Comedy Night Bar Sales - Comedy Night Bar sales</t>
  </si>
  <si>
    <t>Bar Sales</t>
  </si>
  <si>
    <t>Square CC Machine - May Comedy Night Bar Sales</t>
  </si>
  <si>
    <t>Square CC Machine - Thunderstruck Bar Sales</t>
  </si>
  <si>
    <t>Thunderstruck bar - Bar takings</t>
  </si>
  <si>
    <t>Fun Day - Fun Day Takings</t>
  </si>
  <si>
    <t>Fun Day</t>
  </si>
  <si>
    <t>Prism - Prism Night Bar Sales</t>
  </si>
  <si>
    <t>Square CC Machine - Bar takings Comedy Night September</t>
  </si>
  <si>
    <t>Comedy Night September - Bar takings</t>
  </si>
  <si>
    <t>Comedy Night Bar</t>
  </si>
  <si>
    <t>Square CC Machine - Physis Night Bar Sales</t>
  </si>
  <si>
    <t>Alan Walker - George Michael Bar Takings</t>
  </si>
  <si>
    <t>Tribute Night</t>
  </si>
  <si>
    <t>Oasis Bar Takings - Bar takings</t>
  </si>
  <si>
    <t>Bar Takings</t>
  </si>
  <si>
    <t>Comedy Night - bar takings</t>
  </si>
  <si>
    <t>Comedy Night April - Bar Cash</t>
  </si>
  <si>
    <t>Square CC Machine - Beatson Event Bar</t>
  </si>
  <si>
    <t>Total GCG - Income from Events (Comedy, Music etc) - Bar Takings</t>
  </si>
  <si>
    <t>Sanjeeve Event - Raffle</t>
  </si>
  <si>
    <t>Sanjeeve Event - Football card</t>
  </si>
  <si>
    <t>Football card</t>
  </si>
  <si>
    <t>Square CC Machine - Sanjeev Football Card</t>
  </si>
  <si>
    <t>Square CC Machine - Sanjeev Raffle</t>
  </si>
  <si>
    <t>Comedy Night raffle - Raffle</t>
  </si>
  <si>
    <t>affle</t>
  </si>
  <si>
    <t>Comedy Night Football - Football Card</t>
  </si>
  <si>
    <t>Prism Bar - Bar sales</t>
  </si>
  <si>
    <t>Prism Bar takings</t>
  </si>
  <si>
    <t>Comedy Night - Raffle Sales</t>
  </si>
  <si>
    <t>Comedy Night - Football card sales</t>
  </si>
  <si>
    <t>Physic Night - Raffle</t>
  </si>
  <si>
    <t>Square CC Machine - Misc Pub Raffle</t>
  </si>
  <si>
    <t>Alan Walker - Raffle</t>
  </si>
  <si>
    <t>Xmas Donations - Donations</t>
  </si>
  <si>
    <t>Xmas Fayre</t>
  </si>
  <si>
    <t>XMAS Fayre raffle - Raffle</t>
  </si>
  <si>
    <t>Oasis Raffle - Raffle</t>
  </si>
  <si>
    <t>Comedy Night - Football Card</t>
  </si>
  <si>
    <t>Comedy Night April - Football card</t>
  </si>
  <si>
    <t>Total GCG - Income from Events (Comedy, Music etc) - Raffle/Donations</t>
  </si>
  <si>
    <t>Sanjeeve Event - Ticket Sales</t>
  </si>
  <si>
    <t>Ticket Sales</t>
  </si>
  <si>
    <t>D Hamilton - Comedy Night May 2025 x 4</t>
  </si>
  <si>
    <t>Eventbrite Ticket Sales - Thunderstruck ticket Sales</t>
  </si>
  <si>
    <t>Square CC Machine - October Comedy Night tickets x 2</t>
  </si>
  <si>
    <t>Prism - Ticket Sales from various events</t>
  </si>
  <si>
    <t>Eventbrite Ticket Sales - Fun Day Ticket Sales</t>
  </si>
  <si>
    <t>Eventbrite Ticket Sales - Prism</t>
  </si>
  <si>
    <t>Prism - Prism Ticket Sales</t>
  </si>
  <si>
    <t>Comedy Night - Tickets x 14</t>
  </si>
  <si>
    <t>Ticket Sales (Stevie)</t>
  </si>
  <si>
    <t>Square CC Machine - Michael George Robbie Williams Tickets</t>
  </si>
  <si>
    <t>Eventbrite Ticket Sales - Alan Walker Ticket Sales</t>
  </si>
  <si>
    <t>Eventbrite Ticket Sales - Oasis Tickets</t>
  </si>
  <si>
    <t>Eventbrite Ticket Sales - Comedy Club Tickets January 2026</t>
  </si>
  <si>
    <t>Oasis Tickets - 4 Tickets</t>
  </si>
  <si>
    <t>Square CC Machine - Tickets for Club Night</t>
  </si>
  <si>
    <t>Square CC Machine - Ibiza Night Ticket</t>
  </si>
  <si>
    <t>Square CC Machine - Ibiza Night Tickets</t>
  </si>
  <si>
    <t>Total GCG - Income from Events (Comedy, Music etc) - Ticket Sales</t>
  </si>
  <si>
    <t>Zeffy - Charity Donation Beatson</t>
  </si>
  <si>
    <t>Total GCG - Other Revenue XXX</t>
  </si>
  <si>
    <t>Kype Muir Wind Farm - Grant Moneys for Build</t>
  </si>
  <si>
    <t>Review all pre &amp; post year end income and expenditure on yellow coloured tabs to establish any accruals &amp; prepayments</t>
  </si>
  <si>
    <t>Review Grant Income Code 200 tab to match all grant income to relevant spend in Nominal Detail Costs</t>
  </si>
  <si>
    <t>Adjust Stock Value in BS</t>
  </si>
  <si>
    <t>Other Accruals - EDF energy costs</t>
  </si>
  <si>
    <t>Comments</t>
  </si>
  <si>
    <t>Accounts Receivable Transactions</t>
  </si>
  <si>
    <t>Opening Balance</t>
  </si>
  <si>
    <t>EK Dog Training</t>
  </si>
  <si>
    <t>Jo Martin</t>
  </si>
  <si>
    <t>K Skimming</t>
  </si>
  <si>
    <t>Receivable Payment</t>
  </si>
  <si>
    <t>Payment: K Skimming</t>
  </si>
  <si>
    <t>Payment: Jo Martin</t>
  </si>
  <si>
    <t>Payment: EK Dog Training</t>
  </si>
  <si>
    <t>Charles Ferrier</t>
  </si>
  <si>
    <t>Payment: Charles Ferrier</t>
  </si>
  <si>
    <t>Charles Ferrie</t>
  </si>
  <si>
    <t>Lisa Roy Pilates</t>
  </si>
  <si>
    <t>Payment: Charles Ferrie</t>
  </si>
  <si>
    <t>Payment: Lisa Roy Pilates</t>
  </si>
  <si>
    <t>Round Table 50</t>
  </si>
  <si>
    <t>Payment: Round Table 50</t>
  </si>
  <si>
    <t>Fiercely Fit</t>
  </si>
  <si>
    <t>Payment: Fiercely Fit</t>
  </si>
  <si>
    <t>lr211278@sky.com</t>
  </si>
  <si>
    <t>Toe Beans Crochet</t>
  </si>
  <si>
    <t>Lindsay Robertson</t>
  </si>
  <si>
    <t>Sandra Smith</t>
  </si>
  <si>
    <t>Dylan Hampshire</t>
  </si>
  <si>
    <t>June Brady</t>
  </si>
  <si>
    <t>Monica Coutts</t>
  </si>
  <si>
    <t>Sarah Bell</t>
  </si>
  <si>
    <t>Payment: Toe Beans Crochet</t>
  </si>
  <si>
    <t>Payment: Lindsay Robertson</t>
  </si>
  <si>
    <t>Payment: Sandra Smith</t>
  </si>
  <si>
    <t>Payment: Monica Coutts</t>
  </si>
  <si>
    <t>mccoutts@hotmail.com</t>
  </si>
  <si>
    <t>natibuni@gmail.com</t>
  </si>
  <si>
    <t>Payment: mccoutts@hotmail.com</t>
  </si>
  <si>
    <t>Payment: Dylan Hampshire</t>
  </si>
  <si>
    <t>Payment: natibuni@gmail.com</t>
  </si>
  <si>
    <t>Payment: Sarah Bell</t>
  </si>
  <si>
    <t>Payment: June Brady</t>
  </si>
  <si>
    <t>Payment: lr211278@sky.com</t>
  </si>
  <si>
    <t>Young Farmers</t>
  </si>
  <si>
    <t>Payment: Young Farmers</t>
  </si>
  <si>
    <t>No Limits Brewing</t>
  </si>
  <si>
    <t>Sulwathbrewers</t>
  </si>
  <si>
    <t>UpFrontbrewing.com</t>
  </si>
  <si>
    <t>strangers Brewing</t>
  </si>
  <si>
    <t>two towns down</t>
  </si>
  <si>
    <t>Craobh Gin</t>
  </si>
  <si>
    <t>Taal</t>
  </si>
  <si>
    <t>kirk Hendry</t>
  </si>
  <si>
    <t>LarkhallTaxis</t>
  </si>
  <si>
    <t>Ian Dickson</t>
  </si>
  <si>
    <t>Made to Shine</t>
  </si>
  <si>
    <t>Sorbie hayes</t>
  </si>
  <si>
    <t>Lift/Shift</t>
  </si>
  <si>
    <t>strathaven Round Table</t>
  </si>
  <si>
    <t>Fower Coffee</t>
  </si>
  <si>
    <t>Drumclog Plant</t>
  </si>
  <si>
    <t>Residence</t>
  </si>
  <si>
    <t>avon builders</t>
  </si>
  <si>
    <t>Kennedy Landscaping</t>
  </si>
  <si>
    <t>Marc Light</t>
  </si>
  <si>
    <t>Cruive</t>
  </si>
  <si>
    <t>Capleo Ltd</t>
  </si>
  <si>
    <t>Jintys Driving School</t>
  </si>
  <si>
    <t>ESR Roofing Ltd</t>
  </si>
  <si>
    <t>Neary Electrical</t>
  </si>
  <si>
    <t>Payment: Craobh Gin</t>
  </si>
  <si>
    <t>Payment: Sulwathbrewers</t>
  </si>
  <si>
    <t>Payment: kirk Hendry</t>
  </si>
  <si>
    <t>Payment: Jintys Driving School</t>
  </si>
  <si>
    <t>Payment: Kennedy Landscaping</t>
  </si>
  <si>
    <t>Payment: strathaven Round Table</t>
  </si>
  <si>
    <t>Payment: Made to Shine</t>
  </si>
  <si>
    <t>Payment: UpFrontbrewing.com</t>
  </si>
  <si>
    <t>Payment: Lift/Shift</t>
  </si>
  <si>
    <t>INTRANSIT</t>
  </si>
  <si>
    <t>Strathaven Hotel</t>
  </si>
  <si>
    <t>Payment: ESR Roofing Ltd</t>
  </si>
  <si>
    <t>Payment: Ian Dickson</t>
  </si>
  <si>
    <t>Payment: Fower Coffee</t>
  </si>
  <si>
    <t>Payment: Marc Light</t>
  </si>
  <si>
    <t>Cleaning Doctor</t>
  </si>
  <si>
    <t>Payment: Capleo Ltd</t>
  </si>
  <si>
    <t>Payment: INTRANSIT</t>
  </si>
  <si>
    <t>Payment: No Limits Brewing</t>
  </si>
  <si>
    <t>Street Scullery</t>
  </si>
  <si>
    <t>Base Pizza</t>
  </si>
  <si>
    <t>Ellis Gin</t>
  </si>
  <si>
    <t>SOK Construction</t>
  </si>
  <si>
    <t>Miller Estate Agents</t>
  </si>
  <si>
    <t>Common Greenery</t>
  </si>
  <si>
    <t>Payment: Base Pizza</t>
  </si>
  <si>
    <t>Payment: LarkhallTaxis</t>
  </si>
  <si>
    <t>Payment: Common Greenery</t>
  </si>
  <si>
    <t>The Jaunty Camper</t>
  </si>
  <si>
    <t>Strachan Butchers</t>
  </si>
  <si>
    <t>Payment: Strachan Butchers</t>
  </si>
  <si>
    <t>Payment: SOK Construction</t>
  </si>
  <si>
    <t>Payment: Ellis Gin</t>
  </si>
  <si>
    <t>Payment: Residence</t>
  </si>
  <si>
    <t>Payment: Taal</t>
  </si>
  <si>
    <t>Biggar Gin</t>
  </si>
  <si>
    <t>Payment: Drumclog Plant</t>
  </si>
  <si>
    <t>Payment: Strathaven Hotel</t>
  </si>
  <si>
    <t>Payment: The Jaunty Camper</t>
  </si>
  <si>
    <t>Your Boutique</t>
  </si>
  <si>
    <t>GSM Bathrooms</t>
  </si>
  <si>
    <t>Payment: GSM Bathrooms</t>
  </si>
  <si>
    <t>Payment: Sorbie hayes</t>
  </si>
  <si>
    <t>Payment: Street Scullery</t>
  </si>
  <si>
    <t>Payment: strangers Brewing</t>
  </si>
  <si>
    <t>Payment: two towns down</t>
  </si>
  <si>
    <t>Drain Fix Solutions</t>
  </si>
  <si>
    <t>Davey marshall</t>
  </si>
  <si>
    <t>Payment: Davey marshall</t>
  </si>
  <si>
    <t>Payment: avon builders</t>
  </si>
  <si>
    <t>Payment: Neary Electrical</t>
  </si>
  <si>
    <t>Payment: Miller Estate Agents</t>
  </si>
  <si>
    <t>Payment: Cruive</t>
  </si>
  <si>
    <t>Payment: Your Boutique</t>
  </si>
  <si>
    <t>Payment: Biggar Gin</t>
  </si>
  <si>
    <t>Netherfield House</t>
  </si>
  <si>
    <t>Payment: Netherfield House</t>
  </si>
  <si>
    <t>Payment: Cleaning Doctor</t>
  </si>
  <si>
    <t>Payment: Drain Fix Solutions</t>
  </si>
  <si>
    <t>Total Accounts Receivable</t>
  </si>
  <si>
    <t>Closing Balance</t>
  </si>
  <si>
    <t>Grant</t>
  </si>
  <si>
    <t>Grant Defer to 26/27</t>
  </si>
  <si>
    <t>done</t>
  </si>
  <si>
    <t>PD</t>
  </si>
  <si>
    <t>ID</t>
  </si>
  <si>
    <t>VAT Balance</t>
  </si>
  <si>
    <t>Accrue into 2026/27</t>
  </si>
  <si>
    <t>This is for Glassfest so is last year</t>
  </si>
  <si>
    <t>Glassfest - Leave all in 25/26</t>
  </si>
  <si>
    <t>Glassfest - Leave in 25/26</t>
  </si>
  <si>
    <t>Accrue into 26/27</t>
  </si>
  <si>
    <t>Leave in 25/26</t>
  </si>
  <si>
    <t>Accrue to 26/27</t>
  </si>
  <si>
    <t>Summary Journal: Accrued Income into 2025-26 FY</t>
  </si>
  <si>
    <t>Dr</t>
  </si>
  <si>
    <t>Cr</t>
  </si>
  <si>
    <t>x</t>
  </si>
  <si>
    <t>Accruals/Prepaid Income</t>
  </si>
  <si>
    <t>Prepsayments / Accrued Income</t>
  </si>
  <si>
    <t>Summary Journal: Accrued Costs into 2025-26 FY</t>
  </si>
  <si>
    <t>Prepaid Grant Income - Journal Required:</t>
  </si>
  <si>
    <t>Profit/(Loss)</t>
  </si>
  <si>
    <t>To Do @ 28/9/26 - All 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</si>
</sst>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0.0"/>
    <numFmt numFmtId="166" formatCode="&quot;£&quot;#,##0"/>
    <numFmt numFmtId="167" formatCode="&quot;£&quot;#,##0.00"/>
    <numFmt numFmtId="168" formatCode="dd\ mmm\ yyyy"/>
    <numFmt numFmtId="169" formatCode="#,##0.0"/>
  </numFmts>
  <fonts count="28">
    <font>
      <sz val="9"/>
      <color theme="1"/>
      <name val="Arial"/>
    </font>
    <font>
      <sz val="11"/>
      <color theme="1"/>
      <name val="Calibri"/>
      <family val="2"/>
      <scheme val="minor"/>
    </font>
    <font>
      <sz val="14"/>
      <color theme="1"/>
      <name val="Arial"/>
    </font>
    <font>
      <b/>
      <sz val="14"/>
      <color theme="1"/>
      <name val="Arial"/>
    </font>
    <font>
      <sz val="12"/>
      <color theme="1"/>
      <name val="Arial"/>
    </font>
    <font>
      <sz val="10"/>
      <color theme="1"/>
      <name val="Arial"/>
    </font>
    <font>
      <b/>
      <sz val="10"/>
      <color theme="1"/>
      <name val="Arial"/>
    </font>
    <font>
      <b/>
      <sz val="9"/>
      <color theme="1"/>
      <name val="Arial"/>
    </font>
    <font>
      <sz val="11"/>
      <color theme="1"/>
      <name val="Century Gothic"/>
      <family val="2"/>
    </font>
    <font>
      <sz val="10"/>
      <color theme="1"/>
      <name val="Century Gothic"/>
      <family val="2"/>
    </font>
    <font>
      <sz val="10"/>
      <color theme="0"/>
      <name val="Century Gothic"/>
      <family val="2"/>
    </font>
    <font>
      <b/>
      <sz val="10"/>
      <color theme="8" tint="-0.249977111117893"/>
      <name val="Century Gothic"/>
      <family val="2"/>
    </font>
    <font>
      <sz val="14"/>
      <color theme="8" tint="-0.249977111117893"/>
      <name val="Century Gothic"/>
      <family val="2"/>
    </font>
    <font>
      <sz val="16"/>
      <color theme="0"/>
      <name val="Century Gothic"/>
      <family val="2"/>
    </font>
    <font>
      <sz val="10"/>
      <color theme="1"/>
      <name val="Century Gothic"/>
      <family val="1"/>
    </font>
    <font>
      <b/>
      <sz val="22"/>
      <color theme="1" tint="0.34998626667073579"/>
      <name val="Century Gothic"/>
      <family val="1"/>
    </font>
    <font>
      <sz val="10"/>
      <color theme="1"/>
      <name val="Century GothiC "/>
    </font>
    <font>
      <b/>
      <i/>
      <sz val="10"/>
      <color rgb="FFFF0000"/>
      <name val="Century Gothic"/>
      <family val="2"/>
    </font>
    <font>
      <b/>
      <sz val="11"/>
      <name val="Calibri"/>
      <family val="2"/>
      <scheme val="minor"/>
    </font>
    <font>
      <sz val="9"/>
      <color theme="1"/>
      <name val="Arial"/>
      <family val="2"/>
    </font>
    <font>
      <b/>
      <sz val="9"/>
      <color theme="1"/>
      <name val="Arial"/>
      <family val="2"/>
    </font>
    <font>
      <b/>
      <u/>
      <sz val="9"/>
      <color theme="1"/>
      <name val="Arial"/>
      <family val="2"/>
    </font>
    <font>
      <sz val="14"/>
      <color theme="1"/>
      <name val="Arial"/>
      <family val="2"/>
    </font>
    <font>
      <b/>
      <sz val="14"/>
      <color theme="1"/>
      <name val="Arial"/>
      <family val="2"/>
    </font>
    <font>
      <sz val="12"/>
      <color theme="1"/>
      <name val="Arial"/>
      <family val="2"/>
    </font>
    <font>
      <sz val="10"/>
      <color theme="1"/>
      <name val="Arial"/>
      <family val="2"/>
    </font>
    <font>
      <b/>
      <sz val="10"/>
      <color theme="1"/>
      <name val="Arial"/>
      <family val="2"/>
    </font>
    <font>
      <sz val="8"/>
      <name val="Arial"/>
    </font>
  </fonts>
  <fills count="14">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bgColor indexed="64"/>
      </patternFill>
    </fill>
    <fill>
      <patternFill patternType="solid">
        <fgColor rgb="FFCD9600"/>
        <bgColor indexed="64"/>
      </patternFill>
    </fill>
    <fill>
      <patternFill patternType="solid">
        <fgColor rgb="FF92D050"/>
        <bgColor indexed="64"/>
      </patternFill>
    </fill>
    <fill>
      <patternFill patternType="solid">
        <fgColor rgb="FFFF0000"/>
        <bgColor indexed="64"/>
      </patternFill>
    </fill>
  </fills>
  <borders count="21">
    <border>
      <left/>
      <right/>
      <top/>
      <bottom/>
      <diagonal/>
    </border>
    <border>
      <left/>
      <right/>
      <top/>
      <bottom style="thin">
        <color rgb="FF000000"/>
      </bottom>
      <diagonal/>
    </border>
    <border>
      <left/>
      <right/>
      <top style="thin">
        <color rgb="FFEBEBEB"/>
      </top>
      <bottom/>
      <diagonal/>
    </border>
    <border>
      <left/>
      <right/>
      <top style="thin">
        <color rgb="FF000000"/>
      </top>
      <bottom style="thin">
        <color rgb="FF00000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4659260841701"/>
      </right>
      <top style="thin">
        <color theme="0" tint="-0.249977111117893"/>
      </top>
      <bottom style="thin">
        <color theme="0" tint="-0.24994659260841701"/>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4659260841701"/>
      </bottom>
      <diagonal/>
    </border>
    <border>
      <left/>
      <right style="medium">
        <color theme="0" tint="-0.249977111117893"/>
      </right>
      <top style="thin">
        <color theme="0" tint="-0.249977111117893"/>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77111117893"/>
      </top>
      <bottom/>
      <diagonal/>
    </border>
    <border>
      <left style="thin">
        <color theme="0" tint="-0.24994659260841701"/>
      </left>
      <right style="thin">
        <color theme="0" tint="-0.24994659260841701"/>
      </right>
      <top/>
      <bottom style="thin">
        <color theme="0" tint="-0.249977111117893"/>
      </bottom>
      <diagonal/>
    </border>
    <border>
      <left style="thin">
        <color theme="0" tint="-0.24994659260841701"/>
      </left>
      <right/>
      <top style="thin">
        <color theme="0" tint="-0.24994659260841701"/>
      </top>
      <bottom style="thin">
        <color theme="0" tint="-0.249977111117893"/>
      </bottom>
      <diagonal/>
    </border>
    <border>
      <left/>
      <right/>
      <top style="thin">
        <color theme="0" tint="-0.24994659260841701"/>
      </top>
      <bottom style="thin">
        <color theme="0" tint="-0.249977111117893"/>
      </bottom>
      <diagonal/>
    </border>
    <border>
      <left/>
      <right/>
      <top style="thin">
        <color theme="0" tint="-0.249977111117893"/>
      </top>
      <bottom style="thin">
        <color theme="0" tint="-0.24994659260841701"/>
      </bottom>
      <diagonal/>
    </border>
    <border>
      <left/>
      <right/>
      <top style="thin">
        <color indexed="64"/>
      </top>
      <bottom/>
      <diagonal/>
    </border>
    <border>
      <left/>
      <right/>
      <top style="thin">
        <color indexed="64"/>
      </top>
      <bottom style="double">
        <color indexed="64"/>
      </bottom>
      <diagonal/>
    </border>
  </borders>
  <cellStyleXfs count="4">
    <xf numFmtId="0" fontId="0" fillId="0" borderId="0"/>
    <xf numFmtId="0" fontId="1" fillId="0" borderId="0"/>
    <xf numFmtId="0" fontId="1" fillId="0" borderId="0"/>
    <xf numFmtId="0" fontId="19" fillId="0" borderId="0"/>
  </cellStyleXfs>
  <cellXfs count="190">
    <xf numFmtId="0" fontId="0" fillId="0" borderId="0" xfId="0"/>
    <xf numFmtId="0" fontId="2" fillId="0" borderId="0" xfId="0" applyFont="1"/>
    <xf numFmtId="0" fontId="3" fillId="0" borderId="0" xfId="0" applyFont="1" applyAlignment="1">
      <alignment vertical="center"/>
    </xf>
    <xf numFmtId="0" fontId="4" fillId="0" borderId="0" xfId="0" applyFont="1"/>
    <xf numFmtId="0" fontId="4" fillId="0" borderId="0" xfId="0" applyFont="1" applyAlignment="1">
      <alignment vertical="center"/>
    </xf>
    <xf numFmtId="0" fontId="5" fillId="0" borderId="0" xfId="0" applyFont="1"/>
    <xf numFmtId="0" fontId="6" fillId="0" borderId="1" xfId="0" applyFont="1" applyBorder="1" applyAlignment="1">
      <alignment horizontal="left" vertical="center"/>
    </xf>
    <xf numFmtId="0" fontId="6" fillId="0" borderId="1" xfId="0" applyFont="1" applyBorder="1" applyAlignment="1">
      <alignment horizontal="right" vertical="center"/>
    </xf>
    <xf numFmtId="0" fontId="0" fillId="0" borderId="0" xfId="0" applyAlignment="1">
      <alignment vertical="center"/>
    </xf>
    <xf numFmtId="164" fontId="0" fillId="0" borderId="0" xfId="0" applyNumberFormat="1" applyAlignment="1">
      <alignment horizontal="right" vertical="center"/>
    </xf>
    <xf numFmtId="0" fontId="0" fillId="0" borderId="2" xfId="0" applyBorder="1" applyAlignment="1">
      <alignment vertical="center"/>
    </xf>
    <xf numFmtId="164" fontId="0" fillId="0" borderId="2" xfId="0" applyNumberFormat="1" applyBorder="1" applyAlignment="1">
      <alignment horizontal="right" vertical="center"/>
    </xf>
    <xf numFmtId="0" fontId="7" fillId="0" borderId="2" xfId="0" applyFont="1" applyBorder="1" applyAlignment="1">
      <alignment vertical="center"/>
    </xf>
    <xf numFmtId="164" fontId="7" fillId="0" borderId="2" xfId="0" applyNumberFormat="1" applyFont="1" applyBorder="1" applyAlignment="1">
      <alignment horizontal="right" vertical="center"/>
    </xf>
    <xf numFmtId="0" fontId="6" fillId="0" borderId="1" xfId="0" applyFont="1" applyBorder="1" applyAlignment="1">
      <alignment vertical="center"/>
    </xf>
    <xf numFmtId="0" fontId="7" fillId="2" borderId="3" xfId="0" applyFont="1" applyFill="1" applyBorder="1" applyAlignment="1">
      <alignment vertical="center"/>
    </xf>
    <xf numFmtId="164" fontId="7" fillId="2" borderId="3" xfId="0" applyNumberFormat="1" applyFont="1" applyFill="1" applyBorder="1" applyAlignment="1">
      <alignment horizontal="right" vertical="center"/>
    </xf>
    <xf numFmtId="0" fontId="7" fillId="0" borderId="0" xfId="0" applyFont="1" applyAlignment="1">
      <alignment vertical="center"/>
    </xf>
    <xf numFmtId="164" fontId="0" fillId="3" borderId="0" xfId="0" applyNumberFormat="1" applyFill="1" applyAlignment="1">
      <alignment horizontal="right" vertical="center"/>
    </xf>
    <xf numFmtId="0" fontId="0" fillId="3" borderId="0" xfId="0" applyFill="1"/>
    <xf numFmtId="0" fontId="1" fillId="0" borderId="0" xfId="1"/>
    <xf numFmtId="0" fontId="8" fillId="0" borderId="0" xfId="1" applyFont="1" applyAlignment="1">
      <alignment horizontal="left" vertical="center"/>
    </xf>
    <xf numFmtId="0" fontId="9" fillId="0" borderId="4" xfId="1" applyFont="1" applyBorder="1" applyAlignment="1">
      <alignment horizontal="left" vertical="center" indent="1"/>
    </xf>
    <xf numFmtId="0" fontId="9" fillId="6" borderId="4" xfId="1" applyFont="1" applyFill="1" applyBorder="1" applyAlignment="1">
      <alignment horizontal="left" vertical="center" indent="1"/>
    </xf>
    <xf numFmtId="0" fontId="9" fillId="0" borderId="4" xfId="1" applyFont="1" applyBorder="1" applyAlignment="1">
      <alignment horizontal="center" vertical="center"/>
    </xf>
    <xf numFmtId="0" fontId="14" fillId="0" borderId="0" xfId="1" applyFont="1"/>
    <xf numFmtId="0" fontId="14" fillId="10" borderId="0" xfId="1" applyFont="1" applyFill="1" applyAlignment="1">
      <alignment wrapText="1"/>
    </xf>
    <xf numFmtId="0" fontId="15" fillId="10" borderId="0" xfId="1" applyFont="1" applyFill="1" applyAlignment="1">
      <alignment vertical="center"/>
    </xf>
    <xf numFmtId="0" fontId="14" fillId="0" borderId="0" xfId="1" applyFont="1" applyAlignment="1">
      <alignment wrapText="1"/>
    </xf>
    <xf numFmtId="0" fontId="14" fillId="10" borderId="0" xfId="1" applyFont="1" applyFill="1"/>
    <xf numFmtId="0" fontId="9" fillId="0" borderId="11" xfId="1" applyFont="1" applyBorder="1" applyAlignment="1">
      <alignment horizontal="left" vertical="center" indent="1"/>
    </xf>
    <xf numFmtId="0" fontId="9" fillId="6" borderId="11" xfId="1" applyFont="1" applyFill="1" applyBorder="1" applyAlignment="1">
      <alignment horizontal="left" vertical="center" indent="1"/>
    </xf>
    <xf numFmtId="0" fontId="9" fillId="0" borderId="11" xfId="1" applyFont="1" applyBorder="1" applyAlignment="1">
      <alignment horizontal="center" vertical="center"/>
    </xf>
    <xf numFmtId="0" fontId="9" fillId="0" borderId="12" xfId="1" applyFont="1" applyBorder="1" applyAlignment="1">
      <alignment horizontal="left" vertical="center" indent="1"/>
    </xf>
    <xf numFmtId="0" fontId="9" fillId="6" borderId="12" xfId="1" applyFont="1" applyFill="1" applyBorder="1" applyAlignment="1">
      <alignment horizontal="left" vertical="center" indent="1"/>
    </xf>
    <xf numFmtId="0" fontId="11" fillId="5" borderId="7" xfId="1" applyFont="1" applyFill="1" applyBorder="1" applyAlignment="1">
      <alignment horizontal="left" vertical="center" indent="1"/>
    </xf>
    <xf numFmtId="0" fontId="11" fillId="5" borderId="13" xfId="1" applyFont="1" applyFill="1" applyBorder="1" applyAlignment="1">
      <alignment horizontal="left" vertical="center" indent="1"/>
    </xf>
    <xf numFmtId="0" fontId="13" fillId="9" borderId="7" xfId="1" applyFont="1" applyFill="1" applyBorder="1" applyAlignment="1">
      <alignment horizontal="left" vertical="center" indent="1"/>
    </xf>
    <xf numFmtId="0" fontId="13" fillId="9" borderId="13" xfId="1" applyFont="1" applyFill="1" applyBorder="1" applyAlignment="1">
      <alignment horizontal="left" vertical="center" indent="1"/>
    </xf>
    <xf numFmtId="0" fontId="16" fillId="4" borderId="5" xfId="1" applyFont="1" applyFill="1" applyBorder="1" applyAlignment="1">
      <alignment horizontal="left" vertical="center" wrapText="1" indent="1"/>
    </xf>
    <xf numFmtId="0" fontId="16" fillId="4" borderId="8" xfId="1" applyFont="1" applyFill="1" applyBorder="1" applyAlignment="1">
      <alignment horizontal="center" vertical="center" wrapText="1"/>
    </xf>
    <xf numFmtId="0" fontId="12" fillId="10" borderId="4" xfId="1" applyFont="1" applyFill="1" applyBorder="1" applyAlignment="1">
      <alignment horizontal="left" vertical="center" indent="1"/>
    </xf>
    <xf numFmtId="0" fontId="12" fillId="10" borderId="6" xfId="1" applyFont="1" applyFill="1" applyBorder="1" applyAlignment="1">
      <alignment horizontal="center" vertical="center"/>
    </xf>
    <xf numFmtId="165" fontId="9" fillId="7" borderId="11" xfId="1" applyNumberFormat="1" applyFont="1" applyFill="1" applyBorder="1" applyAlignment="1">
      <alignment horizontal="left" vertical="center"/>
    </xf>
    <xf numFmtId="165" fontId="1" fillId="0" borderId="0" xfId="1" applyNumberFormat="1" applyAlignment="1">
      <alignment horizontal="left"/>
    </xf>
    <xf numFmtId="165" fontId="13" fillId="9" borderId="13" xfId="1" applyNumberFormat="1" applyFont="1" applyFill="1" applyBorder="1" applyAlignment="1">
      <alignment horizontal="left" vertical="center" indent="1"/>
    </xf>
    <xf numFmtId="165" fontId="11" fillId="5" borderId="13" xfId="1" applyNumberFormat="1" applyFont="1" applyFill="1" applyBorder="1" applyAlignment="1">
      <alignment horizontal="left" vertical="center" indent="1"/>
    </xf>
    <xf numFmtId="165" fontId="9" fillId="7" borderId="12" xfId="1" applyNumberFormat="1" applyFont="1" applyFill="1" applyBorder="1" applyAlignment="1">
      <alignment horizontal="left" vertical="center"/>
    </xf>
    <xf numFmtId="165" fontId="9" fillId="7" borderId="4" xfId="1" applyNumberFormat="1" applyFont="1" applyFill="1" applyBorder="1" applyAlignment="1">
      <alignment horizontal="left" vertical="center"/>
    </xf>
    <xf numFmtId="165" fontId="9" fillId="0" borderId="4" xfId="1" applyNumberFormat="1" applyFont="1" applyBorder="1" applyAlignment="1">
      <alignment horizontal="center" vertical="center"/>
    </xf>
    <xf numFmtId="165" fontId="9" fillId="0" borderId="11" xfId="1" applyNumberFormat="1" applyFont="1" applyBorder="1" applyAlignment="1">
      <alignment horizontal="center" vertical="center"/>
    </xf>
    <xf numFmtId="166" fontId="9" fillId="0" borderId="12" xfId="1" applyNumberFormat="1" applyFont="1" applyBorder="1" applyAlignment="1">
      <alignment horizontal="center" vertical="center"/>
    </xf>
    <xf numFmtId="167" fontId="18" fillId="11" borderId="0" xfId="1" applyNumberFormat="1" applyFont="1" applyFill="1"/>
    <xf numFmtId="164" fontId="0" fillId="3" borderId="2" xfId="0" applyNumberFormat="1" applyFill="1" applyBorder="1" applyAlignment="1">
      <alignment horizontal="right" vertical="center"/>
    </xf>
    <xf numFmtId="164" fontId="0" fillId="12" borderId="2" xfId="0" applyNumberFormat="1" applyFill="1" applyBorder="1" applyAlignment="1">
      <alignment horizontal="right" vertical="center"/>
    </xf>
    <xf numFmtId="0" fontId="0" fillId="12" borderId="0" xfId="0" applyFill="1"/>
    <xf numFmtId="0" fontId="0" fillId="3" borderId="2" xfId="0" applyFill="1" applyBorder="1" applyAlignment="1">
      <alignment vertical="center"/>
    </xf>
    <xf numFmtId="0" fontId="20" fillId="0" borderId="0" xfId="0" applyFont="1"/>
    <xf numFmtId="0" fontId="20" fillId="0" borderId="19" xfId="0" applyFont="1" applyBorder="1"/>
    <xf numFmtId="0" fontId="19" fillId="0" borderId="0" xfId="0" applyFont="1"/>
    <xf numFmtId="0" fontId="19" fillId="0" borderId="0" xfId="0" applyFont="1" applyAlignment="1">
      <alignment horizontal="center"/>
    </xf>
    <xf numFmtId="0" fontId="21" fillId="0" borderId="0" xfId="0" applyFont="1"/>
    <xf numFmtId="0" fontId="19" fillId="0" borderId="0" xfId="3"/>
    <xf numFmtId="0" fontId="23" fillId="0" borderId="0" xfId="3" applyFont="1" applyAlignment="1">
      <alignment vertical="center"/>
    </xf>
    <xf numFmtId="0" fontId="24" fillId="0" borderId="0" xfId="3" applyFont="1" applyAlignment="1">
      <alignment vertical="center"/>
    </xf>
    <xf numFmtId="0" fontId="26" fillId="0" borderId="1" xfId="3" applyFont="1" applyBorder="1" applyAlignment="1">
      <alignment horizontal="left" vertical="center"/>
    </xf>
    <xf numFmtId="0" fontId="26" fillId="0" borderId="1" xfId="3" applyFont="1" applyBorder="1" applyAlignment="1">
      <alignment horizontal="right" vertical="center"/>
    </xf>
    <xf numFmtId="0" fontId="26" fillId="0" borderId="1" xfId="3" applyFont="1" applyBorder="1" applyAlignment="1">
      <alignment vertical="center"/>
    </xf>
    <xf numFmtId="168" fontId="19" fillId="0" borderId="0" xfId="3" applyNumberFormat="1" applyAlignment="1">
      <alignment horizontal="left" vertical="center"/>
    </xf>
    <xf numFmtId="0" fontId="19" fillId="0" borderId="0" xfId="3" applyAlignment="1">
      <alignment vertical="center"/>
    </xf>
    <xf numFmtId="164" fontId="19" fillId="0" borderId="0" xfId="3" applyNumberFormat="1" applyAlignment="1">
      <alignment horizontal="right" vertical="center"/>
    </xf>
    <xf numFmtId="168" fontId="19" fillId="0" borderId="2" xfId="3" applyNumberFormat="1" applyBorder="1" applyAlignment="1">
      <alignment horizontal="left" vertical="center"/>
    </xf>
    <xf numFmtId="0" fontId="19" fillId="0" borderId="2" xfId="3" applyBorder="1" applyAlignment="1">
      <alignment vertical="center"/>
    </xf>
    <xf numFmtId="164" fontId="19" fillId="0" borderId="2" xfId="3" applyNumberFormat="1" applyBorder="1" applyAlignment="1">
      <alignment horizontal="right" vertical="center"/>
    </xf>
    <xf numFmtId="0" fontId="20" fillId="0" borderId="2" xfId="3" applyFont="1" applyBorder="1" applyAlignment="1">
      <alignment vertical="center"/>
    </xf>
    <xf numFmtId="164" fontId="20" fillId="0" borderId="2" xfId="3" applyNumberFormat="1" applyFont="1" applyBorder="1" applyAlignment="1">
      <alignment horizontal="right" vertical="center"/>
    </xf>
    <xf numFmtId="0" fontId="20" fillId="2" borderId="3" xfId="3" applyFont="1" applyFill="1" applyBorder="1" applyAlignment="1">
      <alignment vertical="center"/>
    </xf>
    <xf numFmtId="164" fontId="20" fillId="2" borderId="3" xfId="3" applyNumberFormat="1" applyFont="1" applyFill="1" applyBorder="1" applyAlignment="1">
      <alignment horizontal="right" vertical="center"/>
    </xf>
    <xf numFmtId="0" fontId="20" fillId="0" borderId="0" xfId="0" applyFont="1" applyAlignment="1">
      <alignment horizontal="center"/>
    </xf>
    <xf numFmtId="168" fontId="1" fillId="0" borderId="0" xfId="2" applyNumberFormat="1" applyAlignment="1">
      <alignment horizontal="left" vertical="center"/>
    </xf>
    <xf numFmtId="0" fontId="1" fillId="0" borderId="0" xfId="2" applyAlignment="1">
      <alignment vertical="center"/>
    </xf>
    <xf numFmtId="164" fontId="1" fillId="0" borderId="0" xfId="2" applyNumberFormat="1" applyAlignment="1">
      <alignment horizontal="right" vertical="center"/>
    </xf>
    <xf numFmtId="164" fontId="1" fillId="3" borderId="0" xfId="2" applyNumberFormat="1" applyFill="1" applyAlignment="1">
      <alignment horizontal="right" vertical="center"/>
    </xf>
    <xf numFmtId="168" fontId="1" fillId="0" borderId="2" xfId="2" applyNumberFormat="1" applyBorder="1" applyAlignment="1">
      <alignment horizontal="left" vertical="center"/>
    </xf>
    <xf numFmtId="0" fontId="1" fillId="0" borderId="2" xfId="2" applyBorder="1" applyAlignment="1">
      <alignment vertical="center"/>
    </xf>
    <xf numFmtId="164" fontId="1" fillId="3" borderId="2" xfId="2" applyNumberFormat="1" applyFill="1" applyBorder="1" applyAlignment="1">
      <alignment horizontal="right" vertical="center"/>
    </xf>
    <xf numFmtId="164" fontId="1" fillId="0" borderId="2" xfId="2" applyNumberFormat="1" applyBorder="1" applyAlignment="1">
      <alignment horizontal="right" vertical="center"/>
    </xf>
    <xf numFmtId="164" fontId="19" fillId="3" borderId="0" xfId="3" applyNumberFormat="1" applyFill="1" applyAlignment="1">
      <alignment horizontal="right" vertical="center"/>
    </xf>
    <xf numFmtId="164" fontId="20" fillId="0" borderId="19" xfId="0" applyNumberFormat="1" applyFont="1" applyBorder="1"/>
    <xf numFmtId="4" fontId="20" fillId="3" borderId="20" xfId="0" applyNumberFormat="1" applyFont="1" applyFill="1" applyBorder="1"/>
    <xf numFmtId="164" fontId="20" fillId="13" borderId="3" xfId="3" applyNumberFormat="1" applyFont="1" applyFill="1" applyBorder="1" applyAlignment="1">
      <alignment horizontal="right" vertical="center"/>
    </xf>
    <xf numFmtId="0" fontId="23" fillId="0" borderId="0" xfId="0" applyFont="1" applyAlignment="1">
      <alignment vertical="center"/>
    </xf>
    <xf numFmtId="0" fontId="22" fillId="0" borderId="0" xfId="0" applyFont="1"/>
    <xf numFmtId="0" fontId="24" fillId="0" borderId="0" xfId="0" applyFont="1" applyAlignment="1">
      <alignment vertical="center"/>
    </xf>
    <xf numFmtId="0" fontId="24" fillId="0" borderId="0" xfId="0" applyFont="1"/>
    <xf numFmtId="0" fontId="26" fillId="0" borderId="1" xfId="0" applyFont="1" applyBorder="1" applyAlignment="1">
      <alignment horizontal="left" vertical="center"/>
    </xf>
    <xf numFmtId="0" fontId="26" fillId="0" borderId="1" xfId="0" applyFont="1" applyBorder="1" applyAlignment="1">
      <alignment horizontal="right" vertical="center"/>
    </xf>
    <xf numFmtId="0" fontId="25" fillId="0" borderId="0" xfId="0" applyFont="1"/>
    <xf numFmtId="0" fontId="26" fillId="0" borderId="1" xfId="0" applyFont="1" applyBorder="1" applyAlignment="1">
      <alignment vertical="center"/>
    </xf>
    <xf numFmtId="168" fontId="0" fillId="0" borderId="0" xfId="0" applyNumberFormat="1" applyAlignment="1">
      <alignment horizontal="left" vertical="center"/>
    </xf>
    <xf numFmtId="168" fontId="0" fillId="0" borderId="2" xfId="0" applyNumberFormat="1" applyBorder="1" applyAlignment="1">
      <alignment horizontal="left" vertical="center"/>
    </xf>
    <xf numFmtId="0" fontId="20" fillId="0" borderId="2" xfId="0" applyFont="1" applyBorder="1" applyAlignment="1">
      <alignment vertical="center"/>
    </xf>
    <xf numFmtId="164" fontId="20" fillId="0" borderId="2" xfId="0" applyNumberFormat="1" applyFont="1" applyBorder="1" applyAlignment="1">
      <alignment horizontal="right" vertical="center"/>
    </xf>
    <xf numFmtId="164" fontId="20" fillId="3" borderId="2" xfId="0" applyNumberFormat="1" applyFont="1" applyFill="1" applyBorder="1" applyAlignment="1">
      <alignment horizontal="right" vertical="center"/>
    </xf>
    <xf numFmtId="0" fontId="20" fillId="2" borderId="3" xfId="0" applyFont="1" applyFill="1" applyBorder="1" applyAlignment="1">
      <alignment vertical="center"/>
    </xf>
    <xf numFmtId="164" fontId="20" fillId="2" borderId="3" xfId="0" applyNumberFormat="1" applyFont="1" applyFill="1" applyBorder="1" applyAlignment="1">
      <alignment horizontal="right" vertical="center"/>
    </xf>
    <xf numFmtId="0" fontId="26" fillId="0" borderId="1" xfId="2" applyFont="1" applyBorder="1" applyAlignment="1">
      <alignment vertical="center"/>
    </xf>
    <xf numFmtId="0" fontId="20" fillId="0" borderId="2" xfId="2" applyFont="1" applyBorder="1" applyAlignment="1">
      <alignment vertical="center"/>
    </xf>
    <xf numFmtId="164" fontId="20" fillId="0" borderId="2" xfId="2" applyNumberFormat="1" applyFont="1" applyBorder="1" applyAlignment="1">
      <alignment horizontal="right" vertical="center"/>
    </xf>
    <xf numFmtId="0" fontId="1" fillId="0" borderId="0" xfId="2"/>
    <xf numFmtId="0" fontId="26" fillId="12" borderId="1" xfId="0" applyFont="1" applyFill="1" applyBorder="1" applyAlignment="1">
      <alignment horizontal="center" vertical="center"/>
    </xf>
    <xf numFmtId="0" fontId="22" fillId="12" borderId="0" xfId="0" applyFont="1" applyFill="1"/>
    <xf numFmtId="0" fontId="24" fillId="12" borderId="0" xfId="0" applyFont="1" applyFill="1"/>
    <xf numFmtId="0" fontId="25" fillId="12" borderId="0" xfId="0" applyFont="1" applyFill="1"/>
    <xf numFmtId="164" fontId="19" fillId="3" borderId="2" xfId="3" applyNumberFormat="1" applyFill="1" applyBorder="1" applyAlignment="1">
      <alignment horizontal="right" vertical="center"/>
    </xf>
    <xf numFmtId="0" fontId="26" fillId="0" borderId="0" xfId="3" applyFont="1" applyAlignment="1">
      <alignment vertical="center"/>
    </xf>
    <xf numFmtId="0" fontId="20" fillId="0" borderId="3" xfId="3" applyFont="1" applyBorder="1" applyAlignment="1">
      <alignment vertical="center"/>
    </xf>
    <xf numFmtId="164" fontId="20" fillId="0" borderId="3" xfId="3" applyNumberFormat="1" applyFont="1" applyBorder="1" applyAlignment="1">
      <alignment horizontal="right" vertical="center"/>
    </xf>
    <xf numFmtId="164" fontId="0" fillId="12" borderId="0" xfId="0" applyNumberFormat="1" applyFill="1" applyAlignment="1">
      <alignment horizontal="right" vertical="center"/>
    </xf>
    <xf numFmtId="0" fontId="0" fillId="13" borderId="0" xfId="0" applyFill="1"/>
    <xf numFmtId="4" fontId="0" fillId="13" borderId="0" xfId="0" applyNumberFormat="1" applyFill="1"/>
    <xf numFmtId="164" fontId="19" fillId="13" borderId="2" xfId="3" applyNumberFormat="1" applyFill="1" applyBorder="1" applyAlignment="1">
      <alignment horizontal="right" vertical="center"/>
    </xf>
    <xf numFmtId="0" fontId="19" fillId="13" borderId="0" xfId="0" applyFont="1" applyFill="1" applyAlignment="1">
      <alignment horizontal="center" wrapText="1"/>
    </xf>
    <xf numFmtId="165" fontId="1" fillId="11" borderId="0" xfId="1" applyNumberFormat="1" applyFill="1" applyAlignment="1">
      <alignment horizontal="center"/>
    </xf>
    <xf numFmtId="0" fontId="16" fillId="4" borderId="9" xfId="1" applyFont="1" applyFill="1" applyBorder="1" applyAlignment="1">
      <alignment horizontal="center" vertical="center" wrapText="1"/>
    </xf>
    <xf numFmtId="0" fontId="16" fillId="4" borderId="18" xfId="1" applyFont="1" applyFill="1" applyBorder="1" applyAlignment="1">
      <alignment horizontal="center" vertical="center" wrapText="1"/>
    </xf>
    <xf numFmtId="0" fontId="16" fillId="4" borderId="10" xfId="1" applyFont="1" applyFill="1" applyBorder="1" applyAlignment="1">
      <alignment horizontal="center" vertical="center" wrapText="1"/>
    </xf>
    <xf numFmtId="14" fontId="12" fillId="10" borderId="4" xfId="1" applyNumberFormat="1" applyFont="1" applyFill="1" applyBorder="1" applyAlignment="1">
      <alignment horizontal="center" vertical="center"/>
    </xf>
    <xf numFmtId="0" fontId="9" fillId="6" borderId="14" xfId="1" applyFont="1" applyFill="1" applyBorder="1" applyAlignment="1">
      <alignment horizontal="left" vertical="center"/>
    </xf>
    <xf numFmtId="0" fontId="9" fillId="6" borderId="15" xfId="1" applyFont="1" applyFill="1" applyBorder="1" applyAlignment="1">
      <alignment horizontal="left" vertical="center"/>
    </xf>
    <xf numFmtId="1" fontId="17" fillId="0" borderId="16" xfId="1" applyNumberFormat="1" applyFont="1" applyBorder="1" applyAlignment="1">
      <alignment horizontal="left" vertical="center"/>
    </xf>
    <xf numFmtId="1" fontId="17" fillId="0" borderId="17" xfId="1" applyNumberFormat="1" applyFont="1" applyBorder="1" applyAlignment="1">
      <alignment horizontal="left" vertical="center"/>
    </xf>
    <xf numFmtId="0" fontId="10" fillId="8" borderId="12" xfId="1" applyFont="1" applyFill="1" applyBorder="1" applyAlignment="1">
      <alignment horizontal="left" vertical="center" indent="1"/>
    </xf>
    <xf numFmtId="0" fontId="10" fillId="8" borderId="11" xfId="1" applyFont="1" applyFill="1" applyBorder="1" applyAlignment="1">
      <alignment horizontal="left" vertical="center" indent="1"/>
    </xf>
    <xf numFmtId="165" fontId="9" fillId="7" borderId="12" xfId="1" applyNumberFormat="1" applyFont="1" applyFill="1" applyBorder="1" applyAlignment="1">
      <alignment horizontal="left" vertical="center" wrapText="1"/>
    </xf>
    <xf numFmtId="165" fontId="9" fillId="7" borderId="11" xfId="1" applyNumberFormat="1" applyFont="1" applyFill="1" applyBorder="1" applyAlignment="1">
      <alignment horizontal="left" vertical="center"/>
    </xf>
    <xf numFmtId="0" fontId="9" fillId="4" borderId="12" xfId="1" applyFont="1" applyFill="1" applyBorder="1" applyAlignment="1">
      <alignment horizontal="left" vertical="center" wrapText="1"/>
    </xf>
    <xf numFmtId="0" fontId="9" fillId="4" borderId="11" xfId="1" applyFont="1" applyFill="1" applyBorder="1" applyAlignment="1">
      <alignment horizontal="left" vertical="center" wrapText="1"/>
    </xf>
    <xf numFmtId="165" fontId="9" fillId="7" borderId="14" xfId="1" applyNumberFormat="1" applyFont="1" applyFill="1" applyBorder="1" applyAlignment="1">
      <alignment horizontal="center" vertical="center" wrapText="1"/>
    </xf>
    <xf numFmtId="165" fontId="9" fillId="7" borderId="15" xfId="1" applyNumberFormat="1" applyFont="1" applyFill="1" applyBorder="1" applyAlignment="1">
      <alignment horizontal="center" vertical="center" wrapText="1"/>
    </xf>
    <xf numFmtId="164" fontId="0" fillId="0" borderId="0" xfId="0" applyNumberFormat="1"/>
    <xf numFmtId="0" fontId="19" fillId="0" borderId="0" xfId="0" applyFont="1" applyBorder="1" applyAlignment="1">
      <alignment vertical="center"/>
    </xf>
    <xf numFmtId="0" fontId="25" fillId="0" borderId="0" xfId="0" applyFont="1" applyBorder="1" applyAlignment="1">
      <alignment vertical="center"/>
    </xf>
    <xf numFmtId="4" fontId="0" fillId="0" borderId="0" xfId="0" applyNumberFormat="1"/>
    <xf numFmtId="169" fontId="0" fillId="0" borderId="0" xfId="0" applyNumberFormat="1"/>
    <xf numFmtId="0" fontId="20" fillId="0" borderId="20" xfId="0" applyFont="1" applyBorder="1"/>
    <xf numFmtId="0" fontId="20" fillId="0" borderId="0" xfId="2" applyFont="1" applyFill="1" applyBorder="1" applyAlignment="1">
      <alignment vertical="center"/>
    </xf>
    <xf numFmtId="0" fontId="21" fillId="0" borderId="0" xfId="0" applyFont="1" applyAlignment="1">
      <alignment horizontal="center"/>
    </xf>
    <xf numFmtId="0" fontId="26" fillId="0" borderId="0" xfId="3" applyFont="1" applyBorder="1" applyAlignment="1">
      <alignment vertical="center"/>
    </xf>
    <xf numFmtId="0" fontId="19" fillId="0" borderId="0" xfId="3"/>
    <xf numFmtId="0" fontId="23" fillId="0" borderId="0" xfId="3" applyFont="1" applyAlignment="1">
      <alignment vertical="center"/>
    </xf>
    <xf numFmtId="0" fontId="24" fillId="0" borderId="0" xfId="3" applyFont="1" applyAlignment="1">
      <alignment vertical="center"/>
    </xf>
    <xf numFmtId="0" fontId="26" fillId="0" borderId="1" xfId="3" applyFont="1" applyBorder="1" applyAlignment="1">
      <alignment horizontal="left" vertical="center"/>
    </xf>
    <xf numFmtId="0" fontId="26" fillId="0" borderId="1" xfId="3" applyFont="1" applyBorder="1" applyAlignment="1">
      <alignment horizontal="right" vertical="center"/>
    </xf>
    <xf numFmtId="0" fontId="19" fillId="0" borderId="0" xfId="3" applyAlignment="1">
      <alignment vertical="center"/>
    </xf>
    <xf numFmtId="164" fontId="19" fillId="0" borderId="0" xfId="3" applyNumberFormat="1" applyAlignment="1">
      <alignment horizontal="right" vertical="center"/>
    </xf>
    <xf numFmtId="0" fontId="19" fillId="0" borderId="2" xfId="3" applyBorder="1" applyAlignment="1">
      <alignment vertical="center"/>
    </xf>
    <xf numFmtId="164" fontId="19" fillId="0" borderId="2" xfId="3" applyNumberFormat="1" applyBorder="1" applyAlignment="1">
      <alignment horizontal="right" vertical="center"/>
    </xf>
    <xf numFmtId="0" fontId="20" fillId="0" borderId="2" xfId="3" applyFont="1" applyBorder="1" applyAlignment="1">
      <alignment vertical="center"/>
    </xf>
    <xf numFmtId="0" fontId="20" fillId="3" borderId="0" xfId="0" applyFont="1" applyFill="1"/>
    <xf numFmtId="0" fontId="19" fillId="0" borderId="0" xfId="3"/>
    <xf numFmtId="0" fontId="23" fillId="0" borderId="0" xfId="3" applyFont="1" applyAlignment="1">
      <alignment vertical="center"/>
    </xf>
    <xf numFmtId="0" fontId="24" fillId="0" borderId="0" xfId="3" applyFont="1" applyAlignment="1">
      <alignment vertical="center"/>
    </xf>
    <xf numFmtId="0" fontId="26" fillId="0" borderId="1" xfId="3" applyFont="1" applyBorder="1" applyAlignment="1">
      <alignment horizontal="left" vertical="center"/>
    </xf>
    <xf numFmtId="0" fontId="26" fillId="0" borderId="1" xfId="3" applyFont="1" applyBorder="1" applyAlignment="1">
      <alignment horizontal="right" vertical="center"/>
    </xf>
    <xf numFmtId="0" fontId="26" fillId="0" borderId="1" xfId="3" applyFont="1" applyBorder="1" applyAlignment="1">
      <alignment vertical="center"/>
    </xf>
    <xf numFmtId="0" fontId="19" fillId="0" borderId="0" xfId="3" applyAlignment="1">
      <alignment vertical="center"/>
    </xf>
    <xf numFmtId="164" fontId="19" fillId="0" borderId="0" xfId="3" applyNumberFormat="1" applyAlignment="1">
      <alignment horizontal="right" vertical="center"/>
    </xf>
    <xf numFmtId="0" fontId="19" fillId="0" borderId="2" xfId="3" applyBorder="1" applyAlignment="1">
      <alignment vertical="center"/>
    </xf>
    <xf numFmtId="164" fontId="19" fillId="0" borderId="2" xfId="3" applyNumberFormat="1" applyBorder="1" applyAlignment="1">
      <alignment horizontal="right" vertical="center"/>
    </xf>
    <xf numFmtId="0" fontId="20" fillId="0" borderId="2" xfId="3" applyFont="1" applyBorder="1" applyAlignment="1">
      <alignment vertical="center"/>
    </xf>
    <xf numFmtId="164" fontId="20" fillId="0" borderId="2" xfId="3" applyNumberFormat="1" applyFont="1" applyBorder="1" applyAlignment="1">
      <alignment horizontal="right" vertical="center"/>
    </xf>
    <xf numFmtId="0" fontId="20" fillId="2" borderId="3" xfId="3" applyFont="1" applyFill="1" applyBorder="1" applyAlignment="1">
      <alignment vertical="center"/>
    </xf>
    <xf numFmtId="164" fontId="20" fillId="2" borderId="3" xfId="3" applyNumberFormat="1" applyFont="1" applyFill="1" applyBorder="1" applyAlignment="1">
      <alignment horizontal="right" vertical="center"/>
    </xf>
    <xf numFmtId="0" fontId="19" fillId="0" borderId="0" xfId="3"/>
    <xf numFmtId="0" fontId="23" fillId="0" borderId="0" xfId="3" applyFont="1" applyAlignment="1">
      <alignment vertical="center"/>
    </xf>
    <xf numFmtId="0" fontId="24" fillId="0" borderId="0" xfId="3" applyFont="1" applyAlignment="1">
      <alignment vertical="center"/>
    </xf>
    <xf numFmtId="0" fontId="26" fillId="0" borderId="1" xfId="3" applyFont="1" applyBorder="1" applyAlignment="1">
      <alignment vertical="center"/>
    </xf>
    <xf numFmtId="0" fontId="26" fillId="0" borderId="1" xfId="3" applyFont="1" applyBorder="1" applyAlignment="1">
      <alignment horizontal="left" vertical="center"/>
    </xf>
    <xf numFmtId="0" fontId="26" fillId="0" borderId="1" xfId="3" applyFont="1" applyBorder="1" applyAlignment="1">
      <alignment horizontal="right" vertical="center"/>
    </xf>
    <xf numFmtId="0" fontId="20" fillId="0" borderId="0" xfId="3" applyFont="1" applyAlignment="1">
      <alignment vertical="center"/>
    </xf>
    <xf numFmtId="0" fontId="19" fillId="0" borderId="2" xfId="3" applyBorder="1" applyAlignment="1">
      <alignment vertical="center"/>
    </xf>
    <xf numFmtId="164" fontId="19" fillId="0" borderId="2" xfId="3" applyNumberFormat="1" applyBorder="1" applyAlignment="1">
      <alignment horizontal="right" vertical="center"/>
    </xf>
    <xf numFmtId="0" fontId="20" fillId="0" borderId="2" xfId="3" applyFont="1" applyBorder="1" applyAlignment="1">
      <alignment vertical="center"/>
    </xf>
    <xf numFmtId="164" fontId="20" fillId="0" borderId="2" xfId="3" applyNumberFormat="1" applyFont="1" applyBorder="1" applyAlignment="1">
      <alignment horizontal="right" vertical="center"/>
    </xf>
    <xf numFmtId="0" fontId="19" fillId="0" borderId="0" xfId="3" applyAlignment="1">
      <alignment vertical="center"/>
    </xf>
    <xf numFmtId="164" fontId="19" fillId="0" borderId="0" xfId="3" applyNumberFormat="1" applyAlignment="1">
      <alignment horizontal="right" vertical="center"/>
    </xf>
    <xf numFmtId="0" fontId="20" fillId="2" borderId="3" xfId="3" applyFont="1" applyFill="1" applyBorder="1" applyAlignment="1">
      <alignment vertical="center"/>
    </xf>
    <xf numFmtId="164" fontId="20" fillId="2" borderId="3" xfId="3" applyNumberFormat="1" applyFont="1" applyFill="1" applyBorder="1" applyAlignment="1">
      <alignment horizontal="right" vertical="center"/>
    </xf>
    <xf numFmtId="0" fontId="20" fillId="12" borderId="0" xfId="0" applyFont="1" applyFill="1"/>
  </cellXfs>
  <cellStyles count="4">
    <cellStyle name="Normal" xfId="0" builtinId="0" customBuiltin="1"/>
    <cellStyle name="Normal 2" xfId="2" xr:uid="{7F75601C-8DD0-465A-A630-024073A2BAFC}"/>
    <cellStyle name="Normal 3" xfId="1" xr:uid="{D234AD76-4B05-44DE-B7DB-F5116D8C96D3}"/>
    <cellStyle name="Normal 4" xfId="3" xr:uid="{04F2CCC0-267A-4F7A-862C-8B0C744A10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2913-D1F0-4DC5-9A2E-541412C2F171}">
  <sheetPr>
    <tabColor rgb="FF92D050"/>
  </sheetPr>
  <dimension ref="A1:C39"/>
  <sheetViews>
    <sheetView topLeftCell="A8" workbookViewId="0">
      <selection activeCell="B42" sqref="B42"/>
    </sheetView>
  </sheetViews>
  <sheetFormatPr defaultRowHeight="12"/>
  <cols>
    <col min="1" max="1" width="44.140625" bestFit="1" customWidth="1"/>
    <col min="2" max="2" width="30.42578125" bestFit="1" customWidth="1"/>
    <col min="3" max="3" width="11.7109375" bestFit="1" customWidth="1"/>
  </cols>
  <sheetData>
    <row r="1" spans="1:3" ht="18">
      <c r="A1" s="175" t="s">
        <v>99</v>
      </c>
      <c r="B1" s="175"/>
      <c r="C1" s="175"/>
    </row>
    <row r="2" spans="1:3" ht="15">
      <c r="A2" s="176" t="s">
        <v>1</v>
      </c>
      <c r="B2" s="176"/>
      <c r="C2" s="176"/>
    </row>
    <row r="3" spans="1:3" ht="15">
      <c r="A3" s="176" t="s">
        <v>2</v>
      </c>
      <c r="B3" s="176"/>
      <c r="C3" s="176"/>
    </row>
    <row r="4" spans="1:3">
      <c r="A4" s="174"/>
      <c r="B4" s="174"/>
      <c r="C4" s="174"/>
    </row>
    <row r="5" spans="1:3" ht="12.75">
      <c r="A5" s="177"/>
      <c r="B5" s="178" t="s">
        <v>4</v>
      </c>
      <c r="C5" s="179" t="s">
        <v>100</v>
      </c>
    </row>
    <row r="6" spans="1:3">
      <c r="A6" s="174"/>
      <c r="B6" s="174"/>
      <c r="C6" s="174"/>
    </row>
    <row r="7" spans="1:3" ht="12.75">
      <c r="A7" s="177" t="s">
        <v>101</v>
      </c>
      <c r="B7" s="177"/>
      <c r="C7" s="177"/>
    </row>
    <row r="8" spans="1:3">
      <c r="A8" s="180"/>
      <c r="B8" s="180" t="s">
        <v>102</v>
      </c>
      <c r="C8" s="180"/>
    </row>
    <row r="9" spans="1:3">
      <c r="A9" s="174"/>
      <c r="B9" s="181" t="s">
        <v>75</v>
      </c>
      <c r="C9" s="182">
        <v>30480</v>
      </c>
    </row>
    <row r="10" spans="1:3">
      <c r="A10" s="174"/>
      <c r="B10" s="183" t="s">
        <v>103</v>
      </c>
      <c r="C10" s="184">
        <f>+C9</f>
        <v>30480</v>
      </c>
    </row>
    <row r="11" spans="1:3">
      <c r="A11" s="183" t="s">
        <v>104</v>
      </c>
      <c r="B11" s="174"/>
      <c r="C11" s="184">
        <f>+C10</f>
        <v>30480</v>
      </c>
    </row>
    <row r="12" spans="1:3">
      <c r="A12" s="174"/>
      <c r="B12" s="174"/>
      <c r="C12" s="174"/>
    </row>
    <row r="13" spans="1:3" ht="12.75">
      <c r="A13" s="177" t="s">
        <v>105</v>
      </c>
      <c r="B13" s="177"/>
      <c r="C13" s="177"/>
    </row>
    <row r="14" spans="1:3">
      <c r="A14" s="180"/>
      <c r="B14" s="180" t="s">
        <v>106</v>
      </c>
      <c r="C14" s="180"/>
    </row>
    <row r="15" spans="1:3">
      <c r="A15" s="174"/>
      <c r="B15" s="181" t="s">
        <v>1</v>
      </c>
      <c r="C15" s="182">
        <v>29269.62</v>
      </c>
    </row>
    <row r="16" spans="1:3">
      <c r="A16" s="174"/>
      <c r="B16" s="181" t="s">
        <v>64</v>
      </c>
      <c r="C16" s="182">
        <v>7393.22</v>
      </c>
    </row>
    <row r="17" spans="1:3">
      <c r="A17" s="174"/>
      <c r="B17" s="181" t="s">
        <v>62</v>
      </c>
      <c r="C17" s="182">
        <v>11217.1</v>
      </c>
    </row>
    <row r="18" spans="1:3">
      <c r="A18" s="174"/>
      <c r="B18" s="183" t="s">
        <v>107</v>
      </c>
      <c r="C18" s="184">
        <f>SUM(C15:C17)</f>
        <v>47879.939999999995</v>
      </c>
    </row>
    <row r="19" spans="1:3">
      <c r="A19" s="174"/>
      <c r="B19" s="181" t="s">
        <v>66</v>
      </c>
      <c r="C19" s="182">
        <v>540</v>
      </c>
    </row>
    <row r="20" spans="1:3">
      <c r="A20" s="174"/>
      <c r="B20" s="181" t="s">
        <v>73</v>
      </c>
      <c r="C20" s="182">
        <v>870.06</v>
      </c>
    </row>
    <row r="21" spans="1:3">
      <c r="A21" s="174"/>
      <c r="B21" s="181" t="s">
        <v>71</v>
      </c>
      <c r="C21" s="182">
        <v>2104.2399999999998</v>
      </c>
    </row>
    <row r="22" spans="1:3">
      <c r="A22" s="174"/>
      <c r="B22" s="181" t="s">
        <v>69</v>
      </c>
      <c r="C22" s="182">
        <v>4131.7</v>
      </c>
    </row>
    <row r="23" spans="1:3">
      <c r="A23" s="183" t="s">
        <v>108</v>
      </c>
      <c r="B23" s="174"/>
      <c r="C23" s="184">
        <f>SUM(C18:C22)</f>
        <v>55525.939999999988</v>
      </c>
    </row>
    <row r="24" spans="1:3">
      <c r="A24" s="174"/>
      <c r="B24" s="174"/>
      <c r="C24" s="174"/>
    </row>
    <row r="25" spans="1:3" ht="12.75">
      <c r="A25" s="177" t="s">
        <v>109</v>
      </c>
      <c r="B25" s="177"/>
      <c r="C25" s="177"/>
    </row>
    <row r="26" spans="1:3">
      <c r="A26" s="174"/>
      <c r="B26" s="185" t="s">
        <v>78</v>
      </c>
      <c r="C26" s="186">
        <v>11442.78</v>
      </c>
    </row>
    <row r="27" spans="1:3">
      <c r="A27" s="174"/>
      <c r="B27" s="181" t="s">
        <v>81</v>
      </c>
      <c r="C27" s="182">
        <v>1413.59</v>
      </c>
    </row>
    <row r="28" spans="1:3">
      <c r="A28" s="183" t="s">
        <v>110</v>
      </c>
      <c r="B28" s="174"/>
      <c r="C28" s="184">
        <f>SUM(C26:C27)</f>
        <v>12856.37</v>
      </c>
    </row>
    <row r="29" spans="1:3">
      <c r="A29" s="174"/>
      <c r="B29" s="174"/>
      <c r="C29" s="174"/>
    </row>
    <row r="30" spans="1:3">
      <c r="A30" s="174"/>
      <c r="B30" s="187" t="s">
        <v>111</v>
      </c>
      <c r="C30" s="188">
        <f>+C23-C28</f>
        <v>42669.569999999985</v>
      </c>
    </row>
    <row r="31" spans="1:3">
      <c r="A31" s="174"/>
      <c r="B31" s="174"/>
      <c r="C31" s="174"/>
    </row>
    <row r="32" spans="1:3">
      <c r="A32" s="174"/>
      <c r="B32" s="187" t="s">
        <v>112</v>
      </c>
      <c r="C32" s="188">
        <f>+C30+C11</f>
        <v>73149.569999999978</v>
      </c>
    </row>
    <row r="33" spans="1:3">
      <c r="A33" s="174"/>
      <c r="B33" s="174"/>
      <c r="C33" s="174"/>
    </row>
    <row r="34" spans="1:3">
      <c r="A34" s="174"/>
      <c r="B34" s="187" t="s">
        <v>113</v>
      </c>
      <c r="C34" s="188">
        <f>+C32</f>
        <v>73149.569999999978</v>
      </c>
    </row>
    <row r="35" spans="1:3">
      <c r="A35" s="174"/>
      <c r="B35" s="174"/>
      <c r="C35" s="174"/>
    </row>
    <row r="36" spans="1:3" ht="12.75">
      <c r="A36" s="177" t="s">
        <v>114</v>
      </c>
      <c r="B36" s="177"/>
      <c r="C36" s="177"/>
    </row>
    <row r="37" spans="1:3">
      <c r="A37" s="174"/>
      <c r="B37" s="185" t="s">
        <v>115</v>
      </c>
      <c r="C37" s="186">
        <v>2329.19</v>
      </c>
    </row>
    <row r="38" spans="1:3">
      <c r="A38" s="174"/>
      <c r="B38" s="181" t="s">
        <v>83</v>
      </c>
      <c r="C38" s="182">
        <v>70820.38</v>
      </c>
    </row>
    <row r="39" spans="1:3">
      <c r="A39" s="183" t="s">
        <v>116</v>
      </c>
      <c r="B39" s="174"/>
      <c r="C39" s="184">
        <f>SUM(C37:C38)</f>
        <v>73149.570000000007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784A3-C947-42F9-ACDC-AB23C4FFEA3E}">
  <sheetPr>
    <tabColor rgb="FF92D050"/>
  </sheetPr>
  <dimension ref="A1:B45"/>
  <sheetViews>
    <sheetView topLeftCell="A5" workbookViewId="0">
      <selection activeCell="B42" sqref="B42"/>
    </sheetView>
  </sheetViews>
  <sheetFormatPr defaultRowHeight="12"/>
  <cols>
    <col min="1" max="1" width="54.140625" bestFit="1" customWidth="1"/>
    <col min="2" max="2" width="8.85546875" bestFit="1" customWidth="1"/>
  </cols>
  <sheetData>
    <row r="1" spans="1:2" ht="18">
      <c r="A1" s="161" t="s">
        <v>86</v>
      </c>
      <c r="B1" s="161"/>
    </row>
    <row r="2" spans="1:2" ht="15">
      <c r="A2" s="162" t="s">
        <v>1</v>
      </c>
      <c r="B2" s="162"/>
    </row>
    <row r="3" spans="1:2" ht="15">
      <c r="A3" s="162" t="s">
        <v>87</v>
      </c>
      <c r="B3" s="162"/>
    </row>
    <row r="4" spans="1:2">
      <c r="A4" s="160"/>
      <c r="B4" s="160"/>
    </row>
    <row r="5" spans="1:2" ht="12.75">
      <c r="A5" s="163" t="s">
        <v>4</v>
      </c>
      <c r="B5" s="164" t="s">
        <v>88</v>
      </c>
    </row>
    <row r="6" spans="1:2">
      <c r="A6" s="160"/>
      <c r="B6" s="160"/>
    </row>
    <row r="7" spans="1:2" ht="12.75">
      <c r="A7" s="165" t="s">
        <v>89</v>
      </c>
      <c r="B7" s="165"/>
    </row>
    <row r="8" spans="1:2">
      <c r="A8" s="166" t="s">
        <v>19</v>
      </c>
      <c r="B8" s="167">
        <v>9282.3700000000008</v>
      </c>
    </row>
    <row r="9" spans="1:2">
      <c r="A9" s="168" t="s">
        <v>21</v>
      </c>
      <c r="B9" s="169">
        <v>1073.33</v>
      </c>
    </row>
    <row r="10" spans="1:2">
      <c r="A10" s="168" t="s">
        <v>17</v>
      </c>
      <c r="B10" s="169">
        <v>3733.33</v>
      </c>
    </row>
    <row r="11" spans="1:2">
      <c r="A11" s="168" t="s">
        <v>15</v>
      </c>
      <c r="B11" s="169">
        <v>2716.67</v>
      </c>
    </row>
    <row r="12" spans="1:2">
      <c r="A12" s="168" t="s">
        <v>13</v>
      </c>
      <c r="B12" s="169">
        <v>7291.22</v>
      </c>
    </row>
    <row r="13" spans="1:2">
      <c r="A13" s="168" t="s">
        <v>29</v>
      </c>
      <c r="B13" s="169">
        <v>6669.2</v>
      </c>
    </row>
    <row r="14" spans="1:2">
      <c r="A14" s="168" t="s">
        <v>31</v>
      </c>
      <c r="B14" s="169">
        <v>2.46</v>
      </c>
    </row>
    <row r="15" spans="1:2">
      <c r="A15" s="168" t="s">
        <v>25</v>
      </c>
      <c r="B15" s="169">
        <v>5515.82</v>
      </c>
    </row>
    <row r="16" spans="1:2">
      <c r="A16" s="168" t="s">
        <v>27</v>
      </c>
      <c r="B16" s="169">
        <v>3087.49</v>
      </c>
    </row>
    <row r="17" spans="1:2">
      <c r="A17" s="168" t="s">
        <v>23</v>
      </c>
      <c r="B17" s="169">
        <v>2601.5</v>
      </c>
    </row>
    <row r="18" spans="1:2">
      <c r="A18" s="168" t="s">
        <v>33</v>
      </c>
      <c r="B18" s="169">
        <v>102</v>
      </c>
    </row>
    <row r="19" spans="1:2">
      <c r="A19" s="168" t="s">
        <v>10</v>
      </c>
      <c r="B19" s="169">
        <v>35463.800000000003</v>
      </c>
    </row>
    <row r="20" spans="1:2">
      <c r="A20" s="170" t="s">
        <v>90</v>
      </c>
      <c r="B20" s="171">
        <f>SUM(B8:B19)</f>
        <v>77539.19</v>
      </c>
    </row>
    <row r="21" spans="1:2">
      <c r="A21" s="160"/>
      <c r="B21" s="160"/>
    </row>
    <row r="22" spans="1:2" ht="12.75">
      <c r="A22" s="165" t="s">
        <v>91</v>
      </c>
      <c r="B22" s="165"/>
    </row>
    <row r="23" spans="1:2">
      <c r="A23" s="166" t="s">
        <v>38</v>
      </c>
      <c r="B23" s="167">
        <v>5688.82</v>
      </c>
    </row>
    <row r="24" spans="1:2">
      <c r="A24" s="168" t="s">
        <v>35</v>
      </c>
      <c r="B24" s="169">
        <v>1800.69</v>
      </c>
    </row>
    <row r="25" spans="1:2">
      <c r="A25" s="170" t="s">
        <v>92</v>
      </c>
      <c r="B25" s="171">
        <f>SUM(B23:B24)</f>
        <v>7489.51</v>
      </c>
    </row>
    <row r="26" spans="1:2">
      <c r="A26" s="160"/>
      <c r="B26" s="160"/>
    </row>
    <row r="27" spans="1:2">
      <c r="A27" s="172" t="s">
        <v>93</v>
      </c>
      <c r="B27" s="173">
        <f>+B20-B25</f>
        <v>70049.680000000008</v>
      </c>
    </row>
    <row r="28" spans="1:2">
      <c r="A28" s="160"/>
      <c r="B28" s="160"/>
    </row>
    <row r="29" spans="1:2" ht="12.75">
      <c r="A29" s="165" t="s">
        <v>94</v>
      </c>
      <c r="B29" s="165"/>
    </row>
    <row r="30" spans="1:2">
      <c r="A30" s="166" t="s">
        <v>53</v>
      </c>
      <c r="B30" s="167">
        <v>16846.43</v>
      </c>
    </row>
    <row r="31" spans="1:2">
      <c r="A31" s="168" t="s">
        <v>49</v>
      </c>
      <c r="B31" s="169">
        <v>2662.54</v>
      </c>
    </row>
    <row r="32" spans="1:2">
      <c r="A32" s="168" t="s">
        <v>40</v>
      </c>
      <c r="B32" s="169">
        <v>35463.800000000003</v>
      </c>
    </row>
    <row r="33" spans="1:2">
      <c r="A33" s="168" t="s">
        <v>43</v>
      </c>
      <c r="B33" s="169">
        <v>2567.52</v>
      </c>
    </row>
    <row r="34" spans="1:2">
      <c r="A34" s="168" t="s">
        <v>47</v>
      </c>
      <c r="B34" s="169">
        <v>1574.07</v>
      </c>
    </row>
    <row r="35" spans="1:2">
      <c r="A35" s="168" t="s">
        <v>55</v>
      </c>
      <c r="B35" s="169">
        <v>3200.99</v>
      </c>
    </row>
    <row r="36" spans="1:2">
      <c r="A36" s="168" t="s">
        <v>57</v>
      </c>
      <c r="B36" s="169">
        <v>3011.44</v>
      </c>
    </row>
    <row r="37" spans="1:2">
      <c r="A37" s="168" t="s">
        <v>45</v>
      </c>
      <c r="B37" s="169">
        <v>1803.06</v>
      </c>
    </row>
    <row r="38" spans="1:2">
      <c r="A38" s="168" t="s">
        <v>51</v>
      </c>
      <c r="B38" s="169">
        <v>590.64</v>
      </c>
    </row>
    <row r="39" spans="1:2">
      <c r="A39" s="170" t="s">
        <v>95</v>
      </c>
      <c r="B39" s="171">
        <v>0</v>
      </c>
    </row>
    <row r="40" spans="1:2">
      <c r="A40" s="160"/>
      <c r="B40" s="160"/>
    </row>
    <row r="41" spans="1:2">
      <c r="A41" s="172" t="s">
        <v>96</v>
      </c>
      <c r="B41" s="173">
        <f>SUM(B30:B40)</f>
        <v>67720.490000000005</v>
      </c>
    </row>
    <row r="42" spans="1:2">
      <c r="A42" s="160"/>
      <c r="B42" s="160"/>
    </row>
    <row r="43" spans="1:2">
      <c r="A43" s="172" t="s">
        <v>97</v>
      </c>
      <c r="B43" s="173">
        <f>+B27-B41</f>
        <v>2329.1900000000023</v>
      </c>
    </row>
    <row r="44" spans="1:2">
      <c r="A44" s="160"/>
      <c r="B44" s="160"/>
    </row>
    <row r="45" spans="1:2">
      <c r="A45" s="172" t="s">
        <v>98</v>
      </c>
      <c r="B45" s="173">
        <f>+B43</f>
        <v>2329.1900000000023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C2BB9-98B7-437A-89E0-0A46BCC120D8}">
  <sheetPr>
    <tabColor rgb="FF92D050"/>
  </sheetPr>
  <dimension ref="A1:I47"/>
  <sheetViews>
    <sheetView topLeftCell="A12" workbookViewId="0">
      <selection activeCell="B42" sqref="B42"/>
    </sheetView>
  </sheetViews>
  <sheetFormatPr defaultRowHeight="12"/>
  <cols>
    <col min="1" max="1" width="30.140625" bestFit="1" customWidth="1"/>
    <col min="2" max="2" width="54.140625" bestFit="1" customWidth="1"/>
    <col min="3" max="3" width="13.5703125" bestFit="1" customWidth="1"/>
    <col min="4" max="4" width="18.7109375" bestFit="1" customWidth="1"/>
    <col min="5" max="5" width="19.42578125" bestFit="1" customWidth="1"/>
    <col min="6" max="6" width="11.7109375" bestFit="1" customWidth="1"/>
    <col min="8" max="9" width="11" bestFit="1" customWidth="1"/>
  </cols>
  <sheetData>
    <row r="1" spans="1:9" ht="18">
      <c r="A1" s="150" t="s">
        <v>0</v>
      </c>
      <c r="B1" s="150"/>
      <c r="C1" s="150"/>
      <c r="D1" s="150"/>
      <c r="E1" s="150"/>
      <c r="F1" s="150"/>
    </row>
    <row r="2" spans="1:9" ht="15">
      <c r="A2" s="151" t="s">
        <v>1</v>
      </c>
      <c r="B2" s="151"/>
      <c r="C2" s="151"/>
      <c r="D2" s="151"/>
      <c r="E2" s="151"/>
      <c r="F2" s="151"/>
    </row>
    <row r="3" spans="1:9" ht="15">
      <c r="A3" s="151" t="s">
        <v>2</v>
      </c>
      <c r="B3" s="151"/>
      <c r="C3" s="151"/>
      <c r="D3" s="151"/>
      <c r="E3" s="151"/>
      <c r="F3" s="151"/>
    </row>
    <row r="4" spans="1:9">
      <c r="A4" s="149"/>
      <c r="B4" s="149"/>
      <c r="C4" s="149"/>
      <c r="D4" s="149"/>
      <c r="E4" s="149"/>
      <c r="F4" s="149"/>
    </row>
    <row r="5" spans="1:9" ht="12.75">
      <c r="A5" s="152" t="s">
        <v>3</v>
      </c>
      <c r="B5" s="152" t="s">
        <v>4</v>
      </c>
      <c r="C5" s="152" t="s">
        <v>5</v>
      </c>
      <c r="D5" s="153" t="s">
        <v>6</v>
      </c>
      <c r="E5" s="153" t="s">
        <v>7</v>
      </c>
      <c r="F5" s="153" t="s">
        <v>8</v>
      </c>
    </row>
    <row r="6" spans="1:9">
      <c r="A6" s="154" t="s">
        <v>9</v>
      </c>
      <c r="B6" s="154" t="s">
        <v>10</v>
      </c>
      <c r="C6" s="154" t="s">
        <v>11</v>
      </c>
      <c r="D6" s="154"/>
      <c r="E6" s="155">
        <v>35463.800000000003</v>
      </c>
      <c r="F6" s="155">
        <v>-6976.09</v>
      </c>
      <c r="H6" s="140">
        <f>+D6-'Trial Balance'!D6</f>
        <v>0</v>
      </c>
      <c r="I6" s="140">
        <f>+E6-'Trial Balance'!E6</f>
        <v>-6289.5599999999977</v>
      </c>
    </row>
    <row r="7" spans="1:9">
      <c r="A7" s="156" t="s">
        <v>12</v>
      </c>
      <c r="B7" s="156" t="s">
        <v>13</v>
      </c>
      <c r="C7" s="156" t="s">
        <v>11</v>
      </c>
      <c r="D7" s="156"/>
      <c r="E7" s="157">
        <v>7291.22</v>
      </c>
      <c r="F7" s="157">
        <v>-10874.22</v>
      </c>
      <c r="H7" s="140">
        <f>+D7-'Trial Balance'!D7</f>
        <v>0</v>
      </c>
      <c r="I7" s="140">
        <f>+E7-'Trial Balance'!E7</f>
        <v>4099.7000000000007</v>
      </c>
    </row>
    <row r="8" spans="1:9">
      <c r="A8" s="156" t="s">
        <v>14</v>
      </c>
      <c r="B8" s="156" t="s">
        <v>15</v>
      </c>
      <c r="C8" s="156" t="s">
        <v>11</v>
      </c>
      <c r="D8" s="156"/>
      <c r="E8" s="157">
        <v>2716.67</v>
      </c>
      <c r="F8" s="157">
        <v>-2058.34</v>
      </c>
      <c r="H8" s="140">
        <f>+D8-'Trial Balance'!D8</f>
        <v>0</v>
      </c>
      <c r="I8" s="140">
        <f>+E8-'Trial Balance'!E8</f>
        <v>0</v>
      </c>
    </row>
    <row r="9" spans="1:9">
      <c r="A9" s="156" t="s">
        <v>16</v>
      </c>
      <c r="B9" s="156" t="s">
        <v>17</v>
      </c>
      <c r="C9" s="156" t="s">
        <v>11</v>
      </c>
      <c r="D9" s="156"/>
      <c r="E9" s="157">
        <v>3733.33</v>
      </c>
      <c r="F9" s="157">
        <v>-4941.6000000000004</v>
      </c>
      <c r="H9" s="140">
        <f>+D9-'Trial Balance'!D9</f>
        <v>0</v>
      </c>
      <c r="I9" s="140">
        <f>+E9-'Trial Balance'!E9</f>
        <v>0</v>
      </c>
    </row>
    <row r="10" spans="1:9">
      <c r="A10" s="156" t="s">
        <v>18</v>
      </c>
      <c r="B10" s="156" t="s">
        <v>19</v>
      </c>
      <c r="C10" s="156" t="s">
        <v>11</v>
      </c>
      <c r="D10" s="156"/>
      <c r="E10" s="157">
        <v>9282.3700000000008</v>
      </c>
      <c r="F10" s="157">
        <v>-8553.1</v>
      </c>
      <c r="H10" s="140">
        <f>+D10-'Trial Balance'!D10</f>
        <v>0</v>
      </c>
      <c r="I10" s="140">
        <f>+E10-'Trial Balance'!E10</f>
        <v>0</v>
      </c>
    </row>
    <row r="11" spans="1:9">
      <c r="A11" s="156" t="s">
        <v>20</v>
      </c>
      <c r="B11" s="156" t="s">
        <v>21</v>
      </c>
      <c r="C11" s="156" t="s">
        <v>11</v>
      </c>
      <c r="D11" s="156"/>
      <c r="E11" s="157">
        <v>1073.33</v>
      </c>
      <c r="F11" s="157">
        <v>-1424.17</v>
      </c>
      <c r="H11" s="140">
        <f>+D11-'Trial Balance'!D11</f>
        <v>0</v>
      </c>
      <c r="I11" s="140">
        <f>+E11-'Trial Balance'!E11</f>
        <v>0</v>
      </c>
    </row>
    <row r="12" spans="1:9">
      <c r="A12" s="156" t="s">
        <v>22</v>
      </c>
      <c r="B12" s="156" t="s">
        <v>23</v>
      </c>
      <c r="C12" s="156" t="s">
        <v>11</v>
      </c>
      <c r="D12" s="156"/>
      <c r="E12" s="157">
        <v>2601.5</v>
      </c>
      <c r="F12" s="157">
        <v>-10459.370000000001</v>
      </c>
      <c r="H12" s="140">
        <f>+D12-'Trial Balance'!D12</f>
        <v>0</v>
      </c>
      <c r="I12" s="140">
        <f>+E12-'Trial Balance'!E12</f>
        <v>0</v>
      </c>
    </row>
    <row r="13" spans="1:9">
      <c r="A13" s="156" t="s">
        <v>24</v>
      </c>
      <c r="B13" s="156" t="s">
        <v>25</v>
      </c>
      <c r="C13" s="156" t="s">
        <v>11</v>
      </c>
      <c r="D13" s="156"/>
      <c r="E13" s="157">
        <v>5515.82</v>
      </c>
      <c r="F13" s="157">
        <v>-16253.35</v>
      </c>
      <c r="H13" s="140">
        <f>+D13-'Trial Balance'!D13</f>
        <v>0</v>
      </c>
      <c r="I13" s="140">
        <f>+E13-'Trial Balance'!E13</f>
        <v>0</v>
      </c>
    </row>
    <row r="14" spans="1:9">
      <c r="A14" s="156" t="s">
        <v>26</v>
      </c>
      <c r="B14" s="156" t="s">
        <v>27</v>
      </c>
      <c r="C14" s="156" t="s">
        <v>11</v>
      </c>
      <c r="D14" s="156"/>
      <c r="E14" s="157">
        <v>3087.49</v>
      </c>
      <c r="F14" s="157">
        <v>-2906.77</v>
      </c>
      <c r="H14" s="140">
        <f>+D14-'Trial Balance'!D14</f>
        <v>0</v>
      </c>
      <c r="I14" s="140">
        <f>+E14-'Trial Balance'!E14</f>
        <v>0</v>
      </c>
    </row>
    <row r="15" spans="1:9">
      <c r="A15" s="156" t="s">
        <v>28</v>
      </c>
      <c r="B15" s="156" t="s">
        <v>29</v>
      </c>
      <c r="C15" s="156" t="s">
        <v>11</v>
      </c>
      <c r="D15" s="156"/>
      <c r="E15" s="157">
        <v>6669.2</v>
      </c>
      <c r="F15" s="157">
        <v>-2204.1799999999998</v>
      </c>
      <c r="H15" s="140">
        <f>+D15-'Trial Balance'!D15</f>
        <v>0</v>
      </c>
      <c r="I15" s="140">
        <f>+E15-'Trial Balance'!E15</f>
        <v>0</v>
      </c>
    </row>
    <row r="16" spans="1:9">
      <c r="A16" s="156" t="s">
        <v>30</v>
      </c>
      <c r="B16" s="156" t="s">
        <v>31</v>
      </c>
      <c r="C16" s="156" t="s">
        <v>11</v>
      </c>
      <c r="D16" s="156"/>
      <c r="E16" s="157">
        <v>2.46</v>
      </c>
      <c r="F16" s="157">
        <v>-395.83</v>
      </c>
      <c r="H16" s="140">
        <f>+D16-'Trial Balance'!D16</f>
        <v>0</v>
      </c>
      <c r="I16" s="140">
        <f>+E16-'Trial Balance'!E16</f>
        <v>0</v>
      </c>
    </row>
    <row r="17" spans="1:9">
      <c r="A17" s="156" t="s">
        <v>32</v>
      </c>
      <c r="B17" s="156" t="s">
        <v>33</v>
      </c>
      <c r="C17" s="156" t="s">
        <v>11</v>
      </c>
      <c r="D17" s="156"/>
      <c r="E17" s="157">
        <v>102</v>
      </c>
      <c r="F17" s="157">
        <v>0</v>
      </c>
      <c r="H17" s="140">
        <f>+D17-'Trial Balance'!D17</f>
        <v>0</v>
      </c>
      <c r="I17" s="140">
        <f>+E17-'Trial Balance'!E17</f>
        <v>32</v>
      </c>
    </row>
    <row r="18" spans="1:9">
      <c r="A18" s="156" t="s">
        <v>34</v>
      </c>
      <c r="B18" s="156" t="s">
        <v>35</v>
      </c>
      <c r="C18" s="156" t="s">
        <v>36</v>
      </c>
      <c r="D18" s="157">
        <v>1800.69</v>
      </c>
      <c r="E18" s="156"/>
      <c r="F18" s="157">
        <v>3597.83</v>
      </c>
      <c r="H18" s="140">
        <f>+D18-'Trial Balance'!D18</f>
        <v>-351.29999999999973</v>
      </c>
      <c r="I18" s="140">
        <f>+E18-'Trial Balance'!E18</f>
        <v>0</v>
      </c>
    </row>
    <row r="19" spans="1:9">
      <c r="A19" s="156" t="s">
        <v>37</v>
      </c>
      <c r="B19" s="156" t="s">
        <v>38</v>
      </c>
      <c r="C19" s="156" t="s">
        <v>36</v>
      </c>
      <c r="D19" s="157">
        <v>5688.82</v>
      </c>
      <c r="E19" s="156"/>
      <c r="F19" s="157">
        <v>6747.39</v>
      </c>
      <c r="H19" s="140">
        <f>+D19-'Trial Balance'!D19</f>
        <v>-286.15000000000055</v>
      </c>
      <c r="I19" s="140">
        <f>+E19-'Trial Balance'!E19</f>
        <v>0</v>
      </c>
    </row>
    <row r="20" spans="1:9">
      <c r="A20" s="156" t="s">
        <v>39</v>
      </c>
      <c r="B20" s="156" t="s">
        <v>40</v>
      </c>
      <c r="C20" s="156" t="s">
        <v>41</v>
      </c>
      <c r="D20" s="157">
        <v>35463.800000000003</v>
      </c>
      <c r="E20" s="156"/>
      <c r="F20" s="157">
        <v>3756.09</v>
      </c>
      <c r="H20" s="140">
        <f>+D20-'Trial Balance'!D20</f>
        <v>0</v>
      </c>
      <c r="I20" s="140">
        <f>+E20-'Trial Balance'!E20</f>
        <v>0</v>
      </c>
    </row>
    <row r="21" spans="1:9">
      <c r="A21" s="156" t="s">
        <v>42</v>
      </c>
      <c r="B21" s="156" t="s">
        <v>43</v>
      </c>
      <c r="C21" s="156" t="s">
        <v>41</v>
      </c>
      <c r="D21" s="157">
        <v>2567.52</v>
      </c>
      <c r="E21" s="156"/>
      <c r="F21" s="157">
        <v>804.49</v>
      </c>
      <c r="H21" s="140">
        <f>+D21-'Trial Balance'!D21</f>
        <v>0</v>
      </c>
      <c r="I21" s="140">
        <f>+E21-'Trial Balance'!E21</f>
        <v>0</v>
      </c>
    </row>
    <row r="22" spans="1:9">
      <c r="A22" s="156" t="s">
        <v>44</v>
      </c>
      <c r="B22" s="156" t="s">
        <v>45</v>
      </c>
      <c r="C22" s="156" t="s">
        <v>41</v>
      </c>
      <c r="D22" s="157">
        <v>1803.06</v>
      </c>
      <c r="E22" s="156"/>
      <c r="F22" s="157">
        <v>3371.68</v>
      </c>
      <c r="H22" s="140">
        <f>+D22-'Trial Balance'!D22</f>
        <v>0</v>
      </c>
      <c r="I22" s="140">
        <f>+E22-'Trial Balance'!E22</f>
        <v>0</v>
      </c>
    </row>
    <row r="23" spans="1:9">
      <c r="A23" s="156" t="s">
        <v>46</v>
      </c>
      <c r="B23" s="156" t="s">
        <v>47</v>
      </c>
      <c r="C23" s="156" t="s">
        <v>41</v>
      </c>
      <c r="D23" s="157">
        <v>1574.07</v>
      </c>
      <c r="E23" s="156"/>
      <c r="F23" s="157">
        <v>1078.3900000000001</v>
      </c>
      <c r="H23" s="140">
        <f>+D23-'Trial Balance'!D23</f>
        <v>0</v>
      </c>
      <c r="I23" s="140">
        <f>+E23-'Trial Balance'!E23</f>
        <v>0</v>
      </c>
    </row>
    <row r="24" spans="1:9">
      <c r="A24" s="156" t="s">
        <v>48</v>
      </c>
      <c r="B24" s="156" t="s">
        <v>49</v>
      </c>
      <c r="C24" s="156" t="s">
        <v>41</v>
      </c>
      <c r="D24" s="157">
        <v>2662.54</v>
      </c>
      <c r="E24" s="156"/>
      <c r="F24" s="157">
        <v>3630.33</v>
      </c>
      <c r="H24" s="140">
        <f>+D24-'Trial Balance'!D24</f>
        <v>720</v>
      </c>
      <c r="I24" s="140">
        <f>+E24-'Trial Balance'!E24</f>
        <v>0</v>
      </c>
    </row>
    <row r="25" spans="1:9">
      <c r="A25" s="156" t="s">
        <v>50</v>
      </c>
      <c r="B25" s="156" t="s">
        <v>51</v>
      </c>
      <c r="C25" s="156" t="s">
        <v>41</v>
      </c>
      <c r="D25" s="157">
        <v>590.64</v>
      </c>
      <c r="E25" s="156"/>
      <c r="F25" s="157">
        <v>211.5</v>
      </c>
      <c r="H25" s="140">
        <f>+D25-'Trial Balance'!D25</f>
        <v>0</v>
      </c>
      <c r="I25" s="140">
        <f>+E25-'Trial Balance'!E25</f>
        <v>0</v>
      </c>
    </row>
    <row r="26" spans="1:9">
      <c r="A26" s="156" t="s">
        <v>52</v>
      </c>
      <c r="B26" s="156" t="s">
        <v>53</v>
      </c>
      <c r="C26" s="156" t="s">
        <v>41</v>
      </c>
      <c r="D26" s="157">
        <v>16846.43</v>
      </c>
      <c r="E26" s="156"/>
      <c r="F26" s="157">
        <v>17563.13</v>
      </c>
      <c r="H26" s="140">
        <f>+D26-'Trial Balance'!D26</f>
        <v>4532.5200000000004</v>
      </c>
      <c r="I26" s="140">
        <f>+E26-'Trial Balance'!E26</f>
        <v>0</v>
      </c>
    </row>
    <row r="27" spans="1:9">
      <c r="A27" s="156" t="s">
        <v>54</v>
      </c>
      <c r="B27" s="156" t="s">
        <v>55</v>
      </c>
      <c r="C27" s="156" t="s">
        <v>41</v>
      </c>
      <c r="D27" s="157">
        <v>3200.99</v>
      </c>
      <c r="E27" s="156"/>
      <c r="F27" s="157">
        <v>10918.03</v>
      </c>
      <c r="H27" s="140">
        <f>+D27-'Trial Balance'!D27</f>
        <v>0</v>
      </c>
      <c r="I27" s="140">
        <f>+E27-'Trial Balance'!E27</f>
        <v>0</v>
      </c>
    </row>
    <row r="28" spans="1:9">
      <c r="A28" s="156" t="s">
        <v>56</v>
      </c>
      <c r="B28" s="156" t="s">
        <v>57</v>
      </c>
      <c r="C28" s="156" t="s">
        <v>41</v>
      </c>
      <c r="D28" s="157">
        <v>3011.44</v>
      </c>
      <c r="E28" s="156"/>
      <c r="F28" s="157">
        <v>2330.4299999999998</v>
      </c>
      <c r="H28" s="140">
        <f>+D28-'Trial Balance'!D28</f>
        <v>252</v>
      </c>
      <c r="I28" s="140">
        <f>+E28-'Trial Balance'!E28</f>
        <v>0</v>
      </c>
    </row>
    <row r="29" spans="1:9">
      <c r="A29" s="156" t="s">
        <v>58</v>
      </c>
      <c r="B29" s="156" t="s">
        <v>59</v>
      </c>
      <c r="C29" s="156" t="s">
        <v>41</v>
      </c>
      <c r="D29" s="157">
        <v>0</v>
      </c>
      <c r="E29" s="156"/>
      <c r="F29" s="157">
        <v>10.37</v>
      </c>
      <c r="H29" s="140">
        <f>+D29-'Trial Balance'!D29</f>
        <v>0</v>
      </c>
      <c r="I29" s="140">
        <f>+E29-'Trial Balance'!E29</f>
        <v>0</v>
      </c>
    </row>
    <row r="30" spans="1:9">
      <c r="A30" s="156" t="s">
        <v>60</v>
      </c>
      <c r="B30" s="156" t="s">
        <v>61</v>
      </c>
      <c r="C30" s="156" t="s">
        <v>41</v>
      </c>
      <c r="D30" s="157">
        <v>0</v>
      </c>
      <c r="E30" s="156"/>
      <c r="F30" s="157">
        <v>690</v>
      </c>
      <c r="H30" s="140">
        <f>+D30-'Trial Balance'!D30</f>
        <v>0</v>
      </c>
      <c r="I30" s="140">
        <f>+E30-'Trial Balance'!E30</f>
        <v>0</v>
      </c>
    </row>
    <row r="31" spans="1:9">
      <c r="A31" s="156"/>
      <c r="B31" s="156" t="s">
        <v>62</v>
      </c>
      <c r="C31" s="156" t="s">
        <v>63</v>
      </c>
      <c r="D31" s="157">
        <v>11217.1</v>
      </c>
      <c r="E31" s="156"/>
      <c r="F31" s="157">
        <v>11734.9</v>
      </c>
      <c r="H31" s="140">
        <f>+D31-'Trial Balance'!D31</f>
        <v>0</v>
      </c>
      <c r="I31" s="140">
        <f>+E31-'Trial Balance'!E31</f>
        <v>0</v>
      </c>
    </row>
    <row r="32" spans="1:9">
      <c r="A32" s="156"/>
      <c r="B32" s="156" t="s">
        <v>1</v>
      </c>
      <c r="C32" s="156" t="s">
        <v>63</v>
      </c>
      <c r="D32" s="157">
        <v>29269.62</v>
      </c>
      <c r="E32" s="156"/>
      <c r="F32" s="157">
        <v>29640.560000000001</v>
      </c>
      <c r="H32" s="140">
        <f>+D32-'Trial Balance'!D32</f>
        <v>0</v>
      </c>
      <c r="I32" s="140">
        <f>+E32-'Trial Balance'!E32</f>
        <v>0</v>
      </c>
    </row>
    <row r="33" spans="1:9">
      <c r="A33" s="156"/>
      <c r="B33" s="156" t="s">
        <v>64</v>
      </c>
      <c r="C33" s="156" t="s">
        <v>63</v>
      </c>
      <c r="D33" s="157">
        <v>7393.22</v>
      </c>
      <c r="E33" s="156"/>
      <c r="F33" s="157">
        <v>12080</v>
      </c>
      <c r="H33" s="140">
        <f>+D33-'Trial Balance'!D33</f>
        <v>0</v>
      </c>
      <c r="I33" s="140">
        <f>+E33-'Trial Balance'!E33</f>
        <v>0</v>
      </c>
    </row>
    <row r="34" spans="1:9">
      <c r="A34" s="156" t="s">
        <v>65</v>
      </c>
      <c r="B34" s="156" t="s">
        <v>66</v>
      </c>
      <c r="C34" s="156" t="s">
        <v>67</v>
      </c>
      <c r="D34" s="157">
        <v>540</v>
      </c>
      <c r="E34" s="156"/>
      <c r="F34" s="157">
        <v>0</v>
      </c>
      <c r="H34" s="140">
        <f>+D34-'Trial Balance'!D34</f>
        <v>0</v>
      </c>
      <c r="I34" s="140">
        <f>+E34-'Trial Balance'!E34</f>
        <v>0</v>
      </c>
    </row>
    <row r="35" spans="1:9">
      <c r="A35" s="156" t="s">
        <v>68</v>
      </c>
      <c r="B35" s="156" t="s">
        <v>69</v>
      </c>
      <c r="C35" s="156" t="s">
        <v>67</v>
      </c>
      <c r="D35" s="157">
        <v>4131.7</v>
      </c>
      <c r="E35" s="156"/>
      <c r="F35" s="157">
        <v>-11243.91</v>
      </c>
      <c r="H35" s="140">
        <f>+D35-'Trial Balance'!D35</f>
        <v>4131.7</v>
      </c>
      <c r="I35" s="140">
        <f>+E35-'Trial Balance'!E35</f>
        <v>0</v>
      </c>
    </row>
    <row r="36" spans="1:9">
      <c r="A36" s="156" t="s">
        <v>70</v>
      </c>
      <c r="B36" s="156" t="s">
        <v>71</v>
      </c>
      <c r="C36" s="156" t="s">
        <v>67</v>
      </c>
      <c r="D36" s="157">
        <v>2104.2399999999998</v>
      </c>
      <c r="E36" s="156"/>
      <c r="F36" s="157">
        <v>2104.2399999999998</v>
      </c>
      <c r="H36" s="140">
        <f>+D36-'Trial Balance'!D36</f>
        <v>0</v>
      </c>
      <c r="I36" s="140">
        <f>+E36-'Trial Balance'!E36</f>
        <v>0</v>
      </c>
    </row>
    <row r="37" spans="1:9">
      <c r="A37" s="156" t="s">
        <v>72</v>
      </c>
      <c r="B37" s="156" t="s">
        <v>73</v>
      </c>
      <c r="C37" s="156" t="s">
        <v>67</v>
      </c>
      <c r="D37" s="157">
        <v>870.06</v>
      </c>
      <c r="E37" s="156"/>
      <c r="F37" s="157">
        <v>583.91</v>
      </c>
      <c r="H37" s="140">
        <f>+D37-'Trial Balance'!D37</f>
        <v>286.14999999999998</v>
      </c>
      <c r="I37" s="140">
        <f>+E37-'Trial Balance'!E37</f>
        <v>0</v>
      </c>
    </row>
    <row r="38" spans="1:9">
      <c r="A38" s="156" t="s">
        <v>74</v>
      </c>
      <c r="B38" s="156" t="s">
        <v>75</v>
      </c>
      <c r="C38" s="156" t="s">
        <v>76</v>
      </c>
      <c r="D38" s="157">
        <v>30480</v>
      </c>
      <c r="E38" s="156"/>
      <c r="F38" s="157">
        <v>30480</v>
      </c>
      <c r="H38" s="140">
        <f>+D38-'Trial Balance'!D38</f>
        <v>0</v>
      </c>
      <c r="I38" s="140">
        <f>+E38-'Trial Balance'!E38</f>
        <v>0</v>
      </c>
    </row>
    <row r="39" spans="1:9">
      <c r="A39" s="156" t="s">
        <v>77</v>
      </c>
      <c r="B39" s="156" t="s">
        <v>78</v>
      </c>
      <c r="C39" s="156" t="s">
        <v>79</v>
      </c>
      <c r="D39" s="156"/>
      <c r="E39" s="157">
        <v>11442.78</v>
      </c>
      <c r="F39" s="157">
        <v>-2095.3000000000002</v>
      </c>
      <c r="H39" s="140">
        <f>+D39-'Trial Balance'!D39</f>
        <v>0</v>
      </c>
      <c r="I39" s="140">
        <f>+E39-'Trial Balance'!E39</f>
        <v>11442.78</v>
      </c>
    </row>
    <row r="40" spans="1:9">
      <c r="A40" s="156" t="s">
        <v>80</v>
      </c>
      <c r="B40" s="156" t="s">
        <v>81</v>
      </c>
      <c r="C40" s="156" t="s">
        <v>79</v>
      </c>
      <c r="D40" s="156"/>
      <c r="E40" s="157">
        <v>1413.59</v>
      </c>
      <c r="F40" s="157">
        <v>-2464.02</v>
      </c>
      <c r="H40" s="140">
        <f>+D40-'Trial Balance'!D40</f>
        <v>0</v>
      </c>
      <c r="I40" s="140">
        <f>+E40-'Trial Balance'!E40</f>
        <v>0</v>
      </c>
    </row>
    <row r="41" spans="1:9">
      <c r="A41" s="156" t="s">
        <v>82</v>
      </c>
      <c r="B41" s="156" t="s">
        <v>83</v>
      </c>
      <c r="C41" s="156" t="s">
        <v>84</v>
      </c>
      <c r="D41" s="156"/>
      <c r="E41" s="157">
        <v>70820.38</v>
      </c>
      <c r="F41" s="157">
        <v>-58483.02</v>
      </c>
      <c r="H41" s="140">
        <f>+D41-'Trial Balance'!D41</f>
        <v>0</v>
      </c>
      <c r="I41" s="140">
        <f>+E41-'Trial Balance'!E41</f>
        <v>0</v>
      </c>
    </row>
    <row r="42" spans="1:9">
      <c r="A42" s="158" t="s">
        <v>85</v>
      </c>
      <c r="B42" s="158"/>
      <c r="C42" s="158"/>
      <c r="D42" s="13">
        <f>SUM(D6:D41)</f>
        <v>161215.94</v>
      </c>
      <c r="E42" s="13">
        <f>SUM(E6:E41)</f>
        <v>161215.94</v>
      </c>
      <c r="F42" s="13">
        <f>SUM(F6:F41)</f>
        <v>0</v>
      </c>
      <c r="H42" s="140">
        <f>+D42-'Trial Balance'!D42</f>
        <v>9284.9199999999837</v>
      </c>
      <c r="I42" s="140">
        <f>+E42-'Trial Balance'!E42</f>
        <v>9284.9199999999837</v>
      </c>
    </row>
    <row r="46" spans="1:9" ht="12.75" thickBot="1">
      <c r="C46" s="159" t="s">
        <v>871</v>
      </c>
      <c r="D46" s="89">
        <f>SUM(E6:E17)-SUM(D18:D30)</f>
        <v>2329.1900000000023</v>
      </c>
    </row>
    <row r="47" spans="1:9" ht="12.75" thickTop="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D9459-1B0F-4450-8887-823B85A2980B}">
  <dimension ref="A5:D11"/>
  <sheetViews>
    <sheetView tabSelected="1" workbookViewId="0">
      <selection activeCell="C19" sqref="C19"/>
    </sheetView>
  </sheetViews>
  <sheetFormatPr defaultRowHeight="12"/>
  <sheetData>
    <row r="5" spans="1:4">
      <c r="B5" s="189" t="s">
        <v>872</v>
      </c>
      <c r="C5" s="189"/>
      <c r="D5" s="189"/>
    </row>
    <row r="7" spans="1:4">
      <c r="A7" s="55" t="s">
        <v>853</v>
      </c>
      <c r="B7" s="59" t="s">
        <v>718</v>
      </c>
    </row>
    <row r="8" spans="1:4">
      <c r="A8" s="55" t="s">
        <v>852</v>
      </c>
      <c r="B8" s="59" t="s">
        <v>719</v>
      </c>
    </row>
    <row r="9" spans="1:4">
      <c r="A9" s="55" t="s">
        <v>854</v>
      </c>
      <c r="B9" s="59" t="s">
        <v>720</v>
      </c>
    </row>
    <row r="10" spans="1:4">
      <c r="A10" s="55" t="s">
        <v>853</v>
      </c>
      <c r="B10" s="59" t="s">
        <v>721</v>
      </c>
    </row>
    <row r="11" spans="1:4">
      <c r="A11" s="55" t="s">
        <v>854</v>
      </c>
      <c r="B11" s="59" t="s">
        <v>855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C12F-B5C2-4174-888B-4DFE35AFED44}">
  <dimension ref="D8:H36"/>
  <sheetViews>
    <sheetView topLeftCell="A7" workbookViewId="0">
      <selection activeCell="G35" sqref="G35"/>
    </sheetView>
  </sheetViews>
  <sheetFormatPr defaultRowHeight="12"/>
  <cols>
    <col min="4" max="4" width="60.5703125" customWidth="1"/>
    <col min="5" max="5" width="24.85546875" customWidth="1"/>
    <col min="7" max="7" width="10.140625" customWidth="1"/>
  </cols>
  <sheetData>
    <row r="8" spans="4:7">
      <c r="D8" s="61" t="s">
        <v>863</v>
      </c>
      <c r="F8" s="147" t="s">
        <v>864</v>
      </c>
      <c r="G8" s="147" t="s">
        <v>865</v>
      </c>
    </row>
    <row r="10" spans="4:7" ht="12.75">
      <c r="D10" s="142" t="s">
        <v>13</v>
      </c>
      <c r="E10" s="10" t="s">
        <v>12</v>
      </c>
      <c r="G10" s="140">
        <v>4099.7</v>
      </c>
    </row>
    <row r="11" spans="4:7">
      <c r="D11" s="141" t="s">
        <v>716</v>
      </c>
      <c r="E11" s="10" t="s">
        <v>32</v>
      </c>
      <c r="G11" s="140">
        <v>32</v>
      </c>
    </row>
    <row r="12" spans="4:7">
      <c r="D12" s="59" t="s">
        <v>868</v>
      </c>
      <c r="E12" s="10" t="s">
        <v>68</v>
      </c>
      <c r="F12" s="144">
        <v>4131.7</v>
      </c>
    </row>
    <row r="13" spans="4:7" ht="12.75" thickBot="1">
      <c r="F13" s="145">
        <v>4131.7</v>
      </c>
      <c r="G13" s="145">
        <v>4131.7</v>
      </c>
    </row>
    <row r="14" spans="4:7" ht="12.75" thickTop="1"/>
    <row r="16" spans="4:7">
      <c r="D16" s="61" t="s">
        <v>869</v>
      </c>
      <c r="F16" s="147" t="s">
        <v>864</v>
      </c>
      <c r="G16" s="147" t="s">
        <v>865</v>
      </c>
    </row>
    <row r="18" spans="4:7">
      <c r="D18" s="101" t="s">
        <v>345</v>
      </c>
      <c r="E18" s="10" t="s">
        <v>52</v>
      </c>
      <c r="F18" s="140">
        <v>4532.5200000000004</v>
      </c>
    </row>
    <row r="19" spans="4:7">
      <c r="D19" s="101" t="s">
        <v>353</v>
      </c>
      <c r="E19" s="10" t="s">
        <v>48</v>
      </c>
      <c r="F19" s="140">
        <v>720</v>
      </c>
    </row>
    <row r="20" spans="4:7">
      <c r="D20" s="101" t="s">
        <v>424</v>
      </c>
      <c r="E20" s="10" t="s">
        <v>56</v>
      </c>
      <c r="F20" s="140">
        <v>252</v>
      </c>
    </row>
    <row r="21" spans="4:7">
      <c r="D21" s="107" t="s">
        <v>457</v>
      </c>
      <c r="E21" s="10" t="s">
        <v>34</v>
      </c>
      <c r="G21" s="144">
        <v>351.29999999999995</v>
      </c>
    </row>
    <row r="22" spans="4:7">
      <c r="D22" s="146" t="s">
        <v>78</v>
      </c>
      <c r="E22" s="10" t="s">
        <v>77</v>
      </c>
      <c r="G22" s="143">
        <v>5153.22</v>
      </c>
    </row>
    <row r="23" spans="4:7" ht="12.75" thickBot="1">
      <c r="F23" s="145">
        <v>5504.52</v>
      </c>
      <c r="G23" s="145">
        <v>5504.52</v>
      </c>
    </row>
    <row r="24" spans="4:7" ht="12.75" thickTop="1"/>
    <row r="26" spans="4:7">
      <c r="D26" s="61" t="s">
        <v>870</v>
      </c>
      <c r="F26" s="147" t="s">
        <v>864</v>
      </c>
      <c r="G26" s="147" t="s">
        <v>865</v>
      </c>
    </row>
    <row r="28" spans="4:7" ht="12.75">
      <c r="D28" s="148" t="s">
        <v>10</v>
      </c>
      <c r="E28" s="8" t="s">
        <v>9</v>
      </c>
      <c r="F28" s="143">
        <v>6289.5599999999977</v>
      </c>
    </row>
    <row r="29" spans="4:7">
      <c r="D29" s="59" t="s">
        <v>867</v>
      </c>
      <c r="E29" s="10" t="s">
        <v>77</v>
      </c>
      <c r="G29" s="143">
        <v>6289.5599999999977</v>
      </c>
    </row>
    <row r="32" spans="4:7">
      <c r="D32" s="61" t="s">
        <v>252</v>
      </c>
    </row>
    <row r="33" spans="4:8">
      <c r="D33" t="s">
        <v>253</v>
      </c>
      <c r="F33">
        <v>2974.2999999999997</v>
      </c>
    </row>
    <row r="34" spans="4:8">
      <c r="D34" s="10" t="s">
        <v>254</v>
      </c>
      <c r="E34" s="10"/>
      <c r="F34">
        <v>2104.2399999999998</v>
      </c>
    </row>
    <row r="35" spans="4:8">
      <c r="D35" s="10" t="s">
        <v>255</v>
      </c>
      <c r="E35" s="10"/>
      <c r="F35">
        <v>583.91</v>
      </c>
    </row>
    <row r="36" spans="4:8">
      <c r="D36" s="57" t="s">
        <v>256</v>
      </c>
      <c r="E36" s="57"/>
      <c r="F36" s="58">
        <v>286.15000000000009</v>
      </c>
      <c r="G36" s="60" t="s">
        <v>257</v>
      </c>
      <c r="H36" s="60" t="s">
        <v>258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showGridLines="0" topLeftCell="A16" zoomScaleNormal="100" workbookViewId="0">
      <selection activeCell="D42" sqref="D42:F42"/>
    </sheetView>
  </sheetViews>
  <sheetFormatPr defaultRowHeight="12"/>
  <cols>
    <col min="1" max="1" width="16" customWidth="1"/>
    <col min="2" max="2" width="62" customWidth="1"/>
    <col min="3" max="3" width="16.140625" customWidth="1"/>
    <col min="4" max="4" width="22" customWidth="1"/>
    <col min="5" max="5" width="23" customWidth="1"/>
    <col min="6" max="6" width="14.42578125" customWidth="1"/>
  </cols>
  <sheetData>
    <row r="1" spans="1:6" s="1" customFormat="1" ht="16.7" customHeight="1">
      <c r="A1" s="2" t="s">
        <v>0</v>
      </c>
      <c r="B1" s="2"/>
      <c r="C1" s="2"/>
      <c r="D1" s="2"/>
      <c r="E1" s="2"/>
      <c r="F1" s="2"/>
    </row>
    <row r="2" spans="1:6" s="3" customFormat="1" ht="14.45" customHeight="1">
      <c r="A2" s="4" t="s">
        <v>1</v>
      </c>
      <c r="B2" s="4"/>
      <c r="C2" s="4"/>
      <c r="D2" s="4"/>
      <c r="E2" s="4"/>
      <c r="F2" s="4"/>
    </row>
    <row r="3" spans="1:6" s="3" customFormat="1" ht="14.45" customHeight="1">
      <c r="A3" s="4" t="s">
        <v>2</v>
      </c>
      <c r="B3" s="4"/>
      <c r="C3" s="4"/>
      <c r="D3" s="4"/>
      <c r="E3" s="4"/>
      <c r="F3" s="4"/>
    </row>
    <row r="4" spans="1:6" ht="13.35" customHeight="1"/>
    <row r="5" spans="1:6" s="5" customFormat="1" ht="12.2" customHeight="1">
      <c r="A5" s="6" t="s">
        <v>3</v>
      </c>
      <c r="B5" s="6" t="s">
        <v>4</v>
      </c>
      <c r="C5" s="6" t="s">
        <v>5</v>
      </c>
      <c r="D5" s="7" t="s">
        <v>6</v>
      </c>
      <c r="E5" s="7" t="s">
        <v>7</v>
      </c>
      <c r="F5" s="7" t="s">
        <v>8</v>
      </c>
    </row>
    <row r="6" spans="1:6" ht="11.1" customHeight="1">
      <c r="A6" s="8" t="s">
        <v>9</v>
      </c>
      <c r="B6" s="8" t="s">
        <v>10</v>
      </c>
      <c r="C6" s="8" t="s">
        <v>11</v>
      </c>
      <c r="D6" s="8"/>
      <c r="E6" s="18">
        <v>41753.360000000001</v>
      </c>
      <c r="F6" s="9">
        <v>-6976.09</v>
      </c>
    </row>
    <row r="7" spans="1:6" ht="11.1" customHeight="1">
      <c r="A7" s="10" t="s">
        <v>12</v>
      </c>
      <c r="B7" s="10" t="s">
        <v>13</v>
      </c>
      <c r="C7" s="10" t="s">
        <v>11</v>
      </c>
      <c r="D7" s="10"/>
      <c r="E7" s="53">
        <v>3191.52</v>
      </c>
      <c r="F7" s="11">
        <v>-10874.22</v>
      </c>
    </row>
    <row r="8" spans="1:6" ht="11.1" customHeight="1">
      <c r="A8" s="10" t="s">
        <v>14</v>
      </c>
      <c r="B8" s="10" t="s">
        <v>15</v>
      </c>
      <c r="C8" s="10" t="s">
        <v>11</v>
      </c>
      <c r="D8" s="10"/>
      <c r="E8" s="53">
        <v>2716.67</v>
      </c>
      <c r="F8" s="11">
        <v>-2058.34</v>
      </c>
    </row>
    <row r="9" spans="1:6" ht="11.1" customHeight="1">
      <c r="A9" s="10" t="s">
        <v>16</v>
      </c>
      <c r="B9" s="10" t="s">
        <v>17</v>
      </c>
      <c r="C9" s="10" t="s">
        <v>11</v>
      </c>
      <c r="D9" s="10"/>
      <c r="E9" s="53">
        <v>3733.33</v>
      </c>
      <c r="F9" s="11">
        <v>-4941.6000000000004</v>
      </c>
    </row>
    <row r="10" spans="1:6" ht="11.1" customHeight="1">
      <c r="A10" s="10" t="s">
        <v>18</v>
      </c>
      <c r="B10" s="10" t="s">
        <v>19</v>
      </c>
      <c r="C10" s="10" t="s">
        <v>11</v>
      </c>
      <c r="D10" s="10"/>
      <c r="E10" s="53">
        <v>9282.3700000000008</v>
      </c>
      <c r="F10" s="11">
        <v>-8553.1</v>
      </c>
    </row>
    <row r="11" spans="1:6" ht="11.1" customHeight="1">
      <c r="A11" s="10" t="s">
        <v>20</v>
      </c>
      <c r="B11" s="10" t="s">
        <v>21</v>
      </c>
      <c r="C11" s="10" t="s">
        <v>11</v>
      </c>
      <c r="D11" s="10"/>
      <c r="E11" s="53">
        <v>1073.33</v>
      </c>
      <c r="F11" s="11">
        <v>-1424.17</v>
      </c>
    </row>
    <row r="12" spans="1:6" ht="11.1" customHeight="1">
      <c r="A12" s="10" t="s">
        <v>22</v>
      </c>
      <c r="B12" s="10" t="s">
        <v>23</v>
      </c>
      <c r="C12" s="10" t="s">
        <v>11</v>
      </c>
      <c r="D12" s="10"/>
      <c r="E12" s="53">
        <v>2601.5</v>
      </c>
      <c r="F12" s="11">
        <v>-10459.370000000001</v>
      </c>
    </row>
    <row r="13" spans="1:6" ht="11.1" customHeight="1">
      <c r="A13" s="10" t="s">
        <v>24</v>
      </c>
      <c r="B13" s="10" t="s">
        <v>25</v>
      </c>
      <c r="C13" s="10" t="s">
        <v>11</v>
      </c>
      <c r="D13" s="10"/>
      <c r="E13" s="53">
        <v>5515.82</v>
      </c>
      <c r="F13" s="11">
        <v>-16253.35</v>
      </c>
    </row>
    <row r="14" spans="1:6" ht="11.1" customHeight="1">
      <c r="A14" s="10" t="s">
        <v>26</v>
      </c>
      <c r="B14" s="10" t="s">
        <v>27</v>
      </c>
      <c r="C14" s="10" t="s">
        <v>11</v>
      </c>
      <c r="D14" s="10"/>
      <c r="E14" s="53">
        <v>3087.49</v>
      </c>
      <c r="F14" s="11">
        <v>-2906.77</v>
      </c>
    </row>
    <row r="15" spans="1:6" ht="11.1" customHeight="1">
      <c r="A15" s="10" t="s">
        <v>28</v>
      </c>
      <c r="B15" s="10" t="s">
        <v>29</v>
      </c>
      <c r="C15" s="10" t="s">
        <v>11</v>
      </c>
      <c r="D15" s="10"/>
      <c r="E15" s="53">
        <v>6669.2</v>
      </c>
      <c r="F15" s="11">
        <v>-2204.1799999999998</v>
      </c>
    </row>
    <row r="16" spans="1:6" ht="11.1" customHeight="1">
      <c r="A16" s="10" t="s">
        <v>30</v>
      </c>
      <c r="B16" s="10" t="s">
        <v>31</v>
      </c>
      <c r="C16" s="10" t="s">
        <v>11</v>
      </c>
      <c r="D16" s="10"/>
      <c r="E16" s="11">
        <v>2.46</v>
      </c>
      <c r="F16" s="11">
        <v>-395.83</v>
      </c>
    </row>
    <row r="17" spans="1:7" ht="11.1" customHeight="1">
      <c r="A17" s="10" t="s">
        <v>32</v>
      </c>
      <c r="B17" s="10" t="s">
        <v>33</v>
      </c>
      <c r="C17" s="10" t="s">
        <v>11</v>
      </c>
      <c r="D17" s="10"/>
      <c r="E17" s="53">
        <v>70</v>
      </c>
      <c r="F17" s="11">
        <v>0</v>
      </c>
    </row>
    <row r="18" spans="1:7" ht="11.1" customHeight="1">
      <c r="A18" s="10" t="s">
        <v>34</v>
      </c>
      <c r="B18" s="10" t="s">
        <v>35</v>
      </c>
      <c r="C18" s="10" t="s">
        <v>36</v>
      </c>
      <c r="D18" s="53">
        <v>2151.9899999999998</v>
      </c>
      <c r="E18" s="10"/>
      <c r="F18" s="11">
        <v>3597.83</v>
      </c>
      <c r="G18" s="59" t="s">
        <v>866</v>
      </c>
    </row>
    <row r="19" spans="1:7" ht="11.1" customHeight="1">
      <c r="A19" s="10" t="s">
        <v>37</v>
      </c>
      <c r="B19" s="10" t="s">
        <v>38</v>
      </c>
      <c r="C19" s="10" t="s">
        <v>36</v>
      </c>
      <c r="D19" s="53">
        <v>5974.97</v>
      </c>
      <c r="E19" s="10"/>
      <c r="F19" s="11">
        <v>6747.39</v>
      </c>
      <c r="G19" s="59" t="s">
        <v>866</v>
      </c>
    </row>
    <row r="20" spans="1:7" ht="11.1" customHeight="1">
      <c r="A20" s="10" t="s">
        <v>39</v>
      </c>
      <c r="B20" s="10" t="s">
        <v>40</v>
      </c>
      <c r="C20" s="10" t="s">
        <v>41</v>
      </c>
      <c r="D20" s="53">
        <v>35463.800000000003</v>
      </c>
      <c r="E20" s="10"/>
      <c r="F20" s="11">
        <v>3756.09</v>
      </c>
      <c r="G20" s="59" t="s">
        <v>866</v>
      </c>
    </row>
    <row r="21" spans="1:7" ht="11.1" customHeight="1">
      <c r="A21" s="10" t="s">
        <v>42</v>
      </c>
      <c r="B21" s="10" t="s">
        <v>43</v>
      </c>
      <c r="C21" s="10" t="s">
        <v>41</v>
      </c>
      <c r="D21" s="53">
        <v>2567.52</v>
      </c>
      <c r="E21" s="10"/>
      <c r="F21" s="11">
        <v>804.49</v>
      </c>
      <c r="G21" s="59" t="s">
        <v>866</v>
      </c>
    </row>
    <row r="22" spans="1:7" ht="11.1" customHeight="1">
      <c r="A22" s="10" t="s">
        <v>44</v>
      </c>
      <c r="B22" s="10" t="s">
        <v>45</v>
      </c>
      <c r="C22" s="10" t="s">
        <v>41</v>
      </c>
      <c r="D22" s="53">
        <v>1803.06</v>
      </c>
      <c r="E22" s="10"/>
      <c r="F22" s="11">
        <v>3371.68</v>
      </c>
      <c r="G22" s="59" t="s">
        <v>866</v>
      </c>
    </row>
    <row r="23" spans="1:7" ht="11.1" customHeight="1">
      <c r="A23" s="10" t="s">
        <v>46</v>
      </c>
      <c r="B23" s="10" t="s">
        <v>47</v>
      </c>
      <c r="C23" s="10" t="s">
        <v>41</v>
      </c>
      <c r="D23" s="53">
        <v>1574.07</v>
      </c>
      <c r="E23" s="10"/>
      <c r="F23" s="11">
        <v>1078.3900000000001</v>
      </c>
      <c r="G23" s="59" t="s">
        <v>866</v>
      </c>
    </row>
    <row r="24" spans="1:7" ht="11.1" customHeight="1">
      <c r="A24" s="10" t="s">
        <v>48</v>
      </c>
      <c r="B24" s="10" t="s">
        <v>49</v>
      </c>
      <c r="C24" s="10" t="s">
        <v>41</v>
      </c>
      <c r="D24" s="53">
        <v>1942.54</v>
      </c>
      <c r="E24" s="10"/>
      <c r="F24" s="11">
        <v>3630.33</v>
      </c>
      <c r="G24" s="59" t="s">
        <v>866</v>
      </c>
    </row>
    <row r="25" spans="1:7" ht="11.1" customHeight="1">
      <c r="A25" s="10" t="s">
        <v>50</v>
      </c>
      <c r="B25" s="10" t="s">
        <v>51</v>
      </c>
      <c r="C25" s="10" t="s">
        <v>41</v>
      </c>
      <c r="D25" s="53">
        <v>590.64</v>
      </c>
      <c r="E25" s="10"/>
      <c r="F25" s="11">
        <v>211.5</v>
      </c>
      <c r="G25" s="59" t="s">
        <v>866</v>
      </c>
    </row>
    <row r="26" spans="1:7" ht="11.1" customHeight="1">
      <c r="A26" s="10" t="s">
        <v>52</v>
      </c>
      <c r="B26" s="10" t="s">
        <v>53</v>
      </c>
      <c r="C26" s="10" t="s">
        <v>41</v>
      </c>
      <c r="D26" s="53">
        <v>12313.91</v>
      </c>
      <c r="E26" s="10"/>
      <c r="F26" s="11">
        <v>17563.13</v>
      </c>
      <c r="G26" s="59" t="s">
        <v>866</v>
      </c>
    </row>
    <row r="27" spans="1:7" ht="11.1" customHeight="1">
      <c r="A27" s="10" t="s">
        <v>54</v>
      </c>
      <c r="B27" s="10" t="s">
        <v>55</v>
      </c>
      <c r="C27" s="10" t="s">
        <v>41</v>
      </c>
      <c r="D27" s="53">
        <v>3200.99</v>
      </c>
      <c r="E27" s="10"/>
      <c r="F27" s="11">
        <v>10918.03</v>
      </c>
      <c r="G27" s="59" t="s">
        <v>866</v>
      </c>
    </row>
    <row r="28" spans="1:7" ht="11.1" customHeight="1">
      <c r="A28" s="10" t="s">
        <v>56</v>
      </c>
      <c r="B28" s="10" t="s">
        <v>57</v>
      </c>
      <c r="C28" s="10" t="s">
        <v>41</v>
      </c>
      <c r="D28" s="53">
        <v>2759.44</v>
      </c>
      <c r="E28" s="10"/>
      <c r="F28" s="11">
        <v>2330.4299999999998</v>
      </c>
      <c r="G28" s="59" t="s">
        <v>866</v>
      </c>
    </row>
    <row r="29" spans="1:7" ht="11.1" customHeight="1">
      <c r="A29" s="10" t="s">
        <v>58</v>
      </c>
      <c r="B29" s="10" t="s">
        <v>59</v>
      </c>
      <c r="C29" s="10" t="s">
        <v>41</v>
      </c>
      <c r="D29" s="11">
        <v>0</v>
      </c>
      <c r="E29" s="10"/>
      <c r="F29" s="11">
        <v>10.37</v>
      </c>
    </row>
    <row r="30" spans="1:7" ht="11.1" customHeight="1">
      <c r="A30" s="10" t="s">
        <v>60</v>
      </c>
      <c r="B30" s="10" t="s">
        <v>61</v>
      </c>
      <c r="C30" s="10" t="s">
        <v>41</v>
      </c>
      <c r="D30" s="11">
        <v>0</v>
      </c>
      <c r="E30" s="10"/>
      <c r="F30" s="11">
        <v>690</v>
      </c>
    </row>
    <row r="31" spans="1:7" ht="11.1" customHeight="1">
      <c r="A31" s="10"/>
      <c r="B31" s="10" t="s">
        <v>62</v>
      </c>
      <c r="C31" s="10" t="s">
        <v>63</v>
      </c>
      <c r="D31" s="11">
        <v>11217.1</v>
      </c>
      <c r="E31" s="10"/>
      <c r="F31" s="11">
        <v>11734.9</v>
      </c>
    </row>
    <row r="32" spans="1:7" ht="11.1" customHeight="1">
      <c r="A32" s="10"/>
      <c r="B32" s="10" t="s">
        <v>1</v>
      </c>
      <c r="C32" s="10" t="s">
        <v>63</v>
      </c>
      <c r="D32" s="11">
        <v>29269.62</v>
      </c>
      <c r="E32" s="10"/>
      <c r="F32" s="11">
        <v>29640.560000000001</v>
      </c>
    </row>
    <row r="33" spans="1:6" ht="11.1" customHeight="1">
      <c r="A33" s="10"/>
      <c r="B33" s="10" t="s">
        <v>64</v>
      </c>
      <c r="C33" s="10" t="s">
        <v>63</v>
      </c>
      <c r="D33" s="11">
        <v>7393.22</v>
      </c>
      <c r="E33" s="10"/>
      <c r="F33" s="11">
        <v>12080</v>
      </c>
    </row>
    <row r="34" spans="1:6" ht="11.1" customHeight="1">
      <c r="A34" s="10" t="s">
        <v>65</v>
      </c>
      <c r="B34" s="10" t="s">
        <v>66</v>
      </c>
      <c r="C34" s="10" t="s">
        <v>67</v>
      </c>
      <c r="D34" s="11">
        <v>540</v>
      </c>
      <c r="E34" s="10"/>
      <c r="F34" s="11">
        <v>0</v>
      </c>
    </row>
    <row r="35" spans="1:6" ht="11.1" customHeight="1">
      <c r="A35" s="10" t="s">
        <v>68</v>
      </c>
      <c r="B35" s="10" t="s">
        <v>69</v>
      </c>
      <c r="C35" s="10" t="s">
        <v>67</v>
      </c>
      <c r="D35" s="11">
        <v>0</v>
      </c>
      <c r="E35" s="10"/>
      <c r="F35" s="11">
        <v>-11243.91</v>
      </c>
    </row>
    <row r="36" spans="1:6" ht="11.1" customHeight="1">
      <c r="A36" s="10" t="s">
        <v>70</v>
      </c>
      <c r="B36" s="10" t="s">
        <v>71</v>
      </c>
      <c r="C36" s="10" t="s">
        <v>67</v>
      </c>
      <c r="D36" s="11">
        <v>2104.2399999999998</v>
      </c>
      <c r="E36" s="10"/>
      <c r="F36" s="11">
        <v>2104.2399999999998</v>
      </c>
    </row>
    <row r="37" spans="1:6" ht="11.1" customHeight="1">
      <c r="A37" s="10" t="s">
        <v>72</v>
      </c>
      <c r="B37" s="10" t="s">
        <v>73</v>
      </c>
      <c r="C37" s="10" t="s">
        <v>67</v>
      </c>
      <c r="D37" s="11">
        <v>583.91</v>
      </c>
      <c r="E37" s="10"/>
      <c r="F37" s="11">
        <v>583.91</v>
      </c>
    </row>
    <row r="38" spans="1:6" ht="11.1" customHeight="1">
      <c r="A38" s="10" t="s">
        <v>74</v>
      </c>
      <c r="B38" s="10" t="s">
        <v>75</v>
      </c>
      <c r="C38" s="10" t="s">
        <v>76</v>
      </c>
      <c r="D38" s="11">
        <v>30480</v>
      </c>
      <c r="E38" s="10"/>
      <c r="F38" s="11">
        <v>30480</v>
      </c>
    </row>
    <row r="39" spans="1:6" ht="11.1" customHeight="1">
      <c r="A39" s="10" t="s">
        <v>77</v>
      </c>
      <c r="B39" s="10" t="s">
        <v>78</v>
      </c>
      <c r="C39" s="10" t="s">
        <v>79</v>
      </c>
      <c r="D39" s="10"/>
      <c r="E39" s="11">
        <v>0</v>
      </c>
      <c r="F39" s="11">
        <v>-2095.3000000000002</v>
      </c>
    </row>
    <row r="40" spans="1:6" ht="11.1" customHeight="1">
      <c r="A40" s="10" t="s">
        <v>80</v>
      </c>
      <c r="B40" s="10" t="s">
        <v>81</v>
      </c>
      <c r="C40" s="10" t="s">
        <v>79</v>
      </c>
      <c r="D40" s="10"/>
      <c r="E40" s="11">
        <v>1413.59</v>
      </c>
      <c r="F40" s="11">
        <v>-2464.02</v>
      </c>
    </row>
    <row r="41" spans="1:6" ht="11.1" customHeight="1">
      <c r="A41" s="10" t="s">
        <v>82</v>
      </c>
      <c r="B41" s="10" t="s">
        <v>83</v>
      </c>
      <c r="C41" s="10" t="s">
        <v>84</v>
      </c>
      <c r="D41" s="10"/>
      <c r="E41" s="11">
        <v>70820.38</v>
      </c>
      <c r="F41" s="11">
        <v>-58483.02</v>
      </c>
    </row>
    <row r="42" spans="1:6" ht="11.1" customHeight="1">
      <c r="A42" s="12" t="s">
        <v>85</v>
      </c>
      <c r="B42" s="12"/>
      <c r="C42" s="12"/>
      <c r="D42" s="13">
        <f>SUM(D6:D41)</f>
        <v>151931.02000000002</v>
      </c>
      <c r="E42" s="13">
        <f>SUM(E6:E41)</f>
        <v>151931.02000000002</v>
      </c>
      <c r="F42" s="13">
        <f>SUM(F6:F41)</f>
        <v>0</v>
      </c>
    </row>
  </sheetData>
  <pageMargins left="0.7" right="0.7" top="0.75" bottom="0.75" header="0.3" footer="0.3"/>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01104-3916-43F4-BD16-C4840ED176D0}">
  <sheetPr>
    <tabColor rgb="FFFFFF00"/>
  </sheetPr>
  <dimension ref="A1:J253"/>
  <sheetViews>
    <sheetView workbookViewId="0">
      <pane ySplit="5" topLeftCell="A214" activePane="bottomLeft" state="frozen"/>
      <selection pane="bottomLeft" activeCell="C247" sqref="C247:F252"/>
    </sheetView>
  </sheetViews>
  <sheetFormatPr defaultRowHeight="12"/>
  <cols>
    <col min="1" max="1" width="17.140625" customWidth="1"/>
    <col min="2" max="2" width="18.140625" customWidth="1"/>
    <col min="3" max="3" width="60.5703125" customWidth="1"/>
    <col min="4" max="4" width="24.85546875" customWidth="1"/>
    <col min="6" max="6" width="10.140625" customWidth="1"/>
    <col min="7" max="7" width="19.42578125" customWidth="1"/>
    <col min="8" max="8" width="10.42578125" customWidth="1"/>
    <col min="10" max="10" width="26.42578125" style="55" customWidth="1"/>
  </cols>
  <sheetData>
    <row r="1" spans="1:10" s="92" customFormat="1" ht="16.7" customHeight="1">
      <c r="A1" s="91" t="s">
        <v>297</v>
      </c>
      <c r="B1" s="91"/>
      <c r="C1" s="91"/>
      <c r="D1" s="91"/>
      <c r="E1" s="91"/>
      <c r="F1" s="91"/>
      <c r="G1" s="91"/>
      <c r="H1" s="91"/>
      <c r="I1" s="91"/>
      <c r="J1" s="111"/>
    </row>
    <row r="2" spans="1:10" s="94" customFormat="1" ht="14.45" customHeight="1">
      <c r="A2" s="93" t="s">
        <v>1</v>
      </c>
      <c r="B2" s="93"/>
      <c r="C2" s="93"/>
      <c r="D2" s="93"/>
      <c r="E2" s="93"/>
      <c r="F2" s="93"/>
      <c r="G2" s="93"/>
      <c r="H2" s="93"/>
      <c r="I2" s="93"/>
      <c r="J2" s="112"/>
    </row>
    <row r="3" spans="1:10" s="94" customFormat="1" ht="14.45" customHeight="1">
      <c r="A3" s="93" t="s">
        <v>298</v>
      </c>
      <c r="B3" s="93"/>
      <c r="C3" s="93"/>
      <c r="D3" s="93"/>
      <c r="E3" s="93"/>
      <c r="F3" s="93"/>
      <c r="G3" s="93"/>
      <c r="H3" s="93"/>
      <c r="I3" s="93"/>
      <c r="J3" s="112"/>
    </row>
    <row r="4" spans="1:10" ht="13.35" customHeight="1"/>
    <row r="5" spans="1:10" s="97" customFormat="1" ht="12.2" customHeight="1">
      <c r="A5" s="95" t="s">
        <v>276</v>
      </c>
      <c r="B5" s="95" t="s">
        <v>277</v>
      </c>
      <c r="C5" s="95" t="s">
        <v>278</v>
      </c>
      <c r="D5" s="95" t="s">
        <v>279</v>
      </c>
      <c r="E5" s="96" t="s">
        <v>280</v>
      </c>
      <c r="F5" s="96" t="s">
        <v>281</v>
      </c>
      <c r="G5" s="96" t="s">
        <v>282</v>
      </c>
      <c r="H5" s="96" t="s">
        <v>283</v>
      </c>
      <c r="I5" s="96" t="s">
        <v>81</v>
      </c>
      <c r="J5" s="110" t="s">
        <v>722</v>
      </c>
    </row>
    <row r="6" spans="1:10" ht="13.35" customHeight="1"/>
    <row r="7" spans="1:10" s="97" customFormat="1" ht="12.2" customHeight="1">
      <c r="A7" s="98" t="s">
        <v>19</v>
      </c>
      <c r="B7" s="98"/>
      <c r="C7" s="98"/>
      <c r="D7" s="98"/>
      <c r="E7" s="98"/>
      <c r="F7" s="98"/>
      <c r="G7" s="98"/>
      <c r="H7" s="98"/>
      <c r="I7" s="98"/>
      <c r="J7" s="113"/>
    </row>
    <row r="8" spans="1:10" ht="11.1" customHeight="1">
      <c r="A8" s="99">
        <v>45971</v>
      </c>
      <c r="B8" s="8" t="s">
        <v>287</v>
      </c>
      <c r="C8" s="8" t="s">
        <v>458</v>
      </c>
      <c r="D8" s="8"/>
      <c r="E8" s="9">
        <v>0</v>
      </c>
      <c r="F8" s="9">
        <v>589.48</v>
      </c>
      <c r="G8" s="9">
        <f>(F8 - E8)</f>
        <v>589.48</v>
      </c>
      <c r="H8" s="9">
        <v>707.38</v>
      </c>
      <c r="I8" s="9">
        <v>117.9</v>
      </c>
    </row>
    <row r="9" spans="1:10" ht="11.1" customHeight="1">
      <c r="A9" s="100">
        <v>46062</v>
      </c>
      <c r="B9" s="10" t="s">
        <v>287</v>
      </c>
      <c r="C9" s="10" t="s">
        <v>459</v>
      </c>
      <c r="D9" s="10"/>
      <c r="E9" s="11">
        <v>0</v>
      </c>
      <c r="F9" s="11">
        <v>24.55</v>
      </c>
      <c r="G9" s="11">
        <f>((G8 + F9) - E9)</f>
        <v>614.03</v>
      </c>
      <c r="H9" s="11">
        <v>29.46</v>
      </c>
      <c r="I9" s="11">
        <v>4.91</v>
      </c>
    </row>
    <row r="10" spans="1:10" ht="11.1" customHeight="1">
      <c r="A10" s="100">
        <v>46109</v>
      </c>
      <c r="B10" s="10" t="s">
        <v>287</v>
      </c>
      <c r="C10" s="10" t="s">
        <v>460</v>
      </c>
      <c r="D10" s="10" t="s">
        <v>461</v>
      </c>
      <c r="E10" s="11">
        <v>0</v>
      </c>
      <c r="F10" s="11">
        <v>3630</v>
      </c>
      <c r="G10" s="11">
        <f>((G9 + F10) - E10)</f>
        <v>4244.03</v>
      </c>
      <c r="H10" s="11">
        <v>4356</v>
      </c>
      <c r="I10" s="11">
        <v>726</v>
      </c>
    </row>
    <row r="11" spans="1:10" ht="11.1" customHeight="1">
      <c r="A11" s="100">
        <v>46111</v>
      </c>
      <c r="B11" s="10" t="s">
        <v>287</v>
      </c>
      <c r="C11" s="10" t="s">
        <v>462</v>
      </c>
      <c r="D11" s="10"/>
      <c r="E11" s="11">
        <v>0</v>
      </c>
      <c r="F11" s="11">
        <v>5005.59</v>
      </c>
      <c r="G11" s="11">
        <f>((G10 + F11) - E11)</f>
        <v>9249.619999999999</v>
      </c>
      <c r="H11" s="11">
        <v>6006.71</v>
      </c>
      <c r="I11" s="11">
        <v>1001.12</v>
      </c>
    </row>
    <row r="12" spans="1:10" ht="11.1" customHeight="1">
      <c r="A12" s="100">
        <v>46111</v>
      </c>
      <c r="B12" s="10" t="s">
        <v>287</v>
      </c>
      <c r="C12" s="10" t="s">
        <v>463</v>
      </c>
      <c r="D12" s="10"/>
      <c r="E12" s="11">
        <v>0</v>
      </c>
      <c r="F12" s="11">
        <v>32.75</v>
      </c>
      <c r="G12" s="53">
        <f>((G11 + F12) - E12)</f>
        <v>9282.369999999999</v>
      </c>
      <c r="H12" s="11">
        <v>39.299999999999997</v>
      </c>
      <c r="I12" s="11">
        <v>6.55</v>
      </c>
      <c r="J12" s="55" t="s">
        <v>858</v>
      </c>
    </row>
    <row r="13" spans="1:10" ht="11.1" customHeight="1">
      <c r="A13" s="101" t="s">
        <v>464</v>
      </c>
      <c r="B13" s="101"/>
      <c r="C13" s="101"/>
      <c r="D13" s="101"/>
      <c r="E13" s="102">
        <f>SUM(E8:E12)</f>
        <v>0</v>
      </c>
      <c r="F13" s="102">
        <f>SUM(F8:F12)</f>
        <v>9282.369999999999</v>
      </c>
      <c r="G13" s="102">
        <f>G12</f>
        <v>9282.369999999999</v>
      </c>
      <c r="H13" s="102">
        <f>SUM(H8:H12)</f>
        <v>11138.849999999999</v>
      </c>
      <c r="I13" s="102">
        <f>SUM(I8:I12)</f>
        <v>1856.4799999999998</v>
      </c>
    </row>
    <row r="14" spans="1:10" ht="13.35" customHeight="1"/>
    <row r="15" spans="1:10" s="97" customFormat="1" ht="12.2" customHeight="1">
      <c r="A15" s="98" t="s">
        <v>21</v>
      </c>
      <c r="B15" s="98"/>
      <c r="C15" s="98"/>
      <c r="D15" s="98"/>
      <c r="E15" s="98"/>
      <c r="F15" s="98"/>
      <c r="G15" s="98"/>
      <c r="H15" s="98"/>
      <c r="I15" s="98"/>
      <c r="J15" s="55"/>
    </row>
    <row r="16" spans="1:10" ht="11.1" customHeight="1">
      <c r="A16" s="99">
        <v>46109</v>
      </c>
      <c r="B16" s="8" t="s">
        <v>287</v>
      </c>
      <c r="C16" s="8" t="s">
        <v>465</v>
      </c>
      <c r="D16" s="8" t="s">
        <v>466</v>
      </c>
      <c r="E16" s="9">
        <v>0</v>
      </c>
      <c r="F16" s="9">
        <v>527.5</v>
      </c>
      <c r="G16" s="9">
        <f>(F16 - E16)</f>
        <v>527.5</v>
      </c>
      <c r="H16" s="9">
        <v>633</v>
      </c>
      <c r="I16" s="9">
        <v>105.5</v>
      </c>
    </row>
    <row r="17" spans="1:10" ht="11.1" customHeight="1">
      <c r="A17" s="100">
        <v>46109</v>
      </c>
      <c r="B17" s="10" t="s">
        <v>287</v>
      </c>
      <c r="C17" s="10" t="s">
        <v>467</v>
      </c>
      <c r="D17" s="10" t="s">
        <v>468</v>
      </c>
      <c r="E17" s="11">
        <v>0</v>
      </c>
      <c r="F17" s="11">
        <v>545.83000000000004</v>
      </c>
      <c r="G17" s="53">
        <f>((G16 + F17) - E17)</f>
        <v>1073.33</v>
      </c>
      <c r="H17" s="11">
        <v>655</v>
      </c>
      <c r="I17" s="11">
        <v>109.17</v>
      </c>
      <c r="J17" s="55" t="s">
        <v>858</v>
      </c>
    </row>
    <row r="18" spans="1:10" ht="11.1" customHeight="1">
      <c r="A18" s="101" t="s">
        <v>469</v>
      </c>
      <c r="B18" s="101"/>
      <c r="C18" s="101"/>
      <c r="D18" s="101"/>
      <c r="E18" s="102">
        <f>SUM(E16:E17)</f>
        <v>0</v>
      </c>
      <c r="F18" s="102">
        <f>SUM(F16:F17)</f>
        <v>1073.33</v>
      </c>
      <c r="G18" s="102">
        <f>G17</f>
        <v>1073.33</v>
      </c>
      <c r="H18" s="102">
        <f>SUM(H16:H17)</f>
        <v>1288</v>
      </c>
      <c r="I18" s="102">
        <f>SUM(I16:I17)</f>
        <v>214.67000000000002</v>
      </c>
    </row>
    <row r="19" spans="1:10" ht="13.35" customHeight="1"/>
    <row r="20" spans="1:10" s="97" customFormat="1" ht="12.2" customHeight="1">
      <c r="A20" s="98" t="s">
        <v>17</v>
      </c>
      <c r="B20" s="98"/>
      <c r="C20" s="98"/>
      <c r="D20" s="98"/>
      <c r="E20" s="98"/>
      <c r="F20" s="98"/>
      <c r="G20" s="98"/>
      <c r="H20" s="98"/>
      <c r="I20" s="98"/>
      <c r="J20" s="55"/>
    </row>
    <row r="21" spans="1:10" ht="11.1" customHeight="1">
      <c r="A21" s="99">
        <v>46062</v>
      </c>
      <c r="B21" s="8" t="s">
        <v>470</v>
      </c>
      <c r="C21" s="8" t="s">
        <v>471</v>
      </c>
      <c r="D21" s="8" t="s">
        <v>472</v>
      </c>
      <c r="E21" s="9">
        <v>0</v>
      </c>
      <c r="F21" s="9">
        <v>100</v>
      </c>
      <c r="G21" s="9">
        <f>(F21 - E21)</f>
        <v>100</v>
      </c>
      <c r="H21" s="9">
        <v>120</v>
      </c>
      <c r="I21" s="9">
        <v>20</v>
      </c>
    </row>
    <row r="22" spans="1:10" ht="11.1" customHeight="1">
      <c r="A22" s="100">
        <v>46062</v>
      </c>
      <c r="B22" s="10" t="s">
        <v>470</v>
      </c>
      <c r="C22" s="10" t="s">
        <v>473</v>
      </c>
      <c r="D22" s="10" t="s">
        <v>472</v>
      </c>
      <c r="E22" s="11">
        <v>0</v>
      </c>
      <c r="F22" s="11">
        <v>100</v>
      </c>
      <c r="G22" s="11">
        <f t="shared" ref="G22:G50" si="0">((G21 + F22) - E22)</f>
        <v>200</v>
      </c>
      <c r="H22" s="11">
        <v>120</v>
      </c>
      <c r="I22" s="11">
        <v>20</v>
      </c>
    </row>
    <row r="23" spans="1:10" ht="11.1" customHeight="1">
      <c r="A23" s="100">
        <v>46062</v>
      </c>
      <c r="B23" s="10" t="s">
        <v>470</v>
      </c>
      <c r="C23" s="10" t="s">
        <v>474</v>
      </c>
      <c r="D23" s="10" t="s">
        <v>472</v>
      </c>
      <c r="E23" s="11">
        <v>0</v>
      </c>
      <c r="F23" s="11">
        <v>100</v>
      </c>
      <c r="G23" s="11">
        <f t="shared" si="0"/>
        <v>300</v>
      </c>
      <c r="H23" s="11">
        <v>120</v>
      </c>
      <c r="I23" s="11">
        <v>20</v>
      </c>
    </row>
    <row r="24" spans="1:10" ht="11.1" customHeight="1">
      <c r="A24" s="100">
        <v>46062</v>
      </c>
      <c r="B24" s="10" t="s">
        <v>470</v>
      </c>
      <c r="C24" s="10" t="s">
        <v>475</v>
      </c>
      <c r="D24" s="10" t="s">
        <v>476</v>
      </c>
      <c r="E24" s="11">
        <v>0</v>
      </c>
      <c r="F24" s="11">
        <v>100</v>
      </c>
      <c r="G24" s="11">
        <f t="shared" si="0"/>
        <v>400</v>
      </c>
      <c r="H24" s="11">
        <v>120</v>
      </c>
      <c r="I24" s="11">
        <v>20</v>
      </c>
    </row>
    <row r="25" spans="1:10" ht="11.1" customHeight="1">
      <c r="A25" s="100">
        <v>46062</v>
      </c>
      <c r="B25" s="10" t="s">
        <v>470</v>
      </c>
      <c r="C25" s="10" t="s">
        <v>477</v>
      </c>
      <c r="D25" s="10" t="s">
        <v>472</v>
      </c>
      <c r="E25" s="11">
        <v>0</v>
      </c>
      <c r="F25" s="11">
        <v>100</v>
      </c>
      <c r="G25" s="11">
        <f t="shared" si="0"/>
        <v>500</v>
      </c>
      <c r="H25" s="11">
        <v>120</v>
      </c>
      <c r="I25" s="11">
        <v>20</v>
      </c>
    </row>
    <row r="26" spans="1:10" ht="11.1" customHeight="1">
      <c r="A26" s="100">
        <v>46062</v>
      </c>
      <c r="B26" s="10" t="s">
        <v>470</v>
      </c>
      <c r="C26" s="10" t="s">
        <v>478</v>
      </c>
      <c r="D26" s="10" t="s">
        <v>472</v>
      </c>
      <c r="E26" s="11">
        <v>0</v>
      </c>
      <c r="F26" s="11">
        <v>100</v>
      </c>
      <c r="G26" s="11">
        <f t="shared" si="0"/>
        <v>600</v>
      </c>
      <c r="H26" s="11">
        <v>120</v>
      </c>
      <c r="I26" s="11">
        <v>20</v>
      </c>
    </row>
    <row r="27" spans="1:10" ht="11.1" customHeight="1">
      <c r="A27" s="100">
        <v>46062</v>
      </c>
      <c r="B27" s="10" t="s">
        <v>470</v>
      </c>
      <c r="C27" s="10" t="s">
        <v>479</v>
      </c>
      <c r="D27" s="10" t="s">
        <v>472</v>
      </c>
      <c r="E27" s="11">
        <v>0</v>
      </c>
      <c r="F27" s="11">
        <v>100</v>
      </c>
      <c r="G27" s="11">
        <f t="shared" si="0"/>
        <v>700</v>
      </c>
      <c r="H27" s="11">
        <v>120</v>
      </c>
      <c r="I27" s="11">
        <v>20</v>
      </c>
    </row>
    <row r="28" spans="1:10" ht="11.1" customHeight="1">
      <c r="A28" s="100">
        <v>46062</v>
      </c>
      <c r="B28" s="10" t="s">
        <v>470</v>
      </c>
      <c r="C28" s="10" t="s">
        <v>480</v>
      </c>
      <c r="D28" s="10" t="s">
        <v>472</v>
      </c>
      <c r="E28" s="11">
        <v>0</v>
      </c>
      <c r="F28" s="11">
        <v>100</v>
      </c>
      <c r="G28" s="11">
        <f t="shared" si="0"/>
        <v>800</v>
      </c>
      <c r="H28" s="11">
        <v>120</v>
      </c>
      <c r="I28" s="11">
        <v>20</v>
      </c>
    </row>
    <row r="29" spans="1:10" ht="11.1" customHeight="1">
      <c r="A29" s="100">
        <v>46062</v>
      </c>
      <c r="B29" s="10" t="s">
        <v>470</v>
      </c>
      <c r="C29" s="10" t="s">
        <v>481</v>
      </c>
      <c r="D29" s="10" t="s">
        <v>472</v>
      </c>
      <c r="E29" s="11">
        <v>0</v>
      </c>
      <c r="F29" s="11">
        <v>100</v>
      </c>
      <c r="G29" s="11">
        <f t="shared" si="0"/>
        <v>900</v>
      </c>
      <c r="H29" s="11">
        <v>120</v>
      </c>
      <c r="I29" s="11">
        <v>20</v>
      </c>
    </row>
    <row r="30" spans="1:10" ht="11.1" customHeight="1">
      <c r="A30" s="100">
        <v>46062</v>
      </c>
      <c r="B30" s="10" t="s">
        <v>470</v>
      </c>
      <c r="C30" s="10" t="s">
        <v>482</v>
      </c>
      <c r="D30" s="10" t="s">
        <v>472</v>
      </c>
      <c r="E30" s="11">
        <v>0</v>
      </c>
      <c r="F30" s="11">
        <v>100</v>
      </c>
      <c r="G30" s="11">
        <f t="shared" si="0"/>
        <v>1000</v>
      </c>
      <c r="H30" s="11">
        <v>120</v>
      </c>
      <c r="I30" s="11">
        <v>20</v>
      </c>
    </row>
    <row r="31" spans="1:10" ht="11.1" customHeight="1">
      <c r="A31" s="100">
        <v>46062</v>
      </c>
      <c r="B31" s="10" t="s">
        <v>470</v>
      </c>
      <c r="C31" s="10" t="s">
        <v>483</v>
      </c>
      <c r="D31" s="10" t="s">
        <v>472</v>
      </c>
      <c r="E31" s="11">
        <v>0</v>
      </c>
      <c r="F31" s="11">
        <v>100</v>
      </c>
      <c r="G31" s="11">
        <f t="shared" si="0"/>
        <v>1100</v>
      </c>
      <c r="H31" s="11">
        <v>120</v>
      </c>
      <c r="I31" s="11">
        <v>20</v>
      </c>
    </row>
    <row r="32" spans="1:10" ht="11.1" customHeight="1">
      <c r="A32" s="100">
        <v>46062</v>
      </c>
      <c r="B32" s="10" t="s">
        <v>470</v>
      </c>
      <c r="C32" s="10" t="s">
        <v>484</v>
      </c>
      <c r="D32" s="10" t="s">
        <v>472</v>
      </c>
      <c r="E32" s="11">
        <v>0</v>
      </c>
      <c r="F32" s="11">
        <v>100</v>
      </c>
      <c r="G32" s="11">
        <f t="shared" si="0"/>
        <v>1200</v>
      </c>
      <c r="H32" s="11">
        <v>120</v>
      </c>
      <c r="I32" s="11">
        <v>20</v>
      </c>
    </row>
    <row r="33" spans="1:9" ht="11.1" customHeight="1">
      <c r="A33" s="100">
        <v>46062</v>
      </c>
      <c r="B33" s="10" t="s">
        <v>470</v>
      </c>
      <c r="C33" s="10" t="s">
        <v>485</v>
      </c>
      <c r="D33" s="10" t="s">
        <v>472</v>
      </c>
      <c r="E33" s="11">
        <v>0</v>
      </c>
      <c r="F33" s="11">
        <v>100</v>
      </c>
      <c r="G33" s="11">
        <f t="shared" si="0"/>
        <v>1300</v>
      </c>
      <c r="H33" s="11">
        <v>120</v>
      </c>
      <c r="I33" s="11">
        <v>20</v>
      </c>
    </row>
    <row r="34" spans="1:9" ht="11.1" customHeight="1">
      <c r="A34" s="100">
        <v>46062</v>
      </c>
      <c r="B34" s="10" t="s">
        <v>470</v>
      </c>
      <c r="C34" s="10" t="s">
        <v>486</v>
      </c>
      <c r="D34" s="10" t="s">
        <v>472</v>
      </c>
      <c r="E34" s="11">
        <v>0</v>
      </c>
      <c r="F34" s="11">
        <v>100</v>
      </c>
      <c r="G34" s="11">
        <f t="shared" si="0"/>
        <v>1400</v>
      </c>
      <c r="H34" s="11">
        <v>120</v>
      </c>
      <c r="I34" s="11">
        <v>20</v>
      </c>
    </row>
    <row r="35" spans="1:9" ht="11.1" customHeight="1">
      <c r="A35" s="100">
        <v>46062</v>
      </c>
      <c r="B35" s="10" t="s">
        <v>470</v>
      </c>
      <c r="C35" s="10" t="s">
        <v>487</v>
      </c>
      <c r="D35" s="10" t="s">
        <v>472</v>
      </c>
      <c r="E35" s="11">
        <v>0</v>
      </c>
      <c r="F35" s="11">
        <v>100</v>
      </c>
      <c r="G35" s="11">
        <f t="shared" si="0"/>
        <v>1500</v>
      </c>
      <c r="H35" s="11">
        <v>120</v>
      </c>
      <c r="I35" s="11">
        <v>20</v>
      </c>
    </row>
    <row r="36" spans="1:9" ht="11.1" customHeight="1">
      <c r="A36" s="100">
        <v>46062</v>
      </c>
      <c r="B36" s="10" t="s">
        <v>470</v>
      </c>
      <c r="C36" s="10" t="s">
        <v>488</v>
      </c>
      <c r="D36" s="10" t="s">
        <v>472</v>
      </c>
      <c r="E36" s="11">
        <v>0</v>
      </c>
      <c r="F36" s="11">
        <v>100</v>
      </c>
      <c r="G36" s="11">
        <f t="shared" si="0"/>
        <v>1600</v>
      </c>
      <c r="H36" s="11">
        <v>120</v>
      </c>
      <c r="I36" s="11">
        <v>20</v>
      </c>
    </row>
    <row r="37" spans="1:9" ht="11.1" customHeight="1">
      <c r="A37" s="100">
        <v>46062</v>
      </c>
      <c r="B37" s="10" t="s">
        <v>470</v>
      </c>
      <c r="C37" s="10" t="s">
        <v>489</v>
      </c>
      <c r="D37" s="10" t="s">
        <v>472</v>
      </c>
      <c r="E37" s="11">
        <v>0</v>
      </c>
      <c r="F37" s="11">
        <v>100</v>
      </c>
      <c r="G37" s="11">
        <f t="shared" si="0"/>
        <v>1700</v>
      </c>
      <c r="H37" s="11">
        <v>120</v>
      </c>
      <c r="I37" s="11">
        <v>20</v>
      </c>
    </row>
    <row r="38" spans="1:9" ht="11.1" customHeight="1">
      <c r="A38" s="100">
        <v>46062</v>
      </c>
      <c r="B38" s="10" t="s">
        <v>470</v>
      </c>
      <c r="C38" s="10" t="s">
        <v>490</v>
      </c>
      <c r="D38" s="10" t="s">
        <v>472</v>
      </c>
      <c r="E38" s="11">
        <v>0</v>
      </c>
      <c r="F38" s="11">
        <v>100</v>
      </c>
      <c r="G38" s="11">
        <f t="shared" si="0"/>
        <v>1800</v>
      </c>
      <c r="H38" s="11">
        <v>120</v>
      </c>
      <c r="I38" s="11">
        <v>20</v>
      </c>
    </row>
    <row r="39" spans="1:9" ht="11.1" customHeight="1">
      <c r="A39" s="100">
        <v>46062</v>
      </c>
      <c r="B39" s="10" t="s">
        <v>470</v>
      </c>
      <c r="C39" s="10" t="s">
        <v>491</v>
      </c>
      <c r="D39" s="10" t="s">
        <v>472</v>
      </c>
      <c r="E39" s="11">
        <v>0</v>
      </c>
      <c r="F39" s="11">
        <v>100</v>
      </c>
      <c r="G39" s="11">
        <f t="shared" si="0"/>
        <v>1900</v>
      </c>
      <c r="H39" s="11">
        <v>120</v>
      </c>
      <c r="I39" s="11">
        <v>20</v>
      </c>
    </row>
    <row r="40" spans="1:9" ht="11.1" customHeight="1">
      <c r="A40" s="100">
        <v>46064</v>
      </c>
      <c r="B40" s="10" t="s">
        <v>470</v>
      </c>
      <c r="C40" s="10" t="s">
        <v>492</v>
      </c>
      <c r="D40" s="10" t="s">
        <v>476</v>
      </c>
      <c r="E40" s="11">
        <v>0</v>
      </c>
      <c r="F40" s="11">
        <v>100</v>
      </c>
      <c r="G40" s="11">
        <f t="shared" si="0"/>
        <v>2000</v>
      </c>
      <c r="H40" s="11">
        <v>120</v>
      </c>
      <c r="I40" s="11">
        <v>20</v>
      </c>
    </row>
    <row r="41" spans="1:9" ht="11.1" customHeight="1">
      <c r="A41" s="100">
        <v>46064</v>
      </c>
      <c r="B41" s="10" t="s">
        <v>470</v>
      </c>
      <c r="C41" s="10" t="s">
        <v>493</v>
      </c>
      <c r="D41" s="10" t="s">
        <v>472</v>
      </c>
      <c r="E41" s="11">
        <v>0</v>
      </c>
      <c r="F41" s="11">
        <v>100</v>
      </c>
      <c r="G41" s="11">
        <f t="shared" si="0"/>
        <v>2100</v>
      </c>
      <c r="H41" s="11">
        <v>120</v>
      </c>
      <c r="I41" s="11">
        <v>20</v>
      </c>
    </row>
    <row r="42" spans="1:9" ht="11.1" customHeight="1">
      <c r="A42" s="100">
        <v>46064</v>
      </c>
      <c r="B42" s="10" t="s">
        <v>470</v>
      </c>
      <c r="C42" s="10" t="s">
        <v>494</v>
      </c>
      <c r="D42" s="10" t="s">
        <v>472</v>
      </c>
      <c r="E42" s="11">
        <v>0</v>
      </c>
      <c r="F42" s="11">
        <v>100</v>
      </c>
      <c r="G42" s="11">
        <f t="shared" si="0"/>
        <v>2200</v>
      </c>
      <c r="H42" s="11">
        <v>120</v>
      </c>
      <c r="I42" s="11">
        <v>20</v>
      </c>
    </row>
    <row r="43" spans="1:9" ht="11.1" customHeight="1">
      <c r="A43" s="100">
        <v>46070</v>
      </c>
      <c r="B43" s="10" t="s">
        <v>470</v>
      </c>
      <c r="C43" s="10" t="s">
        <v>495</v>
      </c>
      <c r="D43" s="10" t="s">
        <v>472</v>
      </c>
      <c r="E43" s="11">
        <v>0</v>
      </c>
      <c r="F43" s="11">
        <v>100</v>
      </c>
      <c r="G43" s="11">
        <f t="shared" si="0"/>
        <v>2300</v>
      </c>
      <c r="H43" s="11">
        <v>120</v>
      </c>
      <c r="I43" s="11">
        <v>20</v>
      </c>
    </row>
    <row r="44" spans="1:9" ht="11.1" customHeight="1">
      <c r="A44" s="100">
        <v>46070</v>
      </c>
      <c r="B44" s="10" t="s">
        <v>470</v>
      </c>
      <c r="C44" s="10" t="s">
        <v>496</v>
      </c>
      <c r="D44" s="10" t="s">
        <v>472</v>
      </c>
      <c r="E44" s="11">
        <v>0</v>
      </c>
      <c r="F44" s="11">
        <v>100</v>
      </c>
      <c r="G44" s="11">
        <f t="shared" si="0"/>
        <v>2400</v>
      </c>
      <c r="H44" s="11">
        <v>120</v>
      </c>
      <c r="I44" s="11">
        <v>20</v>
      </c>
    </row>
    <row r="45" spans="1:9" ht="11.1" customHeight="1">
      <c r="A45" s="100">
        <v>46078</v>
      </c>
      <c r="B45" s="10" t="s">
        <v>470</v>
      </c>
      <c r="C45" s="10" t="s">
        <v>497</v>
      </c>
      <c r="D45" s="10" t="s">
        <v>472</v>
      </c>
      <c r="E45" s="11">
        <v>0</v>
      </c>
      <c r="F45" s="11">
        <v>100</v>
      </c>
      <c r="G45" s="11">
        <f t="shared" si="0"/>
        <v>2500</v>
      </c>
      <c r="H45" s="11">
        <v>120</v>
      </c>
      <c r="I45" s="11">
        <v>20</v>
      </c>
    </row>
    <row r="46" spans="1:9" ht="11.1" customHeight="1">
      <c r="A46" s="100">
        <v>46090</v>
      </c>
      <c r="B46" s="10" t="s">
        <v>470</v>
      </c>
      <c r="C46" s="10" t="s">
        <v>498</v>
      </c>
      <c r="D46" s="10" t="s">
        <v>476</v>
      </c>
      <c r="E46" s="11">
        <v>0</v>
      </c>
      <c r="F46" s="11">
        <v>100</v>
      </c>
      <c r="G46" s="11">
        <f t="shared" si="0"/>
        <v>2600</v>
      </c>
      <c r="H46" s="11">
        <v>120</v>
      </c>
      <c r="I46" s="11">
        <v>20</v>
      </c>
    </row>
    <row r="47" spans="1:9" ht="11.1" customHeight="1">
      <c r="A47" s="100">
        <v>46090</v>
      </c>
      <c r="B47" s="10" t="s">
        <v>470</v>
      </c>
      <c r="C47" s="10" t="s">
        <v>499</v>
      </c>
      <c r="D47" s="10" t="s">
        <v>472</v>
      </c>
      <c r="E47" s="11">
        <v>0</v>
      </c>
      <c r="F47" s="11">
        <v>100</v>
      </c>
      <c r="G47" s="11">
        <f t="shared" si="0"/>
        <v>2700</v>
      </c>
      <c r="H47" s="11">
        <v>120</v>
      </c>
      <c r="I47" s="11">
        <v>20</v>
      </c>
    </row>
    <row r="48" spans="1:9" ht="11.1" customHeight="1">
      <c r="A48" s="100">
        <v>46100</v>
      </c>
      <c r="B48" s="10" t="s">
        <v>470</v>
      </c>
      <c r="C48" s="10" t="s">
        <v>500</v>
      </c>
      <c r="D48" s="10" t="s">
        <v>472</v>
      </c>
      <c r="E48" s="11">
        <v>0</v>
      </c>
      <c r="F48" s="11">
        <v>100</v>
      </c>
      <c r="G48" s="11">
        <f t="shared" si="0"/>
        <v>2800</v>
      </c>
      <c r="H48" s="11">
        <v>120</v>
      </c>
      <c r="I48" s="11">
        <v>20</v>
      </c>
    </row>
    <row r="49" spans="1:10" ht="11.1" customHeight="1">
      <c r="A49" s="100">
        <v>46100</v>
      </c>
      <c r="B49" s="10" t="s">
        <v>470</v>
      </c>
      <c r="C49" s="10" t="s">
        <v>501</v>
      </c>
      <c r="D49" s="10" t="s">
        <v>472</v>
      </c>
      <c r="E49" s="11">
        <v>0</v>
      </c>
      <c r="F49" s="11">
        <v>100</v>
      </c>
      <c r="G49" s="11">
        <f t="shared" si="0"/>
        <v>2900</v>
      </c>
      <c r="H49" s="11">
        <v>120</v>
      </c>
      <c r="I49" s="11">
        <v>20</v>
      </c>
    </row>
    <row r="50" spans="1:10" ht="11.1" customHeight="1">
      <c r="A50" s="100">
        <v>46100</v>
      </c>
      <c r="B50" s="10" t="s">
        <v>287</v>
      </c>
      <c r="C50" s="10" t="s">
        <v>502</v>
      </c>
      <c r="D50" s="10"/>
      <c r="E50" s="11">
        <v>0</v>
      </c>
      <c r="F50" s="11">
        <v>833.33</v>
      </c>
      <c r="G50" s="53">
        <f t="shared" si="0"/>
        <v>3733.33</v>
      </c>
      <c r="H50" s="11">
        <v>1000</v>
      </c>
      <c r="I50" s="11">
        <v>166.67</v>
      </c>
      <c r="J50" s="55" t="s">
        <v>858</v>
      </c>
    </row>
    <row r="51" spans="1:10" ht="11.1" customHeight="1">
      <c r="A51" s="101" t="s">
        <v>503</v>
      </c>
      <c r="B51" s="101"/>
      <c r="C51" s="101"/>
      <c r="D51" s="101"/>
      <c r="E51" s="102">
        <f>SUM(E21:E50)</f>
        <v>0</v>
      </c>
      <c r="F51" s="102">
        <f>SUM(F21:F50)</f>
        <v>3733.33</v>
      </c>
      <c r="G51" s="102">
        <f>G50</f>
        <v>3733.33</v>
      </c>
      <c r="H51" s="102">
        <f>SUM(H21:H50)</f>
        <v>4480</v>
      </c>
      <c r="I51" s="102">
        <f>SUM(I21:I50)</f>
        <v>746.67</v>
      </c>
    </row>
    <row r="52" spans="1:10" ht="13.35" customHeight="1"/>
    <row r="53" spans="1:10" s="97" customFormat="1" ht="12.2" customHeight="1">
      <c r="A53" s="98" t="s">
        <v>15</v>
      </c>
      <c r="B53" s="98"/>
      <c r="C53" s="98"/>
      <c r="D53" s="98"/>
      <c r="E53" s="98"/>
      <c r="F53" s="98"/>
      <c r="G53" s="98"/>
      <c r="H53" s="98"/>
      <c r="I53" s="98"/>
      <c r="J53" s="55"/>
    </row>
    <row r="54" spans="1:10" ht="11.1" customHeight="1">
      <c r="A54" s="99">
        <v>45982</v>
      </c>
      <c r="B54" s="8" t="s">
        <v>470</v>
      </c>
      <c r="C54" s="8" t="s">
        <v>504</v>
      </c>
      <c r="D54" s="8" t="s">
        <v>505</v>
      </c>
      <c r="E54" s="9">
        <v>0</v>
      </c>
      <c r="F54" s="9">
        <v>16.670000000000002</v>
      </c>
      <c r="G54" s="9">
        <f>(F54 - E54)</f>
        <v>16.670000000000002</v>
      </c>
      <c r="H54" s="9">
        <v>20</v>
      </c>
      <c r="I54" s="9">
        <v>3.33</v>
      </c>
    </row>
    <row r="55" spans="1:10" ht="11.1" customHeight="1">
      <c r="A55" s="100">
        <v>46061</v>
      </c>
      <c r="B55" s="10" t="s">
        <v>470</v>
      </c>
      <c r="C55" s="10" t="s">
        <v>506</v>
      </c>
      <c r="D55" s="10" t="s">
        <v>507</v>
      </c>
      <c r="E55" s="11">
        <v>0</v>
      </c>
      <c r="F55" s="11">
        <v>200</v>
      </c>
      <c r="G55" s="11">
        <f t="shared" ref="G55:G66" si="1">((G54 + F55) - E55)</f>
        <v>216.67000000000002</v>
      </c>
      <c r="H55" s="11">
        <v>240</v>
      </c>
      <c r="I55" s="11">
        <v>40</v>
      </c>
    </row>
    <row r="56" spans="1:10" ht="11.1" customHeight="1">
      <c r="A56" s="100">
        <v>46061</v>
      </c>
      <c r="B56" s="10" t="s">
        <v>470</v>
      </c>
      <c r="C56" s="10" t="s">
        <v>508</v>
      </c>
      <c r="D56" s="10" t="s">
        <v>507</v>
      </c>
      <c r="E56" s="11">
        <v>0</v>
      </c>
      <c r="F56" s="11">
        <v>200</v>
      </c>
      <c r="G56" s="11">
        <f t="shared" si="1"/>
        <v>416.67</v>
      </c>
      <c r="H56" s="11">
        <v>240</v>
      </c>
      <c r="I56" s="11">
        <v>40</v>
      </c>
    </row>
    <row r="57" spans="1:10" ht="11.1" customHeight="1">
      <c r="A57" s="100">
        <v>46061</v>
      </c>
      <c r="B57" s="10" t="s">
        <v>470</v>
      </c>
      <c r="C57" s="10" t="s">
        <v>509</v>
      </c>
      <c r="D57" s="10" t="s">
        <v>510</v>
      </c>
      <c r="E57" s="11">
        <v>0</v>
      </c>
      <c r="F57" s="11">
        <v>200</v>
      </c>
      <c r="G57" s="11">
        <f t="shared" si="1"/>
        <v>616.67000000000007</v>
      </c>
      <c r="H57" s="11">
        <v>240</v>
      </c>
      <c r="I57" s="11">
        <v>40</v>
      </c>
    </row>
    <row r="58" spans="1:10" ht="11.1" customHeight="1">
      <c r="A58" s="100">
        <v>46061</v>
      </c>
      <c r="B58" s="10" t="s">
        <v>470</v>
      </c>
      <c r="C58" s="10" t="s">
        <v>511</v>
      </c>
      <c r="D58" s="10" t="s">
        <v>507</v>
      </c>
      <c r="E58" s="11">
        <v>0</v>
      </c>
      <c r="F58" s="11">
        <v>200</v>
      </c>
      <c r="G58" s="11">
        <f t="shared" si="1"/>
        <v>816.67000000000007</v>
      </c>
      <c r="H58" s="11">
        <v>240</v>
      </c>
      <c r="I58" s="11">
        <v>40</v>
      </c>
    </row>
    <row r="59" spans="1:10" ht="11.1" customHeight="1">
      <c r="A59" s="100">
        <v>46061</v>
      </c>
      <c r="B59" s="10" t="s">
        <v>470</v>
      </c>
      <c r="C59" s="10" t="s">
        <v>512</v>
      </c>
      <c r="D59" s="10" t="s">
        <v>507</v>
      </c>
      <c r="E59" s="11">
        <v>0</v>
      </c>
      <c r="F59" s="11">
        <v>200</v>
      </c>
      <c r="G59" s="11">
        <f t="shared" si="1"/>
        <v>1016.6700000000001</v>
      </c>
      <c r="H59" s="11">
        <v>240</v>
      </c>
      <c r="I59" s="11">
        <v>40</v>
      </c>
    </row>
    <row r="60" spans="1:10" ht="11.1" customHeight="1">
      <c r="A60" s="100">
        <v>46061</v>
      </c>
      <c r="B60" s="10" t="s">
        <v>470</v>
      </c>
      <c r="C60" s="10" t="s">
        <v>513</v>
      </c>
      <c r="D60" s="10" t="s">
        <v>507</v>
      </c>
      <c r="E60" s="11">
        <v>0</v>
      </c>
      <c r="F60" s="11">
        <v>400</v>
      </c>
      <c r="G60" s="11">
        <f t="shared" si="1"/>
        <v>1416.67</v>
      </c>
      <c r="H60" s="11">
        <v>480</v>
      </c>
      <c r="I60" s="11">
        <v>80</v>
      </c>
    </row>
    <row r="61" spans="1:10" ht="11.1" customHeight="1">
      <c r="A61" s="100">
        <v>46070</v>
      </c>
      <c r="B61" s="10" t="s">
        <v>470</v>
      </c>
      <c r="C61" s="10" t="s">
        <v>514</v>
      </c>
      <c r="D61" s="10" t="s">
        <v>510</v>
      </c>
      <c r="E61" s="11">
        <v>0</v>
      </c>
      <c r="F61" s="11">
        <v>250</v>
      </c>
      <c r="G61" s="11">
        <f t="shared" si="1"/>
        <v>1666.67</v>
      </c>
      <c r="H61" s="11">
        <v>300</v>
      </c>
      <c r="I61" s="11">
        <v>50</v>
      </c>
    </row>
    <row r="62" spans="1:10" ht="11.1" customHeight="1">
      <c r="A62" s="100">
        <v>46070</v>
      </c>
      <c r="B62" s="10" t="s">
        <v>470</v>
      </c>
      <c r="C62" s="10" t="s">
        <v>515</v>
      </c>
      <c r="D62" s="10" t="s">
        <v>510</v>
      </c>
      <c r="E62" s="11">
        <v>0</v>
      </c>
      <c r="F62" s="11">
        <v>250</v>
      </c>
      <c r="G62" s="11">
        <f t="shared" si="1"/>
        <v>1916.67</v>
      </c>
      <c r="H62" s="11">
        <v>300</v>
      </c>
      <c r="I62" s="11">
        <v>50</v>
      </c>
    </row>
    <row r="63" spans="1:10" ht="11.1" customHeight="1">
      <c r="A63" s="100">
        <v>46070</v>
      </c>
      <c r="B63" s="10" t="s">
        <v>470</v>
      </c>
      <c r="C63" s="10" t="s">
        <v>516</v>
      </c>
      <c r="D63" s="10" t="s">
        <v>510</v>
      </c>
      <c r="E63" s="11">
        <v>0</v>
      </c>
      <c r="F63" s="11">
        <v>200</v>
      </c>
      <c r="G63" s="11">
        <f t="shared" si="1"/>
        <v>2116.67</v>
      </c>
      <c r="H63" s="11">
        <v>240</v>
      </c>
      <c r="I63" s="11">
        <v>40</v>
      </c>
    </row>
    <row r="64" spans="1:10" ht="11.1" customHeight="1">
      <c r="A64" s="100">
        <v>46078</v>
      </c>
      <c r="B64" s="10" t="s">
        <v>470</v>
      </c>
      <c r="C64" s="10" t="s">
        <v>517</v>
      </c>
      <c r="D64" s="10" t="s">
        <v>510</v>
      </c>
      <c r="E64" s="11">
        <v>0</v>
      </c>
      <c r="F64" s="11">
        <v>200</v>
      </c>
      <c r="G64" s="11">
        <f t="shared" si="1"/>
        <v>2316.67</v>
      </c>
      <c r="H64" s="11">
        <v>240</v>
      </c>
      <c r="I64" s="11">
        <v>40</v>
      </c>
    </row>
    <row r="65" spans="1:10" ht="11.1" customHeight="1">
      <c r="A65" s="100">
        <v>46085</v>
      </c>
      <c r="B65" s="10" t="s">
        <v>470</v>
      </c>
      <c r="C65" s="10" t="s">
        <v>518</v>
      </c>
      <c r="D65" s="10" t="s">
        <v>510</v>
      </c>
      <c r="E65" s="11">
        <v>0</v>
      </c>
      <c r="F65" s="11">
        <v>200</v>
      </c>
      <c r="G65" s="11">
        <f t="shared" si="1"/>
        <v>2516.67</v>
      </c>
      <c r="H65" s="11">
        <v>240</v>
      </c>
      <c r="I65" s="11">
        <v>40</v>
      </c>
    </row>
    <row r="66" spans="1:10" ht="11.1" customHeight="1">
      <c r="A66" s="100">
        <v>46106</v>
      </c>
      <c r="B66" s="10" t="s">
        <v>470</v>
      </c>
      <c r="C66" s="10" t="s">
        <v>519</v>
      </c>
      <c r="D66" s="10" t="s">
        <v>510</v>
      </c>
      <c r="E66" s="11">
        <v>0</v>
      </c>
      <c r="F66" s="11">
        <v>200</v>
      </c>
      <c r="G66" s="53">
        <f t="shared" si="1"/>
        <v>2716.67</v>
      </c>
      <c r="H66" s="11">
        <v>240</v>
      </c>
      <c r="I66" s="11">
        <v>40</v>
      </c>
      <c r="J66" s="55" t="s">
        <v>858</v>
      </c>
    </row>
    <row r="67" spans="1:10" ht="11.1" customHeight="1">
      <c r="A67" s="101" t="s">
        <v>520</v>
      </c>
      <c r="B67" s="101"/>
      <c r="C67" s="101"/>
      <c r="D67" s="101"/>
      <c r="E67" s="102">
        <f>SUM(E54:E66)</f>
        <v>0</v>
      </c>
      <c r="F67" s="102">
        <f>SUM(F54:F66)</f>
        <v>2716.67</v>
      </c>
      <c r="G67" s="102">
        <f>G66</f>
        <v>2716.67</v>
      </c>
      <c r="H67" s="102">
        <f>SUM(H54:H66)</f>
        <v>3260</v>
      </c>
      <c r="I67" s="102">
        <f>SUM(I54:I66)</f>
        <v>543.32999999999993</v>
      </c>
    </row>
    <row r="68" spans="1:10" ht="13.35" customHeight="1"/>
    <row r="69" spans="1:10" s="97" customFormat="1" ht="12.2" customHeight="1">
      <c r="A69" s="98" t="s">
        <v>13</v>
      </c>
      <c r="B69" s="98"/>
      <c r="C69" s="98"/>
      <c r="D69" s="98"/>
      <c r="E69" s="98"/>
      <c r="F69" s="98"/>
      <c r="G69" s="98"/>
      <c r="H69" s="98"/>
      <c r="I69" s="98"/>
      <c r="J69" s="55"/>
    </row>
    <row r="70" spans="1:10" ht="11.1" customHeight="1">
      <c r="A70" s="99">
        <v>45748</v>
      </c>
      <c r="B70" s="8" t="s">
        <v>284</v>
      </c>
      <c r="C70" s="8" t="s">
        <v>521</v>
      </c>
      <c r="D70" s="8" t="s">
        <v>313</v>
      </c>
      <c r="E70" s="9">
        <v>4766.67</v>
      </c>
      <c r="F70" s="9">
        <v>0</v>
      </c>
      <c r="G70" s="9">
        <f>(F70 - E70)</f>
        <v>-4766.67</v>
      </c>
      <c r="H70" s="9">
        <v>-4766.67</v>
      </c>
      <c r="I70" s="9">
        <v>0</v>
      </c>
    </row>
    <row r="71" spans="1:10" ht="11.1" customHeight="1">
      <c r="A71" s="100">
        <v>45749</v>
      </c>
      <c r="B71" s="10" t="s">
        <v>287</v>
      </c>
      <c r="C71" s="10" t="s">
        <v>522</v>
      </c>
      <c r="D71" s="10"/>
      <c r="E71" s="11">
        <v>0</v>
      </c>
      <c r="F71" s="11">
        <v>4766.67</v>
      </c>
      <c r="G71" s="11">
        <f t="shared" ref="G71:G92" si="2">((G70 + F71) - E71)</f>
        <v>0</v>
      </c>
      <c r="H71" s="11">
        <v>5720</v>
      </c>
      <c r="I71" s="11">
        <v>953.33</v>
      </c>
    </row>
    <row r="72" spans="1:10" ht="11.1" customHeight="1">
      <c r="A72" s="100">
        <v>45929</v>
      </c>
      <c r="B72" s="10" t="s">
        <v>287</v>
      </c>
      <c r="C72" s="10" t="s">
        <v>523</v>
      </c>
      <c r="D72" s="10"/>
      <c r="E72" s="11">
        <v>0</v>
      </c>
      <c r="F72" s="11">
        <v>24.56</v>
      </c>
      <c r="G72" s="11">
        <f t="shared" si="2"/>
        <v>24.56</v>
      </c>
      <c r="H72" s="11">
        <v>29.47</v>
      </c>
      <c r="I72" s="11">
        <v>4.91</v>
      </c>
    </row>
    <row r="73" spans="1:10" ht="11.1" customHeight="1">
      <c r="A73" s="100">
        <v>45992</v>
      </c>
      <c r="B73" s="10" t="s">
        <v>287</v>
      </c>
      <c r="C73" s="10" t="s">
        <v>524</v>
      </c>
      <c r="D73" s="10"/>
      <c r="E73" s="11">
        <v>0</v>
      </c>
      <c r="F73" s="11">
        <v>13.09</v>
      </c>
      <c r="G73" s="11">
        <f t="shared" si="2"/>
        <v>37.65</v>
      </c>
      <c r="H73" s="11">
        <v>15.71</v>
      </c>
      <c r="I73" s="11">
        <v>2.62</v>
      </c>
    </row>
    <row r="74" spans="1:10" ht="11.1" customHeight="1">
      <c r="A74" s="100">
        <v>45999</v>
      </c>
      <c r="B74" s="10" t="s">
        <v>287</v>
      </c>
      <c r="C74" s="10" t="s">
        <v>525</v>
      </c>
      <c r="D74" s="10"/>
      <c r="E74" s="11">
        <v>0</v>
      </c>
      <c r="F74" s="11">
        <v>36.840000000000003</v>
      </c>
      <c r="G74" s="11">
        <f t="shared" si="2"/>
        <v>74.490000000000009</v>
      </c>
      <c r="H74" s="11">
        <v>44.21</v>
      </c>
      <c r="I74" s="11">
        <v>7.37</v>
      </c>
    </row>
    <row r="75" spans="1:10" ht="11.1" customHeight="1">
      <c r="A75" s="100">
        <v>46030</v>
      </c>
      <c r="B75" s="10" t="s">
        <v>287</v>
      </c>
      <c r="C75" s="10" t="s">
        <v>526</v>
      </c>
      <c r="D75" s="10"/>
      <c r="E75" s="11">
        <v>0</v>
      </c>
      <c r="F75" s="11">
        <v>66.67</v>
      </c>
      <c r="G75" s="11">
        <f t="shared" si="2"/>
        <v>141.16000000000003</v>
      </c>
      <c r="H75" s="11">
        <v>80</v>
      </c>
      <c r="I75" s="11">
        <v>13.33</v>
      </c>
    </row>
    <row r="76" spans="1:10" ht="11.1" customHeight="1">
      <c r="A76" s="100">
        <v>46053</v>
      </c>
      <c r="B76" s="10" t="s">
        <v>287</v>
      </c>
      <c r="C76" s="10" t="s">
        <v>527</v>
      </c>
      <c r="D76" s="10" t="s">
        <v>528</v>
      </c>
      <c r="E76" s="11">
        <v>0</v>
      </c>
      <c r="F76" s="11">
        <v>166.67</v>
      </c>
      <c r="G76" s="11">
        <f t="shared" si="2"/>
        <v>307.83000000000004</v>
      </c>
      <c r="H76" s="11">
        <v>200</v>
      </c>
      <c r="I76" s="11">
        <v>33.33</v>
      </c>
    </row>
    <row r="77" spans="1:10" ht="11.1" customHeight="1">
      <c r="A77" s="100">
        <v>46055</v>
      </c>
      <c r="B77" s="10" t="s">
        <v>287</v>
      </c>
      <c r="C77" s="10" t="s">
        <v>529</v>
      </c>
      <c r="D77" s="10"/>
      <c r="E77" s="11">
        <v>0</v>
      </c>
      <c r="F77" s="11">
        <v>344.68</v>
      </c>
      <c r="G77" s="11">
        <f t="shared" si="2"/>
        <v>652.51</v>
      </c>
      <c r="H77" s="11">
        <v>413.61</v>
      </c>
      <c r="I77" s="11">
        <v>68.930000000000007</v>
      </c>
    </row>
    <row r="78" spans="1:10" ht="11.1" customHeight="1">
      <c r="A78" s="100">
        <v>46062</v>
      </c>
      <c r="B78" s="10" t="s">
        <v>287</v>
      </c>
      <c r="C78" s="10" t="s">
        <v>530</v>
      </c>
      <c r="D78" s="10"/>
      <c r="E78" s="11">
        <v>0</v>
      </c>
      <c r="F78" s="11">
        <v>133.33000000000001</v>
      </c>
      <c r="G78" s="11">
        <f t="shared" si="2"/>
        <v>785.84</v>
      </c>
      <c r="H78" s="11">
        <v>160</v>
      </c>
      <c r="I78" s="11">
        <v>26.67</v>
      </c>
    </row>
    <row r="79" spans="1:10" ht="11.1" customHeight="1">
      <c r="A79" s="100">
        <v>46070</v>
      </c>
      <c r="B79" s="10" t="s">
        <v>470</v>
      </c>
      <c r="C79" s="10" t="s">
        <v>531</v>
      </c>
      <c r="D79" s="10" t="s">
        <v>532</v>
      </c>
      <c r="E79" s="11">
        <v>0</v>
      </c>
      <c r="F79" s="11">
        <v>33.33</v>
      </c>
      <c r="G79" s="11">
        <f t="shared" si="2"/>
        <v>819.17000000000007</v>
      </c>
      <c r="H79" s="11">
        <v>40</v>
      </c>
      <c r="I79" s="11">
        <v>6.67</v>
      </c>
    </row>
    <row r="80" spans="1:10" ht="11.1" customHeight="1">
      <c r="A80" s="100">
        <v>46083</v>
      </c>
      <c r="B80" s="10" t="s">
        <v>287</v>
      </c>
      <c r="C80" s="10" t="s">
        <v>533</v>
      </c>
      <c r="D80" s="10"/>
      <c r="E80" s="11">
        <v>0</v>
      </c>
      <c r="F80" s="11">
        <v>300</v>
      </c>
      <c r="G80" s="11">
        <f t="shared" si="2"/>
        <v>1119.17</v>
      </c>
      <c r="H80" s="11">
        <v>360</v>
      </c>
      <c r="I80" s="11">
        <v>60</v>
      </c>
    </row>
    <row r="81" spans="1:10" ht="11.1" customHeight="1">
      <c r="A81" s="100">
        <v>46083</v>
      </c>
      <c r="B81" s="10" t="s">
        <v>287</v>
      </c>
      <c r="C81" s="10" t="s">
        <v>534</v>
      </c>
      <c r="D81" s="10"/>
      <c r="E81" s="11">
        <v>0</v>
      </c>
      <c r="F81" s="11">
        <v>33.33</v>
      </c>
      <c r="G81" s="11">
        <f t="shared" si="2"/>
        <v>1152.5</v>
      </c>
      <c r="H81" s="11">
        <v>40</v>
      </c>
      <c r="I81" s="11">
        <v>6.67</v>
      </c>
    </row>
    <row r="82" spans="1:10" ht="11.1" customHeight="1">
      <c r="A82" s="100">
        <v>46090</v>
      </c>
      <c r="B82" s="10" t="s">
        <v>287</v>
      </c>
      <c r="C82" s="10" t="s">
        <v>534</v>
      </c>
      <c r="D82" s="10"/>
      <c r="E82" s="11">
        <v>0</v>
      </c>
      <c r="F82" s="11">
        <v>33.33</v>
      </c>
      <c r="G82" s="11">
        <f t="shared" si="2"/>
        <v>1185.83</v>
      </c>
      <c r="H82" s="11">
        <v>40</v>
      </c>
      <c r="I82" s="11">
        <v>6.67</v>
      </c>
    </row>
    <row r="83" spans="1:10" ht="11.1" customHeight="1">
      <c r="A83" s="100">
        <v>46100</v>
      </c>
      <c r="B83" s="10" t="s">
        <v>470</v>
      </c>
      <c r="C83" s="10" t="s">
        <v>535</v>
      </c>
      <c r="D83" s="10" t="s">
        <v>536</v>
      </c>
      <c r="E83" s="11">
        <v>0</v>
      </c>
      <c r="F83" s="11">
        <v>216.67</v>
      </c>
      <c r="G83" s="11">
        <f t="shared" si="2"/>
        <v>1402.5</v>
      </c>
      <c r="H83" s="11">
        <v>260</v>
      </c>
      <c r="I83" s="11">
        <v>43.33</v>
      </c>
    </row>
    <row r="84" spans="1:10" ht="11.1" customHeight="1">
      <c r="A84" s="100">
        <v>46104</v>
      </c>
      <c r="B84" s="10" t="s">
        <v>287</v>
      </c>
      <c r="C84" s="10" t="s">
        <v>537</v>
      </c>
      <c r="D84" s="10"/>
      <c r="E84" s="11">
        <v>0</v>
      </c>
      <c r="F84" s="11">
        <v>27.01</v>
      </c>
      <c r="G84" s="11">
        <f t="shared" si="2"/>
        <v>1429.51</v>
      </c>
      <c r="H84" s="11">
        <v>32.409999999999997</v>
      </c>
      <c r="I84" s="11">
        <v>5.4</v>
      </c>
    </row>
    <row r="85" spans="1:10" ht="11.1" customHeight="1">
      <c r="A85" s="100">
        <v>46104</v>
      </c>
      <c r="B85" s="10" t="s">
        <v>287</v>
      </c>
      <c r="C85" s="10" t="s">
        <v>538</v>
      </c>
      <c r="D85" s="10"/>
      <c r="E85" s="11">
        <v>0</v>
      </c>
      <c r="F85" s="11">
        <v>49.13</v>
      </c>
      <c r="G85" s="11">
        <f t="shared" si="2"/>
        <v>1478.64</v>
      </c>
      <c r="H85" s="11">
        <v>58.95</v>
      </c>
      <c r="I85" s="11">
        <v>9.82</v>
      </c>
      <c r="J85" s="113"/>
    </row>
    <row r="86" spans="1:10" ht="11.1" customHeight="1">
      <c r="A86" s="100">
        <v>46107</v>
      </c>
      <c r="B86" s="10" t="s">
        <v>287</v>
      </c>
      <c r="C86" s="10" t="s">
        <v>539</v>
      </c>
      <c r="D86" s="10"/>
      <c r="E86" s="11">
        <v>0</v>
      </c>
      <c r="F86" s="11">
        <v>212.88</v>
      </c>
      <c r="G86" s="11">
        <f t="shared" si="2"/>
        <v>1691.52</v>
      </c>
      <c r="H86" s="11">
        <v>255.45</v>
      </c>
      <c r="I86" s="11">
        <v>42.57</v>
      </c>
    </row>
    <row r="87" spans="1:10" ht="11.1" customHeight="1">
      <c r="A87" s="100">
        <v>46109</v>
      </c>
      <c r="B87" s="10" t="s">
        <v>287</v>
      </c>
      <c r="C87" s="10" t="s">
        <v>540</v>
      </c>
      <c r="D87" s="10" t="s">
        <v>541</v>
      </c>
      <c r="E87" s="11">
        <v>0</v>
      </c>
      <c r="F87" s="11">
        <v>1500</v>
      </c>
      <c r="G87" s="53">
        <f t="shared" si="2"/>
        <v>3191.52</v>
      </c>
      <c r="H87" s="11">
        <v>1800</v>
      </c>
      <c r="I87" s="11">
        <v>300</v>
      </c>
      <c r="J87" s="55" t="s">
        <v>859</v>
      </c>
    </row>
    <row r="88" spans="1:10" ht="11.1" customHeight="1">
      <c r="A88" s="100">
        <v>46113</v>
      </c>
      <c r="B88" s="10" t="s">
        <v>287</v>
      </c>
      <c r="C88" s="10" t="s">
        <v>542</v>
      </c>
      <c r="D88" s="10"/>
      <c r="E88" s="11">
        <v>0</v>
      </c>
      <c r="F88" s="53">
        <v>4050</v>
      </c>
      <c r="G88" s="11">
        <f t="shared" si="2"/>
        <v>7241.52</v>
      </c>
      <c r="H88" s="11">
        <v>4860</v>
      </c>
      <c r="I88" s="11">
        <v>810</v>
      </c>
      <c r="J88" s="19" t="s">
        <v>859</v>
      </c>
    </row>
    <row r="89" spans="1:10" ht="11.1" customHeight="1">
      <c r="A89" s="100">
        <v>46119</v>
      </c>
      <c r="B89" s="10" t="s">
        <v>287</v>
      </c>
      <c r="C89" s="10" t="s">
        <v>534</v>
      </c>
      <c r="D89" s="10"/>
      <c r="E89" s="11">
        <v>0</v>
      </c>
      <c r="F89" s="53">
        <v>33.33</v>
      </c>
      <c r="G89" s="11">
        <f t="shared" si="2"/>
        <v>7274.85</v>
      </c>
      <c r="H89" s="11">
        <v>40</v>
      </c>
      <c r="I89" s="11">
        <v>6.67</v>
      </c>
      <c r="J89" s="19" t="s">
        <v>859</v>
      </c>
    </row>
    <row r="90" spans="1:10" ht="11.1" customHeight="1">
      <c r="A90" s="100">
        <v>46125</v>
      </c>
      <c r="B90" s="10" t="s">
        <v>287</v>
      </c>
      <c r="C90" s="10" t="s">
        <v>543</v>
      </c>
      <c r="D90" s="10"/>
      <c r="E90" s="11">
        <v>0</v>
      </c>
      <c r="F90" s="53">
        <v>16.37</v>
      </c>
      <c r="G90" s="11">
        <f t="shared" si="2"/>
        <v>7291.22</v>
      </c>
      <c r="H90" s="11">
        <v>19.64</v>
      </c>
      <c r="I90" s="11">
        <v>3.27</v>
      </c>
      <c r="J90" s="19" t="s">
        <v>859</v>
      </c>
    </row>
    <row r="91" spans="1:10" ht="11.1" customHeight="1">
      <c r="A91" s="100">
        <v>46132</v>
      </c>
      <c r="B91" s="10" t="s">
        <v>287</v>
      </c>
      <c r="C91" s="10" t="s">
        <v>544</v>
      </c>
      <c r="D91" s="10"/>
      <c r="E91" s="11">
        <v>0</v>
      </c>
      <c r="F91" s="11">
        <v>333.99</v>
      </c>
      <c r="G91" s="11">
        <f t="shared" si="2"/>
        <v>7625.21</v>
      </c>
      <c r="H91" s="11">
        <v>400.79</v>
      </c>
      <c r="I91" s="11">
        <v>66.8</v>
      </c>
      <c r="J91" s="55" t="s">
        <v>856</v>
      </c>
    </row>
    <row r="92" spans="1:10" ht="11.1" customHeight="1">
      <c r="A92" s="100">
        <v>46230</v>
      </c>
      <c r="B92" s="10" t="s">
        <v>287</v>
      </c>
      <c r="C92" s="10" t="s">
        <v>545</v>
      </c>
      <c r="D92" s="10"/>
      <c r="E92" s="11">
        <v>0</v>
      </c>
      <c r="F92" s="11">
        <v>24.56</v>
      </c>
      <c r="G92" s="11">
        <f t="shared" si="2"/>
        <v>7649.77</v>
      </c>
      <c r="H92" s="11">
        <v>29.47</v>
      </c>
      <c r="I92" s="11">
        <v>4.91</v>
      </c>
      <c r="J92" s="55" t="s">
        <v>856</v>
      </c>
    </row>
    <row r="93" spans="1:10" ht="11.1" customHeight="1">
      <c r="A93" s="101" t="s">
        <v>546</v>
      </c>
      <c r="B93" s="101"/>
      <c r="C93" s="101"/>
      <c r="D93" s="101"/>
      <c r="E93" s="102">
        <f>SUM(E70:E92)</f>
        <v>4766.67</v>
      </c>
      <c r="F93" s="102">
        <f>SUM(F70:F92)</f>
        <v>12416.440000000002</v>
      </c>
      <c r="G93" s="102">
        <f>G92</f>
        <v>7649.77</v>
      </c>
      <c r="H93" s="102">
        <f>SUM(H70:H92)</f>
        <v>10133.039999999999</v>
      </c>
      <c r="I93" s="102">
        <f>SUM(I70:I92)</f>
        <v>2483.2700000000004</v>
      </c>
    </row>
    <row r="94" spans="1:10" ht="13.35" customHeight="1"/>
    <row r="95" spans="1:10" s="97" customFormat="1" ht="12.2" customHeight="1">
      <c r="A95" s="98" t="s">
        <v>29</v>
      </c>
      <c r="B95" s="98"/>
      <c r="C95" s="98"/>
      <c r="D95" s="98"/>
      <c r="E95" s="98"/>
      <c r="F95" s="98"/>
      <c r="G95" s="98"/>
      <c r="H95" s="98"/>
      <c r="I95" s="98"/>
      <c r="J95" s="113"/>
    </row>
    <row r="96" spans="1:10" ht="11.1" customHeight="1">
      <c r="A96" s="99">
        <v>45751</v>
      </c>
      <c r="B96" s="8" t="s">
        <v>287</v>
      </c>
      <c r="C96" s="8" t="s">
        <v>547</v>
      </c>
      <c r="D96" s="8"/>
      <c r="E96" s="9">
        <v>0</v>
      </c>
      <c r="F96" s="9">
        <v>25</v>
      </c>
      <c r="G96" s="9">
        <f>(F96 - E96)</f>
        <v>25</v>
      </c>
      <c r="H96" s="9">
        <v>30</v>
      </c>
      <c r="I96" s="9">
        <v>5</v>
      </c>
    </row>
    <row r="97" spans="1:10" ht="11.1" customHeight="1">
      <c r="A97" s="100">
        <v>45762</v>
      </c>
      <c r="B97" s="10" t="s">
        <v>470</v>
      </c>
      <c r="C97" s="10" t="s">
        <v>548</v>
      </c>
      <c r="D97" s="10" t="s">
        <v>549</v>
      </c>
      <c r="E97" s="11">
        <v>0</v>
      </c>
      <c r="F97" s="11">
        <v>312.5</v>
      </c>
      <c r="G97" s="11">
        <f t="shared" ref="G97:G159" si="3">((G96 + F97) - E97)</f>
        <v>337.5</v>
      </c>
      <c r="H97" s="11">
        <v>375</v>
      </c>
      <c r="I97" s="11">
        <v>62.5</v>
      </c>
    </row>
    <row r="98" spans="1:10" ht="11.1" customHeight="1">
      <c r="A98" s="100">
        <v>45762</v>
      </c>
      <c r="B98" s="10" t="s">
        <v>470</v>
      </c>
      <c r="C98" s="10" t="s">
        <v>550</v>
      </c>
      <c r="D98" s="10" t="s">
        <v>551</v>
      </c>
      <c r="E98" s="11">
        <v>0</v>
      </c>
      <c r="F98" s="11">
        <v>104.17</v>
      </c>
      <c r="G98" s="11">
        <f t="shared" si="3"/>
        <v>441.67</v>
      </c>
      <c r="H98" s="11">
        <v>125</v>
      </c>
      <c r="I98" s="11">
        <v>20.83</v>
      </c>
    </row>
    <row r="99" spans="1:10" ht="11.1" customHeight="1">
      <c r="A99" s="100">
        <v>45762</v>
      </c>
      <c r="B99" s="10" t="s">
        <v>470</v>
      </c>
      <c r="C99" s="10" t="s">
        <v>552</v>
      </c>
      <c r="D99" s="10" t="s">
        <v>553</v>
      </c>
      <c r="E99" s="11">
        <v>0</v>
      </c>
      <c r="F99" s="11">
        <v>75</v>
      </c>
      <c r="G99" s="11">
        <f t="shared" si="3"/>
        <v>516.67000000000007</v>
      </c>
      <c r="H99" s="11">
        <v>90</v>
      </c>
      <c r="I99" s="11">
        <v>15</v>
      </c>
      <c r="J99" s="113"/>
    </row>
    <row r="100" spans="1:10" ht="11.1" customHeight="1">
      <c r="A100" s="100">
        <v>45762</v>
      </c>
      <c r="B100" s="10" t="s">
        <v>287</v>
      </c>
      <c r="C100" s="10" t="s">
        <v>554</v>
      </c>
      <c r="D100" s="10"/>
      <c r="E100" s="11">
        <v>0</v>
      </c>
      <c r="F100" s="11">
        <v>75</v>
      </c>
      <c r="G100" s="11">
        <f t="shared" si="3"/>
        <v>591.67000000000007</v>
      </c>
      <c r="H100" s="11">
        <v>90</v>
      </c>
      <c r="I100" s="11">
        <v>15</v>
      </c>
    </row>
    <row r="101" spans="1:10" ht="11.1" customHeight="1">
      <c r="A101" s="100">
        <v>45763</v>
      </c>
      <c r="B101" s="10" t="s">
        <v>287</v>
      </c>
      <c r="C101" s="10" t="s">
        <v>555</v>
      </c>
      <c r="D101" s="10"/>
      <c r="E101" s="11">
        <v>0</v>
      </c>
      <c r="F101" s="11">
        <v>104.17</v>
      </c>
      <c r="G101" s="11">
        <f t="shared" si="3"/>
        <v>695.84</v>
      </c>
      <c r="H101" s="11">
        <v>125</v>
      </c>
      <c r="I101" s="11">
        <v>20.83</v>
      </c>
    </row>
    <row r="102" spans="1:10" ht="11.1" customHeight="1">
      <c r="A102" s="100">
        <v>45776</v>
      </c>
      <c r="B102" s="10" t="s">
        <v>287</v>
      </c>
      <c r="C102" s="10" t="s">
        <v>556</v>
      </c>
      <c r="D102" s="10"/>
      <c r="E102" s="11">
        <v>0</v>
      </c>
      <c r="F102" s="11">
        <v>312.5</v>
      </c>
      <c r="G102" s="11">
        <f t="shared" si="3"/>
        <v>1008.34</v>
      </c>
      <c r="H102" s="11">
        <v>375</v>
      </c>
      <c r="I102" s="11">
        <v>62.5</v>
      </c>
    </row>
    <row r="103" spans="1:10" ht="11.1" customHeight="1">
      <c r="A103" s="100">
        <v>45796</v>
      </c>
      <c r="B103" s="10" t="s">
        <v>470</v>
      </c>
      <c r="C103" s="10" t="s">
        <v>557</v>
      </c>
      <c r="D103" s="10" t="s">
        <v>558</v>
      </c>
      <c r="E103" s="11">
        <v>0</v>
      </c>
      <c r="F103" s="11">
        <v>62.5</v>
      </c>
      <c r="G103" s="11">
        <f t="shared" si="3"/>
        <v>1070.8400000000001</v>
      </c>
      <c r="H103" s="11">
        <v>75</v>
      </c>
      <c r="I103" s="11">
        <v>12.5</v>
      </c>
    </row>
    <row r="104" spans="1:10" ht="11.1" customHeight="1">
      <c r="A104" s="100">
        <v>45796</v>
      </c>
      <c r="B104" s="10" t="s">
        <v>470</v>
      </c>
      <c r="C104" s="10" t="s">
        <v>559</v>
      </c>
      <c r="D104" s="10" t="s">
        <v>560</v>
      </c>
      <c r="E104" s="11">
        <v>0</v>
      </c>
      <c r="F104" s="11">
        <v>50</v>
      </c>
      <c r="G104" s="11">
        <f t="shared" si="3"/>
        <v>1120.8400000000001</v>
      </c>
      <c r="H104" s="11">
        <v>60</v>
      </c>
      <c r="I104" s="11">
        <v>10</v>
      </c>
    </row>
    <row r="105" spans="1:10" ht="11.1" customHeight="1">
      <c r="A105" s="100">
        <v>45796</v>
      </c>
      <c r="B105" s="10" t="s">
        <v>470</v>
      </c>
      <c r="C105" s="10" t="s">
        <v>561</v>
      </c>
      <c r="D105" s="10" t="s">
        <v>560</v>
      </c>
      <c r="E105" s="11">
        <v>0</v>
      </c>
      <c r="F105" s="11">
        <v>200</v>
      </c>
      <c r="G105" s="11">
        <f t="shared" si="3"/>
        <v>1320.8400000000001</v>
      </c>
      <c r="H105" s="11">
        <v>240</v>
      </c>
      <c r="I105" s="11">
        <v>40</v>
      </c>
    </row>
    <row r="106" spans="1:10" ht="11.1" customHeight="1">
      <c r="A106" s="100">
        <v>45821</v>
      </c>
      <c r="B106" s="10" t="s">
        <v>470</v>
      </c>
      <c r="C106" s="10" t="s">
        <v>562</v>
      </c>
      <c r="D106" s="10" t="s">
        <v>563</v>
      </c>
      <c r="E106" s="11">
        <v>0</v>
      </c>
      <c r="F106" s="11">
        <v>83.33</v>
      </c>
      <c r="G106" s="11">
        <f t="shared" si="3"/>
        <v>1404.17</v>
      </c>
      <c r="H106" s="11">
        <v>100</v>
      </c>
      <c r="I106" s="11">
        <v>16.670000000000002</v>
      </c>
      <c r="J106" s="113"/>
    </row>
    <row r="107" spans="1:10" ht="11.1" customHeight="1">
      <c r="A107" s="100">
        <v>45821</v>
      </c>
      <c r="B107" s="10" t="s">
        <v>470</v>
      </c>
      <c r="C107" s="10" t="s">
        <v>564</v>
      </c>
      <c r="D107" s="10" t="s">
        <v>565</v>
      </c>
      <c r="E107" s="11">
        <v>0</v>
      </c>
      <c r="F107" s="11">
        <v>100</v>
      </c>
      <c r="G107" s="11">
        <f t="shared" si="3"/>
        <v>1504.17</v>
      </c>
      <c r="H107" s="11">
        <v>120</v>
      </c>
      <c r="I107" s="11">
        <v>20</v>
      </c>
    </row>
    <row r="108" spans="1:10" ht="11.1" customHeight="1">
      <c r="A108" s="100">
        <v>45821</v>
      </c>
      <c r="B108" s="10" t="s">
        <v>470</v>
      </c>
      <c r="C108" s="10" t="s">
        <v>566</v>
      </c>
      <c r="D108" s="10" t="s">
        <v>567</v>
      </c>
      <c r="E108" s="11">
        <v>0</v>
      </c>
      <c r="F108" s="11">
        <v>200</v>
      </c>
      <c r="G108" s="11">
        <f t="shared" si="3"/>
        <v>1704.17</v>
      </c>
      <c r="H108" s="11">
        <v>240</v>
      </c>
      <c r="I108" s="11">
        <v>40</v>
      </c>
    </row>
    <row r="109" spans="1:10" ht="11.1" customHeight="1">
      <c r="A109" s="100">
        <v>45821</v>
      </c>
      <c r="B109" s="10" t="s">
        <v>470</v>
      </c>
      <c r="C109" s="10" t="s">
        <v>568</v>
      </c>
      <c r="D109" s="10" t="s">
        <v>569</v>
      </c>
      <c r="E109" s="11">
        <v>0</v>
      </c>
      <c r="F109" s="11">
        <v>150</v>
      </c>
      <c r="G109" s="11">
        <f t="shared" si="3"/>
        <v>1854.17</v>
      </c>
      <c r="H109" s="11">
        <v>180</v>
      </c>
      <c r="I109" s="11">
        <v>30</v>
      </c>
    </row>
    <row r="110" spans="1:10" ht="11.1" customHeight="1">
      <c r="A110" s="100">
        <v>45859</v>
      </c>
      <c r="B110" s="10" t="s">
        <v>470</v>
      </c>
      <c r="C110" s="10" t="s">
        <v>570</v>
      </c>
      <c r="D110" s="10" t="s">
        <v>571</v>
      </c>
      <c r="E110" s="11">
        <v>0</v>
      </c>
      <c r="F110" s="11">
        <v>125</v>
      </c>
      <c r="G110" s="11">
        <f t="shared" si="3"/>
        <v>1979.17</v>
      </c>
      <c r="H110" s="11">
        <v>150</v>
      </c>
      <c r="I110" s="11">
        <v>25</v>
      </c>
    </row>
    <row r="111" spans="1:10" ht="11.1" customHeight="1">
      <c r="A111" s="100">
        <v>45859</v>
      </c>
      <c r="B111" s="10" t="s">
        <v>470</v>
      </c>
      <c r="C111" s="10" t="s">
        <v>572</v>
      </c>
      <c r="D111" s="10" t="s">
        <v>573</v>
      </c>
      <c r="E111" s="11">
        <v>0</v>
      </c>
      <c r="F111" s="11">
        <v>83.33</v>
      </c>
      <c r="G111" s="11">
        <f t="shared" si="3"/>
        <v>2062.5</v>
      </c>
      <c r="H111" s="11">
        <v>100</v>
      </c>
      <c r="I111" s="11">
        <v>16.670000000000002</v>
      </c>
    </row>
    <row r="112" spans="1:10" ht="11.1" customHeight="1">
      <c r="A112" s="100">
        <v>45859</v>
      </c>
      <c r="B112" s="10" t="s">
        <v>470</v>
      </c>
      <c r="C112" s="10" t="s">
        <v>574</v>
      </c>
      <c r="D112" s="10" t="s">
        <v>575</v>
      </c>
      <c r="E112" s="11">
        <v>0</v>
      </c>
      <c r="F112" s="11">
        <v>50</v>
      </c>
      <c r="G112" s="11">
        <f t="shared" si="3"/>
        <v>2112.5</v>
      </c>
      <c r="H112" s="11">
        <v>60</v>
      </c>
      <c r="I112" s="11">
        <v>10</v>
      </c>
    </row>
    <row r="113" spans="1:10" ht="11.1" customHeight="1">
      <c r="A113" s="100">
        <v>45887</v>
      </c>
      <c r="B113" s="10" t="s">
        <v>470</v>
      </c>
      <c r="C113" s="10" t="s">
        <v>576</v>
      </c>
      <c r="D113" s="10" t="s">
        <v>573</v>
      </c>
      <c r="E113" s="11">
        <v>0</v>
      </c>
      <c r="F113" s="11">
        <v>150</v>
      </c>
      <c r="G113" s="11">
        <f t="shared" si="3"/>
        <v>2262.5</v>
      </c>
      <c r="H113" s="11">
        <v>180</v>
      </c>
      <c r="I113" s="11">
        <v>30</v>
      </c>
      <c r="J113" s="113"/>
    </row>
    <row r="114" spans="1:10" ht="11.1" customHeight="1">
      <c r="A114" s="100">
        <v>45887</v>
      </c>
      <c r="B114" s="10" t="s">
        <v>470</v>
      </c>
      <c r="C114" s="10" t="s">
        <v>577</v>
      </c>
      <c r="D114" s="10" t="s">
        <v>573</v>
      </c>
      <c r="E114" s="11">
        <v>0</v>
      </c>
      <c r="F114" s="11">
        <v>125</v>
      </c>
      <c r="G114" s="11">
        <f t="shared" si="3"/>
        <v>2387.5</v>
      </c>
      <c r="H114" s="11">
        <v>150</v>
      </c>
      <c r="I114" s="11">
        <v>25</v>
      </c>
    </row>
    <row r="115" spans="1:10" ht="11.1" customHeight="1">
      <c r="A115" s="100">
        <v>45887</v>
      </c>
      <c r="B115" s="10" t="s">
        <v>470</v>
      </c>
      <c r="C115" s="10" t="s">
        <v>578</v>
      </c>
      <c r="D115" s="10" t="s">
        <v>579</v>
      </c>
      <c r="E115" s="11">
        <v>0</v>
      </c>
      <c r="F115" s="11">
        <v>62.5</v>
      </c>
      <c r="G115" s="11">
        <f t="shared" si="3"/>
        <v>2450</v>
      </c>
      <c r="H115" s="11">
        <v>75</v>
      </c>
      <c r="I115" s="11">
        <v>12.5</v>
      </c>
    </row>
    <row r="116" spans="1:10" ht="11.1" customHeight="1">
      <c r="A116" s="100">
        <v>45887</v>
      </c>
      <c r="B116" s="10" t="s">
        <v>470</v>
      </c>
      <c r="C116" s="10" t="s">
        <v>580</v>
      </c>
      <c r="D116" s="10" t="s">
        <v>573</v>
      </c>
      <c r="E116" s="11">
        <v>0</v>
      </c>
      <c r="F116" s="11">
        <v>62.5</v>
      </c>
      <c r="G116" s="11">
        <f t="shared" si="3"/>
        <v>2512.5</v>
      </c>
      <c r="H116" s="11">
        <v>75</v>
      </c>
      <c r="I116" s="11">
        <v>12.5</v>
      </c>
    </row>
    <row r="117" spans="1:10" ht="11.1" customHeight="1">
      <c r="A117" s="100">
        <v>45915</v>
      </c>
      <c r="B117" s="10" t="s">
        <v>470</v>
      </c>
      <c r="C117" s="10" t="s">
        <v>581</v>
      </c>
      <c r="D117" s="10" t="s">
        <v>582</v>
      </c>
      <c r="E117" s="11">
        <v>0</v>
      </c>
      <c r="F117" s="11">
        <v>62.5</v>
      </c>
      <c r="G117" s="11">
        <f t="shared" si="3"/>
        <v>2575</v>
      </c>
      <c r="H117" s="11">
        <v>75</v>
      </c>
      <c r="I117" s="11">
        <v>12.5</v>
      </c>
    </row>
    <row r="118" spans="1:10" ht="11.1" customHeight="1">
      <c r="A118" s="100">
        <v>45915</v>
      </c>
      <c r="B118" s="10" t="s">
        <v>470</v>
      </c>
      <c r="C118" s="10" t="s">
        <v>583</v>
      </c>
      <c r="D118" s="10" t="s">
        <v>584</v>
      </c>
      <c r="E118" s="11">
        <v>0</v>
      </c>
      <c r="F118" s="11">
        <v>200</v>
      </c>
      <c r="G118" s="11">
        <f t="shared" si="3"/>
        <v>2775</v>
      </c>
      <c r="H118" s="11">
        <v>240</v>
      </c>
      <c r="I118" s="11">
        <v>40</v>
      </c>
      <c r="J118" s="113"/>
    </row>
    <row r="119" spans="1:10" ht="11.1" customHeight="1">
      <c r="A119" s="100">
        <v>45915</v>
      </c>
      <c r="B119" s="10" t="s">
        <v>470</v>
      </c>
      <c r="C119" s="10" t="s">
        <v>585</v>
      </c>
      <c r="D119" s="10" t="s">
        <v>573</v>
      </c>
      <c r="E119" s="11">
        <v>0</v>
      </c>
      <c r="F119" s="11">
        <v>225</v>
      </c>
      <c r="G119" s="11">
        <f t="shared" si="3"/>
        <v>3000</v>
      </c>
      <c r="H119" s="11">
        <v>270</v>
      </c>
      <c r="I119" s="11">
        <v>45</v>
      </c>
    </row>
    <row r="120" spans="1:10" ht="11.1" customHeight="1">
      <c r="A120" s="100">
        <v>45950</v>
      </c>
      <c r="B120" s="10" t="s">
        <v>470</v>
      </c>
      <c r="C120" s="10" t="s">
        <v>586</v>
      </c>
      <c r="D120" s="10" t="s">
        <v>587</v>
      </c>
      <c r="E120" s="11">
        <v>0</v>
      </c>
      <c r="F120" s="11">
        <v>104.17</v>
      </c>
      <c r="G120" s="11">
        <f t="shared" si="3"/>
        <v>3104.17</v>
      </c>
      <c r="H120" s="11">
        <v>125</v>
      </c>
      <c r="I120" s="11">
        <v>20.83</v>
      </c>
    </row>
    <row r="121" spans="1:10" ht="11.1" customHeight="1">
      <c r="A121" s="100">
        <v>45950</v>
      </c>
      <c r="B121" s="10" t="s">
        <v>470</v>
      </c>
      <c r="C121" s="10" t="s">
        <v>588</v>
      </c>
      <c r="D121" s="10" t="s">
        <v>589</v>
      </c>
      <c r="E121" s="11">
        <v>0</v>
      </c>
      <c r="F121" s="11">
        <v>212.5</v>
      </c>
      <c r="G121" s="11">
        <f t="shared" si="3"/>
        <v>3316.67</v>
      </c>
      <c r="H121" s="11">
        <v>255</v>
      </c>
      <c r="I121" s="11">
        <v>42.5</v>
      </c>
    </row>
    <row r="122" spans="1:10" ht="11.1" customHeight="1">
      <c r="A122" s="100">
        <v>45950</v>
      </c>
      <c r="B122" s="10" t="s">
        <v>470</v>
      </c>
      <c r="C122" s="10" t="s">
        <v>590</v>
      </c>
      <c r="D122" s="10" t="s">
        <v>591</v>
      </c>
      <c r="E122" s="11">
        <v>0</v>
      </c>
      <c r="F122" s="11">
        <v>112.5</v>
      </c>
      <c r="G122" s="11">
        <f t="shared" si="3"/>
        <v>3429.17</v>
      </c>
      <c r="H122" s="11">
        <v>135</v>
      </c>
      <c r="I122" s="11">
        <v>22.5</v>
      </c>
    </row>
    <row r="123" spans="1:10" ht="11.1" customHeight="1">
      <c r="A123" s="100">
        <v>45950</v>
      </c>
      <c r="B123" s="10" t="s">
        <v>470</v>
      </c>
      <c r="C123" s="10" t="s">
        <v>592</v>
      </c>
      <c r="D123" s="10" t="s">
        <v>593</v>
      </c>
      <c r="E123" s="11">
        <v>0</v>
      </c>
      <c r="F123" s="11">
        <v>225</v>
      </c>
      <c r="G123" s="11">
        <f t="shared" si="3"/>
        <v>3654.17</v>
      </c>
      <c r="H123" s="11">
        <v>270</v>
      </c>
      <c r="I123" s="11">
        <v>45</v>
      </c>
    </row>
    <row r="124" spans="1:10" ht="11.1" customHeight="1">
      <c r="A124" s="100">
        <v>45964</v>
      </c>
      <c r="B124" s="10" t="s">
        <v>287</v>
      </c>
      <c r="C124" s="10" t="s">
        <v>594</v>
      </c>
      <c r="D124" s="10"/>
      <c r="E124" s="11">
        <v>0</v>
      </c>
      <c r="F124" s="11">
        <v>104.17</v>
      </c>
      <c r="G124" s="11">
        <f t="shared" si="3"/>
        <v>3758.34</v>
      </c>
      <c r="H124" s="11">
        <v>125</v>
      </c>
      <c r="I124" s="11">
        <v>20.83</v>
      </c>
    </row>
    <row r="125" spans="1:10" ht="11.1" customHeight="1">
      <c r="A125" s="100">
        <v>45982</v>
      </c>
      <c r="B125" s="10" t="s">
        <v>470</v>
      </c>
      <c r="C125" s="10" t="s">
        <v>595</v>
      </c>
      <c r="D125" s="10" t="s">
        <v>596</v>
      </c>
      <c r="E125" s="11">
        <v>0</v>
      </c>
      <c r="F125" s="11">
        <v>175</v>
      </c>
      <c r="G125" s="11">
        <f t="shared" si="3"/>
        <v>3933.34</v>
      </c>
      <c r="H125" s="11">
        <v>210</v>
      </c>
      <c r="I125" s="11">
        <v>35</v>
      </c>
    </row>
    <row r="126" spans="1:10" ht="11.1" customHeight="1">
      <c r="A126" s="100">
        <v>45982</v>
      </c>
      <c r="B126" s="10" t="s">
        <v>470</v>
      </c>
      <c r="C126" s="10" t="s">
        <v>597</v>
      </c>
      <c r="D126" s="10" t="s">
        <v>596</v>
      </c>
      <c r="E126" s="11">
        <v>0</v>
      </c>
      <c r="F126" s="11">
        <v>200</v>
      </c>
      <c r="G126" s="11">
        <f t="shared" si="3"/>
        <v>4133.34</v>
      </c>
      <c r="H126" s="11">
        <v>240</v>
      </c>
      <c r="I126" s="11">
        <v>40</v>
      </c>
    </row>
    <row r="127" spans="1:10" ht="11.1" customHeight="1">
      <c r="A127" s="100">
        <v>45982</v>
      </c>
      <c r="B127" s="10" t="s">
        <v>470</v>
      </c>
      <c r="C127" s="10" t="s">
        <v>598</v>
      </c>
      <c r="D127" s="10" t="s">
        <v>596</v>
      </c>
      <c r="E127" s="11">
        <v>0</v>
      </c>
      <c r="F127" s="11">
        <v>112.5</v>
      </c>
      <c r="G127" s="11">
        <f t="shared" si="3"/>
        <v>4245.84</v>
      </c>
      <c r="H127" s="11">
        <v>135</v>
      </c>
      <c r="I127" s="11">
        <v>22.5</v>
      </c>
    </row>
    <row r="128" spans="1:10" ht="11.1" customHeight="1">
      <c r="A128" s="100">
        <v>45982</v>
      </c>
      <c r="B128" s="10" t="s">
        <v>470</v>
      </c>
      <c r="C128" s="10" t="s">
        <v>599</v>
      </c>
      <c r="D128" s="10" t="s">
        <v>600</v>
      </c>
      <c r="E128" s="11">
        <v>0</v>
      </c>
      <c r="F128" s="11">
        <v>83.33</v>
      </c>
      <c r="G128" s="11">
        <f t="shared" si="3"/>
        <v>4329.17</v>
      </c>
      <c r="H128" s="11">
        <v>100</v>
      </c>
      <c r="I128" s="11">
        <v>16.670000000000002</v>
      </c>
    </row>
    <row r="129" spans="1:9" ht="11.1" customHeight="1">
      <c r="A129" s="100">
        <v>45982</v>
      </c>
      <c r="B129" s="10" t="s">
        <v>470</v>
      </c>
      <c r="C129" s="10" t="s">
        <v>601</v>
      </c>
      <c r="D129" s="10" t="s">
        <v>602</v>
      </c>
      <c r="E129" s="11">
        <v>0</v>
      </c>
      <c r="F129" s="11">
        <v>16.670000000000002</v>
      </c>
      <c r="G129" s="11">
        <f t="shared" si="3"/>
        <v>4345.84</v>
      </c>
      <c r="H129" s="11">
        <v>20</v>
      </c>
      <c r="I129" s="11">
        <v>3.33</v>
      </c>
    </row>
    <row r="130" spans="1:9" ht="11.1" customHeight="1">
      <c r="A130" s="100">
        <v>45982</v>
      </c>
      <c r="B130" s="10" t="s">
        <v>470</v>
      </c>
      <c r="C130" s="10" t="s">
        <v>603</v>
      </c>
      <c r="D130" s="10" t="s">
        <v>604</v>
      </c>
      <c r="E130" s="11">
        <v>0</v>
      </c>
      <c r="F130" s="11">
        <v>16.670000000000002</v>
      </c>
      <c r="G130" s="11">
        <f t="shared" si="3"/>
        <v>4362.51</v>
      </c>
      <c r="H130" s="11">
        <v>20</v>
      </c>
      <c r="I130" s="11">
        <v>3.33</v>
      </c>
    </row>
    <row r="131" spans="1:9" ht="11.1" customHeight="1">
      <c r="A131" s="100">
        <v>45982</v>
      </c>
      <c r="B131" s="10" t="s">
        <v>470</v>
      </c>
      <c r="C131" s="10" t="s">
        <v>605</v>
      </c>
      <c r="D131" s="10" t="s">
        <v>606</v>
      </c>
      <c r="E131" s="11">
        <v>0</v>
      </c>
      <c r="F131" s="11">
        <v>16.670000000000002</v>
      </c>
      <c r="G131" s="11">
        <f t="shared" si="3"/>
        <v>4379.18</v>
      </c>
      <c r="H131" s="11">
        <v>20</v>
      </c>
      <c r="I131" s="11">
        <v>3.33</v>
      </c>
    </row>
    <row r="132" spans="1:9" ht="11.1" customHeight="1">
      <c r="A132" s="100">
        <v>45982</v>
      </c>
      <c r="B132" s="10" t="s">
        <v>470</v>
      </c>
      <c r="C132" s="10" t="s">
        <v>607</v>
      </c>
      <c r="D132" s="10" t="s">
        <v>608</v>
      </c>
      <c r="E132" s="11">
        <v>0</v>
      </c>
      <c r="F132" s="11">
        <v>16.670000000000002</v>
      </c>
      <c r="G132" s="11">
        <f t="shared" si="3"/>
        <v>4395.8500000000004</v>
      </c>
      <c r="H132" s="11">
        <v>20</v>
      </c>
      <c r="I132" s="11">
        <v>3.33</v>
      </c>
    </row>
    <row r="133" spans="1:9" ht="11.1" customHeight="1">
      <c r="A133" s="100">
        <v>45982</v>
      </c>
      <c r="B133" s="10" t="s">
        <v>470</v>
      </c>
      <c r="C133" s="10" t="s">
        <v>609</v>
      </c>
      <c r="D133" s="10" t="s">
        <v>610</v>
      </c>
      <c r="E133" s="11">
        <v>0</v>
      </c>
      <c r="F133" s="11">
        <v>16.670000000000002</v>
      </c>
      <c r="G133" s="11">
        <f t="shared" si="3"/>
        <v>4412.5200000000004</v>
      </c>
      <c r="H133" s="11">
        <v>20</v>
      </c>
      <c r="I133" s="11">
        <v>3.33</v>
      </c>
    </row>
    <row r="134" spans="1:9" ht="11.1" customHeight="1">
      <c r="A134" s="100">
        <v>45982</v>
      </c>
      <c r="B134" s="10" t="s">
        <v>470</v>
      </c>
      <c r="C134" s="10" t="s">
        <v>611</v>
      </c>
      <c r="D134" s="10" t="s">
        <v>612</v>
      </c>
      <c r="E134" s="11">
        <v>0</v>
      </c>
      <c r="F134" s="11">
        <v>16.670000000000002</v>
      </c>
      <c r="G134" s="11">
        <f t="shared" si="3"/>
        <v>4429.1900000000005</v>
      </c>
      <c r="H134" s="11">
        <v>20</v>
      </c>
      <c r="I134" s="11">
        <v>3.33</v>
      </c>
    </row>
    <row r="135" spans="1:9" ht="11.1" customHeight="1">
      <c r="A135" s="100">
        <v>45982</v>
      </c>
      <c r="B135" s="10" t="s">
        <v>470</v>
      </c>
      <c r="C135" s="10" t="s">
        <v>613</v>
      </c>
      <c r="D135" s="10" t="s">
        <v>614</v>
      </c>
      <c r="E135" s="11">
        <v>0</v>
      </c>
      <c r="F135" s="11">
        <v>16.670000000000002</v>
      </c>
      <c r="G135" s="11">
        <f t="shared" si="3"/>
        <v>4445.8600000000006</v>
      </c>
      <c r="H135" s="11">
        <v>20</v>
      </c>
      <c r="I135" s="11">
        <v>3.33</v>
      </c>
    </row>
    <row r="136" spans="1:9" ht="11.1" customHeight="1">
      <c r="A136" s="100">
        <v>45982</v>
      </c>
      <c r="B136" s="10" t="s">
        <v>287</v>
      </c>
      <c r="C136" s="10" t="s">
        <v>615</v>
      </c>
      <c r="D136" s="10"/>
      <c r="E136" s="11">
        <v>0</v>
      </c>
      <c r="F136" s="11">
        <v>90</v>
      </c>
      <c r="G136" s="11">
        <f t="shared" si="3"/>
        <v>4535.8600000000006</v>
      </c>
      <c r="H136" s="11">
        <v>108</v>
      </c>
      <c r="I136" s="11">
        <v>18</v>
      </c>
    </row>
    <row r="137" spans="1:9" ht="11.1" customHeight="1">
      <c r="A137" s="100">
        <v>45982</v>
      </c>
      <c r="B137" s="10" t="s">
        <v>287</v>
      </c>
      <c r="C137" s="10" t="s">
        <v>616</v>
      </c>
      <c r="D137" s="10"/>
      <c r="E137" s="11">
        <v>0</v>
      </c>
      <c r="F137" s="11">
        <v>200</v>
      </c>
      <c r="G137" s="11">
        <f t="shared" si="3"/>
        <v>4735.8600000000006</v>
      </c>
      <c r="H137" s="11">
        <v>240</v>
      </c>
      <c r="I137" s="11">
        <v>40</v>
      </c>
    </row>
    <row r="138" spans="1:9" ht="11.1" customHeight="1">
      <c r="A138" s="100">
        <v>45987</v>
      </c>
      <c r="B138" s="10" t="s">
        <v>470</v>
      </c>
      <c r="C138" s="10" t="s">
        <v>617</v>
      </c>
      <c r="D138" s="10" t="s">
        <v>618</v>
      </c>
      <c r="E138" s="11">
        <v>0</v>
      </c>
      <c r="F138" s="11">
        <v>16.670000000000002</v>
      </c>
      <c r="G138" s="11">
        <f t="shared" si="3"/>
        <v>4752.5300000000007</v>
      </c>
      <c r="H138" s="11">
        <v>20</v>
      </c>
      <c r="I138" s="11">
        <v>3.33</v>
      </c>
    </row>
    <row r="139" spans="1:9" ht="11.1" customHeight="1">
      <c r="A139" s="100">
        <v>45987</v>
      </c>
      <c r="B139" s="10" t="s">
        <v>470</v>
      </c>
      <c r="C139" s="10" t="s">
        <v>619</v>
      </c>
      <c r="D139" s="10" t="s">
        <v>620</v>
      </c>
      <c r="E139" s="11">
        <v>0</v>
      </c>
      <c r="F139" s="11">
        <v>16.670000000000002</v>
      </c>
      <c r="G139" s="11">
        <f t="shared" si="3"/>
        <v>4769.2000000000007</v>
      </c>
      <c r="H139" s="11">
        <v>20</v>
      </c>
      <c r="I139" s="11">
        <v>3.33</v>
      </c>
    </row>
    <row r="140" spans="1:9" ht="11.1" customHeight="1">
      <c r="A140" s="100">
        <v>46008</v>
      </c>
      <c r="B140" s="10" t="s">
        <v>470</v>
      </c>
      <c r="C140" s="10" t="s">
        <v>621</v>
      </c>
      <c r="D140" s="10" t="s">
        <v>622</v>
      </c>
      <c r="E140" s="11">
        <v>0</v>
      </c>
      <c r="F140" s="11">
        <v>100</v>
      </c>
      <c r="G140" s="11">
        <f t="shared" si="3"/>
        <v>4869.2000000000007</v>
      </c>
      <c r="H140" s="11">
        <v>120</v>
      </c>
      <c r="I140" s="11">
        <v>20</v>
      </c>
    </row>
    <row r="141" spans="1:9" ht="11.1" customHeight="1">
      <c r="A141" s="100">
        <v>46008</v>
      </c>
      <c r="B141" s="10" t="s">
        <v>470</v>
      </c>
      <c r="C141" s="10" t="s">
        <v>623</v>
      </c>
      <c r="D141" s="10" t="s">
        <v>624</v>
      </c>
      <c r="E141" s="11">
        <v>0</v>
      </c>
      <c r="F141" s="11">
        <v>200</v>
      </c>
      <c r="G141" s="11">
        <f t="shared" si="3"/>
        <v>5069.2000000000007</v>
      </c>
      <c r="H141" s="11">
        <v>240</v>
      </c>
      <c r="I141" s="11">
        <v>40</v>
      </c>
    </row>
    <row r="142" spans="1:9" ht="11.1" customHeight="1">
      <c r="A142" s="100">
        <v>46008</v>
      </c>
      <c r="B142" s="10" t="s">
        <v>470</v>
      </c>
      <c r="C142" s="10" t="s">
        <v>625</v>
      </c>
      <c r="D142" s="10" t="s">
        <v>624</v>
      </c>
      <c r="E142" s="11">
        <v>0</v>
      </c>
      <c r="F142" s="11">
        <v>112.5</v>
      </c>
      <c r="G142" s="11">
        <f t="shared" si="3"/>
        <v>5181.7000000000007</v>
      </c>
      <c r="H142" s="11">
        <v>135</v>
      </c>
      <c r="I142" s="11">
        <v>22.5</v>
      </c>
    </row>
    <row r="143" spans="1:9" ht="11.1" customHeight="1">
      <c r="A143" s="100">
        <v>46008</v>
      </c>
      <c r="B143" s="10" t="s">
        <v>470</v>
      </c>
      <c r="C143" s="10" t="s">
        <v>626</v>
      </c>
      <c r="D143" s="10" t="s">
        <v>589</v>
      </c>
      <c r="E143" s="11">
        <v>0</v>
      </c>
      <c r="F143" s="11">
        <v>100</v>
      </c>
      <c r="G143" s="11">
        <f t="shared" si="3"/>
        <v>5281.7000000000007</v>
      </c>
      <c r="H143" s="11">
        <v>120</v>
      </c>
      <c r="I143" s="11">
        <v>20</v>
      </c>
    </row>
    <row r="144" spans="1:9" ht="11.1" customHeight="1">
      <c r="A144" s="100">
        <v>46027</v>
      </c>
      <c r="B144" s="10" t="s">
        <v>287</v>
      </c>
      <c r="C144" s="10" t="s">
        <v>627</v>
      </c>
      <c r="D144" s="10"/>
      <c r="E144" s="11">
        <v>0</v>
      </c>
      <c r="F144" s="11">
        <v>116.67</v>
      </c>
      <c r="G144" s="11">
        <f t="shared" si="3"/>
        <v>5398.3700000000008</v>
      </c>
      <c r="H144" s="11">
        <v>140</v>
      </c>
      <c r="I144" s="11">
        <v>23.33</v>
      </c>
    </row>
    <row r="145" spans="1:10" ht="11.1" customHeight="1">
      <c r="A145" s="100">
        <v>46030</v>
      </c>
      <c r="B145" s="10" t="s">
        <v>287</v>
      </c>
      <c r="C145" s="10" t="s">
        <v>627</v>
      </c>
      <c r="D145" s="10"/>
      <c r="E145" s="11">
        <v>0</v>
      </c>
      <c r="F145" s="11">
        <v>33.33</v>
      </c>
      <c r="G145" s="11">
        <f t="shared" si="3"/>
        <v>5431.7000000000007</v>
      </c>
      <c r="H145" s="11">
        <v>40</v>
      </c>
      <c r="I145" s="11">
        <v>6.67</v>
      </c>
    </row>
    <row r="146" spans="1:10" ht="11.1" customHeight="1">
      <c r="A146" s="100">
        <v>46035</v>
      </c>
      <c r="B146" s="10" t="s">
        <v>287</v>
      </c>
      <c r="C146" s="10" t="s">
        <v>628</v>
      </c>
      <c r="D146" s="10"/>
      <c r="E146" s="11">
        <v>0</v>
      </c>
      <c r="F146" s="11">
        <v>83.33</v>
      </c>
      <c r="G146" s="11">
        <f t="shared" si="3"/>
        <v>5515.0300000000007</v>
      </c>
      <c r="H146" s="11">
        <v>100</v>
      </c>
      <c r="I146" s="11">
        <v>16.670000000000002</v>
      </c>
    </row>
    <row r="147" spans="1:10" ht="11.1" customHeight="1">
      <c r="A147" s="100">
        <v>46041</v>
      </c>
      <c r="B147" s="10" t="s">
        <v>470</v>
      </c>
      <c r="C147" s="10" t="s">
        <v>629</v>
      </c>
      <c r="D147" s="10" t="s">
        <v>630</v>
      </c>
      <c r="E147" s="11">
        <v>0</v>
      </c>
      <c r="F147" s="11">
        <v>250</v>
      </c>
      <c r="G147" s="11">
        <f t="shared" si="3"/>
        <v>5765.0300000000007</v>
      </c>
      <c r="H147" s="11">
        <v>300</v>
      </c>
      <c r="I147" s="11">
        <v>50</v>
      </c>
    </row>
    <row r="148" spans="1:10" ht="11.1" customHeight="1">
      <c r="A148" s="100">
        <v>46041</v>
      </c>
      <c r="B148" s="10" t="s">
        <v>470</v>
      </c>
      <c r="C148" s="10" t="s">
        <v>631</v>
      </c>
      <c r="D148" s="10" t="s">
        <v>630</v>
      </c>
      <c r="E148" s="11">
        <v>0</v>
      </c>
      <c r="F148" s="11">
        <v>79.17</v>
      </c>
      <c r="G148" s="11">
        <f t="shared" si="3"/>
        <v>5844.2000000000007</v>
      </c>
      <c r="H148" s="11">
        <v>95</v>
      </c>
      <c r="I148" s="11">
        <v>15.83</v>
      </c>
    </row>
    <row r="149" spans="1:10" ht="11.1" customHeight="1">
      <c r="A149" s="100">
        <v>46041</v>
      </c>
      <c r="B149" s="10" t="s">
        <v>470</v>
      </c>
      <c r="C149" s="10" t="s">
        <v>632</v>
      </c>
      <c r="D149" s="10" t="s">
        <v>630</v>
      </c>
      <c r="E149" s="11">
        <v>0</v>
      </c>
      <c r="F149" s="11">
        <v>100</v>
      </c>
      <c r="G149" s="11">
        <f t="shared" si="3"/>
        <v>5944.2000000000007</v>
      </c>
      <c r="H149" s="11">
        <v>120</v>
      </c>
      <c r="I149" s="11">
        <v>20</v>
      </c>
    </row>
    <row r="150" spans="1:10" ht="11.1" customHeight="1">
      <c r="A150" s="100">
        <v>46070</v>
      </c>
      <c r="B150" s="10" t="s">
        <v>470</v>
      </c>
      <c r="C150" s="10" t="s">
        <v>597</v>
      </c>
      <c r="D150" s="10" t="s">
        <v>633</v>
      </c>
      <c r="E150" s="11">
        <v>0</v>
      </c>
      <c r="F150" s="11">
        <v>200</v>
      </c>
      <c r="G150" s="11">
        <f t="shared" si="3"/>
        <v>6144.2000000000007</v>
      </c>
      <c r="H150" s="11">
        <v>240</v>
      </c>
      <c r="I150" s="11">
        <v>40</v>
      </c>
    </row>
    <row r="151" spans="1:10" ht="11.1" customHeight="1">
      <c r="A151" s="100">
        <v>46070</v>
      </c>
      <c r="B151" s="10" t="s">
        <v>470</v>
      </c>
      <c r="C151" s="10" t="s">
        <v>634</v>
      </c>
      <c r="D151" s="10" t="s">
        <v>573</v>
      </c>
      <c r="E151" s="11">
        <v>0</v>
      </c>
      <c r="F151" s="11">
        <v>200</v>
      </c>
      <c r="G151" s="11">
        <f t="shared" si="3"/>
        <v>6344.2000000000007</v>
      </c>
      <c r="H151" s="11">
        <v>240</v>
      </c>
      <c r="I151" s="11">
        <v>40</v>
      </c>
    </row>
    <row r="152" spans="1:10" ht="11.1" customHeight="1">
      <c r="A152" s="100">
        <v>46070</v>
      </c>
      <c r="B152" s="10" t="s">
        <v>470</v>
      </c>
      <c r="C152" s="10" t="s">
        <v>635</v>
      </c>
      <c r="D152" s="10" t="s">
        <v>472</v>
      </c>
      <c r="E152" s="11">
        <v>0</v>
      </c>
      <c r="F152" s="11">
        <v>100</v>
      </c>
      <c r="G152" s="11">
        <f t="shared" si="3"/>
        <v>6444.2000000000007</v>
      </c>
      <c r="H152" s="11">
        <v>120</v>
      </c>
      <c r="I152" s="11">
        <v>20</v>
      </c>
    </row>
    <row r="153" spans="1:10" ht="11.1" customHeight="1">
      <c r="A153" s="100">
        <v>46100</v>
      </c>
      <c r="B153" s="10" t="s">
        <v>470</v>
      </c>
      <c r="C153" s="10" t="s">
        <v>636</v>
      </c>
      <c r="D153" s="10" t="s">
        <v>565</v>
      </c>
      <c r="E153" s="11">
        <v>0</v>
      </c>
      <c r="F153" s="11">
        <v>225</v>
      </c>
      <c r="G153" s="53">
        <f t="shared" si="3"/>
        <v>6669.2000000000007</v>
      </c>
      <c r="H153" s="11">
        <v>270</v>
      </c>
      <c r="I153" s="11">
        <v>45</v>
      </c>
      <c r="J153" s="55" t="s">
        <v>861</v>
      </c>
    </row>
    <row r="154" spans="1:10" ht="11.1" customHeight="1">
      <c r="A154" s="100">
        <v>46133</v>
      </c>
      <c r="B154" s="10" t="s">
        <v>470</v>
      </c>
      <c r="C154" s="10" t="s">
        <v>637</v>
      </c>
      <c r="D154" s="10" t="s">
        <v>638</v>
      </c>
      <c r="E154" s="11">
        <v>0</v>
      </c>
      <c r="F154" s="11">
        <v>175</v>
      </c>
      <c r="G154" s="11">
        <f t="shared" si="3"/>
        <v>6844.2000000000007</v>
      </c>
      <c r="H154" s="11">
        <v>210</v>
      </c>
      <c r="I154" s="11">
        <v>35</v>
      </c>
      <c r="J154" s="113" t="s">
        <v>860</v>
      </c>
    </row>
    <row r="155" spans="1:10" ht="11.1" customHeight="1">
      <c r="A155" s="100">
        <v>46143</v>
      </c>
      <c r="B155" s="10" t="s">
        <v>470</v>
      </c>
      <c r="C155" s="10" t="s">
        <v>639</v>
      </c>
      <c r="D155" s="10" t="s">
        <v>640</v>
      </c>
      <c r="E155" s="11">
        <v>0</v>
      </c>
      <c r="F155" s="11">
        <v>100</v>
      </c>
      <c r="G155" s="11">
        <f t="shared" si="3"/>
        <v>6944.2000000000007</v>
      </c>
      <c r="H155" s="11">
        <v>120</v>
      </c>
      <c r="I155" s="11">
        <v>20</v>
      </c>
      <c r="J155" s="55" t="s">
        <v>860</v>
      </c>
    </row>
    <row r="156" spans="1:10" ht="11.1" customHeight="1">
      <c r="A156" s="100">
        <v>46160</v>
      </c>
      <c r="B156" s="10" t="s">
        <v>470</v>
      </c>
      <c r="C156" s="10" t="s">
        <v>641</v>
      </c>
      <c r="D156" s="10" t="s">
        <v>573</v>
      </c>
      <c r="E156" s="11">
        <v>0</v>
      </c>
      <c r="F156" s="11">
        <v>162.5</v>
      </c>
      <c r="G156" s="11">
        <f t="shared" si="3"/>
        <v>7106.7000000000007</v>
      </c>
      <c r="H156" s="11">
        <v>195</v>
      </c>
      <c r="I156" s="11">
        <v>32.5</v>
      </c>
      <c r="J156" s="55" t="s">
        <v>860</v>
      </c>
    </row>
    <row r="157" spans="1:10" ht="11.1" customHeight="1">
      <c r="A157" s="100">
        <v>46196</v>
      </c>
      <c r="B157" s="10" t="s">
        <v>470</v>
      </c>
      <c r="C157" s="10" t="s">
        <v>642</v>
      </c>
      <c r="D157" s="10" t="s">
        <v>643</v>
      </c>
      <c r="E157" s="11">
        <v>0</v>
      </c>
      <c r="F157" s="11">
        <v>225</v>
      </c>
      <c r="G157" s="11">
        <f t="shared" si="3"/>
        <v>7331.7000000000007</v>
      </c>
      <c r="H157" s="11">
        <v>270</v>
      </c>
      <c r="I157" s="11">
        <v>45</v>
      </c>
      <c r="J157" s="55" t="s">
        <v>860</v>
      </c>
    </row>
    <row r="158" spans="1:10" ht="11.1" customHeight="1">
      <c r="A158" s="100">
        <v>46223</v>
      </c>
      <c r="B158" s="10" t="s">
        <v>470</v>
      </c>
      <c r="C158" s="10" t="s">
        <v>644</v>
      </c>
      <c r="D158" s="10" t="s">
        <v>645</v>
      </c>
      <c r="E158" s="11">
        <v>0</v>
      </c>
      <c r="F158" s="11">
        <v>125</v>
      </c>
      <c r="G158" s="11">
        <f t="shared" si="3"/>
        <v>7456.7000000000007</v>
      </c>
      <c r="H158" s="11">
        <v>150</v>
      </c>
      <c r="I158" s="11">
        <v>25</v>
      </c>
      <c r="J158" s="55" t="s">
        <v>860</v>
      </c>
    </row>
    <row r="159" spans="1:10" ht="11.1" customHeight="1">
      <c r="A159" s="100">
        <v>46227</v>
      </c>
      <c r="B159" s="10" t="s">
        <v>287</v>
      </c>
      <c r="C159" s="10" t="s">
        <v>646</v>
      </c>
      <c r="D159" s="10"/>
      <c r="E159" s="11">
        <v>0</v>
      </c>
      <c r="F159" s="11">
        <v>125</v>
      </c>
      <c r="G159" s="11">
        <f t="shared" si="3"/>
        <v>7581.7000000000007</v>
      </c>
      <c r="H159" s="11">
        <v>150</v>
      </c>
      <c r="I159" s="11">
        <v>25</v>
      </c>
      <c r="J159" s="55" t="s">
        <v>860</v>
      </c>
    </row>
    <row r="160" spans="1:10" ht="11.1" customHeight="1">
      <c r="A160" s="101" t="s">
        <v>647</v>
      </c>
      <c r="B160" s="101"/>
      <c r="C160" s="101"/>
      <c r="D160" s="101"/>
      <c r="E160" s="102">
        <f>SUM(E96:E159)</f>
        <v>0</v>
      </c>
      <c r="F160" s="102">
        <f>SUM(F96:F159)</f>
        <v>7581.7000000000007</v>
      </c>
      <c r="G160" s="102">
        <f>G159</f>
        <v>7581.7000000000007</v>
      </c>
      <c r="H160" s="102">
        <f>SUM(H96:H159)</f>
        <v>9098</v>
      </c>
      <c r="I160" s="102">
        <f>SUM(I96:I159)</f>
        <v>1516.3000000000004</v>
      </c>
    </row>
    <row r="161" spans="1:10" ht="13.35" customHeight="1"/>
    <row r="162" spans="1:10" s="97" customFormat="1" ht="12.2" customHeight="1">
      <c r="A162" s="98" t="s">
        <v>31</v>
      </c>
      <c r="B162" s="98"/>
      <c r="C162" s="98"/>
      <c r="D162" s="98"/>
      <c r="E162" s="98"/>
      <c r="F162" s="98"/>
      <c r="G162" s="98"/>
      <c r="H162" s="98"/>
      <c r="I162" s="98"/>
      <c r="J162" s="55"/>
    </row>
    <row r="163" spans="1:10" ht="11.1" customHeight="1">
      <c r="A163" s="99">
        <v>45929</v>
      </c>
      <c r="B163" s="8" t="s">
        <v>287</v>
      </c>
      <c r="C163" s="8" t="s">
        <v>648</v>
      </c>
      <c r="D163" s="8"/>
      <c r="E163" s="9">
        <v>0</v>
      </c>
      <c r="F163" s="9">
        <v>2.46</v>
      </c>
      <c r="G163" s="9">
        <f>(F163 - E163)</f>
        <v>2.46</v>
      </c>
      <c r="H163" s="9">
        <v>2.95</v>
      </c>
      <c r="I163" s="9">
        <v>0.49</v>
      </c>
    </row>
    <row r="164" spans="1:10" ht="11.1" customHeight="1">
      <c r="A164" s="101" t="s">
        <v>649</v>
      </c>
      <c r="B164" s="101"/>
      <c r="C164" s="101"/>
      <c r="D164" s="101"/>
      <c r="E164" s="102">
        <f>E163</f>
        <v>0</v>
      </c>
      <c r="F164" s="102">
        <f>F163</f>
        <v>2.46</v>
      </c>
      <c r="G164" s="102">
        <f>G163</f>
        <v>2.46</v>
      </c>
      <c r="H164" s="102">
        <f>H163</f>
        <v>2.95</v>
      </c>
      <c r="I164" s="102">
        <f>I163</f>
        <v>0.49</v>
      </c>
    </row>
    <row r="165" spans="1:10" ht="13.35" customHeight="1"/>
    <row r="166" spans="1:10" s="97" customFormat="1" ht="12.2" customHeight="1">
      <c r="A166" s="98" t="s">
        <v>25</v>
      </c>
      <c r="B166" s="98"/>
      <c r="C166" s="98"/>
      <c r="D166" s="98"/>
      <c r="E166" s="98"/>
      <c r="F166" s="98"/>
      <c r="G166" s="98"/>
      <c r="H166" s="98"/>
      <c r="I166" s="98"/>
      <c r="J166" s="55"/>
    </row>
    <row r="167" spans="1:10" ht="11.1" customHeight="1">
      <c r="A167" s="99">
        <v>45752</v>
      </c>
      <c r="B167" s="8" t="s">
        <v>287</v>
      </c>
      <c r="C167" s="8" t="s">
        <v>650</v>
      </c>
      <c r="D167" s="8" t="s">
        <v>461</v>
      </c>
      <c r="E167" s="9">
        <v>0</v>
      </c>
      <c r="F167" s="9">
        <v>396.25</v>
      </c>
      <c r="G167" s="9">
        <f>(F167 - E167)</f>
        <v>396.25</v>
      </c>
      <c r="H167" s="9">
        <v>475.5</v>
      </c>
      <c r="I167" s="9">
        <v>79.25</v>
      </c>
    </row>
    <row r="168" spans="1:10" ht="11.1" customHeight="1">
      <c r="A168" s="100">
        <v>45754</v>
      </c>
      <c r="B168" s="10" t="s">
        <v>287</v>
      </c>
      <c r="C168" s="10" t="s">
        <v>651</v>
      </c>
      <c r="D168" s="10"/>
      <c r="E168" s="11">
        <v>0</v>
      </c>
      <c r="F168" s="11">
        <v>561.23</v>
      </c>
      <c r="G168" s="11">
        <f t="shared" ref="G168:G184" si="4">((G167 + F168) - E168)</f>
        <v>957.48</v>
      </c>
      <c r="H168" s="11">
        <v>673.47</v>
      </c>
      <c r="I168" s="11">
        <v>112.24</v>
      </c>
    </row>
    <row r="169" spans="1:10" ht="11.1" customHeight="1">
      <c r="A169" s="100">
        <v>45789</v>
      </c>
      <c r="B169" s="10" t="s">
        <v>287</v>
      </c>
      <c r="C169" s="10" t="s">
        <v>652</v>
      </c>
      <c r="D169" s="10"/>
      <c r="E169" s="11">
        <v>0</v>
      </c>
      <c r="F169" s="11">
        <v>26.2</v>
      </c>
      <c r="G169" s="11">
        <f t="shared" si="4"/>
        <v>983.68000000000006</v>
      </c>
      <c r="H169" s="11">
        <v>31.44</v>
      </c>
      <c r="I169" s="11">
        <v>5.24</v>
      </c>
    </row>
    <row r="170" spans="1:10" ht="11.1" customHeight="1">
      <c r="A170" s="100">
        <v>45794</v>
      </c>
      <c r="B170" s="10" t="s">
        <v>287</v>
      </c>
      <c r="C170" s="10" t="s">
        <v>653</v>
      </c>
      <c r="D170" s="10" t="s">
        <v>654</v>
      </c>
      <c r="E170" s="11">
        <v>0</v>
      </c>
      <c r="F170" s="11">
        <v>421.25</v>
      </c>
      <c r="G170" s="11">
        <f t="shared" si="4"/>
        <v>1404.93</v>
      </c>
      <c r="H170" s="11">
        <v>505.5</v>
      </c>
      <c r="I170" s="11">
        <v>84.25</v>
      </c>
    </row>
    <row r="171" spans="1:10" ht="11.1" customHeight="1">
      <c r="A171" s="100">
        <v>45796</v>
      </c>
      <c r="B171" s="10" t="s">
        <v>287</v>
      </c>
      <c r="C171" s="10" t="s">
        <v>655</v>
      </c>
      <c r="D171" s="10"/>
      <c r="E171" s="11">
        <v>0</v>
      </c>
      <c r="F171" s="11">
        <v>603.33000000000004</v>
      </c>
      <c r="G171" s="11">
        <f t="shared" si="4"/>
        <v>2008.2600000000002</v>
      </c>
      <c r="H171" s="11">
        <v>723.99</v>
      </c>
      <c r="I171" s="11">
        <v>120.66</v>
      </c>
    </row>
    <row r="172" spans="1:10" ht="11.1" customHeight="1">
      <c r="A172" s="100">
        <v>45800</v>
      </c>
      <c r="B172" s="10" t="s">
        <v>287</v>
      </c>
      <c r="C172" s="10" t="s">
        <v>656</v>
      </c>
      <c r="D172" s="10"/>
      <c r="E172" s="11">
        <v>0</v>
      </c>
      <c r="F172" s="11">
        <v>85.48</v>
      </c>
      <c r="G172" s="11">
        <f t="shared" si="4"/>
        <v>2093.7400000000002</v>
      </c>
      <c r="H172" s="11">
        <v>102.58</v>
      </c>
      <c r="I172" s="11">
        <v>17.100000000000001</v>
      </c>
    </row>
    <row r="173" spans="1:10" ht="11.1" customHeight="1">
      <c r="A173" s="100">
        <v>45800</v>
      </c>
      <c r="B173" s="10" t="s">
        <v>287</v>
      </c>
      <c r="C173" s="10" t="s">
        <v>657</v>
      </c>
      <c r="D173" s="10" t="s">
        <v>461</v>
      </c>
      <c r="E173" s="11">
        <v>0</v>
      </c>
      <c r="F173" s="11">
        <v>67.25</v>
      </c>
      <c r="G173" s="11">
        <f t="shared" si="4"/>
        <v>2160.9900000000002</v>
      </c>
      <c r="H173" s="11">
        <v>80.7</v>
      </c>
      <c r="I173" s="11">
        <v>13.45</v>
      </c>
    </row>
    <row r="174" spans="1:10" ht="11.1" customHeight="1">
      <c r="A174" s="100">
        <v>45878</v>
      </c>
      <c r="B174" s="10" t="s">
        <v>287</v>
      </c>
      <c r="C174" s="10" t="s">
        <v>658</v>
      </c>
      <c r="D174" s="10" t="s">
        <v>659</v>
      </c>
      <c r="E174" s="11">
        <v>0</v>
      </c>
      <c r="F174" s="11">
        <v>333.33</v>
      </c>
      <c r="G174" s="11">
        <f t="shared" si="4"/>
        <v>2494.3200000000002</v>
      </c>
      <c r="H174" s="11">
        <v>400</v>
      </c>
      <c r="I174" s="11">
        <v>66.67</v>
      </c>
    </row>
    <row r="175" spans="1:10" ht="11.1" customHeight="1">
      <c r="A175" s="100">
        <v>45895</v>
      </c>
      <c r="B175" s="10" t="s">
        <v>287</v>
      </c>
      <c r="C175" s="10" t="s">
        <v>660</v>
      </c>
      <c r="D175" s="10"/>
      <c r="E175" s="11">
        <v>0</v>
      </c>
      <c r="F175" s="11">
        <v>392.98</v>
      </c>
      <c r="G175" s="11">
        <f t="shared" si="4"/>
        <v>2887.3</v>
      </c>
      <c r="H175" s="11">
        <v>471.57</v>
      </c>
      <c r="I175" s="11">
        <v>78.59</v>
      </c>
    </row>
    <row r="176" spans="1:10" ht="11.1" customHeight="1">
      <c r="A176" s="100">
        <v>45905</v>
      </c>
      <c r="B176" s="10" t="s">
        <v>287</v>
      </c>
      <c r="C176" s="10" t="s">
        <v>661</v>
      </c>
      <c r="D176" s="10"/>
      <c r="E176" s="11">
        <v>0</v>
      </c>
      <c r="F176" s="11">
        <v>793.47</v>
      </c>
      <c r="G176" s="11">
        <f t="shared" si="4"/>
        <v>3680.7700000000004</v>
      </c>
      <c r="H176" s="11">
        <v>952.16</v>
      </c>
      <c r="I176" s="11">
        <v>158.69</v>
      </c>
    </row>
    <row r="177" spans="1:10" ht="11.1" customHeight="1">
      <c r="A177" s="100">
        <v>45905</v>
      </c>
      <c r="B177" s="10" t="s">
        <v>287</v>
      </c>
      <c r="C177" s="10" t="s">
        <v>662</v>
      </c>
      <c r="D177" s="10" t="s">
        <v>663</v>
      </c>
      <c r="E177" s="11">
        <v>0</v>
      </c>
      <c r="F177" s="11">
        <v>262.5</v>
      </c>
      <c r="G177" s="11">
        <f t="shared" si="4"/>
        <v>3943.2700000000004</v>
      </c>
      <c r="H177" s="11">
        <v>315</v>
      </c>
      <c r="I177" s="11">
        <v>52.5</v>
      </c>
    </row>
    <row r="178" spans="1:10" ht="11.1" customHeight="1">
      <c r="A178" s="100">
        <v>45957</v>
      </c>
      <c r="B178" s="10" t="s">
        <v>287</v>
      </c>
      <c r="C178" s="10" t="s">
        <v>664</v>
      </c>
      <c r="D178" s="10"/>
      <c r="E178" s="11">
        <v>0</v>
      </c>
      <c r="F178" s="11">
        <v>320.89</v>
      </c>
      <c r="G178" s="11">
        <f t="shared" si="4"/>
        <v>4264.1600000000008</v>
      </c>
      <c r="H178" s="11">
        <v>385.07</v>
      </c>
      <c r="I178" s="11">
        <v>64.180000000000007</v>
      </c>
    </row>
    <row r="179" spans="1:10" ht="11.1" customHeight="1">
      <c r="A179" s="100">
        <v>45969</v>
      </c>
      <c r="B179" s="10" t="s">
        <v>287</v>
      </c>
      <c r="C179" s="10" t="s">
        <v>665</v>
      </c>
      <c r="D179" s="10" t="s">
        <v>666</v>
      </c>
      <c r="E179" s="11">
        <v>0</v>
      </c>
      <c r="F179" s="11">
        <v>663.33</v>
      </c>
      <c r="G179" s="11">
        <f t="shared" si="4"/>
        <v>4927.4900000000007</v>
      </c>
      <c r="H179" s="11">
        <v>796</v>
      </c>
      <c r="I179" s="11">
        <v>132.66999999999999</v>
      </c>
    </row>
    <row r="180" spans="1:10" ht="11.1" customHeight="1">
      <c r="A180" s="100">
        <v>46003</v>
      </c>
      <c r="B180" s="10" t="s">
        <v>287</v>
      </c>
      <c r="C180" s="10" t="s">
        <v>667</v>
      </c>
      <c r="D180" s="10" t="s">
        <v>668</v>
      </c>
      <c r="E180" s="11">
        <v>0</v>
      </c>
      <c r="F180" s="11">
        <v>350</v>
      </c>
      <c r="G180" s="11">
        <f t="shared" si="4"/>
        <v>5277.4900000000007</v>
      </c>
      <c r="H180" s="11">
        <v>420</v>
      </c>
      <c r="I180" s="11">
        <v>70</v>
      </c>
    </row>
    <row r="181" spans="1:10" ht="11.1" customHeight="1">
      <c r="A181" s="100">
        <v>46053</v>
      </c>
      <c r="B181" s="10" t="s">
        <v>287</v>
      </c>
      <c r="C181" s="10" t="s">
        <v>669</v>
      </c>
      <c r="D181" s="10" t="s">
        <v>461</v>
      </c>
      <c r="E181" s="11">
        <v>0</v>
      </c>
      <c r="F181" s="11">
        <v>238.33</v>
      </c>
      <c r="G181" s="53">
        <f t="shared" si="4"/>
        <v>5515.8200000000006</v>
      </c>
      <c r="H181" s="11">
        <v>286</v>
      </c>
      <c r="I181" s="11">
        <v>47.67</v>
      </c>
      <c r="J181" s="55" t="s">
        <v>860</v>
      </c>
    </row>
    <row r="182" spans="1:10" ht="11.1" customHeight="1">
      <c r="A182" s="100">
        <v>46130</v>
      </c>
      <c r="B182" s="10" t="s">
        <v>287</v>
      </c>
      <c r="C182" s="10" t="s">
        <v>670</v>
      </c>
      <c r="D182" s="10" t="s">
        <v>654</v>
      </c>
      <c r="E182" s="11">
        <v>0</v>
      </c>
      <c r="F182" s="11">
        <v>101.67</v>
      </c>
      <c r="G182" s="11">
        <f t="shared" si="4"/>
        <v>5617.4900000000007</v>
      </c>
      <c r="H182" s="11">
        <v>122</v>
      </c>
      <c r="I182" s="11">
        <v>20.329999999999998</v>
      </c>
      <c r="J182" s="113" t="s">
        <v>860</v>
      </c>
    </row>
    <row r="183" spans="1:10" ht="11.1" customHeight="1">
      <c r="A183" s="100">
        <v>46139</v>
      </c>
      <c r="B183" s="10" t="s">
        <v>287</v>
      </c>
      <c r="C183" s="10" t="s">
        <v>671</v>
      </c>
      <c r="D183" s="10"/>
      <c r="E183" s="11">
        <v>0</v>
      </c>
      <c r="F183" s="11">
        <v>748.24</v>
      </c>
      <c r="G183" s="11">
        <f t="shared" si="4"/>
        <v>6365.7300000000005</v>
      </c>
      <c r="H183" s="11">
        <v>897.89</v>
      </c>
      <c r="I183" s="11">
        <v>149.65</v>
      </c>
      <c r="J183" s="55" t="s">
        <v>860</v>
      </c>
    </row>
    <row r="184" spans="1:10" ht="11.1" customHeight="1">
      <c r="A184" s="100">
        <v>46209</v>
      </c>
      <c r="B184" s="10" t="s">
        <v>287</v>
      </c>
      <c r="C184" s="10" t="s">
        <v>545</v>
      </c>
      <c r="D184" s="10"/>
      <c r="E184" s="11">
        <v>0</v>
      </c>
      <c r="F184" s="11">
        <v>30.7</v>
      </c>
      <c r="G184" s="11">
        <f t="shared" si="4"/>
        <v>6396.43</v>
      </c>
      <c r="H184" s="11">
        <v>36.840000000000003</v>
      </c>
      <c r="I184" s="11">
        <v>6.14</v>
      </c>
      <c r="J184" s="55" t="s">
        <v>860</v>
      </c>
    </row>
    <row r="185" spans="1:10" ht="11.1" customHeight="1">
      <c r="A185" s="101" t="s">
        <v>672</v>
      </c>
      <c r="B185" s="101"/>
      <c r="C185" s="101"/>
      <c r="D185" s="101"/>
      <c r="E185" s="102">
        <f>SUM(E167:E184)</f>
        <v>0</v>
      </c>
      <c r="F185" s="102">
        <f>SUM(F167:F184)</f>
        <v>6396.43</v>
      </c>
      <c r="G185" s="102">
        <f>G184</f>
        <v>6396.43</v>
      </c>
      <c r="H185" s="102">
        <f>SUM(H167:H184)</f>
        <v>7675.71</v>
      </c>
      <c r="I185" s="102">
        <f>SUM(I167:I184)</f>
        <v>1279.2800000000004</v>
      </c>
    </row>
    <row r="186" spans="1:10" ht="13.35" customHeight="1"/>
    <row r="187" spans="1:10" s="97" customFormat="1" ht="12.2" customHeight="1">
      <c r="A187" s="98" t="s">
        <v>27</v>
      </c>
      <c r="B187" s="98"/>
      <c r="C187" s="98"/>
      <c r="D187" s="98"/>
      <c r="E187" s="98"/>
      <c r="F187" s="98"/>
      <c r="G187" s="98"/>
      <c r="H187" s="98"/>
      <c r="I187" s="98"/>
      <c r="J187" s="55"/>
    </row>
    <row r="188" spans="1:10" ht="11.1" customHeight="1">
      <c r="A188" s="99">
        <v>45752</v>
      </c>
      <c r="B188" s="8" t="s">
        <v>287</v>
      </c>
      <c r="C188" s="8" t="s">
        <v>673</v>
      </c>
      <c r="D188" s="8" t="s">
        <v>466</v>
      </c>
      <c r="E188" s="9">
        <v>0</v>
      </c>
      <c r="F188" s="9">
        <v>191.67</v>
      </c>
      <c r="G188" s="9">
        <f>(F188 - E188)</f>
        <v>191.67</v>
      </c>
      <c r="H188" s="9">
        <v>230</v>
      </c>
      <c r="I188" s="9">
        <v>38.33</v>
      </c>
    </row>
    <row r="189" spans="1:10" ht="11.1" customHeight="1">
      <c r="A189" s="100">
        <v>45752</v>
      </c>
      <c r="B189" s="10" t="s">
        <v>287</v>
      </c>
      <c r="C189" s="10" t="s">
        <v>674</v>
      </c>
      <c r="D189" s="10" t="s">
        <v>675</v>
      </c>
      <c r="E189" s="11">
        <v>0</v>
      </c>
      <c r="F189" s="11">
        <v>58.33</v>
      </c>
      <c r="G189" s="11">
        <f t="shared" ref="G189:G205" si="5">((G188 + F189) - E189)</f>
        <v>250</v>
      </c>
      <c r="H189" s="11">
        <v>70</v>
      </c>
      <c r="I189" s="11">
        <v>11.67</v>
      </c>
    </row>
    <row r="190" spans="1:10" ht="11.1" customHeight="1">
      <c r="A190" s="100">
        <v>45754</v>
      </c>
      <c r="B190" s="10" t="s">
        <v>287</v>
      </c>
      <c r="C190" s="10" t="s">
        <v>676</v>
      </c>
      <c r="D190" s="10"/>
      <c r="E190" s="11">
        <v>0</v>
      </c>
      <c r="F190" s="11">
        <v>66.67</v>
      </c>
      <c r="G190" s="11">
        <f t="shared" si="5"/>
        <v>316.67</v>
      </c>
      <c r="H190" s="11">
        <v>80</v>
      </c>
      <c r="I190" s="11">
        <v>13.33</v>
      </c>
    </row>
    <row r="191" spans="1:10" ht="11.1" customHeight="1">
      <c r="A191" s="100">
        <v>45754</v>
      </c>
      <c r="B191" s="10" t="s">
        <v>287</v>
      </c>
      <c r="C191" s="10" t="s">
        <v>677</v>
      </c>
      <c r="D191" s="10"/>
      <c r="E191" s="11">
        <v>0</v>
      </c>
      <c r="F191" s="11">
        <v>45.83</v>
      </c>
      <c r="G191" s="11">
        <f t="shared" si="5"/>
        <v>362.5</v>
      </c>
      <c r="H191" s="11">
        <v>55</v>
      </c>
      <c r="I191" s="11">
        <v>9.17</v>
      </c>
    </row>
    <row r="192" spans="1:10" ht="11.1" customHeight="1">
      <c r="A192" s="100">
        <v>45794</v>
      </c>
      <c r="B192" s="10" t="s">
        <v>287</v>
      </c>
      <c r="C192" s="10" t="s">
        <v>678</v>
      </c>
      <c r="D192" s="10" t="s">
        <v>679</v>
      </c>
      <c r="E192" s="11">
        <v>0</v>
      </c>
      <c r="F192" s="11">
        <v>150</v>
      </c>
      <c r="G192" s="11">
        <f t="shared" si="5"/>
        <v>512.5</v>
      </c>
      <c r="H192" s="11">
        <v>180</v>
      </c>
      <c r="I192" s="11">
        <v>30</v>
      </c>
    </row>
    <row r="193" spans="1:10" ht="11.1" customHeight="1">
      <c r="A193" s="100">
        <v>45794</v>
      </c>
      <c r="B193" s="10" t="s">
        <v>287</v>
      </c>
      <c r="C193" s="10" t="s">
        <v>680</v>
      </c>
      <c r="D193" s="10" t="s">
        <v>468</v>
      </c>
      <c r="E193" s="11">
        <v>0</v>
      </c>
      <c r="F193" s="11">
        <v>195.83</v>
      </c>
      <c r="G193" s="11">
        <f t="shared" si="5"/>
        <v>708.33</v>
      </c>
      <c r="H193" s="11">
        <v>235</v>
      </c>
      <c r="I193" s="11">
        <v>39.17</v>
      </c>
    </row>
    <row r="194" spans="1:10" ht="11.1" customHeight="1">
      <c r="A194" s="100">
        <v>45905</v>
      </c>
      <c r="B194" s="10" t="s">
        <v>287</v>
      </c>
      <c r="C194" s="10" t="s">
        <v>681</v>
      </c>
      <c r="D194" s="10" t="s">
        <v>682</v>
      </c>
      <c r="E194" s="11">
        <v>0</v>
      </c>
      <c r="F194" s="11">
        <v>108.33</v>
      </c>
      <c r="G194" s="11">
        <f t="shared" si="5"/>
        <v>816.66000000000008</v>
      </c>
      <c r="H194" s="11">
        <v>130</v>
      </c>
      <c r="I194" s="11">
        <v>21.67</v>
      </c>
    </row>
    <row r="195" spans="1:10" ht="11.1" customHeight="1">
      <c r="A195" s="100">
        <v>45905</v>
      </c>
      <c r="B195" s="10" t="s">
        <v>287</v>
      </c>
      <c r="C195" s="10" t="s">
        <v>683</v>
      </c>
      <c r="D195" s="10" t="s">
        <v>466</v>
      </c>
      <c r="E195" s="11">
        <v>0</v>
      </c>
      <c r="F195" s="11">
        <v>275</v>
      </c>
      <c r="G195" s="11">
        <f t="shared" si="5"/>
        <v>1091.6600000000001</v>
      </c>
      <c r="H195" s="11">
        <v>330</v>
      </c>
      <c r="I195" s="11">
        <v>55</v>
      </c>
    </row>
    <row r="196" spans="1:10" ht="11.1" customHeight="1">
      <c r="A196" s="100">
        <v>45905</v>
      </c>
      <c r="B196" s="10" t="s">
        <v>287</v>
      </c>
      <c r="C196" s="10" t="s">
        <v>684</v>
      </c>
      <c r="D196" s="10" t="s">
        <v>468</v>
      </c>
      <c r="E196" s="11">
        <v>0</v>
      </c>
      <c r="F196" s="11">
        <v>125</v>
      </c>
      <c r="G196" s="11">
        <f t="shared" si="5"/>
        <v>1216.6600000000001</v>
      </c>
      <c r="H196" s="11">
        <v>150</v>
      </c>
      <c r="I196" s="11">
        <v>25</v>
      </c>
    </row>
    <row r="197" spans="1:10" ht="11.1" customHeight="1">
      <c r="A197" s="100">
        <v>45924</v>
      </c>
      <c r="B197" s="10" t="s">
        <v>287</v>
      </c>
      <c r="C197" s="10" t="s">
        <v>685</v>
      </c>
      <c r="D197" s="10" t="s">
        <v>466</v>
      </c>
      <c r="E197" s="11">
        <v>0</v>
      </c>
      <c r="F197" s="11">
        <v>166.67</v>
      </c>
      <c r="G197" s="11">
        <f t="shared" si="5"/>
        <v>1383.3300000000002</v>
      </c>
      <c r="H197" s="11">
        <v>200</v>
      </c>
      <c r="I197" s="11">
        <v>33.33</v>
      </c>
      <c r="J197" s="113"/>
    </row>
    <row r="198" spans="1:10" ht="11.1" customHeight="1">
      <c r="A198" s="100">
        <v>45964</v>
      </c>
      <c r="B198" s="10" t="s">
        <v>287</v>
      </c>
      <c r="C198" s="10" t="s">
        <v>686</v>
      </c>
      <c r="D198" s="10"/>
      <c r="E198" s="11">
        <v>0</v>
      </c>
      <c r="F198" s="11">
        <v>13.09</v>
      </c>
      <c r="G198" s="11">
        <f t="shared" si="5"/>
        <v>1396.42</v>
      </c>
      <c r="H198" s="11">
        <v>15.71</v>
      </c>
      <c r="I198" s="11">
        <v>2.62</v>
      </c>
    </row>
    <row r="199" spans="1:10" ht="11.1" customHeight="1">
      <c r="A199" s="100">
        <v>45969</v>
      </c>
      <c r="B199" s="10" t="s">
        <v>287</v>
      </c>
      <c r="C199" s="10" t="s">
        <v>687</v>
      </c>
      <c r="D199" s="10" t="s">
        <v>466</v>
      </c>
      <c r="E199" s="11">
        <v>0</v>
      </c>
      <c r="F199" s="11">
        <v>255</v>
      </c>
      <c r="G199" s="11">
        <f t="shared" si="5"/>
        <v>1651.42</v>
      </c>
      <c r="H199" s="11">
        <v>306</v>
      </c>
      <c r="I199" s="11">
        <v>51</v>
      </c>
    </row>
    <row r="200" spans="1:10" ht="11.1" customHeight="1">
      <c r="A200" s="100">
        <v>45991</v>
      </c>
      <c r="B200" s="10" t="s">
        <v>287</v>
      </c>
      <c r="C200" s="10" t="s">
        <v>688</v>
      </c>
      <c r="D200" s="10" t="s">
        <v>689</v>
      </c>
      <c r="E200" s="11">
        <v>0</v>
      </c>
      <c r="F200" s="11">
        <v>209.58</v>
      </c>
      <c r="G200" s="11">
        <f t="shared" si="5"/>
        <v>1861</v>
      </c>
      <c r="H200" s="11">
        <v>251.5</v>
      </c>
      <c r="I200" s="11">
        <v>41.92</v>
      </c>
    </row>
    <row r="201" spans="1:10" ht="11.1" customHeight="1">
      <c r="A201" s="100">
        <v>45991</v>
      </c>
      <c r="B201" s="10" t="s">
        <v>287</v>
      </c>
      <c r="C201" s="10" t="s">
        <v>690</v>
      </c>
      <c r="D201" s="10" t="s">
        <v>466</v>
      </c>
      <c r="E201" s="11">
        <v>0</v>
      </c>
      <c r="F201" s="11">
        <v>233.33</v>
      </c>
      <c r="G201" s="11">
        <f t="shared" si="5"/>
        <v>2094.33</v>
      </c>
      <c r="H201" s="11">
        <v>280</v>
      </c>
      <c r="I201" s="11">
        <v>46.67</v>
      </c>
    </row>
    <row r="202" spans="1:10" ht="11.1" customHeight="1">
      <c r="A202" s="100">
        <v>46003</v>
      </c>
      <c r="B202" s="10" t="s">
        <v>287</v>
      </c>
      <c r="C202" s="10" t="s">
        <v>691</v>
      </c>
      <c r="D202" s="10" t="s">
        <v>466</v>
      </c>
      <c r="E202" s="11">
        <v>0</v>
      </c>
      <c r="F202" s="11">
        <v>183.33</v>
      </c>
      <c r="G202" s="11">
        <f t="shared" si="5"/>
        <v>2277.66</v>
      </c>
      <c r="H202" s="11">
        <v>220</v>
      </c>
      <c r="I202" s="11">
        <v>36.67</v>
      </c>
    </row>
    <row r="203" spans="1:10" ht="11.1" customHeight="1">
      <c r="A203" s="100">
        <v>46006</v>
      </c>
      <c r="B203" s="10" t="s">
        <v>287</v>
      </c>
      <c r="C203" s="10" t="s">
        <v>686</v>
      </c>
      <c r="D203" s="10"/>
      <c r="E203" s="11">
        <v>0</v>
      </c>
      <c r="F203" s="11">
        <v>709.83</v>
      </c>
      <c r="G203" s="11">
        <f t="shared" si="5"/>
        <v>2987.49</v>
      </c>
      <c r="H203" s="11">
        <v>851.79</v>
      </c>
      <c r="I203" s="11">
        <v>141.96</v>
      </c>
    </row>
    <row r="204" spans="1:10" ht="11.1" customHeight="1">
      <c r="A204" s="100">
        <v>46053</v>
      </c>
      <c r="B204" s="10" t="s">
        <v>287</v>
      </c>
      <c r="C204" s="10" t="s">
        <v>692</v>
      </c>
      <c r="D204" s="10" t="s">
        <v>468</v>
      </c>
      <c r="E204" s="11">
        <v>0</v>
      </c>
      <c r="F204" s="11">
        <v>100</v>
      </c>
      <c r="G204" s="53">
        <f t="shared" si="5"/>
        <v>3087.49</v>
      </c>
      <c r="H204" s="11">
        <v>120</v>
      </c>
      <c r="I204" s="11">
        <v>20</v>
      </c>
      <c r="J204" s="55" t="s">
        <v>856</v>
      </c>
    </row>
    <row r="205" spans="1:10" ht="11.1" customHeight="1">
      <c r="A205" s="100">
        <v>46130</v>
      </c>
      <c r="B205" s="10" t="s">
        <v>287</v>
      </c>
      <c r="C205" s="10" t="s">
        <v>693</v>
      </c>
      <c r="D205" s="10" t="s">
        <v>468</v>
      </c>
      <c r="E205" s="11">
        <v>0</v>
      </c>
      <c r="F205" s="11">
        <v>125</v>
      </c>
      <c r="G205" s="11">
        <f t="shared" si="5"/>
        <v>3212.49</v>
      </c>
      <c r="H205" s="11">
        <v>150</v>
      </c>
      <c r="I205" s="11">
        <v>25</v>
      </c>
      <c r="J205" s="55" t="s">
        <v>856</v>
      </c>
    </row>
    <row r="206" spans="1:10" ht="11.1" customHeight="1">
      <c r="A206" s="101" t="s">
        <v>694</v>
      </c>
      <c r="B206" s="101"/>
      <c r="C206" s="101"/>
      <c r="D206" s="101"/>
      <c r="E206" s="102">
        <f>SUM(E188:E205)</f>
        <v>0</v>
      </c>
      <c r="F206" s="102">
        <f>SUM(F188:F205)</f>
        <v>3212.49</v>
      </c>
      <c r="G206" s="102">
        <f>G205</f>
        <v>3212.49</v>
      </c>
      <c r="H206" s="102">
        <f>SUM(H188:H205)</f>
        <v>3855</v>
      </c>
      <c r="I206" s="102">
        <f>SUM(I188:I205)</f>
        <v>642.5100000000001</v>
      </c>
    </row>
    <row r="207" spans="1:10" ht="13.35" customHeight="1"/>
    <row r="208" spans="1:10" s="97" customFormat="1" ht="12.2" customHeight="1">
      <c r="A208" s="98" t="s">
        <v>23</v>
      </c>
      <c r="B208" s="98"/>
      <c r="C208" s="98"/>
      <c r="D208" s="98"/>
      <c r="E208" s="98"/>
      <c r="F208" s="98"/>
      <c r="G208" s="98"/>
      <c r="H208" s="98"/>
      <c r="I208" s="98"/>
      <c r="J208" s="55"/>
    </row>
    <row r="209" spans="1:10" ht="11.1" customHeight="1">
      <c r="A209" s="99">
        <v>45752</v>
      </c>
      <c r="B209" s="8" t="s">
        <v>287</v>
      </c>
      <c r="C209" s="8" t="s">
        <v>695</v>
      </c>
      <c r="D209" s="8" t="s">
        <v>696</v>
      </c>
      <c r="E209" s="9">
        <v>0</v>
      </c>
      <c r="F209" s="9">
        <v>533.33000000000004</v>
      </c>
      <c r="G209" s="9">
        <f>(F209 - E209)</f>
        <v>533.33000000000004</v>
      </c>
      <c r="H209" s="9">
        <v>640</v>
      </c>
      <c r="I209" s="9">
        <v>106.67</v>
      </c>
    </row>
    <row r="210" spans="1:10" ht="11.1" customHeight="1">
      <c r="A210" s="100">
        <v>45758</v>
      </c>
      <c r="B210" s="10" t="s">
        <v>287</v>
      </c>
      <c r="C210" s="10" t="s">
        <v>697</v>
      </c>
      <c r="D210" s="10"/>
      <c r="E210" s="11">
        <v>0</v>
      </c>
      <c r="F210" s="11">
        <v>53.33</v>
      </c>
      <c r="G210" s="11">
        <f t="shared" ref="G210:G226" si="6">((G209 + F210) - E210)</f>
        <v>586.66000000000008</v>
      </c>
      <c r="H210" s="11">
        <v>64</v>
      </c>
      <c r="I210" s="11">
        <v>10.67</v>
      </c>
    </row>
    <row r="211" spans="1:10" ht="11.1" customHeight="1">
      <c r="A211" s="100">
        <v>45789</v>
      </c>
      <c r="B211" s="10" t="s">
        <v>287</v>
      </c>
      <c r="C211" s="10" t="s">
        <v>652</v>
      </c>
      <c r="D211" s="10"/>
      <c r="E211" s="11">
        <v>0</v>
      </c>
      <c r="F211" s="11">
        <v>13.1</v>
      </c>
      <c r="G211" s="11">
        <f t="shared" si="6"/>
        <v>599.7600000000001</v>
      </c>
      <c r="H211" s="11">
        <v>15.72</v>
      </c>
      <c r="I211" s="11">
        <v>2.62</v>
      </c>
    </row>
    <row r="212" spans="1:10" ht="11.1" customHeight="1">
      <c r="A212" s="100">
        <v>45804</v>
      </c>
      <c r="B212" s="10" t="s">
        <v>287</v>
      </c>
      <c r="C212" s="10" t="s">
        <v>698</v>
      </c>
      <c r="D212" s="10"/>
      <c r="E212" s="11">
        <v>0</v>
      </c>
      <c r="F212" s="11">
        <v>316.67</v>
      </c>
      <c r="G212" s="11">
        <f t="shared" si="6"/>
        <v>916.43000000000006</v>
      </c>
      <c r="H212" s="11">
        <v>380</v>
      </c>
      <c r="I212" s="11">
        <v>63.33</v>
      </c>
    </row>
    <row r="213" spans="1:10" ht="11.1" customHeight="1">
      <c r="A213" s="100">
        <v>45859</v>
      </c>
      <c r="B213" s="10" t="s">
        <v>287</v>
      </c>
      <c r="C213" s="10" t="s">
        <v>699</v>
      </c>
      <c r="D213" s="10"/>
      <c r="E213" s="11">
        <v>0</v>
      </c>
      <c r="F213" s="11">
        <v>26.2</v>
      </c>
      <c r="G213" s="11">
        <f t="shared" si="6"/>
        <v>942.63000000000011</v>
      </c>
      <c r="H213" s="11">
        <v>31.44</v>
      </c>
      <c r="I213" s="11">
        <v>5.24</v>
      </c>
    </row>
    <row r="214" spans="1:10" ht="11.1" customHeight="1">
      <c r="A214" s="100">
        <v>45873</v>
      </c>
      <c r="B214" s="10" t="s">
        <v>287</v>
      </c>
      <c r="C214" s="10" t="s">
        <v>700</v>
      </c>
      <c r="D214" s="10"/>
      <c r="E214" s="11">
        <v>0</v>
      </c>
      <c r="F214" s="11">
        <v>47.88</v>
      </c>
      <c r="G214" s="11">
        <f t="shared" si="6"/>
        <v>990.5100000000001</v>
      </c>
      <c r="H214" s="11">
        <v>57.45</v>
      </c>
      <c r="I214" s="11">
        <v>9.57</v>
      </c>
    </row>
    <row r="215" spans="1:10" ht="11.1" customHeight="1">
      <c r="A215" s="100">
        <v>45876</v>
      </c>
      <c r="B215" s="10" t="s">
        <v>287</v>
      </c>
      <c r="C215" s="10" t="s">
        <v>701</v>
      </c>
      <c r="D215" s="10"/>
      <c r="E215" s="11">
        <v>0</v>
      </c>
      <c r="F215" s="11">
        <v>70</v>
      </c>
      <c r="G215" s="11">
        <f t="shared" si="6"/>
        <v>1060.5100000000002</v>
      </c>
      <c r="H215" s="11">
        <v>84</v>
      </c>
      <c r="I215" s="11">
        <v>14</v>
      </c>
    </row>
    <row r="216" spans="1:10" ht="11.1" customHeight="1">
      <c r="A216" s="100">
        <v>45895</v>
      </c>
      <c r="B216" s="10" t="s">
        <v>287</v>
      </c>
      <c r="C216" s="10" t="s">
        <v>702</v>
      </c>
      <c r="D216" s="10"/>
      <c r="E216" s="11">
        <v>0</v>
      </c>
      <c r="F216" s="11">
        <v>75</v>
      </c>
      <c r="G216" s="11">
        <f t="shared" si="6"/>
        <v>1135.5100000000002</v>
      </c>
      <c r="H216" s="11">
        <v>90</v>
      </c>
      <c r="I216" s="11">
        <v>15</v>
      </c>
    </row>
    <row r="217" spans="1:10" ht="11.1" customHeight="1">
      <c r="A217" s="100">
        <v>45898</v>
      </c>
      <c r="B217" s="10" t="s">
        <v>287</v>
      </c>
      <c r="C217" s="10" t="s">
        <v>703</v>
      </c>
      <c r="D217" s="10" t="s">
        <v>696</v>
      </c>
      <c r="E217" s="11">
        <v>0</v>
      </c>
      <c r="F217" s="11">
        <v>150</v>
      </c>
      <c r="G217" s="11">
        <f t="shared" si="6"/>
        <v>1285.5100000000002</v>
      </c>
      <c r="H217" s="11">
        <v>180</v>
      </c>
      <c r="I217" s="11">
        <v>30</v>
      </c>
    </row>
    <row r="218" spans="1:10" ht="11.1" customHeight="1">
      <c r="A218" s="100">
        <v>45936</v>
      </c>
      <c r="B218" s="10" t="s">
        <v>287</v>
      </c>
      <c r="C218" s="10" t="s">
        <v>704</v>
      </c>
      <c r="D218" s="10" t="s">
        <v>705</v>
      </c>
      <c r="E218" s="11">
        <v>0</v>
      </c>
      <c r="F218" s="11">
        <v>186.67</v>
      </c>
      <c r="G218" s="11">
        <f t="shared" si="6"/>
        <v>1472.1800000000003</v>
      </c>
      <c r="H218" s="11">
        <v>224</v>
      </c>
      <c r="I218" s="11">
        <v>37.33</v>
      </c>
    </row>
    <row r="219" spans="1:10" ht="11.1" customHeight="1">
      <c r="A219" s="100">
        <v>45964</v>
      </c>
      <c r="B219" s="10" t="s">
        <v>287</v>
      </c>
      <c r="C219" s="10" t="s">
        <v>706</v>
      </c>
      <c r="D219" s="10"/>
      <c r="E219" s="11">
        <v>0</v>
      </c>
      <c r="F219" s="11">
        <v>61.41</v>
      </c>
      <c r="G219" s="11">
        <f t="shared" si="6"/>
        <v>1533.5900000000004</v>
      </c>
      <c r="H219" s="11">
        <v>73.69</v>
      </c>
      <c r="I219" s="11">
        <v>12.28</v>
      </c>
    </row>
    <row r="220" spans="1:10" ht="11.1" customHeight="1">
      <c r="A220" s="100">
        <v>45973</v>
      </c>
      <c r="B220" s="10" t="s">
        <v>287</v>
      </c>
      <c r="C220" s="10" t="s">
        <v>707</v>
      </c>
      <c r="D220" s="10"/>
      <c r="E220" s="11">
        <v>0</v>
      </c>
      <c r="F220" s="11">
        <v>552.08000000000004</v>
      </c>
      <c r="G220" s="11">
        <f t="shared" si="6"/>
        <v>2085.6700000000005</v>
      </c>
      <c r="H220" s="11">
        <v>662.5</v>
      </c>
      <c r="I220" s="11">
        <v>110.42</v>
      </c>
    </row>
    <row r="221" spans="1:10" ht="11.1" customHeight="1">
      <c r="A221" s="100">
        <v>46007</v>
      </c>
      <c r="B221" s="10" t="s">
        <v>287</v>
      </c>
      <c r="C221" s="10" t="s">
        <v>708</v>
      </c>
      <c r="D221" s="10"/>
      <c r="E221" s="11">
        <v>0</v>
      </c>
      <c r="F221" s="11">
        <v>212.5</v>
      </c>
      <c r="G221" s="11">
        <f t="shared" si="6"/>
        <v>2298.1700000000005</v>
      </c>
      <c r="H221" s="11">
        <v>255</v>
      </c>
      <c r="I221" s="11">
        <v>42.5</v>
      </c>
    </row>
    <row r="222" spans="1:10" ht="11.1" customHeight="1">
      <c r="A222" s="100">
        <v>46057</v>
      </c>
      <c r="B222" s="10" t="s">
        <v>287</v>
      </c>
      <c r="C222" s="10" t="s">
        <v>709</v>
      </c>
      <c r="D222" s="10"/>
      <c r="E222" s="11">
        <v>0</v>
      </c>
      <c r="F222" s="11">
        <v>253.33</v>
      </c>
      <c r="G222" s="11">
        <f t="shared" si="6"/>
        <v>2551.5000000000005</v>
      </c>
      <c r="H222" s="11">
        <v>304</v>
      </c>
      <c r="I222" s="11">
        <v>50.67</v>
      </c>
    </row>
    <row r="223" spans="1:10" ht="11.1" customHeight="1">
      <c r="A223" s="100">
        <v>46086</v>
      </c>
      <c r="B223" s="10" t="s">
        <v>287</v>
      </c>
      <c r="C223" s="10" t="s">
        <v>710</v>
      </c>
      <c r="D223" s="10" t="s">
        <v>528</v>
      </c>
      <c r="E223" s="11">
        <v>0</v>
      </c>
      <c r="F223" s="11">
        <v>50</v>
      </c>
      <c r="G223" s="53">
        <f t="shared" si="6"/>
        <v>2601.5000000000005</v>
      </c>
      <c r="H223" s="11">
        <v>60</v>
      </c>
      <c r="I223" s="11">
        <v>10</v>
      </c>
      <c r="J223" s="55" t="s">
        <v>861</v>
      </c>
    </row>
    <row r="224" spans="1:10" ht="11.1" customHeight="1">
      <c r="A224" s="100">
        <v>46168</v>
      </c>
      <c r="B224" s="10" t="s">
        <v>287</v>
      </c>
      <c r="C224" s="10" t="s">
        <v>711</v>
      </c>
      <c r="D224" s="10"/>
      <c r="E224" s="11">
        <v>0</v>
      </c>
      <c r="F224" s="11">
        <v>40.93</v>
      </c>
      <c r="G224" s="11">
        <f t="shared" si="6"/>
        <v>2642.4300000000003</v>
      </c>
      <c r="H224" s="11">
        <v>49.12</v>
      </c>
      <c r="I224" s="11">
        <v>8.19</v>
      </c>
      <c r="J224" s="55" t="s">
        <v>856</v>
      </c>
    </row>
    <row r="225" spans="1:10" ht="11.1" customHeight="1">
      <c r="A225" s="100">
        <v>46181</v>
      </c>
      <c r="B225" s="10" t="s">
        <v>287</v>
      </c>
      <c r="C225" s="10" t="s">
        <v>712</v>
      </c>
      <c r="D225" s="10"/>
      <c r="E225" s="11">
        <v>0</v>
      </c>
      <c r="F225" s="11">
        <v>10.23</v>
      </c>
      <c r="G225" s="11">
        <f t="shared" si="6"/>
        <v>2652.6600000000003</v>
      </c>
      <c r="H225" s="11">
        <v>12.28</v>
      </c>
      <c r="I225" s="11">
        <v>2.0499999999999998</v>
      </c>
      <c r="J225" s="55" t="s">
        <v>856</v>
      </c>
    </row>
    <row r="226" spans="1:10" ht="11.1" customHeight="1">
      <c r="A226" s="100">
        <v>46181</v>
      </c>
      <c r="B226" s="10" t="s">
        <v>287</v>
      </c>
      <c r="C226" s="10" t="s">
        <v>713</v>
      </c>
      <c r="D226" s="10"/>
      <c r="E226" s="11">
        <v>0</v>
      </c>
      <c r="F226" s="11">
        <v>61.4</v>
      </c>
      <c r="G226" s="11">
        <f t="shared" si="6"/>
        <v>2714.0600000000004</v>
      </c>
      <c r="H226" s="11">
        <v>73.680000000000007</v>
      </c>
      <c r="I226" s="11">
        <v>12.28</v>
      </c>
      <c r="J226" s="55" t="s">
        <v>856</v>
      </c>
    </row>
    <row r="227" spans="1:10" ht="11.1" customHeight="1">
      <c r="A227" s="101" t="s">
        <v>714</v>
      </c>
      <c r="B227" s="101"/>
      <c r="C227" s="101"/>
      <c r="D227" s="101"/>
      <c r="E227" s="102">
        <f>SUM(E209:E226)</f>
        <v>0</v>
      </c>
      <c r="F227" s="102">
        <f>SUM(F209:F226)</f>
        <v>2714.0600000000004</v>
      </c>
      <c r="G227" s="102">
        <f>G226</f>
        <v>2714.0600000000004</v>
      </c>
      <c r="H227" s="102">
        <f>SUM(H209:H226)</f>
        <v>3256.88</v>
      </c>
      <c r="I227" s="102">
        <f>SUM(I209:I226)</f>
        <v>542.81999999999994</v>
      </c>
    </row>
    <row r="228" spans="1:10" ht="13.35" customHeight="1"/>
    <row r="229" spans="1:10" s="97" customFormat="1" ht="12.2" customHeight="1">
      <c r="A229" s="98" t="s">
        <v>33</v>
      </c>
      <c r="B229" s="98"/>
      <c r="C229" s="98"/>
      <c r="D229" s="98"/>
      <c r="E229" s="98"/>
      <c r="F229" s="98"/>
      <c r="G229" s="98"/>
      <c r="H229" s="98"/>
      <c r="I229" s="98"/>
      <c r="J229" s="55"/>
    </row>
    <row r="230" spans="1:10" ht="11.1" customHeight="1">
      <c r="A230" s="99">
        <v>46097</v>
      </c>
      <c r="B230" s="8" t="s">
        <v>287</v>
      </c>
      <c r="C230" s="8" t="s">
        <v>715</v>
      </c>
      <c r="D230" s="8"/>
      <c r="E230" s="9">
        <v>0</v>
      </c>
      <c r="F230" s="9">
        <v>25</v>
      </c>
      <c r="G230" s="9">
        <f>(F230 - E230)</f>
        <v>25</v>
      </c>
      <c r="H230" s="9">
        <v>25</v>
      </c>
      <c r="I230" s="9">
        <v>0</v>
      </c>
      <c r="J230" s="55" t="s">
        <v>857</v>
      </c>
    </row>
    <row r="231" spans="1:10" ht="11.1" customHeight="1">
      <c r="A231" s="100">
        <v>46104</v>
      </c>
      <c r="B231" s="10" t="s">
        <v>287</v>
      </c>
      <c r="C231" s="10" t="s">
        <v>715</v>
      </c>
      <c r="D231" s="10"/>
      <c r="E231" s="11">
        <v>0</v>
      </c>
      <c r="F231" s="11">
        <v>30</v>
      </c>
      <c r="G231" s="11">
        <f>((G230 + F231) - E231)</f>
        <v>55</v>
      </c>
      <c r="H231" s="11">
        <v>30</v>
      </c>
      <c r="I231" s="11">
        <v>0</v>
      </c>
      <c r="J231" s="55" t="s">
        <v>857</v>
      </c>
    </row>
    <row r="232" spans="1:10" ht="11.1" customHeight="1">
      <c r="A232" s="100">
        <v>46111</v>
      </c>
      <c r="B232" s="10" t="s">
        <v>287</v>
      </c>
      <c r="C232" s="10" t="s">
        <v>715</v>
      </c>
      <c r="D232" s="10"/>
      <c r="E232" s="11">
        <v>0</v>
      </c>
      <c r="F232" s="11">
        <v>15</v>
      </c>
      <c r="G232" s="53">
        <f>((G231 + F232) - E232)</f>
        <v>70</v>
      </c>
      <c r="H232" s="11">
        <v>15</v>
      </c>
      <c r="I232" s="11">
        <v>0</v>
      </c>
      <c r="J232" s="55" t="s">
        <v>857</v>
      </c>
    </row>
    <row r="233" spans="1:10" ht="11.1" customHeight="1">
      <c r="A233" s="100">
        <v>46119</v>
      </c>
      <c r="B233" s="10" t="s">
        <v>287</v>
      </c>
      <c r="C233" s="10" t="s">
        <v>715</v>
      </c>
      <c r="D233" s="10"/>
      <c r="E233" s="11">
        <v>0</v>
      </c>
      <c r="F233" s="53">
        <v>32</v>
      </c>
      <c r="G233" s="11">
        <f>((G232 + F233) - E233)</f>
        <v>102</v>
      </c>
      <c r="H233" s="11">
        <v>32</v>
      </c>
      <c r="I233" s="11">
        <v>0</v>
      </c>
      <c r="J233" s="19" t="s">
        <v>857</v>
      </c>
    </row>
    <row r="234" spans="1:10" ht="11.1" customHeight="1">
      <c r="A234" s="101" t="s">
        <v>716</v>
      </c>
      <c r="B234" s="101"/>
      <c r="C234" s="101"/>
      <c r="D234" s="101"/>
      <c r="E234" s="102">
        <f>SUM(E230:E233)</f>
        <v>0</v>
      </c>
      <c r="F234" s="102">
        <f>SUM(F230:F233)</f>
        <v>102</v>
      </c>
      <c r="G234" s="102">
        <f>G233</f>
        <v>102</v>
      </c>
      <c r="H234" s="102">
        <f>SUM(H230:H233)</f>
        <v>102</v>
      </c>
      <c r="I234" s="102">
        <f>SUM(I230:I233)</f>
        <v>0</v>
      </c>
    </row>
    <row r="235" spans="1:10" ht="13.35" customHeight="1"/>
    <row r="236" spans="1:10" s="97" customFormat="1" ht="12.2" customHeight="1">
      <c r="A236" s="98" t="s">
        <v>10</v>
      </c>
      <c r="B236" s="98"/>
      <c r="C236" s="98"/>
      <c r="D236" s="98"/>
      <c r="E236" s="98"/>
      <c r="F236" s="98"/>
      <c r="G236" s="98"/>
      <c r="H236" s="98"/>
      <c r="I236" s="98"/>
      <c r="J236" s="55"/>
    </row>
    <row r="237" spans="1:10" ht="11.1" customHeight="1">
      <c r="A237" s="99">
        <v>45748</v>
      </c>
      <c r="B237" s="8" t="s">
        <v>284</v>
      </c>
      <c r="C237" s="8" t="s">
        <v>285</v>
      </c>
      <c r="D237" s="8" t="s">
        <v>286</v>
      </c>
      <c r="E237" s="9">
        <v>0</v>
      </c>
      <c r="F237" s="9">
        <v>11243.91</v>
      </c>
      <c r="G237" s="9">
        <f>(F237 - E237)</f>
        <v>11243.91</v>
      </c>
      <c r="H237" s="9">
        <v>11243.91</v>
      </c>
      <c r="I237" s="9">
        <v>0</v>
      </c>
    </row>
    <row r="238" spans="1:10" ht="11.1" customHeight="1">
      <c r="A238" s="100">
        <v>45770</v>
      </c>
      <c r="B238" s="10" t="s">
        <v>287</v>
      </c>
      <c r="C238" s="10" t="s">
        <v>288</v>
      </c>
      <c r="D238" s="10"/>
      <c r="E238" s="11">
        <v>0</v>
      </c>
      <c r="F238" s="11">
        <v>15000</v>
      </c>
      <c r="G238" s="11">
        <f>((G237 + F238) - E238)</f>
        <v>26243.91</v>
      </c>
      <c r="H238" s="11">
        <v>15000</v>
      </c>
      <c r="I238" s="11">
        <v>0</v>
      </c>
    </row>
    <row r="239" spans="1:10" ht="11.1" customHeight="1">
      <c r="A239" s="100">
        <v>45810</v>
      </c>
      <c r="B239" s="10" t="s">
        <v>287</v>
      </c>
      <c r="C239" s="10" t="s">
        <v>289</v>
      </c>
      <c r="D239" s="10"/>
      <c r="E239" s="11">
        <v>0</v>
      </c>
      <c r="F239" s="11">
        <v>8846.23</v>
      </c>
      <c r="G239" s="11">
        <f>((G238 + F239) - E239)</f>
        <v>35090.14</v>
      </c>
      <c r="H239" s="11">
        <v>8846.23</v>
      </c>
      <c r="I239" s="11">
        <v>0</v>
      </c>
    </row>
    <row r="240" spans="1:10" ht="11.1" customHeight="1">
      <c r="A240" s="100">
        <v>45979</v>
      </c>
      <c r="B240" s="10" t="s">
        <v>287</v>
      </c>
      <c r="C240" s="10" t="s">
        <v>290</v>
      </c>
      <c r="D240" s="10"/>
      <c r="E240" s="11">
        <v>0</v>
      </c>
      <c r="F240" s="11">
        <v>6663.22</v>
      </c>
      <c r="G240" s="53">
        <f>((G239 + F240) - E240)</f>
        <v>41753.360000000001</v>
      </c>
      <c r="H240" s="11">
        <v>6663.22</v>
      </c>
      <c r="I240" s="11">
        <v>0</v>
      </c>
      <c r="J240" s="55" t="s">
        <v>856</v>
      </c>
    </row>
    <row r="241" spans="1:10" ht="11.1" customHeight="1">
      <c r="A241" s="100">
        <v>46132</v>
      </c>
      <c r="B241" s="10" t="s">
        <v>287</v>
      </c>
      <c r="C241" s="10" t="s">
        <v>717</v>
      </c>
      <c r="D241" s="10"/>
      <c r="E241" s="11">
        <v>0</v>
      </c>
      <c r="F241" s="11">
        <v>37500</v>
      </c>
      <c r="G241" s="11">
        <f>((G240 + F241) - E241)</f>
        <v>79253.36</v>
      </c>
      <c r="H241" s="11">
        <v>37500</v>
      </c>
      <c r="I241" s="11">
        <v>0</v>
      </c>
      <c r="J241" s="55" t="s">
        <v>856</v>
      </c>
    </row>
    <row r="242" spans="1:10" ht="11.1" customHeight="1">
      <c r="A242" s="101" t="s">
        <v>291</v>
      </c>
      <c r="B242" s="101"/>
      <c r="C242" s="101"/>
      <c r="D242" s="101"/>
      <c r="E242" s="102">
        <f>SUM(E237:E241)</f>
        <v>0</v>
      </c>
      <c r="F242" s="102">
        <f>SUM(F237:F241)</f>
        <v>79253.36</v>
      </c>
      <c r="G242" s="102">
        <f>G241</f>
        <v>79253.36</v>
      </c>
      <c r="H242" s="102">
        <f>SUM(H237:H241)</f>
        <v>79253.36</v>
      </c>
      <c r="I242" s="102">
        <f>SUM(I237:I241)</f>
        <v>0</v>
      </c>
    </row>
    <row r="243" spans="1:10" ht="13.35" customHeight="1"/>
    <row r="244" spans="1:10" ht="11.1" customHeight="1">
      <c r="A244" s="104" t="s">
        <v>85</v>
      </c>
      <c r="B244" s="104"/>
      <c r="C244" s="104"/>
      <c r="D244" s="104"/>
      <c r="E244" s="105">
        <f>SUM(E13,E18,E51,E67,E93,E160,E164,E185,E206,E227,E234,E242)</f>
        <v>4766.67</v>
      </c>
      <c r="F244" s="105">
        <f>SUM(F13,F18,F51,F67,F93,F160,F164,F185,F206,F227,F234,F242)</f>
        <v>128484.63999999998</v>
      </c>
      <c r="G244" s="105">
        <f>SUM(G13,G18,G51,G67,G93,G160,G164,G185,G206,G227,G234,G242)</f>
        <v>123717.97</v>
      </c>
      <c r="H244" s="105">
        <f>SUM(H13,H18,H51,H67,H93,H160,H164,H185,H206,H227,H234,H242)</f>
        <v>133543.78999999998</v>
      </c>
      <c r="I244" s="105">
        <f>SUM(I13,I18,I51,I67,I93,I160,I164,I185,I206,I227,I234,I242)</f>
        <v>9825.82</v>
      </c>
    </row>
    <row r="247" spans="1:10">
      <c r="C247" s="61" t="s">
        <v>863</v>
      </c>
      <c r="E247" s="147" t="s">
        <v>864</v>
      </c>
      <c r="F247" s="147" t="s">
        <v>865</v>
      </c>
    </row>
    <row r="249" spans="1:10" ht="12.75">
      <c r="C249" s="142" t="s">
        <v>13</v>
      </c>
      <c r="D249" s="10" t="s">
        <v>12</v>
      </c>
      <c r="F249" s="140">
        <f>SUM(F88:F90)</f>
        <v>4099.7</v>
      </c>
    </row>
    <row r="250" spans="1:10">
      <c r="C250" s="141" t="s">
        <v>716</v>
      </c>
      <c r="D250" s="10" t="s">
        <v>32</v>
      </c>
      <c r="F250" s="140">
        <f>+F233</f>
        <v>32</v>
      </c>
    </row>
    <row r="251" spans="1:10">
      <c r="C251" s="59" t="s">
        <v>868</v>
      </c>
      <c r="D251" s="10" t="s">
        <v>68</v>
      </c>
      <c r="E251" s="144">
        <f>+F249+F250</f>
        <v>4131.7</v>
      </c>
    </row>
    <row r="252" spans="1:10" ht="12.75" thickBot="1">
      <c r="E252" s="145">
        <f>SUM(E249:E251)</f>
        <v>4131.7</v>
      </c>
      <c r="F252" s="145">
        <f>SUM(F249:F251)</f>
        <v>4131.7</v>
      </c>
    </row>
    <row r="253" spans="1:10" ht="12.75" thickTop="1"/>
  </sheetData>
  <phoneticPr fontId="2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E0E9-58ED-4068-92A1-438DB9C7F52A}">
  <sheetPr>
    <tabColor rgb="FFFFFF00"/>
  </sheetPr>
  <dimension ref="A1:J269"/>
  <sheetViews>
    <sheetView zoomScale="90" zoomScaleNormal="90" workbookViewId="0">
      <pane ySplit="7" topLeftCell="A235" activePane="bottomLeft" state="frozen"/>
      <selection activeCell="F241" sqref="F241"/>
      <selection pane="bottomLeft" activeCell="C261" sqref="C261:F268"/>
    </sheetView>
  </sheetViews>
  <sheetFormatPr defaultRowHeight="12"/>
  <cols>
    <col min="1" max="1" width="19.42578125" customWidth="1"/>
    <col min="2" max="2" width="15" customWidth="1"/>
    <col min="3" max="3" width="68.140625" customWidth="1"/>
    <col min="4" max="4" width="28.140625" customWidth="1"/>
    <col min="5" max="5" width="10.140625" customWidth="1"/>
    <col min="7" max="7" width="19.42578125" customWidth="1"/>
    <col min="8" max="8" width="10.42578125" customWidth="1"/>
    <col min="10" max="10" width="26.42578125" style="55" customWidth="1"/>
  </cols>
  <sheetData>
    <row r="1" spans="1:10" s="92" customFormat="1" ht="16.7" customHeight="1">
      <c r="A1" s="91" t="s">
        <v>297</v>
      </c>
      <c r="B1" s="91"/>
      <c r="C1" s="91"/>
      <c r="D1" s="91"/>
      <c r="E1" s="91"/>
      <c r="F1" s="91"/>
      <c r="G1" s="91"/>
      <c r="H1" s="91"/>
      <c r="I1" s="91"/>
      <c r="J1" s="111"/>
    </row>
    <row r="2" spans="1:10" s="94" customFormat="1" ht="14.45" customHeight="1">
      <c r="A2" s="93" t="s">
        <v>1</v>
      </c>
      <c r="B2" s="93"/>
      <c r="C2" s="93"/>
      <c r="D2" s="93"/>
      <c r="E2" s="93"/>
      <c r="F2" s="93"/>
      <c r="G2" s="93"/>
      <c r="H2" s="93"/>
      <c r="I2" s="93"/>
      <c r="J2" s="112"/>
    </row>
    <row r="3" spans="1:10" s="94" customFormat="1" ht="14.45" customHeight="1">
      <c r="A3" s="93" t="s">
        <v>298</v>
      </c>
      <c r="B3" s="93"/>
      <c r="C3" s="93"/>
      <c r="D3" s="93"/>
      <c r="E3" s="93"/>
      <c r="F3" s="93"/>
      <c r="G3" s="93"/>
      <c r="H3" s="93"/>
      <c r="I3" s="93"/>
      <c r="J3" s="112"/>
    </row>
    <row r="4" spans="1:10" ht="13.35" customHeight="1"/>
    <row r="5" spans="1:10" s="97" customFormat="1" ht="12.2" customHeight="1">
      <c r="A5" s="95" t="s">
        <v>276</v>
      </c>
      <c r="B5" s="95" t="s">
        <v>277</v>
      </c>
      <c r="C5" s="95" t="s">
        <v>278</v>
      </c>
      <c r="D5" s="95" t="s">
        <v>279</v>
      </c>
      <c r="E5" s="96" t="s">
        <v>280</v>
      </c>
      <c r="F5" s="96" t="s">
        <v>281</v>
      </c>
      <c r="G5" s="96" t="s">
        <v>282</v>
      </c>
      <c r="H5" s="96" t="s">
        <v>283</v>
      </c>
      <c r="I5" s="96" t="s">
        <v>81</v>
      </c>
      <c r="J5" s="110" t="s">
        <v>722</v>
      </c>
    </row>
    <row r="6" spans="1:10" ht="13.35" customHeight="1"/>
    <row r="7" spans="1:10" s="97" customFormat="1" ht="12.2" customHeight="1">
      <c r="A7" s="98" t="s">
        <v>53</v>
      </c>
      <c r="B7" s="98"/>
      <c r="C7" s="98"/>
      <c r="D7" s="98"/>
      <c r="E7" s="98"/>
      <c r="F7" s="98"/>
      <c r="G7" s="98"/>
      <c r="H7" s="98"/>
      <c r="I7" s="98"/>
      <c r="J7" s="113"/>
    </row>
    <row r="8" spans="1:10" ht="11.1" customHeight="1">
      <c r="A8" s="99">
        <v>45748</v>
      </c>
      <c r="B8" s="8" t="s">
        <v>292</v>
      </c>
      <c r="C8" s="8" t="s">
        <v>299</v>
      </c>
      <c r="D8" s="8"/>
      <c r="E8" s="9">
        <v>15.83</v>
      </c>
      <c r="F8" s="9">
        <v>0</v>
      </c>
      <c r="G8" s="9">
        <f>(E8 - F8)</f>
        <v>15.83</v>
      </c>
      <c r="H8" s="9">
        <v>19</v>
      </c>
      <c r="I8" s="9">
        <v>3.17</v>
      </c>
    </row>
    <row r="9" spans="1:10" ht="11.1" customHeight="1">
      <c r="A9" s="100">
        <v>45748</v>
      </c>
      <c r="B9" s="10" t="s">
        <v>292</v>
      </c>
      <c r="C9" s="10" t="s">
        <v>300</v>
      </c>
      <c r="D9" s="10"/>
      <c r="E9" s="11">
        <v>14.17</v>
      </c>
      <c r="F9" s="11">
        <v>0</v>
      </c>
      <c r="G9" s="11">
        <f t="shared" ref="G9:G72" si="0">((G8 + E9) - F9)</f>
        <v>30</v>
      </c>
      <c r="H9" s="11">
        <v>17</v>
      </c>
      <c r="I9" s="11">
        <v>2.83</v>
      </c>
    </row>
    <row r="10" spans="1:10" ht="11.1" customHeight="1">
      <c r="A10" s="100">
        <v>45748</v>
      </c>
      <c r="B10" s="10" t="s">
        <v>292</v>
      </c>
      <c r="C10" s="10" t="s">
        <v>301</v>
      </c>
      <c r="D10" s="10"/>
      <c r="E10" s="11">
        <v>31.83</v>
      </c>
      <c r="F10" s="11">
        <v>0</v>
      </c>
      <c r="G10" s="11">
        <f t="shared" si="0"/>
        <v>61.83</v>
      </c>
      <c r="H10" s="11">
        <v>38.19</v>
      </c>
      <c r="I10" s="11">
        <v>6.36</v>
      </c>
    </row>
    <row r="11" spans="1:10" ht="11.1" customHeight="1">
      <c r="A11" s="100">
        <v>45748</v>
      </c>
      <c r="B11" s="10" t="s">
        <v>292</v>
      </c>
      <c r="C11" s="10" t="s">
        <v>302</v>
      </c>
      <c r="D11" s="10"/>
      <c r="E11" s="11">
        <v>81.88</v>
      </c>
      <c r="F11" s="11">
        <v>0</v>
      </c>
      <c r="G11" s="11">
        <f t="shared" si="0"/>
        <v>143.70999999999998</v>
      </c>
      <c r="H11" s="11">
        <v>98.25</v>
      </c>
      <c r="I11" s="11">
        <v>16.37</v>
      </c>
    </row>
    <row r="12" spans="1:10" ht="11.1" customHeight="1">
      <c r="A12" s="100">
        <v>45748</v>
      </c>
      <c r="B12" s="10" t="s">
        <v>292</v>
      </c>
      <c r="C12" s="10" t="s">
        <v>303</v>
      </c>
      <c r="D12" s="10"/>
      <c r="E12" s="11">
        <v>22.28</v>
      </c>
      <c r="F12" s="11">
        <v>0</v>
      </c>
      <c r="G12" s="11">
        <f t="shared" si="0"/>
        <v>165.98999999999998</v>
      </c>
      <c r="H12" s="11">
        <v>26.73</v>
      </c>
      <c r="I12" s="11">
        <v>4.45</v>
      </c>
    </row>
    <row r="13" spans="1:10" ht="11.1" customHeight="1">
      <c r="A13" s="100">
        <v>45748</v>
      </c>
      <c r="B13" s="10" t="s">
        <v>292</v>
      </c>
      <c r="C13" s="10" t="s">
        <v>300</v>
      </c>
      <c r="D13" s="10"/>
      <c r="E13" s="11">
        <v>3.63</v>
      </c>
      <c r="F13" s="11">
        <v>0</v>
      </c>
      <c r="G13" s="11">
        <f t="shared" si="0"/>
        <v>169.61999999999998</v>
      </c>
      <c r="H13" s="11">
        <v>4.3499999999999996</v>
      </c>
      <c r="I13" s="11">
        <v>0.72</v>
      </c>
    </row>
    <row r="14" spans="1:10" ht="11.1" customHeight="1">
      <c r="A14" s="100">
        <v>45748</v>
      </c>
      <c r="B14" s="10" t="s">
        <v>292</v>
      </c>
      <c r="C14" s="10" t="s">
        <v>304</v>
      </c>
      <c r="D14" s="10"/>
      <c r="E14" s="11">
        <v>19.14</v>
      </c>
      <c r="F14" s="11">
        <v>0</v>
      </c>
      <c r="G14" s="11">
        <f t="shared" si="0"/>
        <v>188.76</v>
      </c>
      <c r="H14" s="11">
        <v>22.97</v>
      </c>
      <c r="I14" s="11">
        <v>3.83</v>
      </c>
    </row>
    <row r="15" spans="1:10" ht="11.1" customHeight="1">
      <c r="A15" s="100">
        <v>45748</v>
      </c>
      <c r="B15" s="10" t="s">
        <v>292</v>
      </c>
      <c r="C15" s="10" t="s">
        <v>300</v>
      </c>
      <c r="D15" s="10"/>
      <c r="E15" s="11">
        <v>9.34</v>
      </c>
      <c r="F15" s="11">
        <v>0</v>
      </c>
      <c r="G15" s="11">
        <f t="shared" si="0"/>
        <v>198.1</v>
      </c>
      <c r="H15" s="11">
        <v>11.21</v>
      </c>
      <c r="I15" s="11">
        <v>1.87</v>
      </c>
    </row>
    <row r="16" spans="1:10" ht="11.1" customHeight="1">
      <c r="A16" s="100">
        <v>45748</v>
      </c>
      <c r="B16" s="10" t="s">
        <v>292</v>
      </c>
      <c r="C16" s="10" t="s">
        <v>305</v>
      </c>
      <c r="D16" s="10"/>
      <c r="E16" s="11">
        <v>27.99</v>
      </c>
      <c r="F16" s="11">
        <v>0</v>
      </c>
      <c r="G16" s="11">
        <f t="shared" si="0"/>
        <v>226.09</v>
      </c>
      <c r="H16" s="11">
        <v>33.590000000000003</v>
      </c>
      <c r="I16" s="11">
        <v>5.6</v>
      </c>
    </row>
    <row r="17" spans="1:9" ht="11.1" customHeight="1">
      <c r="A17" s="100">
        <v>45748</v>
      </c>
      <c r="B17" s="10" t="s">
        <v>292</v>
      </c>
      <c r="C17" s="10" t="s">
        <v>306</v>
      </c>
      <c r="D17" s="10"/>
      <c r="E17" s="11">
        <v>20.57</v>
      </c>
      <c r="F17" s="11">
        <v>0</v>
      </c>
      <c r="G17" s="11">
        <f t="shared" si="0"/>
        <v>246.66</v>
      </c>
      <c r="H17" s="11">
        <v>24.68</v>
      </c>
      <c r="I17" s="11">
        <v>4.1100000000000003</v>
      </c>
    </row>
    <row r="18" spans="1:9" ht="11.1" customHeight="1">
      <c r="A18" s="100">
        <v>45748</v>
      </c>
      <c r="B18" s="10" t="s">
        <v>292</v>
      </c>
      <c r="C18" s="10" t="s">
        <v>306</v>
      </c>
      <c r="D18" s="10"/>
      <c r="E18" s="11">
        <v>26.13</v>
      </c>
      <c r="F18" s="11">
        <v>0</v>
      </c>
      <c r="G18" s="11">
        <f t="shared" si="0"/>
        <v>272.79000000000002</v>
      </c>
      <c r="H18" s="11">
        <v>31.35</v>
      </c>
      <c r="I18" s="11">
        <v>5.22</v>
      </c>
    </row>
    <row r="19" spans="1:9" ht="11.1" customHeight="1">
      <c r="A19" s="100">
        <v>45748</v>
      </c>
      <c r="B19" s="10" t="s">
        <v>292</v>
      </c>
      <c r="C19" s="10" t="s">
        <v>299</v>
      </c>
      <c r="D19" s="10"/>
      <c r="E19" s="11">
        <v>17.5</v>
      </c>
      <c r="F19" s="11">
        <v>0</v>
      </c>
      <c r="G19" s="11">
        <f t="shared" si="0"/>
        <v>290.29000000000002</v>
      </c>
      <c r="H19" s="11">
        <v>21</v>
      </c>
      <c r="I19" s="11">
        <v>3.5</v>
      </c>
    </row>
    <row r="20" spans="1:9" ht="11.1" customHeight="1">
      <c r="A20" s="100">
        <v>45748</v>
      </c>
      <c r="B20" s="10" t="s">
        <v>292</v>
      </c>
      <c r="C20" s="10" t="s">
        <v>299</v>
      </c>
      <c r="D20" s="10"/>
      <c r="E20" s="11">
        <v>19.48</v>
      </c>
      <c r="F20" s="11">
        <v>0</v>
      </c>
      <c r="G20" s="11">
        <f t="shared" si="0"/>
        <v>309.77000000000004</v>
      </c>
      <c r="H20" s="11">
        <v>23.37</v>
      </c>
      <c r="I20" s="11">
        <v>3.89</v>
      </c>
    </row>
    <row r="21" spans="1:9" ht="11.1" customHeight="1">
      <c r="A21" s="100">
        <v>45748</v>
      </c>
      <c r="B21" s="10" t="s">
        <v>292</v>
      </c>
      <c r="C21" s="10" t="s">
        <v>307</v>
      </c>
      <c r="D21" s="10"/>
      <c r="E21" s="11">
        <v>11.29</v>
      </c>
      <c r="F21" s="11">
        <v>0</v>
      </c>
      <c r="G21" s="11">
        <f t="shared" si="0"/>
        <v>321.06000000000006</v>
      </c>
      <c r="H21" s="11">
        <v>13.55</v>
      </c>
      <c r="I21" s="11">
        <v>2.2599999999999998</v>
      </c>
    </row>
    <row r="22" spans="1:9" ht="11.1" customHeight="1">
      <c r="A22" s="100">
        <v>45748</v>
      </c>
      <c r="B22" s="10" t="s">
        <v>292</v>
      </c>
      <c r="C22" s="10" t="s">
        <v>308</v>
      </c>
      <c r="D22" s="10"/>
      <c r="E22" s="11">
        <v>29.12</v>
      </c>
      <c r="F22" s="11">
        <v>0</v>
      </c>
      <c r="G22" s="11">
        <f t="shared" si="0"/>
        <v>350.18000000000006</v>
      </c>
      <c r="H22" s="11">
        <v>34.94</v>
      </c>
      <c r="I22" s="11">
        <v>5.82</v>
      </c>
    </row>
    <row r="23" spans="1:9" ht="11.1" customHeight="1">
      <c r="A23" s="100">
        <v>45748</v>
      </c>
      <c r="B23" s="10" t="s">
        <v>292</v>
      </c>
      <c r="C23" s="10" t="s">
        <v>309</v>
      </c>
      <c r="D23" s="10"/>
      <c r="E23" s="11">
        <v>13.36</v>
      </c>
      <c r="F23" s="11">
        <v>0</v>
      </c>
      <c r="G23" s="11">
        <f t="shared" si="0"/>
        <v>363.54000000000008</v>
      </c>
      <c r="H23" s="11">
        <v>16.03</v>
      </c>
      <c r="I23" s="11">
        <v>2.67</v>
      </c>
    </row>
    <row r="24" spans="1:9" ht="11.1" customHeight="1">
      <c r="A24" s="100">
        <v>45748</v>
      </c>
      <c r="B24" s="10" t="s">
        <v>292</v>
      </c>
      <c r="C24" s="10" t="s">
        <v>309</v>
      </c>
      <c r="D24" s="10"/>
      <c r="E24" s="11">
        <v>16.489999999999998</v>
      </c>
      <c r="F24" s="11">
        <v>0</v>
      </c>
      <c r="G24" s="11">
        <f t="shared" si="0"/>
        <v>380.03000000000009</v>
      </c>
      <c r="H24" s="11">
        <v>19.79</v>
      </c>
      <c r="I24" s="11">
        <v>3.3</v>
      </c>
    </row>
    <row r="25" spans="1:9" ht="11.1" customHeight="1">
      <c r="A25" s="100">
        <v>45748</v>
      </c>
      <c r="B25" s="10" t="s">
        <v>292</v>
      </c>
      <c r="C25" s="10" t="s">
        <v>299</v>
      </c>
      <c r="D25" s="10"/>
      <c r="E25" s="11">
        <v>20</v>
      </c>
      <c r="F25" s="11">
        <v>0</v>
      </c>
      <c r="G25" s="11">
        <f t="shared" si="0"/>
        <v>400.03000000000009</v>
      </c>
      <c r="H25" s="11">
        <v>24</v>
      </c>
      <c r="I25" s="11">
        <v>4</v>
      </c>
    </row>
    <row r="26" spans="1:9" ht="11.1" customHeight="1">
      <c r="A26" s="100">
        <v>45748</v>
      </c>
      <c r="B26" s="10" t="s">
        <v>292</v>
      </c>
      <c r="C26" s="10" t="s">
        <v>310</v>
      </c>
      <c r="D26" s="10"/>
      <c r="E26" s="11">
        <v>30.33</v>
      </c>
      <c r="F26" s="11">
        <v>0</v>
      </c>
      <c r="G26" s="11">
        <f t="shared" si="0"/>
        <v>430.36000000000007</v>
      </c>
      <c r="H26" s="11">
        <v>36.4</v>
      </c>
      <c r="I26" s="11">
        <v>6.07</v>
      </c>
    </row>
    <row r="27" spans="1:9" ht="11.1" customHeight="1">
      <c r="A27" s="100">
        <v>45748</v>
      </c>
      <c r="B27" s="10" t="s">
        <v>292</v>
      </c>
      <c r="C27" s="10" t="s">
        <v>308</v>
      </c>
      <c r="D27" s="10"/>
      <c r="E27" s="11">
        <v>24.99</v>
      </c>
      <c r="F27" s="11">
        <v>0</v>
      </c>
      <c r="G27" s="11">
        <f t="shared" si="0"/>
        <v>455.35000000000008</v>
      </c>
      <c r="H27" s="11">
        <v>29.99</v>
      </c>
      <c r="I27" s="11">
        <v>5</v>
      </c>
    </row>
    <row r="28" spans="1:9" ht="11.1" customHeight="1">
      <c r="A28" s="100">
        <v>45748</v>
      </c>
      <c r="B28" s="10" t="s">
        <v>292</v>
      </c>
      <c r="C28" s="10" t="s">
        <v>311</v>
      </c>
      <c r="D28" s="10"/>
      <c r="E28" s="11">
        <v>7.12</v>
      </c>
      <c r="F28" s="11">
        <v>0</v>
      </c>
      <c r="G28" s="11">
        <f t="shared" si="0"/>
        <v>462.47000000000008</v>
      </c>
      <c r="H28" s="11">
        <v>8.5399999999999991</v>
      </c>
      <c r="I28" s="11">
        <v>1.42</v>
      </c>
    </row>
    <row r="29" spans="1:9" ht="11.1" customHeight="1">
      <c r="A29" s="100">
        <v>45748</v>
      </c>
      <c r="B29" s="10" t="s">
        <v>292</v>
      </c>
      <c r="C29" s="10" t="s">
        <v>305</v>
      </c>
      <c r="D29" s="10"/>
      <c r="E29" s="11">
        <v>51.16</v>
      </c>
      <c r="F29" s="11">
        <v>0</v>
      </c>
      <c r="G29" s="11">
        <f t="shared" si="0"/>
        <v>513.63000000000011</v>
      </c>
      <c r="H29" s="11">
        <v>61.39</v>
      </c>
      <c r="I29" s="11">
        <v>10.23</v>
      </c>
    </row>
    <row r="30" spans="1:9" ht="11.1" customHeight="1">
      <c r="A30" s="100">
        <v>45748</v>
      </c>
      <c r="B30" s="10" t="s">
        <v>284</v>
      </c>
      <c r="C30" s="10" t="s">
        <v>312</v>
      </c>
      <c r="D30" s="10" t="s">
        <v>313</v>
      </c>
      <c r="E30" s="11">
        <v>0</v>
      </c>
      <c r="F30" s="11">
        <v>2311.5300000000002</v>
      </c>
      <c r="G30" s="11">
        <f t="shared" si="0"/>
        <v>-1797.9</v>
      </c>
      <c r="H30" s="11">
        <v>-2311.5300000000002</v>
      </c>
      <c r="I30" s="11">
        <v>0</v>
      </c>
    </row>
    <row r="31" spans="1:9" ht="11.1" customHeight="1">
      <c r="A31" s="100">
        <v>45750</v>
      </c>
      <c r="B31" s="10" t="s">
        <v>292</v>
      </c>
      <c r="C31" s="10" t="s">
        <v>314</v>
      </c>
      <c r="D31" s="10"/>
      <c r="E31" s="11">
        <v>66</v>
      </c>
      <c r="F31" s="11">
        <v>0</v>
      </c>
      <c r="G31" s="11">
        <f t="shared" si="0"/>
        <v>-1731.9</v>
      </c>
      <c r="H31" s="11">
        <v>79.2</v>
      </c>
      <c r="I31" s="11">
        <v>13.2</v>
      </c>
    </row>
    <row r="32" spans="1:9" ht="11.1" customHeight="1">
      <c r="A32" s="100">
        <v>45750</v>
      </c>
      <c r="B32" s="10" t="s">
        <v>292</v>
      </c>
      <c r="C32" s="10" t="s">
        <v>315</v>
      </c>
      <c r="D32" s="10"/>
      <c r="E32" s="11">
        <v>5.53</v>
      </c>
      <c r="F32" s="11">
        <v>0</v>
      </c>
      <c r="G32" s="11">
        <f t="shared" si="0"/>
        <v>-1726.3700000000001</v>
      </c>
      <c r="H32" s="11">
        <v>6.64</v>
      </c>
      <c r="I32" s="11">
        <v>1.1100000000000001</v>
      </c>
    </row>
    <row r="33" spans="1:9" ht="11.1" customHeight="1">
      <c r="A33" s="100">
        <v>45751</v>
      </c>
      <c r="B33" s="10" t="s">
        <v>292</v>
      </c>
      <c r="C33" s="10" t="s">
        <v>316</v>
      </c>
      <c r="D33" s="10"/>
      <c r="E33" s="11">
        <v>9.41</v>
      </c>
      <c r="F33" s="11">
        <v>0</v>
      </c>
      <c r="G33" s="11">
        <f t="shared" si="0"/>
        <v>-1716.96</v>
      </c>
      <c r="H33" s="11">
        <v>11.29</v>
      </c>
      <c r="I33" s="11">
        <v>1.88</v>
      </c>
    </row>
    <row r="34" spans="1:9" ht="11.1" customHeight="1">
      <c r="A34" s="100">
        <v>45751</v>
      </c>
      <c r="B34" s="10" t="s">
        <v>292</v>
      </c>
      <c r="C34" s="10" t="s">
        <v>316</v>
      </c>
      <c r="D34" s="10"/>
      <c r="E34" s="11">
        <v>17.48</v>
      </c>
      <c r="F34" s="11">
        <v>0</v>
      </c>
      <c r="G34" s="11">
        <f t="shared" si="0"/>
        <v>-1699.48</v>
      </c>
      <c r="H34" s="11">
        <v>20.98</v>
      </c>
      <c r="I34" s="11">
        <v>3.5</v>
      </c>
    </row>
    <row r="35" spans="1:9" ht="11.1" customHeight="1">
      <c r="A35" s="100">
        <v>45751</v>
      </c>
      <c r="B35" s="10" t="s">
        <v>292</v>
      </c>
      <c r="C35" s="10" t="s">
        <v>316</v>
      </c>
      <c r="D35" s="10"/>
      <c r="E35" s="11">
        <v>25.82</v>
      </c>
      <c r="F35" s="11">
        <v>0</v>
      </c>
      <c r="G35" s="11">
        <f t="shared" si="0"/>
        <v>-1673.66</v>
      </c>
      <c r="H35" s="11">
        <v>30.98</v>
      </c>
      <c r="I35" s="11">
        <v>5.16</v>
      </c>
    </row>
    <row r="36" spans="1:9" ht="11.1" customHeight="1">
      <c r="A36" s="100">
        <v>45751</v>
      </c>
      <c r="B36" s="10" t="s">
        <v>292</v>
      </c>
      <c r="C36" s="10" t="s">
        <v>316</v>
      </c>
      <c r="D36" s="10"/>
      <c r="E36" s="11">
        <v>41.5</v>
      </c>
      <c r="F36" s="11">
        <v>0</v>
      </c>
      <c r="G36" s="11">
        <f t="shared" si="0"/>
        <v>-1632.16</v>
      </c>
      <c r="H36" s="11">
        <v>49.8</v>
      </c>
      <c r="I36" s="11">
        <v>8.3000000000000007</v>
      </c>
    </row>
    <row r="37" spans="1:9" ht="11.1" customHeight="1">
      <c r="A37" s="100">
        <v>45751</v>
      </c>
      <c r="B37" s="10" t="s">
        <v>292</v>
      </c>
      <c r="C37" s="10" t="s">
        <v>316</v>
      </c>
      <c r="D37" s="10"/>
      <c r="E37" s="11">
        <v>5.66</v>
      </c>
      <c r="F37" s="11">
        <v>0</v>
      </c>
      <c r="G37" s="11">
        <f t="shared" si="0"/>
        <v>-1626.5</v>
      </c>
      <c r="H37" s="11">
        <v>6.79</v>
      </c>
      <c r="I37" s="11">
        <v>1.1299999999999999</v>
      </c>
    </row>
    <row r="38" spans="1:9" ht="11.1" customHeight="1">
      <c r="A38" s="100">
        <v>45751</v>
      </c>
      <c r="B38" s="10" t="s">
        <v>292</v>
      </c>
      <c r="C38" s="10" t="s">
        <v>316</v>
      </c>
      <c r="D38" s="10"/>
      <c r="E38" s="11">
        <v>15.67</v>
      </c>
      <c r="F38" s="11">
        <v>0</v>
      </c>
      <c r="G38" s="11">
        <f t="shared" si="0"/>
        <v>-1610.83</v>
      </c>
      <c r="H38" s="11">
        <v>18.8</v>
      </c>
      <c r="I38" s="11">
        <v>3.13</v>
      </c>
    </row>
    <row r="39" spans="1:9" ht="11.1" customHeight="1">
      <c r="A39" s="100">
        <v>45751</v>
      </c>
      <c r="B39" s="10" t="s">
        <v>292</v>
      </c>
      <c r="C39" s="10" t="s">
        <v>315</v>
      </c>
      <c r="D39" s="10"/>
      <c r="E39" s="11">
        <v>14.7</v>
      </c>
      <c r="F39" s="11">
        <v>0</v>
      </c>
      <c r="G39" s="11">
        <f t="shared" si="0"/>
        <v>-1596.1299999999999</v>
      </c>
      <c r="H39" s="11">
        <v>17.64</v>
      </c>
      <c r="I39" s="11">
        <v>2.94</v>
      </c>
    </row>
    <row r="40" spans="1:9" ht="11.1" customHeight="1">
      <c r="A40" s="100">
        <v>45751</v>
      </c>
      <c r="B40" s="10" t="s">
        <v>292</v>
      </c>
      <c r="C40" s="10" t="s">
        <v>315</v>
      </c>
      <c r="D40" s="10"/>
      <c r="E40" s="11">
        <v>8.33</v>
      </c>
      <c r="F40" s="11">
        <v>0</v>
      </c>
      <c r="G40" s="11">
        <f t="shared" si="0"/>
        <v>-1587.8</v>
      </c>
      <c r="H40" s="11">
        <v>9.99</v>
      </c>
      <c r="I40" s="11">
        <v>1.66</v>
      </c>
    </row>
    <row r="41" spans="1:9" ht="11.1" customHeight="1">
      <c r="A41" s="100">
        <v>45752</v>
      </c>
      <c r="B41" s="10" t="s">
        <v>292</v>
      </c>
      <c r="C41" s="10" t="s">
        <v>317</v>
      </c>
      <c r="D41" s="10" t="s">
        <v>318</v>
      </c>
      <c r="E41" s="11">
        <v>300</v>
      </c>
      <c r="F41" s="11">
        <v>0</v>
      </c>
      <c r="G41" s="11">
        <f t="shared" si="0"/>
        <v>-1287.8</v>
      </c>
      <c r="H41" s="11">
        <v>300</v>
      </c>
      <c r="I41" s="11">
        <v>0</v>
      </c>
    </row>
    <row r="42" spans="1:9" ht="11.1" customHeight="1">
      <c r="A42" s="100">
        <v>45752</v>
      </c>
      <c r="B42" s="10" t="s">
        <v>292</v>
      </c>
      <c r="C42" s="10" t="s">
        <v>319</v>
      </c>
      <c r="D42" s="10" t="s">
        <v>320</v>
      </c>
      <c r="E42" s="11">
        <v>400</v>
      </c>
      <c r="F42" s="11">
        <v>0</v>
      </c>
      <c r="G42" s="11">
        <f t="shared" si="0"/>
        <v>-887.8</v>
      </c>
      <c r="H42" s="11">
        <v>400</v>
      </c>
      <c r="I42" s="11">
        <v>0</v>
      </c>
    </row>
    <row r="43" spans="1:9" ht="11.1" customHeight="1">
      <c r="A43" s="100">
        <v>45755</v>
      </c>
      <c r="B43" s="10" t="s">
        <v>292</v>
      </c>
      <c r="C43" s="10" t="s">
        <v>321</v>
      </c>
      <c r="D43" s="10"/>
      <c r="E43" s="11">
        <v>29.73</v>
      </c>
      <c r="F43" s="11">
        <v>0</v>
      </c>
      <c r="G43" s="11">
        <f t="shared" si="0"/>
        <v>-858.06999999999994</v>
      </c>
      <c r="H43" s="11">
        <v>35.68</v>
      </c>
      <c r="I43" s="11">
        <v>5.95</v>
      </c>
    </row>
    <row r="44" spans="1:9" ht="11.1" customHeight="1">
      <c r="A44" s="100">
        <v>45755</v>
      </c>
      <c r="B44" s="10" t="s">
        <v>292</v>
      </c>
      <c r="C44" s="10" t="s">
        <v>321</v>
      </c>
      <c r="D44" s="10"/>
      <c r="E44" s="11">
        <v>12.63</v>
      </c>
      <c r="F44" s="11">
        <v>0</v>
      </c>
      <c r="G44" s="11">
        <f t="shared" si="0"/>
        <v>-845.43999999999994</v>
      </c>
      <c r="H44" s="11">
        <v>15.16</v>
      </c>
      <c r="I44" s="11">
        <v>2.5299999999999998</v>
      </c>
    </row>
    <row r="45" spans="1:9" ht="11.1" customHeight="1">
      <c r="A45" s="100">
        <v>45755</v>
      </c>
      <c r="B45" s="10" t="s">
        <v>292</v>
      </c>
      <c r="C45" s="10" t="s">
        <v>322</v>
      </c>
      <c r="D45" s="10"/>
      <c r="E45" s="11">
        <v>58.58</v>
      </c>
      <c r="F45" s="11">
        <v>0</v>
      </c>
      <c r="G45" s="11">
        <f t="shared" si="0"/>
        <v>-786.8599999999999</v>
      </c>
      <c r="H45" s="11">
        <v>70.3</v>
      </c>
      <c r="I45" s="11">
        <v>11.72</v>
      </c>
    </row>
    <row r="46" spans="1:9" ht="11.1" customHeight="1">
      <c r="A46" s="100">
        <v>45755</v>
      </c>
      <c r="B46" s="10" t="s">
        <v>292</v>
      </c>
      <c r="C46" s="10" t="s">
        <v>321</v>
      </c>
      <c r="D46" s="10"/>
      <c r="E46" s="11">
        <v>125.43</v>
      </c>
      <c r="F46" s="11">
        <v>0</v>
      </c>
      <c r="G46" s="11">
        <f t="shared" si="0"/>
        <v>-661.42999999999984</v>
      </c>
      <c r="H46" s="11">
        <v>150.52000000000001</v>
      </c>
      <c r="I46" s="11">
        <v>25.09</v>
      </c>
    </row>
    <row r="47" spans="1:9" ht="11.1" customHeight="1">
      <c r="A47" s="100">
        <v>45756</v>
      </c>
      <c r="B47" s="10" t="s">
        <v>292</v>
      </c>
      <c r="C47" s="10" t="s">
        <v>322</v>
      </c>
      <c r="D47" s="10"/>
      <c r="E47" s="11">
        <v>31.43</v>
      </c>
      <c r="F47" s="11">
        <v>0</v>
      </c>
      <c r="G47" s="11">
        <f t="shared" si="0"/>
        <v>-629.99999999999989</v>
      </c>
      <c r="H47" s="11">
        <v>37.72</v>
      </c>
      <c r="I47" s="11">
        <v>6.29</v>
      </c>
    </row>
    <row r="48" spans="1:9" ht="11.1" customHeight="1">
      <c r="A48" s="100">
        <v>45756</v>
      </c>
      <c r="B48" s="10" t="s">
        <v>292</v>
      </c>
      <c r="C48" s="10" t="s">
        <v>322</v>
      </c>
      <c r="D48" s="10"/>
      <c r="E48" s="11">
        <v>48.75</v>
      </c>
      <c r="F48" s="11">
        <v>0</v>
      </c>
      <c r="G48" s="11">
        <f t="shared" si="0"/>
        <v>-581.24999999999989</v>
      </c>
      <c r="H48" s="11">
        <v>58.5</v>
      </c>
      <c r="I48" s="11">
        <v>9.75</v>
      </c>
    </row>
    <row r="49" spans="1:9" ht="11.1" customHeight="1">
      <c r="A49" s="100">
        <v>45796</v>
      </c>
      <c r="B49" s="10" t="s">
        <v>292</v>
      </c>
      <c r="C49" s="10" t="s">
        <v>323</v>
      </c>
      <c r="D49" s="10"/>
      <c r="E49" s="11">
        <v>487.5</v>
      </c>
      <c r="F49" s="11">
        <v>0</v>
      </c>
      <c r="G49" s="11">
        <f t="shared" si="0"/>
        <v>-93.749999999999886</v>
      </c>
      <c r="H49" s="11">
        <v>585</v>
      </c>
      <c r="I49" s="11">
        <v>97.5</v>
      </c>
    </row>
    <row r="50" spans="1:9" ht="11.1" customHeight="1">
      <c r="A50" s="100">
        <v>45813</v>
      </c>
      <c r="B50" s="10" t="s">
        <v>292</v>
      </c>
      <c r="C50" s="10" t="s">
        <v>324</v>
      </c>
      <c r="D50" s="10"/>
      <c r="E50" s="11">
        <v>93.75</v>
      </c>
      <c r="F50" s="11">
        <v>0</v>
      </c>
      <c r="G50" s="11">
        <f t="shared" si="0"/>
        <v>1.1368683772161603E-13</v>
      </c>
      <c r="H50" s="11">
        <v>93.75</v>
      </c>
      <c r="I50" s="11">
        <v>0</v>
      </c>
    </row>
    <row r="51" spans="1:9" ht="11.1" customHeight="1">
      <c r="A51" s="100">
        <v>46062</v>
      </c>
      <c r="B51" s="10" t="s">
        <v>292</v>
      </c>
      <c r="C51" s="10" t="s">
        <v>325</v>
      </c>
      <c r="D51" s="10"/>
      <c r="E51" s="11">
        <v>150</v>
      </c>
      <c r="F51" s="11">
        <v>0</v>
      </c>
      <c r="G51" s="11">
        <f t="shared" si="0"/>
        <v>150.00000000000011</v>
      </c>
      <c r="H51" s="11">
        <v>150</v>
      </c>
      <c r="I51" s="11">
        <v>0</v>
      </c>
    </row>
    <row r="52" spans="1:9" ht="11.1" customHeight="1">
      <c r="A52" s="100">
        <v>46099</v>
      </c>
      <c r="B52" s="10" t="s">
        <v>292</v>
      </c>
      <c r="C52" s="10" t="s">
        <v>326</v>
      </c>
      <c r="D52" s="10"/>
      <c r="E52" s="11">
        <v>6.72</v>
      </c>
      <c r="F52" s="11">
        <v>0</v>
      </c>
      <c r="G52" s="11">
        <f t="shared" si="0"/>
        <v>156.72000000000011</v>
      </c>
      <c r="H52" s="11">
        <v>8.06</v>
      </c>
      <c r="I52" s="11">
        <v>1.34</v>
      </c>
    </row>
    <row r="53" spans="1:9" ht="11.1" customHeight="1">
      <c r="A53" s="100">
        <v>46099</v>
      </c>
      <c r="B53" s="10" t="s">
        <v>292</v>
      </c>
      <c r="C53" s="10" t="s">
        <v>315</v>
      </c>
      <c r="D53" s="10"/>
      <c r="E53" s="11">
        <v>6.29</v>
      </c>
      <c r="F53" s="11">
        <v>0</v>
      </c>
      <c r="G53" s="11">
        <f t="shared" si="0"/>
        <v>163.0100000000001</v>
      </c>
      <c r="H53" s="11">
        <v>7.55</v>
      </c>
      <c r="I53" s="11">
        <v>1.26</v>
      </c>
    </row>
    <row r="54" spans="1:9" ht="11.1" customHeight="1">
      <c r="A54" s="100">
        <v>46104</v>
      </c>
      <c r="B54" s="10" t="s">
        <v>292</v>
      </c>
      <c r="C54" s="10" t="s">
        <v>321</v>
      </c>
      <c r="D54" s="10"/>
      <c r="E54" s="11">
        <v>257.95999999999998</v>
      </c>
      <c r="F54" s="11">
        <v>0</v>
      </c>
      <c r="G54" s="11">
        <f t="shared" si="0"/>
        <v>420.97000000000008</v>
      </c>
      <c r="H54" s="11">
        <v>309.55</v>
      </c>
      <c r="I54" s="11">
        <v>51.59</v>
      </c>
    </row>
    <row r="55" spans="1:9" ht="11.1" customHeight="1">
      <c r="A55" s="100">
        <v>46104</v>
      </c>
      <c r="B55" s="10" t="s">
        <v>292</v>
      </c>
      <c r="C55" s="10" t="s">
        <v>327</v>
      </c>
      <c r="D55" s="10"/>
      <c r="E55" s="11">
        <v>24.99</v>
      </c>
      <c r="F55" s="11">
        <v>0</v>
      </c>
      <c r="G55" s="11">
        <f t="shared" si="0"/>
        <v>445.96000000000009</v>
      </c>
      <c r="H55" s="11">
        <v>29.99</v>
      </c>
      <c r="I55" s="11">
        <v>5</v>
      </c>
    </row>
    <row r="56" spans="1:9" ht="11.1" customHeight="1">
      <c r="A56" s="100">
        <v>46105</v>
      </c>
      <c r="B56" s="10" t="s">
        <v>292</v>
      </c>
      <c r="C56" s="10" t="s">
        <v>328</v>
      </c>
      <c r="D56" s="10"/>
      <c r="E56" s="11">
        <v>415</v>
      </c>
      <c r="F56" s="11">
        <v>0</v>
      </c>
      <c r="G56" s="11">
        <f t="shared" si="0"/>
        <v>860.96</v>
      </c>
      <c r="H56" s="11">
        <v>498</v>
      </c>
      <c r="I56" s="11">
        <v>83</v>
      </c>
    </row>
    <row r="57" spans="1:9" ht="11.1" customHeight="1">
      <c r="A57" s="100">
        <v>46105</v>
      </c>
      <c r="B57" s="10" t="s">
        <v>292</v>
      </c>
      <c r="C57" s="10" t="s">
        <v>329</v>
      </c>
      <c r="D57" s="10"/>
      <c r="E57" s="11">
        <v>6787.5</v>
      </c>
      <c r="F57" s="11">
        <v>0</v>
      </c>
      <c r="G57" s="11">
        <f t="shared" si="0"/>
        <v>7648.46</v>
      </c>
      <c r="H57" s="11">
        <v>8145</v>
      </c>
      <c r="I57" s="11">
        <v>1357.5</v>
      </c>
    </row>
    <row r="58" spans="1:9" ht="11.1" customHeight="1">
      <c r="A58" s="100">
        <v>46105</v>
      </c>
      <c r="B58" s="10" t="s">
        <v>292</v>
      </c>
      <c r="C58" s="10" t="s">
        <v>330</v>
      </c>
      <c r="D58" s="10"/>
      <c r="E58" s="11">
        <v>108</v>
      </c>
      <c r="F58" s="11">
        <v>0</v>
      </c>
      <c r="G58" s="11">
        <f t="shared" si="0"/>
        <v>7756.46</v>
      </c>
      <c r="H58" s="11">
        <v>129.6</v>
      </c>
      <c r="I58" s="11">
        <v>21.6</v>
      </c>
    </row>
    <row r="59" spans="1:9" ht="11.1" customHeight="1">
      <c r="A59" s="100">
        <v>46105</v>
      </c>
      <c r="B59" s="10" t="s">
        <v>292</v>
      </c>
      <c r="C59" s="10" t="s">
        <v>331</v>
      </c>
      <c r="D59" s="10"/>
      <c r="E59" s="11">
        <v>13.33</v>
      </c>
      <c r="F59" s="11">
        <v>0</v>
      </c>
      <c r="G59" s="11">
        <f t="shared" si="0"/>
        <v>7769.79</v>
      </c>
      <c r="H59" s="11">
        <v>16</v>
      </c>
      <c r="I59" s="11">
        <v>2.67</v>
      </c>
    </row>
    <row r="60" spans="1:9" ht="11.1" customHeight="1">
      <c r="A60" s="100">
        <v>46106</v>
      </c>
      <c r="B60" s="10" t="s">
        <v>292</v>
      </c>
      <c r="C60" s="10" t="s">
        <v>332</v>
      </c>
      <c r="D60" s="10"/>
      <c r="E60" s="11">
        <v>494.42</v>
      </c>
      <c r="F60" s="11">
        <v>0</v>
      </c>
      <c r="G60" s="11">
        <f t="shared" si="0"/>
        <v>8264.2099999999991</v>
      </c>
      <c r="H60" s="11">
        <v>593.29999999999995</v>
      </c>
      <c r="I60" s="11">
        <v>98.88</v>
      </c>
    </row>
    <row r="61" spans="1:9" ht="11.1" customHeight="1">
      <c r="A61" s="100">
        <v>46106</v>
      </c>
      <c r="B61" s="10" t="s">
        <v>292</v>
      </c>
      <c r="C61" s="10" t="s">
        <v>333</v>
      </c>
      <c r="D61" s="10"/>
      <c r="E61" s="11">
        <v>23.7</v>
      </c>
      <c r="F61" s="11">
        <v>0</v>
      </c>
      <c r="G61" s="11">
        <f t="shared" si="0"/>
        <v>8287.91</v>
      </c>
      <c r="H61" s="11">
        <v>28.44</v>
      </c>
      <c r="I61" s="11">
        <v>4.74</v>
      </c>
    </row>
    <row r="62" spans="1:9" ht="11.1" customHeight="1">
      <c r="A62" s="100">
        <v>46107</v>
      </c>
      <c r="B62" s="10" t="s">
        <v>292</v>
      </c>
      <c r="C62" s="10" t="s">
        <v>314</v>
      </c>
      <c r="D62" s="10"/>
      <c r="E62" s="11">
        <v>1050</v>
      </c>
      <c r="F62" s="11">
        <v>0</v>
      </c>
      <c r="G62" s="11">
        <f t="shared" si="0"/>
        <v>9337.91</v>
      </c>
      <c r="H62" s="11">
        <v>1260</v>
      </c>
      <c r="I62" s="11">
        <v>210</v>
      </c>
    </row>
    <row r="63" spans="1:9" ht="11.1" customHeight="1">
      <c r="A63" s="100">
        <v>46109</v>
      </c>
      <c r="B63" s="10" t="s">
        <v>292</v>
      </c>
      <c r="C63" s="10" t="s">
        <v>334</v>
      </c>
      <c r="D63" s="10" t="s">
        <v>335</v>
      </c>
      <c r="E63" s="11">
        <v>2900</v>
      </c>
      <c r="F63" s="11">
        <v>0</v>
      </c>
      <c r="G63" s="11">
        <f t="shared" si="0"/>
        <v>12237.91</v>
      </c>
      <c r="H63" s="11">
        <v>2900</v>
      </c>
      <c r="I63" s="11">
        <v>0</v>
      </c>
    </row>
    <row r="64" spans="1:9" ht="11.1" customHeight="1">
      <c r="A64" s="100">
        <v>46111</v>
      </c>
      <c r="B64" s="10" t="s">
        <v>292</v>
      </c>
      <c r="C64" s="10" t="s">
        <v>336</v>
      </c>
      <c r="D64" s="10"/>
      <c r="E64" s="11">
        <v>4</v>
      </c>
      <c r="F64" s="11">
        <v>0</v>
      </c>
      <c r="G64" s="11">
        <f t="shared" si="0"/>
        <v>12241.91</v>
      </c>
      <c r="H64" s="11">
        <v>4.8</v>
      </c>
      <c r="I64" s="11">
        <v>0.8</v>
      </c>
    </row>
    <row r="65" spans="1:10" ht="11.1" customHeight="1">
      <c r="A65" s="100">
        <v>46111</v>
      </c>
      <c r="B65" s="10" t="s">
        <v>292</v>
      </c>
      <c r="C65" s="10" t="s">
        <v>336</v>
      </c>
      <c r="D65" s="10"/>
      <c r="E65" s="11">
        <v>39.25</v>
      </c>
      <c r="F65" s="11">
        <v>0</v>
      </c>
      <c r="G65" s="11">
        <f t="shared" si="0"/>
        <v>12281.16</v>
      </c>
      <c r="H65" s="11">
        <v>47.1</v>
      </c>
      <c r="I65" s="11">
        <v>7.85</v>
      </c>
    </row>
    <row r="66" spans="1:10" ht="11.1" customHeight="1">
      <c r="A66" s="100">
        <v>46111</v>
      </c>
      <c r="B66" s="10" t="s">
        <v>292</v>
      </c>
      <c r="C66" s="10" t="s">
        <v>336</v>
      </c>
      <c r="D66" s="10"/>
      <c r="E66" s="11">
        <v>32.75</v>
      </c>
      <c r="F66" s="11">
        <v>0</v>
      </c>
      <c r="G66" s="53">
        <f t="shared" si="0"/>
        <v>12313.91</v>
      </c>
      <c r="H66" s="11">
        <v>39.299999999999997</v>
      </c>
      <c r="I66" s="11">
        <v>6.55</v>
      </c>
      <c r="J66" s="19" t="s">
        <v>861</v>
      </c>
    </row>
    <row r="67" spans="1:10" ht="11.1" customHeight="1">
      <c r="A67" s="100">
        <v>46113</v>
      </c>
      <c r="B67" s="10" t="s">
        <v>292</v>
      </c>
      <c r="C67" s="10" t="s">
        <v>316</v>
      </c>
      <c r="D67" s="10"/>
      <c r="E67" s="53">
        <v>22.08</v>
      </c>
      <c r="F67" s="11">
        <v>0</v>
      </c>
      <c r="G67" s="11">
        <f t="shared" si="0"/>
        <v>12335.99</v>
      </c>
      <c r="H67" s="11">
        <v>26.49</v>
      </c>
      <c r="I67" s="11">
        <v>4.41</v>
      </c>
      <c r="J67" s="19" t="s">
        <v>861</v>
      </c>
    </row>
    <row r="68" spans="1:10" ht="11.1" customHeight="1">
      <c r="A68" s="100">
        <v>46113</v>
      </c>
      <c r="B68" s="10" t="s">
        <v>292</v>
      </c>
      <c r="C68" s="10" t="s">
        <v>337</v>
      </c>
      <c r="D68" s="10"/>
      <c r="E68" s="53">
        <v>38.24</v>
      </c>
      <c r="F68" s="11">
        <v>0</v>
      </c>
      <c r="G68" s="11">
        <f t="shared" si="0"/>
        <v>12374.23</v>
      </c>
      <c r="H68" s="11">
        <v>45.89</v>
      </c>
      <c r="I68" s="11">
        <v>7.65</v>
      </c>
      <c r="J68" s="19" t="s">
        <v>861</v>
      </c>
    </row>
    <row r="69" spans="1:10" ht="11.1" customHeight="1">
      <c r="A69" s="100">
        <v>46113</v>
      </c>
      <c r="B69" s="10" t="s">
        <v>292</v>
      </c>
      <c r="C69" s="10" t="s">
        <v>338</v>
      </c>
      <c r="D69" s="10"/>
      <c r="E69" s="53">
        <v>2300</v>
      </c>
      <c r="F69" s="11">
        <v>0</v>
      </c>
      <c r="G69" s="11">
        <f t="shared" si="0"/>
        <v>14674.23</v>
      </c>
      <c r="H69" s="11">
        <v>2760</v>
      </c>
      <c r="I69" s="11">
        <v>460</v>
      </c>
      <c r="J69" s="19" t="s">
        <v>861</v>
      </c>
    </row>
    <row r="70" spans="1:10" ht="11.1" customHeight="1">
      <c r="A70" s="100">
        <v>46113</v>
      </c>
      <c r="B70" s="10" t="s">
        <v>292</v>
      </c>
      <c r="C70" s="10" t="s">
        <v>339</v>
      </c>
      <c r="D70" s="10"/>
      <c r="E70" s="53">
        <v>21.99</v>
      </c>
      <c r="F70" s="11">
        <v>0</v>
      </c>
      <c r="G70" s="11">
        <f t="shared" si="0"/>
        <v>14696.22</v>
      </c>
      <c r="H70" s="11">
        <v>26.39</v>
      </c>
      <c r="I70" s="11">
        <v>4.4000000000000004</v>
      </c>
      <c r="J70" s="19" t="s">
        <v>861</v>
      </c>
    </row>
    <row r="71" spans="1:10" ht="11.1" customHeight="1">
      <c r="A71" s="100">
        <v>46119</v>
      </c>
      <c r="B71" s="10" t="s">
        <v>292</v>
      </c>
      <c r="C71" s="10" t="s">
        <v>340</v>
      </c>
      <c r="D71" s="10"/>
      <c r="E71" s="53">
        <v>910</v>
      </c>
      <c r="F71" s="11">
        <v>0</v>
      </c>
      <c r="G71" s="11">
        <f t="shared" si="0"/>
        <v>15606.22</v>
      </c>
      <c r="H71" s="11">
        <v>1092</v>
      </c>
      <c r="I71" s="11">
        <v>182</v>
      </c>
      <c r="J71" s="19" t="s">
        <v>861</v>
      </c>
    </row>
    <row r="72" spans="1:10" ht="11.1" customHeight="1">
      <c r="A72" s="100">
        <v>46119</v>
      </c>
      <c r="B72" s="10" t="s">
        <v>292</v>
      </c>
      <c r="C72" s="10" t="s">
        <v>314</v>
      </c>
      <c r="D72" s="10"/>
      <c r="E72" s="53">
        <v>111.6</v>
      </c>
      <c r="F72" s="11">
        <v>0</v>
      </c>
      <c r="G72" s="11">
        <f t="shared" si="0"/>
        <v>15717.82</v>
      </c>
      <c r="H72" s="11">
        <v>133.91999999999999</v>
      </c>
      <c r="I72" s="11">
        <v>22.32</v>
      </c>
      <c r="J72" s="19" t="s">
        <v>861</v>
      </c>
    </row>
    <row r="73" spans="1:10" ht="11.1" customHeight="1">
      <c r="A73" s="100">
        <v>46134</v>
      </c>
      <c r="B73" s="10" t="s">
        <v>292</v>
      </c>
      <c r="C73" s="10" t="s">
        <v>341</v>
      </c>
      <c r="D73" s="10"/>
      <c r="E73" s="53">
        <v>15.78</v>
      </c>
      <c r="F73" s="11">
        <v>0</v>
      </c>
      <c r="G73" s="11">
        <f t="shared" ref="G73:G82" si="1">((G72 + E73) - F73)</f>
        <v>15733.6</v>
      </c>
      <c r="H73" s="11">
        <v>18.93</v>
      </c>
      <c r="I73" s="11">
        <v>3.15</v>
      </c>
      <c r="J73" s="19" t="s">
        <v>861</v>
      </c>
    </row>
    <row r="74" spans="1:10" ht="11.1" customHeight="1">
      <c r="A74" s="100">
        <v>46134</v>
      </c>
      <c r="B74" s="10" t="s">
        <v>292</v>
      </c>
      <c r="C74" s="10" t="s">
        <v>342</v>
      </c>
      <c r="D74" s="10"/>
      <c r="E74" s="53">
        <v>174.1</v>
      </c>
      <c r="F74" s="11">
        <v>0</v>
      </c>
      <c r="G74" s="11">
        <f t="shared" si="1"/>
        <v>15907.7</v>
      </c>
      <c r="H74" s="11">
        <v>208.92</v>
      </c>
      <c r="I74" s="11">
        <v>34.82</v>
      </c>
      <c r="J74" s="19" t="s">
        <v>861</v>
      </c>
    </row>
    <row r="75" spans="1:10" ht="11.1" customHeight="1">
      <c r="A75" s="100">
        <v>46134</v>
      </c>
      <c r="B75" s="10" t="s">
        <v>292</v>
      </c>
      <c r="C75" s="10" t="s">
        <v>341</v>
      </c>
      <c r="D75" s="10"/>
      <c r="E75" s="53">
        <v>5.72</v>
      </c>
      <c r="F75" s="11">
        <v>0</v>
      </c>
      <c r="G75" s="11">
        <f t="shared" si="1"/>
        <v>15913.42</v>
      </c>
      <c r="H75" s="11">
        <v>6.86</v>
      </c>
      <c r="I75" s="11">
        <v>1.1399999999999999</v>
      </c>
      <c r="J75" s="19" t="s">
        <v>861</v>
      </c>
    </row>
    <row r="76" spans="1:10" ht="11.1" customHeight="1">
      <c r="A76" s="100">
        <v>46134</v>
      </c>
      <c r="B76" s="10" t="s">
        <v>292</v>
      </c>
      <c r="C76" s="10" t="s">
        <v>341</v>
      </c>
      <c r="D76" s="10"/>
      <c r="E76" s="53">
        <v>55.1</v>
      </c>
      <c r="F76" s="11">
        <v>0</v>
      </c>
      <c r="G76" s="11">
        <f t="shared" si="1"/>
        <v>15968.52</v>
      </c>
      <c r="H76" s="11">
        <v>66.12</v>
      </c>
      <c r="I76" s="11">
        <v>11.02</v>
      </c>
      <c r="J76" s="19" t="s">
        <v>861</v>
      </c>
    </row>
    <row r="77" spans="1:10" ht="11.1" customHeight="1">
      <c r="A77" s="100">
        <v>46134</v>
      </c>
      <c r="B77" s="10" t="s">
        <v>292</v>
      </c>
      <c r="C77" s="10" t="s">
        <v>341</v>
      </c>
      <c r="D77" s="10"/>
      <c r="E77" s="53">
        <v>48.38</v>
      </c>
      <c r="F77" s="11">
        <v>0</v>
      </c>
      <c r="G77" s="11">
        <f t="shared" si="1"/>
        <v>16016.9</v>
      </c>
      <c r="H77" s="11">
        <v>58.06</v>
      </c>
      <c r="I77" s="11">
        <v>9.68</v>
      </c>
      <c r="J77" s="19" t="s">
        <v>861</v>
      </c>
    </row>
    <row r="78" spans="1:10" ht="11.1" customHeight="1">
      <c r="A78" s="100">
        <v>46134</v>
      </c>
      <c r="B78" s="10" t="s">
        <v>292</v>
      </c>
      <c r="C78" s="10" t="s">
        <v>341</v>
      </c>
      <c r="D78" s="10"/>
      <c r="E78" s="53">
        <v>9.16</v>
      </c>
      <c r="F78" s="11">
        <v>0</v>
      </c>
      <c r="G78" s="11">
        <f t="shared" si="1"/>
        <v>16026.06</v>
      </c>
      <c r="H78" s="11">
        <v>10.99</v>
      </c>
      <c r="I78" s="11">
        <v>1.83</v>
      </c>
      <c r="J78" s="19" t="s">
        <v>861</v>
      </c>
    </row>
    <row r="79" spans="1:10" ht="11.1" customHeight="1">
      <c r="A79" s="100">
        <v>46134</v>
      </c>
      <c r="B79" s="10" t="s">
        <v>292</v>
      </c>
      <c r="C79" s="10" t="s">
        <v>341</v>
      </c>
      <c r="D79" s="10"/>
      <c r="E79" s="53">
        <v>45.63</v>
      </c>
      <c r="F79" s="11">
        <v>0</v>
      </c>
      <c r="G79" s="11">
        <f t="shared" si="1"/>
        <v>16071.689999999999</v>
      </c>
      <c r="H79" s="11">
        <v>54.75</v>
      </c>
      <c r="I79" s="11">
        <v>9.1199999999999992</v>
      </c>
      <c r="J79" s="19" t="s">
        <v>861</v>
      </c>
    </row>
    <row r="80" spans="1:10" ht="11.1" customHeight="1">
      <c r="A80" s="100">
        <v>46134</v>
      </c>
      <c r="B80" s="10" t="s">
        <v>292</v>
      </c>
      <c r="C80" s="10" t="s">
        <v>324</v>
      </c>
      <c r="D80" s="10"/>
      <c r="E80" s="53">
        <v>60.63</v>
      </c>
      <c r="F80" s="11">
        <v>0</v>
      </c>
      <c r="G80" s="11">
        <f t="shared" si="1"/>
        <v>16132.319999999998</v>
      </c>
      <c r="H80" s="11">
        <v>72.75</v>
      </c>
      <c r="I80" s="11">
        <v>12.12</v>
      </c>
      <c r="J80" s="19" t="s">
        <v>861</v>
      </c>
    </row>
    <row r="81" spans="1:10" ht="11.1" customHeight="1">
      <c r="A81" s="100">
        <v>46181</v>
      </c>
      <c r="B81" s="10" t="s">
        <v>292</v>
      </c>
      <c r="C81" s="10" t="s">
        <v>343</v>
      </c>
      <c r="D81" s="10"/>
      <c r="E81" s="53">
        <v>94.11</v>
      </c>
      <c r="F81" s="11">
        <v>0</v>
      </c>
      <c r="G81" s="11">
        <f t="shared" si="1"/>
        <v>16226.429999999998</v>
      </c>
      <c r="H81" s="11">
        <v>112.93</v>
      </c>
      <c r="I81" s="11">
        <v>18.82</v>
      </c>
      <c r="J81" s="19" t="s">
        <v>861</v>
      </c>
    </row>
    <row r="82" spans="1:10" ht="11.1" customHeight="1">
      <c r="A82" s="100">
        <v>46223</v>
      </c>
      <c r="B82" s="10" t="s">
        <v>292</v>
      </c>
      <c r="C82" s="10" t="s">
        <v>344</v>
      </c>
      <c r="D82" s="10"/>
      <c r="E82" s="53">
        <v>620</v>
      </c>
      <c r="F82" s="11">
        <v>0</v>
      </c>
      <c r="G82" s="11">
        <f t="shared" si="1"/>
        <v>16846.43</v>
      </c>
      <c r="H82" s="11">
        <v>620</v>
      </c>
      <c r="I82" s="11">
        <v>0</v>
      </c>
      <c r="J82" s="19" t="s">
        <v>861</v>
      </c>
    </row>
    <row r="83" spans="1:10" ht="11.1" customHeight="1">
      <c r="A83" s="101" t="s">
        <v>345</v>
      </c>
      <c r="B83" s="101"/>
      <c r="C83" s="101"/>
      <c r="D83" s="101"/>
      <c r="E83" s="102">
        <f>SUM(E8:E82)</f>
        <v>19157.960000000003</v>
      </c>
      <c r="F83" s="102">
        <f>SUM(F8:F82)</f>
        <v>2311.5300000000002</v>
      </c>
      <c r="G83" s="102">
        <f>G82</f>
        <v>16846.43</v>
      </c>
      <c r="H83" s="102">
        <f>SUM(H8:H82)</f>
        <v>19785.219999999998</v>
      </c>
      <c r="I83" s="102">
        <f>SUM(I8:I82)</f>
        <v>2938.79</v>
      </c>
    </row>
    <row r="84" spans="1:10" ht="13.35" customHeight="1"/>
    <row r="85" spans="1:10" s="97" customFormat="1" ht="12.2" customHeight="1">
      <c r="A85" s="98" t="s">
        <v>49</v>
      </c>
      <c r="B85" s="98"/>
      <c r="C85" s="98"/>
      <c r="D85" s="98"/>
      <c r="E85" s="98"/>
      <c r="F85" s="98"/>
      <c r="G85" s="98"/>
      <c r="H85" s="98"/>
      <c r="I85" s="98"/>
      <c r="J85" s="113"/>
    </row>
    <row r="86" spans="1:10" ht="11.1" customHeight="1">
      <c r="A86" s="99">
        <v>45957</v>
      </c>
      <c r="B86" s="8" t="s">
        <v>292</v>
      </c>
      <c r="C86" s="8" t="s">
        <v>346</v>
      </c>
      <c r="D86" s="8"/>
      <c r="E86" s="9">
        <v>199.17</v>
      </c>
      <c r="F86" s="9">
        <v>0</v>
      </c>
      <c r="G86" s="9">
        <f>(E86 - F86)</f>
        <v>199.17</v>
      </c>
      <c r="H86" s="9">
        <v>239</v>
      </c>
      <c r="I86" s="9">
        <v>39.83</v>
      </c>
    </row>
    <row r="87" spans="1:10" ht="11.1" customHeight="1">
      <c r="A87" s="100">
        <v>45961</v>
      </c>
      <c r="B87" s="10" t="s">
        <v>292</v>
      </c>
      <c r="C87" s="10" t="s">
        <v>347</v>
      </c>
      <c r="D87" s="10"/>
      <c r="E87" s="11">
        <v>70</v>
      </c>
      <c r="F87" s="11">
        <v>0</v>
      </c>
      <c r="G87" s="11">
        <f t="shared" ref="G87:G92" si="2">((G86 + E87) - F87)</f>
        <v>269.16999999999996</v>
      </c>
      <c r="H87" s="11">
        <v>84</v>
      </c>
      <c r="I87" s="11">
        <v>14</v>
      </c>
    </row>
    <row r="88" spans="1:10" ht="11.1" customHeight="1">
      <c r="A88" s="100">
        <v>45978</v>
      </c>
      <c r="B88" s="10" t="s">
        <v>292</v>
      </c>
      <c r="C88" s="10" t="s">
        <v>348</v>
      </c>
      <c r="D88" s="10"/>
      <c r="E88" s="11">
        <v>561.64</v>
      </c>
      <c r="F88" s="11">
        <v>0</v>
      </c>
      <c r="G88" s="11">
        <f t="shared" si="2"/>
        <v>830.81</v>
      </c>
      <c r="H88" s="11">
        <v>673.97</v>
      </c>
      <c r="I88" s="11">
        <v>112.33</v>
      </c>
    </row>
    <row r="89" spans="1:10" ht="11.1" customHeight="1">
      <c r="A89" s="100">
        <v>45978</v>
      </c>
      <c r="B89" s="10" t="s">
        <v>292</v>
      </c>
      <c r="C89" s="10" t="s">
        <v>348</v>
      </c>
      <c r="D89" s="10"/>
      <c r="E89" s="11">
        <v>573.29999999999995</v>
      </c>
      <c r="F89" s="11">
        <v>0</v>
      </c>
      <c r="G89" s="11">
        <f t="shared" si="2"/>
        <v>1404.11</v>
      </c>
      <c r="H89" s="11">
        <v>687.96</v>
      </c>
      <c r="I89" s="11">
        <v>114.66</v>
      </c>
    </row>
    <row r="90" spans="1:10" ht="11.1" customHeight="1">
      <c r="A90" s="100">
        <v>45979</v>
      </c>
      <c r="B90" s="10" t="s">
        <v>292</v>
      </c>
      <c r="C90" s="10" t="s">
        <v>349</v>
      </c>
      <c r="D90" s="10"/>
      <c r="E90" s="11">
        <v>154.43</v>
      </c>
      <c r="F90" s="11">
        <v>0</v>
      </c>
      <c r="G90" s="11">
        <f t="shared" si="2"/>
        <v>1558.54</v>
      </c>
      <c r="H90" s="11">
        <v>185.32</v>
      </c>
      <c r="I90" s="11">
        <v>30.89</v>
      </c>
    </row>
    <row r="91" spans="1:10" ht="11.1" customHeight="1">
      <c r="A91" s="100">
        <v>46034</v>
      </c>
      <c r="B91" s="10" t="s">
        <v>292</v>
      </c>
      <c r="C91" s="10" t="s">
        <v>350</v>
      </c>
      <c r="D91" s="10"/>
      <c r="E91" s="11">
        <v>384</v>
      </c>
      <c r="F91" s="11">
        <v>0</v>
      </c>
      <c r="G91" s="53">
        <f t="shared" si="2"/>
        <v>1942.54</v>
      </c>
      <c r="H91" s="11">
        <v>460.8</v>
      </c>
      <c r="I91" s="11">
        <v>76.8</v>
      </c>
      <c r="J91" s="55" t="s">
        <v>861</v>
      </c>
    </row>
    <row r="92" spans="1:10" ht="11.1" customHeight="1">
      <c r="A92" s="100">
        <v>46114</v>
      </c>
      <c r="B92" s="10" t="s">
        <v>292</v>
      </c>
      <c r="C92" s="10" t="s">
        <v>351</v>
      </c>
      <c r="D92" s="10" t="s">
        <v>352</v>
      </c>
      <c r="E92" s="53">
        <v>720</v>
      </c>
      <c r="F92" s="11">
        <v>0</v>
      </c>
      <c r="G92" s="11">
        <f t="shared" si="2"/>
        <v>2662.54</v>
      </c>
      <c r="H92" s="11">
        <v>720</v>
      </c>
      <c r="I92" s="11">
        <v>0</v>
      </c>
      <c r="J92" s="19" t="s">
        <v>861</v>
      </c>
    </row>
    <row r="93" spans="1:10" ht="11.1" customHeight="1">
      <c r="A93" s="101" t="s">
        <v>353</v>
      </c>
      <c r="B93" s="101"/>
      <c r="C93" s="101"/>
      <c r="D93" s="101"/>
      <c r="E93" s="102">
        <f>SUM(E86:E92)</f>
        <v>2662.54</v>
      </c>
      <c r="F93" s="102">
        <f>SUM(F86:F92)</f>
        <v>0</v>
      </c>
      <c r="G93" s="102">
        <f>G92</f>
        <v>2662.54</v>
      </c>
      <c r="H93" s="102">
        <f>SUM(H86:H92)</f>
        <v>3051.05</v>
      </c>
      <c r="I93" s="102">
        <f>SUM(I86:I92)</f>
        <v>388.51</v>
      </c>
    </row>
    <row r="94" spans="1:10" ht="13.35" customHeight="1"/>
    <row r="95" spans="1:10" s="97" customFormat="1" ht="12.2" customHeight="1">
      <c r="A95" s="98" t="s">
        <v>354</v>
      </c>
      <c r="B95" s="98"/>
      <c r="C95" s="98"/>
      <c r="D95" s="98"/>
      <c r="E95" s="98"/>
      <c r="F95" s="98"/>
      <c r="G95" s="98"/>
      <c r="H95" s="98"/>
      <c r="I95" s="98"/>
      <c r="J95" s="113"/>
    </row>
    <row r="96" spans="1:10" ht="11.1" customHeight="1">
      <c r="A96" s="99">
        <v>46137</v>
      </c>
      <c r="B96" s="8" t="s">
        <v>292</v>
      </c>
      <c r="C96" s="8" t="s">
        <v>355</v>
      </c>
      <c r="D96" s="8" t="s">
        <v>356</v>
      </c>
      <c r="E96" s="9">
        <v>155</v>
      </c>
      <c r="F96" s="9">
        <v>0</v>
      </c>
      <c r="G96" s="9">
        <f>(E96 - F96)</f>
        <v>155</v>
      </c>
      <c r="H96" s="9">
        <v>155</v>
      </c>
      <c r="I96" s="9">
        <v>0</v>
      </c>
    </row>
    <row r="97" spans="1:10" ht="11.1" customHeight="1">
      <c r="A97" s="101" t="s">
        <v>357</v>
      </c>
      <c r="B97" s="101"/>
      <c r="C97" s="101"/>
      <c r="D97" s="101"/>
      <c r="E97" s="102">
        <f>E96</f>
        <v>155</v>
      </c>
      <c r="F97" s="102">
        <f>F96</f>
        <v>0</v>
      </c>
      <c r="G97" s="102">
        <f>G96</f>
        <v>155</v>
      </c>
      <c r="H97" s="102">
        <f>H96</f>
        <v>155</v>
      </c>
      <c r="I97" s="102">
        <f>I96</f>
        <v>0</v>
      </c>
    </row>
    <row r="98" spans="1:10" ht="13.35" customHeight="1"/>
    <row r="99" spans="1:10" s="97" customFormat="1" ht="12.2" customHeight="1">
      <c r="A99" s="98" t="s">
        <v>40</v>
      </c>
      <c r="B99" s="98"/>
      <c r="C99" s="98"/>
      <c r="D99" s="98"/>
      <c r="E99" s="98"/>
      <c r="F99" s="98"/>
      <c r="G99" s="98"/>
      <c r="H99" s="98"/>
      <c r="I99" s="98"/>
      <c r="J99" s="113"/>
    </row>
    <row r="100" spans="1:10" ht="11.1" customHeight="1">
      <c r="A100" s="99">
        <v>45786</v>
      </c>
      <c r="B100" s="8" t="s">
        <v>292</v>
      </c>
      <c r="C100" s="8" t="s">
        <v>358</v>
      </c>
      <c r="D100" s="8" t="s">
        <v>850</v>
      </c>
      <c r="E100" s="118">
        <v>18659.61</v>
      </c>
      <c r="F100" s="9">
        <v>0</v>
      </c>
      <c r="G100" s="9">
        <f>(E100 - F100)</f>
        <v>18659.61</v>
      </c>
      <c r="H100" s="9">
        <v>22391.53</v>
      </c>
      <c r="I100" s="9">
        <v>3731.92</v>
      </c>
      <c r="J100" s="55" t="s">
        <v>861</v>
      </c>
    </row>
    <row r="101" spans="1:10" ht="11.1" customHeight="1">
      <c r="A101" s="100">
        <v>45971</v>
      </c>
      <c r="B101" s="10" t="s">
        <v>292</v>
      </c>
      <c r="C101" s="10" t="s">
        <v>359</v>
      </c>
      <c r="D101" s="10" t="s">
        <v>850</v>
      </c>
      <c r="E101" s="54">
        <v>16804.189999999999</v>
      </c>
      <c r="F101" s="11">
        <v>0</v>
      </c>
      <c r="G101" s="53">
        <f>((G100 + E101) - F101)</f>
        <v>35463.800000000003</v>
      </c>
      <c r="H101" s="11">
        <v>20165.03</v>
      </c>
      <c r="I101" s="11">
        <v>3360.84</v>
      </c>
      <c r="J101" s="55" t="s">
        <v>861</v>
      </c>
    </row>
    <row r="102" spans="1:10" ht="11.1" customHeight="1">
      <c r="A102" s="100">
        <v>46160</v>
      </c>
      <c r="B102" s="10" t="s">
        <v>292</v>
      </c>
      <c r="C102" s="10" t="s">
        <v>360</v>
      </c>
      <c r="D102" s="10" t="s">
        <v>850</v>
      </c>
      <c r="E102" s="53">
        <v>2437.5</v>
      </c>
      <c r="F102" s="11">
        <v>0</v>
      </c>
      <c r="G102" s="11">
        <f>((G101 + E102) - F102)</f>
        <v>37901.300000000003</v>
      </c>
      <c r="H102" s="11">
        <v>2925</v>
      </c>
      <c r="I102" s="11">
        <v>487.5</v>
      </c>
      <c r="J102" s="19" t="s">
        <v>862</v>
      </c>
    </row>
    <row r="103" spans="1:10" ht="11.1" customHeight="1">
      <c r="A103" s="100">
        <v>46234</v>
      </c>
      <c r="B103" s="10" t="s">
        <v>292</v>
      </c>
      <c r="C103" s="10" t="s">
        <v>361</v>
      </c>
      <c r="D103" s="10" t="s">
        <v>850</v>
      </c>
      <c r="E103" s="53">
        <v>5296.5</v>
      </c>
      <c r="F103" s="11">
        <v>0</v>
      </c>
      <c r="G103" s="11">
        <f>((G102 + E103) - F103)</f>
        <v>43197.8</v>
      </c>
      <c r="H103" s="11">
        <v>5296.5</v>
      </c>
      <c r="I103" s="11">
        <v>0</v>
      </c>
      <c r="J103" s="19" t="s">
        <v>862</v>
      </c>
    </row>
    <row r="104" spans="1:10" ht="11.1" customHeight="1">
      <c r="A104" s="101" t="s">
        <v>362</v>
      </c>
      <c r="B104" s="101"/>
      <c r="C104" s="101"/>
      <c r="D104" s="101"/>
      <c r="E104" s="102">
        <f>SUM(E100:E103)</f>
        <v>43197.8</v>
      </c>
      <c r="F104" s="102">
        <f>SUM(F100:F103)</f>
        <v>0</v>
      </c>
      <c r="G104" s="102">
        <f>G103</f>
        <v>43197.8</v>
      </c>
      <c r="H104" s="102">
        <f>SUM(H100:H103)</f>
        <v>50778.06</v>
      </c>
      <c r="I104" s="102">
        <f>SUM(I100:I103)</f>
        <v>7580.26</v>
      </c>
    </row>
    <row r="105" spans="1:10" ht="13.35" customHeight="1"/>
    <row r="106" spans="1:10" s="97" customFormat="1" ht="12.2" customHeight="1">
      <c r="A106" s="98" t="s">
        <v>43</v>
      </c>
      <c r="B106" s="98"/>
      <c r="C106" s="98"/>
      <c r="D106" s="98"/>
      <c r="E106" s="98"/>
      <c r="F106" s="98"/>
      <c r="G106" s="98"/>
      <c r="H106" s="98"/>
      <c r="I106" s="98"/>
      <c r="J106" s="113"/>
    </row>
    <row r="107" spans="1:10" ht="11.1" customHeight="1">
      <c r="A107" s="99">
        <v>45748</v>
      </c>
      <c r="B107" s="8" t="s">
        <v>292</v>
      </c>
      <c r="C107" s="8" t="s">
        <v>363</v>
      </c>
      <c r="D107" s="8"/>
      <c r="E107" s="9">
        <v>13.3</v>
      </c>
      <c r="F107" s="9">
        <v>0</v>
      </c>
      <c r="G107" s="9">
        <f>(E107 - F107)</f>
        <v>13.3</v>
      </c>
      <c r="H107" s="9">
        <v>15.96</v>
      </c>
      <c r="I107" s="9">
        <v>2.66</v>
      </c>
      <c r="J107" s="55" t="s">
        <v>861</v>
      </c>
    </row>
    <row r="108" spans="1:10" ht="11.1" customHeight="1">
      <c r="A108" s="100">
        <v>45785</v>
      </c>
      <c r="B108" s="10" t="s">
        <v>292</v>
      </c>
      <c r="C108" s="10" t="s">
        <v>364</v>
      </c>
      <c r="D108" s="10"/>
      <c r="E108" s="11">
        <v>20.39</v>
      </c>
      <c r="F108" s="11">
        <v>0</v>
      </c>
      <c r="G108" s="11">
        <f>((G107 + E108) - F108)</f>
        <v>33.69</v>
      </c>
      <c r="H108" s="11">
        <v>24.47</v>
      </c>
      <c r="I108" s="11">
        <v>4.08</v>
      </c>
      <c r="J108" s="55" t="s">
        <v>861</v>
      </c>
    </row>
    <row r="109" spans="1:10" ht="11.1" customHeight="1">
      <c r="A109" s="100">
        <v>45833</v>
      </c>
      <c r="B109" s="10" t="s">
        <v>292</v>
      </c>
      <c r="C109" s="10" t="s">
        <v>365</v>
      </c>
      <c r="D109" s="10"/>
      <c r="E109" s="11">
        <v>2500</v>
      </c>
      <c r="F109" s="11">
        <v>0</v>
      </c>
      <c r="G109" s="11">
        <f>((G108 + E109) - F109)</f>
        <v>2533.69</v>
      </c>
      <c r="H109" s="11">
        <v>3000</v>
      </c>
      <c r="I109" s="11">
        <v>500</v>
      </c>
      <c r="J109" s="55" t="s">
        <v>861</v>
      </c>
    </row>
    <row r="110" spans="1:10" ht="11.1" customHeight="1">
      <c r="A110" s="100">
        <v>45971</v>
      </c>
      <c r="B110" s="10" t="s">
        <v>292</v>
      </c>
      <c r="C110" s="10" t="s">
        <v>366</v>
      </c>
      <c r="D110" s="10"/>
      <c r="E110" s="11">
        <v>33.83</v>
      </c>
      <c r="F110" s="11">
        <v>0</v>
      </c>
      <c r="G110" s="11">
        <f>((G109 + E110) - F110)</f>
        <v>2567.52</v>
      </c>
      <c r="H110" s="11">
        <v>40.6</v>
      </c>
      <c r="I110" s="11">
        <v>6.77</v>
      </c>
      <c r="J110" s="55" t="s">
        <v>861</v>
      </c>
    </row>
    <row r="111" spans="1:10" ht="11.1" customHeight="1">
      <c r="A111" s="101" t="s">
        <v>367</v>
      </c>
      <c r="B111" s="101"/>
      <c r="C111" s="101"/>
      <c r="D111" s="101"/>
      <c r="E111" s="102">
        <f>SUM(E107:E110)</f>
        <v>2567.52</v>
      </c>
      <c r="F111" s="102">
        <f>SUM(F107:F110)</f>
        <v>0</v>
      </c>
      <c r="G111" s="103">
        <f>G110</f>
        <v>2567.52</v>
      </c>
      <c r="H111" s="102">
        <f>SUM(H107:H110)</f>
        <v>3081.0299999999997</v>
      </c>
      <c r="I111" s="102">
        <f>SUM(I107:I110)</f>
        <v>513.51</v>
      </c>
    </row>
    <row r="112" spans="1:10" ht="13.35" customHeight="1"/>
    <row r="113" spans="1:10" s="97" customFormat="1" ht="12.2" customHeight="1">
      <c r="A113" s="98" t="s">
        <v>47</v>
      </c>
      <c r="B113" s="98"/>
      <c r="C113" s="98"/>
      <c r="D113" s="98"/>
      <c r="E113" s="98"/>
      <c r="F113" s="98"/>
      <c r="G113" s="98"/>
      <c r="H113" s="98"/>
      <c r="I113" s="98"/>
      <c r="J113" s="113"/>
    </row>
    <row r="114" spans="1:10" ht="11.1" customHeight="1">
      <c r="A114" s="99">
        <v>45915</v>
      </c>
      <c r="B114" s="8" t="s">
        <v>292</v>
      </c>
      <c r="C114" s="8" t="s">
        <v>368</v>
      </c>
      <c r="D114" s="8"/>
      <c r="E114" s="9">
        <v>1168.72</v>
      </c>
      <c r="F114" s="9">
        <v>0</v>
      </c>
      <c r="G114" s="9">
        <f>(E114 - F114)</f>
        <v>1168.72</v>
      </c>
      <c r="H114" s="9">
        <v>1168.72</v>
      </c>
      <c r="I114" s="9">
        <v>0</v>
      </c>
      <c r="J114" s="55" t="s">
        <v>861</v>
      </c>
    </row>
    <row r="115" spans="1:10" ht="11.1" customHeight="1">
      <c r="A115" s="100">
        <v>46105</v>
      </c>
      <c r="B115" s="10" t="s">
        <v>292</v>
      </c>
      <c r="C115" s="10" t="s">
        <v>368</v>
      </c>
      <c r="D115" s="10"/>
      <c r="E115" s="11">
        <v>405.35</v>
      </c>
      <c r="F115" s="11">
        <v>0</v>
      </c>
      <c r="G115" s="11">
        <f>((G114 + E115) - F115)</f>
        <v>1574.0700000000002</v>
      </c>
      <c r="H115" s="11">
        <v>405.35</v>
      </c>
      <c r="I115" s="11">
        <v>0</v>
      </c>
      <c r="J115" s="55" t="s">
        <v>861</v>
      </c>
    </row>
    <row r="116" spans="1:10" ht="11.1" customHeight="1">
      <c r="A116" s="101" t="s">
        <v>369</v>
      </c>
      <c r="B116" s="101"/>
      <c r="C116" s="101"/>
      <c r="D116" s="101"/>
      <c r="E116" s="102">
        <f>SUM(E114:E115)</f>
        <v>1574.0700000000002</v>
      </c>
      <c r="F116" s="102">
        <f>SUM(F114:F115)</f>
        <v>0</v>
      </c>
      <c r="G116" s="103">
        <f>G115</f>
        <v>1574.0700000000002</v>
      </c>
      <c r="H116" s="102">
        <f>SUM(H114:H115)</f>
        <v>1574.0700000000002</v>
      </c>
      <c r="I116" s="102">
        <f>SUM(I114:I115)</f>
        <v>0</v>
      </c>
    </row>
    <row r="117" spans="1:10" ht="13.35" customHeight="1"/>
    <row r="118" spans="1:10" s="97" customFormat="1" ht="12.2" customHeight="1">
      <c r="A118" s="98" t="s">
        <v>55</v>
      </c>
      <c r="B118" s="98"/>
      <c r="C118" s="98"/>
      <c r="D118" s="98"/>
      <c r="E118" s="98"/>
      <c r="F118" s="98"/>
      <c r="G118" s="98"/>
      <c r="H118" s="98"/>
      <c r="I118" s="98"/>
      <c r="J118" s="113"/>
    </row>
    <row r="119" spans="1:10" ht="11.1" customHeight="1">
      <c r="A119" s="99">
        <v>45748</v>
      </c>
      <c r="B119" s="8" t="s">
        <v>292</v>
      </c>
      <c r="C119" s="8" t="s">
        <v>370</v>
      </c>
      <c r="D119" s="8"/>
      <c r="E119" s="9">
        <v>32.729999999999997</v>
      </c>
      <c r="F119" s="9">
        <v>0</v>
      </c>
      <c r="G119" s="9">
        <f>(E119 - F119)</f>
        <v>32.729999999999997</v>
      </c>
      <c r="H119" s="9">
        <v>39.270000000000003</v>
      </c>
      <c r="I119" s="9">
        <v>6.54</v>
      </c>
    </row>
    <row r="120" spans="1:10" ht="11.1" customHeight="1">
      <c r="A120" s="100">
        <v>45748</v>
      </c>
      <c r="B120" s="10" t="s">
        <v>284</v>
      </c>
      <c r="C120" s="10" t="s">
        <v>371</v>
      </c>
      <c r="D120" s="10" t="s">
        <v>313</v>
      </c>
      <c r="E120" s="11">
        <v>0</v>
      </c>
      <c r="F120" s="11">
        <v>873.33</v>
      </c>
      <c r="G120" s="11">
        <f t="shared" ref="G120:G151" si="3">((G119 + E120) - F120)</f>
        <v>-840.6</v>
      </c>
      <c r="H120" s="11">
        <v>-873.33</v>
      </c>
      <c r="I120" s="11">
        <v>0</v>
      </c>
    </row>
    <row r="121" spans="1:10" ht="11.1" customHeight="1">
      <c r="A121" s="100">
        <v>45752</v>
      </c>
      <c r="B121" s="10" t="s">
        <v>292</v>
      </c>
      <c r="C121" s="10" t="s">
        <v>372</v>
      </c>
      <c r="D121" s="10" t="s">
        <v>373</v>
      </c>
      <c r="E121" s="11">
        <v>333.33</v>
      </c>
      <c r="F121" s="11">
        <v>0</v>
      </c>
      <c r="G121" s="11">
        <f t="shared" si="3"/>
        <v>-507.27000000000004</v>
      </c>
      <c r="H121" s="11">
        <v>400</v>
      </c>
      <c r="I121" s="11">
        <v>66.67</v>
      </c>
    </row>
    <row r="122" spans="1:10" ht="11.1" customHeight="1">
      <c r="A122" s="100">
        <v>45757</v>
      </c>
      <c r="B122" s="10" t="s">
        <v>292</v>
      </c>
      <c r="C122" s="10" t="s">
        <v>374</v>
      </c>
      <c r="D122" s="10"/>
      <c r="E122" s="11">
        <v>10</v>
      </c>
      <c r="F122" s="11">
        <v>0</v>
      </c>
      <c r="G122" s="11">
        <f t="shared" si="3"/>
        <v>-497.27000000000004</v>
      </c>
      <c r="H122" s="11">
        <v>10</v>
      </c>
      <c r="I122" s="11">
        <v>0</v>
      </c>
    </row>
    <row r="123" spans="1:10" ht="11.1" customHeight="1">
      <c r="A123" s="100">
        <v>45761</v>
      </c>
      <c r="B123" s="10" t="s">
        <v>292</v>
      </c>
      <c r="C123" s="10" t="s">
        <v>375</v>
      </c>
      <c r="D123" s="10"/>
      <c r="E123" s="11">
        <v>540</v>
      </c>
      <c r="F123" s="11">
        <v>0</v>
      </c>
      <c r="G123" s="11">
        <f t="shared" si="3"/>
        <v>42.729999999999961</v>
      </c>
      <c r="H123" s="11">
        <v>648</v>
      </c>
      <c r="I123" s="11">
        <v>108</v>
      </c>
    </row>
    <row r="124" spans="1:10" ht="11.1" customHeight="1">
      <c r="A124" s="100">
        <v>45793</v>
      </c>
      <c r="B124" s="10" t="s">
        <v>292</v>
      </c>
      <c r="C124" s="10" t="s">
        <v>376</v>
      </c>
      <c r="D124" s="10"/>
      <c r="E124" s="11">
        <v>32.49</v>
      </c>
      <c r="F124" s="11">
        <v>0</v>
      </c>
      <c r="G124" s="11">
        <f t="shared" si="3"/>
        <v>75.21999999999997</v>
      </c>
      <c r="H124" s="11">
        <v>38.99</v>
      </c>
      <c r="I124" s="11">
        <v>6.5</v>
      </c>
    </row>
    <row r="125" spans="1:10" ht="11.1" customHeight="1">
      <c r="A125" s="100">
        <v>45833</v>
      </c>
      <c r="B125" s="10" t="s">
        <v>292</v>
      </c>
      <c r="C125" s="10" t="s">
        <v>377</v>
      </c>
      <c r="D125" s="10"/>
      <c r="E125" s="11">
        <v>235.2</v>
      </c>
      <c r="F125" s="11">
        <v>0</v>
      </c>
      <c r="G125" s="11">
        <f t="shared" si="3"/>
        <v>310.41999999999996</v>
      </c>
      <c r="H125" s="11">
        <v>235.2</v>
      </c>
      <c r="I125" s="11">
        <v>0</v>
      </c>
    </row>
    <row r="126" spans="1:10" ht="11.1" customHeight="1">
      <c r="A126" s="100">
        <v>45861</v>
      </c>
      <c r="B126" s="10" t="s">
        <v>292</v>
      </c>
      <c r="C126" s="10" t="s">
        <v>374</v>
      </c>
      <c r="D126" s="10"/>
      <c r="E126" s="11">
        <v>10</v>
      </c>
      <c r="F126" s="11">
        <v>0</v>
      </c>
      <c r="G126" s="11">
        <f t="shared" si="3"/>
        <v>320.41999999999996</v>
      </c>
      <c r="H126" s="11">
        <v>10</v>
      </c>
      <c r="I126" s="11">
        <v>0</v>
      </c>
    </row>
    <row r="127" spans="1:10" ht="11.1" customHeight="1">
      <c r="A127" s="100">
        <v>45861</v>
      </c>
      <c r="B127" s="10" t="s">
        <v>292</v>
      </c>
      <c r="C127" s="10" t="s">
        <v>374</v>
      </c>
      <c r="D127" s="10"/>
      <c r="E127" s="11">
        <v>10</v>
      </c>
      <c r="F127" s="11">
        <v>0</v>
      </c>
      <c r="G127" s="11">
        <f t="shared" si="3"/>
        <v>330.41999999999996</v>
      </c>
      <c r="H127" s="11">
        <v>10</v>
      </c>
      <c r="I127" s="11">
        <v>0</v>
      </c>
    </row>
    <row r="128" spans="1:10" ht="11.1" customHeight="1">
      <c r="A128" s="100">
        <v>45878</v>
      </c>
      <c r="B128" s="10" t="s">
        <v>292</v>
      </c>
      <c r="C128" s="10" t="s">
        <v>378</v>
      </c>
      <c r="D128" s="10" t="s">
        <v>379</v>
      </c>
      <c r="E128" s="11">
        <v>145</v>
      </c>
      <c r="F128" s="11">
        <v>0</v>
      </c>
      <c r="G128" s="11">
        <f t="shared" si="3"/>
        <v>475.41999999999996</v>
      </c>
      <c r="H128" s="11">
        <v>145</v>
      </c>
      <c r="I128" s="11">
        <v>0</v>
      </c>
    </row>
    <row r="129" spans="1:9" ht="11.1" customHeight="1">
      <c r="A129" s="100">
        <v>45887</v>
      </c>
      <c r="B129" s="10" t="s">
        <v>292</v>
      </c>
      <c r="C129" s="10" t="s">
        <v>380</v>
      </c>
      <c r="D129" s="10"/>
      <c r="E129" s="11">
        <v>16.670000000000002</v>
      </c>
      <c r="F129" s="11">
        <v>0</v>
      </c>
      <c r="G129" s="11">
        <f t="shared" si="3"/>
        <v>492.09</v>
      </c>
      <c r="H129" s="11">
        <v>20</v>
      </c>
      <c r="I129" s="11">
        <v>3.33</v>
      </c>
    </row>
    <row r="130" spans="1:9" ht="11.1" customHeight="1">
      <c r="A130" s="100">
        <v>45887</v>
      </c>
      <c r="B130" s="10" t="s">
        <v>292</v>
      </c>
      <c r="C130" s="10" t="s">
        <v>381</v>
      </c>
      <c r="D130" s="10"/>
      <c r="E130" s="11">
        <v>57.18</v>
      </c>
      <c r="F130" s="11">
        <v>0</v>
      </c>
      <c r="G130" s="11">
        <f t="shared" si="3"/>
        <v>549.27</v>
      </c>
      <c r="H130" s="11">
        <v>68.62</v>
      </c>
      <c r="I130" s="11">
        <v>11.44</v>
      </c>
    </row>
    <row r="131" spans="1:9" ht="11.1" customHeight="1">
      <c r="A131" s="100">
        <v>45887</v>
      </c>
      <c r="B131" s="10" t="s">
        <v>292</v>
      </c>
      <c r="C131" s="10" t="s">
        <v>382</v>
      </c>
      <c r="D131" s="10"/>
      <c r="E131" s="11">
        <v>20.5</v>
      </c>
      <c r="F131" s="11">
        <v>0</v>
      </c>
      <c r="G131" s="11">
        <f t="shared" si="3"/>
        <v>569.77</v>
      </c>
      <c r="H131" s="11">
        <v>24.6</v>
      </c>
      <c r="I131" s="11">
        <v>4.0999999999999996</v>
      </c>
    </row>
    <row r="132" spans="1:9" ht="11.1" customHeight="1">
      <c r="A132" s="100">
        <v>45887</v>
      </c>
      <c r="B132" s="10" t="s">
        <v>292</v>
      </c>
      <c r="C132" s="10" t="s">
        <v>382</v>
      </c>
      <c r="D132" s="10"/>
      <c r="E132" s="11">
        <v>22.53</v>
      </c>
      <c r="F132" s="11">
        <v>0</v>
      </c>
      <c r="G132" s="11">
        <f t="shared" si="3"/>
        <v>592.29999999999995</v>
      </c>
      <c r="H132" s="11">
        <v>27.04</v>
      </c>
      <c r="I132" s="11">
        <v>4.51</v>
      </c>
    </row>
    <row r="133" spans="1:9" ht="11.1" customHeight="1">
      <c r="A133" s="100">
        <v>45887</v>
      </c>
      <c r="B133" s="10" t="s">
        <v>292</v>
      </c>
      <c r="C133" s="10" t="s">
        <v>382</v>
      </c>
      <c r="D133" s="10"/>
      <c r="E133" s="11">
        <v>6.95</v>
      </c>
      <c r="F133" s="11">
        <v>0</v>
      </c>
      <c r="G133" s="11">
        <f t="shared" si="3"/>
        <v>599.25</v>
      </c>
      <c r="H133" s="11">
        <v>8.34</v>
      </c>
      <c r="I133" s="11">
        <v>1.39</v>
      </c>
    </row>
    <row r="134" spans="1:9" ht="11.1" customHeight="1">
      <c r="A134" s="100">
        <v>45887</v>
      </c>
      <c r="B134" s="10" t="s">
        <v>292</v>
      </c>
      <c r="C134" s="10" t="s">
        <v>383</v>
      </c>
      <c r="D134" s="10"/>
      <c r="E134" s="11">
        <v>4.58</v>
      </c>
      <c r="F134" s="11">
        <v>0</v>
      </c>
      <c r="G134" s="11">
        <f t="shared" si="3"/>
        <v>603.83000000000004</v>
      </c>
      <c r="H134" s="11">
        <v>5.5</v>
      </c>
      <c r="I134" s="11">
        <v>0.92</v>
      </c>
    </row>
    <row r="135" spans="1:9" ht="11.1" customHeight="1">
      <c r="A135" s="100">
        <v>45887</v>
      </c>
      <c r="B135" s="10" t="s">
        <v>292</v>
      </c>
      <c r="C135" s="10" t="s">
        <v>384</v>
      </c>
      <c r="D135" s="10"/>
      <c r="E135" s="11">
        <v>11.48</v>
      </c>
      <c r="F135" s="11">
        <v>0</v>
      </c>
      <c r="G135" s="11">
        <f t="shared" si="3"/>
        <v>615.31000000000006</v>
      </c>
      <c r="H135" s="11">
        <v>13.78</v>
      </c>
      <c r="I135" s="11">
        <v>2.2999999999999998</v>
      </c>
    </row>
    <row r="136" spans="1:9" ht="11.1" customHeight="1">
      <c r="A136" s="100">
        <v>45898</v>
      </c>
      <c r="B136" s="10" t="s">
        <v>292</v>
      </c>
      <c r="C136" s="10" t="s">
        <v>385</v>
      </c>
      <c r="D136" s="10" t="s">
        <v>386</v>
      </c>
      <c r="E136" s="11">
        <v>420</v>
      </c>
      <c r="F136" s="11">
        <v>0</v>
      </c>
      <c r="G136" s="11">
        <f t="shared" si="3"/>
        <v>1035.31</v>
      </c>
      <c r="H136" s="11">
        <v>420</v>
      </c>
      <c r="I136" s="11">
        <v>0</v>
      </c>
    </row>
    <row r="137" spans="1:9" ht="11.1" customHeight="1">
      <c r="A137" s="100">
        <v>45915</v>
      </c>
      <c r="B137" s="10" t="s">
        <v>292</v>
      </c>
      <c r="C137" s="10" t="s">
        <v>387</v>
      </c>
      <c r="D137" s="10"/>
      <c r="E137" s="11">
        <v>11.88</v>
      </c>
      <c r="F137" s="11">
        <v>0</v>
      </c>
      <c r="G137" s="11">
        <f t="shared" si="3"/>
        <v>1047.19</v>
      </c>
      <c r="H137" s="11">
        <v>14.25</v>
      </c>
      <c r="I137" s="11">
        <v>2.37</v>
      </c>
    </row>
    <row r="138" spans="1:9" ht="11.1" customHeight="1">
      <c r="A138" s="100">
        <v>45915</v>
      </c>
      <c r="B138" s="10" t="s">
        <v>292</v>
      </c>
      <c r="C138" s="10" t="s">
        <v>388</v>
      </c>
      <c r="D138" s="10"/>
      <c r="E138" s="11">
        <v>82</v>
      </c>
      <c r="F138" s="11">
        <v>0</v>
      </c>
      <c r="G138" s="11">
        <f t="shared" si="3"/>
        <v>1129.19</v>
      </c>
      <c r="H138" s="11">
        <v>82</v>
      </c>
      <c r="I138" s="11">
        <v>0</v>
      </c>
    </row>
    <row r="139" spans="1:9" ht="11.1" customHeight="1">
      <c r="A139" s="100">
        <v>45918</v>
      </c>
      <c r="B139" s="10" t="s">
        <v>292</v>
      </c>
      <c r="C139" s="10" t="s">
        <v>389</v>
      </c>
      <c r="D139" s="10"/>
      <c r="E139" s="11">
        <v>10</v>
      </c>
      <c r="F139" s="11">
        <v>0</v>
      </c>
      <c r="G139" s="11">
        <f t="shared" si="3"/>
        <v>1139.19</v>
      </c>
      <c r="H139" s="11">
        <v>10</v>
      </c>
      <c r="I139" s="11">
        <v>0</v>
      </c>
    </row>
    <row r="140" spans="1:9" ht="11.1" customHeight="1">
      <c r="A140" s="100">
        <v>45918</v>
      </c>
      <c r="B140" s="10" t="s">
        <v>292</v>
      </c>
      <c r="C140" s="10" t="s">
        <v>390</v>
      </c>
      <c r="D140" s="10"/>
      <c r="E140" s="11">
        <v>10</v>
      </c>
      <c r="F140" s="11">
        <v>0</v>
      </c>
      <c r="G140" s="11">
        <f t="shared" si="3"/>
        <v>1149.19</v>
      </c>
      <c r="H140" s="11">
        <v>10</v>
      </c>
      <c r="I140" s="11">
        <v>0</v>
      </c>
    </row>
    <row r="141" spans="1:9" ht="11.1" customHeight="1">
      <c r="A141" s="100">
        <v>45918</v>
      </c>
      <c r="B141" s="10" t="s">
        <v>292</v>
      </c>
      <c r="C141" s="10" t="s">
        <v>390</v>
      </c>
      <c r="D141" s="10"/>
      <c r="E141" s="11">
        <v>10</v>
      </c>
      <c r="F141" s="11">
        <v>0</v>
      </c>
      <c r="G141" s="11">
        <f t="shared" si="3"/>
        <v>1159.19</v>
      </c>
      <c r="H141" s="11">
        <v>10</v>
      </c>
      <c r="I141" s="11">
        <v>0</v>
      </c>
    </row>
    <row r="142" spans="1:9" ht="11.1" customHeight="1">
      <c r="A142" s="100">
        <v>45950</v>
      </c>
      <c r="B142" s="10" t="s">
        <v>292</v>
      </c>
      <c r="C142" s="10" t="s">
        <v>391</v>
      </c>
      <c r="D142" s="10"/>
      <c r="E142" s="11">
        <v>16</v>
      </c>
      <c r="F142" s="11">
        <v>0</v>
      </c>
      <c r="G142" s="11">
        <f t="shared" si="3"/>
        <v>1175.19</v>
      </c>
      <c r="H142" s="11">
        <v>19.2</v>
      </c>
      <c r="I142" s="11">
        <v>3.2</v>
      </c>
    </row>
    <row r="143" spans="1:9" ht="11.1" customHeight="1">
      <c r="A143" s="100">
        <v>45969</v>
      </c>
      <c r="B143" s="10" t="s">
        <v>292</v>
      </c>
      <c r="C143" s="10" t="s">
        <v>392</v>
      </c>
      <c r="D143" s="10" t="s">
        <v>393</v>
      </c>
      <c r="E143" s="11">
        <v>600</v>
      </c>
      <c r="F143" s="11">
        <v>0</v>
      </c>
      <c r="G143" s="11">
        <f t="shared" si="3"/>
        <v>1775.19</v>
      </c>
      <c r="H143" s="11">
        <v>600</v>
      </c>
      <c r="I143" s="11">
        <v>0</v>
      </c>
    </row>
    <row r="144" spans="1:9" ht="11.1" customHeight="1">
      <c r="A144" s="100">
        <v>45971</v>
      </c>
      <c r="B144" s="10" t="s">
        <v>292</v>
      </c>
      <c r="C144" s="10" t="s">
        <v>387</v>
      </c>
      <c r="D144" s="10"/>
      <c r="E144" s="11">
        <v>27.8</v>
      </c>
      <c r="F144" s="11">
        <v>0</v>
      </c>
      <c r="G144" s="11">
        <f t="shared" si="3"/>
        <v>1802.99</v>
      </c>
      <c r="H144" s="11">
        <v>27.8</v>
      </c>
      <c r="I144" s="11">
        <v>0</v>
      </c>
    </row>
    <row r="145" spans="1:10" ht="11.1" customHeight="1">
      <c r="A145" s="100">
        <v>45971</v>
      </c>
      <c r="B145" s="10" t="s">
        <v>292</v>
      </c>
      <c r="C145" s="10" t="s">
        <v>394</v>
      </c>
      <c r="D145" s="10"/>
      <c r="E145" s="11">
        <v>18</v>
      </c>
      <c r="F145" s="11">
        <v>0</v>
      </c>
      <c r="G145" s="11">
        <f t="shared" si="3"/>
        <v>1820.99</v>
      </c>
      <c r="H145" s="11">
        <v>18</v>
      </c>
      <c r="I145" s="11">
        <v>0</v>
      </c>
    </row>
    <row r="146" spans="1:10" ht="11.1" customHeight="1">
      <c r="A146" s="100">
        <v>46003</v>
      </c>
      <c r="B146" s="10" t="s">
        <v>292</v>
      </c>
      <c r="C146" s="10" t="s">
        <v>395</v>
      </c>
      <c r="D146" s="10" t="s">
        <v>396</v>
      </c>
      <c r="E146" s="11">
        <v>375</v>
      </c>
      <c r="F146" s="11">
        <v>0</v>
      </c>
      <c r="G146" s="11">
        <f t="shared" si="3"/>
        <v>2195.9899999999998</v>
      </c>
      <c r="H146" s="11">
        <v>450</v>
      </c>
      <c r="I146" s="11">
        <v>75</v>
      </c>
    </row>
    <row r="147" spans="1:10" ht="11.1" customHeight="1">
      <c r="A147" s="100">
        <v>46003</v>
      </c>
      <c r="B147" s="10" t="s">
        <v>292</v>
      </c>
      <c r="C147" s="10" t="s">
        <v>397</v>
      </c>
      <c r="D147" s="10" t="s">
        <v>320</v>
      </c>
      <c r="E147" s="11">
        <v>975</v>
      </c>
      <c r="F147" s="11">
        <v>0</v>
      </c>
      <c r="G147" s="11">
        <f t="shared" si="3"/>
        <v>3170.99</v>
      </c>
      <c r="H147" s="11">
        <v>975</v>
      </c>
      <c r="I147" s="11">
        <v>0</v>
      </c>
    </row>
    <row r="148" spans="1:10" ht="11.1" customHeight="1">
      <c r="A148" s="100">
        <v>46022</v>
      </c>
      <c r="B148" s="10" t="s">
        <v>292</v>
      </c>
      <c r="C148" s="10" t="s">
        <v>390</v>
      </c>
      <c r="D148" s="10"/>
      <c r="E148" s="11">
        <v>10</v>
      </c>
      <c r="F148" s="11">
        <v>0</v>
      </c>
      <c r="G148" s="11">
        <f t="shared" si="3"/>
        <v>3180.99</v>
      </c>
      <c r="H148" s="11">
        <v>10</v>
      </c>
      <c r="I148" s="11">
        <v>0</v>
      </c>
    </row>
    <row r="149" spans="1:10" ht="11.1" customHeight="1">
      <c r="A149" s="100">
        <v>46022</v>
      </c>
      <c r="B149" s="10" t="s">
        <v>292</v>
      </c>
      <c r="C149" s="10" t="s">
        <v>390</v>
      </c>
      <c r="D149" s="10"/>
      <c r="E149" s="11">
        <v>10</v>
      </c>
      <c r="F149" s="11">
        <v>0</v>
      </c>
      <c r="G149" s="11">
        <f t="shared" si="3"/>
        <v>3190.99</v>
      </c>
      <c r="H149" s="11">
        <v>10</v>
      </c>
      <c r="I149" s="11">
        <v>0</v>
      </c>
    </row>
    <row r="150" spans="1:10" ht="11.1" customHeight="1">
      <c r="A150" s="100">
        <v>46034</v>
      </c>
      <c r="B150" s="10" t="s">
        <v>292</v>
      </c>
      <c r="C150" s="10" t="s">
        <v>390</v>
      </c>
      <c r="D150" s="10"/>
      <c r="E150" s="11">
        <v>10</v>
      </c>
      <c r="F150" s="11">
        <v>0</v>
      </c>
      <c r="G150" s="53">
        <f t="shared" si="3"/>
        <v>3200.99</v>
      </c>
      <c r="H150" s="11">
        <v>10</v>
      </c>
      <c r="I150" s="11">
        <v>0</v>
      </c>
    </row>
    <row r="151" spans="1:10" ht="11.1" customHeight="1">
      <c r="A151" s="100">
        <v>46134</v>
      </c>
      <c r="B151" s="10" t="s">
        <v>292</v>
      </c>
      <c r="C151" s="10" t="s">
        <v>398</v>
      </c>
      <c r="D151" s="10"/>
      <c r="E151" s="11">
        <v>436.67</v>
      </c>
      <c r="F151" s="11">
        <v>0</v>
      </c>
      <c r="G151" s="11">
        <f t="shared" si="3"/>
        <v>3637.66</v>
      </c>
      <c r="H151" s="11">
        <v>524</v>
      </c>
      <c r="I151" s="11">
        <v>87.33</v>
      </c>
      <c r="J151" s="55" t="s">
        <v>860</v>
      </c>
    </row>
    <row r="152" spans="1:10" ht="11.1" customHeight="1">
      <c r="A152" s="101" t="s">
        <v>399</v>
      </c>
      <c r="B152" s="101"/>
      <c r="C152" s="101"/>
      <c r="D152" s="101"/>
      <c r="E152" s="102">
        <f>SUM(E119:E151)</f>
        <v>4510.9900000000007</v>
      </c>
      <c r="F152" s="102">
        <f>SUM(F119:F151)</f>
        <v>873.33</v>
      </c>
      <c r="G152" s="102">
        <f>G151</f>
        <v>3637.66</v>
      </c>
      <c r="H152" s="102">
        <f>SUM(H119:H151)</f>
        <v>4021.2599999999998</v>
      </c>
      <c r="I152" s="102">
        <f>SUM(I119:I151)</f>
        <v>383.59999999999997</v>
      </c>
    </row>
    <row r="153" spans="1:10" ht="13.35" customHeight="1"/>
    <row r="154" spans="1:10" s="97" customFormat="1" ht="12.2" customHeight="1">
      <c r="A154" s="98" t="s">
        <v>57</v>
      </c>
      <c r="B154" s="98"/>
      <c r="C154" s="98"/>
      <c r="D154" s="98"/>
      <c r="E154" s="98"/>
      <c r="F154" s="98"/>
      <c r="G154" s="98"/>
      <c r="H154" s="98"/>
      <c r="I154" s="98"/>
      <c r="J154" s="113"/>
    </row>
    <row r="155" spans="1:10" ht="11.1" customHeight="1">
      <c r="A155" s="99">
        <v>45748</v>
      </c>
      <c r="B155" s="8" t="s">
        <v>284</v>
      </c>
      <c r="C155" s="8" t="s">
        <v>400</v>
      </c>
      <c r="D155" s="8" t="s">
        <v>313</v>
      </c>
      <c r="E155" s="9">
        <v>0</v>
      </c>
      <c r="F155" s="9">
        <v>255</v>
      </c>
      <c r="G155" s="9">
        <f>(E155 - F155)</f>
        <v>-255</v>
      </c>
      <c r="H155" s="9">
        <v>-255</v>
      </c>
      <c r="I155" s="9">
        <v>0</v>
      </c>
    </row>
    <row r="156" spans="1:10" ht="11.1" customHeight="1">
      <c r="A156" s="100">
        <v>45751</v>
      </c>
      <c r="B156" s="10" t="s">
        <v>292</v>
      </c>
      <c r="C156" s="10" t="s">
        <v>401</v>
      </c>
      <c r="D156" s="10"/>
      <c r="E156" s="11">
        <v>70</v>
      </c>
      <c r="F156" s="11">
        <v>0</v>
      </c>
      <c r="G156" s="11">
        <f t="shared" ref="G156:G179" si="4">((G155 + E156) - F156)</f>
        <v>-185</v>
      </c>
      <c r="H156" s="11">
        <v>84</v>
      </c>
      <c r="I156" s="11">
        <v>14</v>
      </c>
    </row>
    <row r="157" spans="1:10" ht="11.1" customHeight="1">
      <c r="A157" s="100">
        <v>45761</v>
      </c>
      <c r="B157" s="10" t="s">
        <v>292</v>
      </c>
      <c r="C157" s="10" t="s">
        <v>402</v>
      </c>
      <c r="D157" s="10"/>
      <c r="E157" s="11">
        <v>255</v>
      </c>
      <c r="F157" s="11">
        <v>0</v>
      </c>
      <c r="G157" s="11">
        <f t="shared" si="4"/>
        <v>70</v>
      </c>
      <c r="H157" s="11">
        <v>255</v>
      </c>
      <c r="I157" s="11">
        <v>0</v>
      </c>
    </row>
    <row r="158" spans="1:10" ht="11.1" customHeight="1">
      <c r="A158" s="100">
        <v>45796</v>
      </c>
      <c r="B158" s="10" t="s">
        <v>292</v>
      </c>
      <c r="C158" s="10" t="s">
        <v>402</v>
      </c>
      <c r="D158" s="10"/>
      <c r="E158" s="11">
        <v>222</v>
      </c>
      <c r="F158" s="11">
        <v>0</v>
      </c>
      <c r="G158" s="11">
        <f t="shared" si="4"/>
        <v>292</v>
      </c>
      <c r="H158" s="11">
        <v>222</v>
      </c>
      <c r="I158" s="11">
        <v>0</v>
      </c>
    </row>
    <row r="159" spans="1:10" ht="11.1" customHeight="1">
      <c r="A159" s="100">
        <v>45821</v>
      </c>
      <c r="B159" s="10" t="s">
        <v>292</v>
      </c>
      <c r="C159" s="10" t="s">
        <v>402</v>
      </c>
      <c r="D159" s="10"/>
      <c r="E159" s="11">
        <v>240</v>
      </c>
      <c r="F159" s="11">
        <v>0</v>
      </c>
      <c r="G159" s="11">
        <f t="shared" si="4"/>
        <v>532</v>
      </c>
      <c r="H159" s="11">
        <v>240</v>
      </c>
      <c r="I159" s="11">
        <v>0</v>
      </c>
    </row>
    <row r="160" spans="1:10" ht="11.1" customHeight="1">
      <c r="A160" s="100">
        <v>45859</v>
      </c>
      <c r="B160" s="10" t="s">
        <v>292</v>
      </c>
      <c r="C160" s="10" t="s">
        <v>402</v>
      </c>
      <c r="D160" s="10"/>
      <c r="E160" s="11">
        <v>132</v>
      </c>
      <c r="F160" s="11">
        <v>0</v>
      </c>
      <c r="G160" s="11">
        <f t="shared" si="4"/>
        <v>664</v>
      </c>
      <c r="H160" s="11">
        <v>132</v>
      </c>
      <c r="I160" s="11">
        <v>0</v>
      </c>
    </row>
    <row r="161" spans="1:10" ht="11.1" customHeight="1">
      <c r="A161" s="100">
        <v>45915</v>
      </c>
      <c r="B161" s="10" t="s">
        <v>292</v>
      </c>
      <c r="C161" s="10" t="s">
        <v>403</v>
      </c>
      <c r="D161" s="10"/>
      <c r="E161" s="11">
        <v>87</v>
      </c>
      <c r="F161" s="11">
        <v>0</v>
      </c>
      <c r="G161" s="11">
        <f t="shared" si="4"/>
        <v>751</v>
      </c>
      <c r="H161" s="11">
        <v>87</v>
      </c>
      <c r="I161" s="11">
        <v>0</v>
      </c>
    </row>
    <row r="162" spans="1:10" ht="11.1" customHeight="1">
      <c r="A162" s="100">
        <v>45915</v>
      </c>
      <c r="B162" s="10" t="s">
        <v>292</v>
      </c>
      <c r="C162" s="10" t="s">
        <v>404</v>
      </c>
      <c r="D162" s="10"/>
      <c r="E162" s="11">
        <v>250</v>
      </c>
      <c r="F162" s="11">
        <v>0</v>
      </c>
      <c r="G162" s="11">
        <f t="shared" si="4"/>
        <v>1001</v>
      </c>
      <c r="H162" s="11">
        <v>250</v>
      </c>
      <c r="I162" s="11">
        <v>0</v>
      </c>
    </row>
    <row r="163" spans="1:10" ht="11.1" customHeight="1">
      <c r="A163" s="100">
        <v>45950</v>
      </c>
      <c r="B163" s="10" t="s">
        <v>292</v>
      </c>
      <c r="C163" s="10" t="s">
        <v>402</v>
      </c>
      <c r="D163" s="10"/>
      <c r="E163" s="11">
        <v>362</v>
      </c>
      <c r="F163" s="11">
        <v>0</v>
      </c>
      <c r="G163" s="11">
        <f t="shared" si="4"/>
        <v>1363</v>
      </c>
      <c r="H163" s="11">
        <v>362</v>
      </c>
      <c r="I163" s="11">
        <v>0</v>
      </c>
    </row>
    <row r="164" spans="1:10" ht="11.1" customHeight="1">
      <c r="A164" s="100">
        <v>45959</v>
      </c>
      <c r="B164" s="10" t="s">
        <v>292</v>
      </c>
      <c r="C164" s="10" t="s">
        <v>405</v>
      </c>
      <c r="D164" s="10" t="s">
        <v>406</v>
      </c>
      <c r="E164" s="11">
        <v>60</v>
      </c>
      <c r="F164" s="11">
        <v>0</v>
      </c>
      <c r="G164" s="11">
        <f t="shared" si="4"/>
        <v>1423</v>
      </c>
      <c r="H164" s="11">
        <v>60</v>
      </c>
      <c r="I164" s="11">
        <v>0</v>
      </c>
    </row>
    <row r="165" spans="1:10" ht="11.1" customHeight="1">
      <c r="A165" s="100">
        <v>45969</v>
      </c>
      <c r="B165" s="10" t="s">
        <v>292</v>
      </c>
      <c r="C165" s="10" t="s">
        <v>407</v>
      </c>
      <c r="D165" s="10" t="s">
        <v>408</v>
      </c>
      <c r="E165" s="11">
        <v>41.67</v>
      </c>
      <c r="F165" s="11">
        <v>0</v>
      </c>
      <c r="G165" s="11">
        <f t="shared" si="4"/>
        <v>1464.67</v>
      </c>
      <c r="H165" s="11">
        <v>50</v>
      </c>
      <c r="I165" s="11">
        <v>8.33</v>
      </c>
    </row>
    <row r="166" spans="1:10" ht="11.1" customHeight="1">
      <c r="A166" s="100">
        <v>45996</v>
      </c>
      <c r="B166" s="10" t="s">
        <v>292</v>
      </c>
      <c r="C166" s="10" t="s">
        <v>409</v>
      </c>
      <c r="D166" s="10"/>
      <c r="E166" s="11">
        <v>165.6</v>
      </c>
      <c r="F166" s="11">
        <v>0</v>
      </c>
      <c r="G166" s="11">
        <f t="shared" si="4"/>
        <v>1630.27</v>
      </c>
      <c r="H166" s="11">
        <v>165.6</v>
      </c>
      <c r="I166" s="11">
        <v>0</v>
      </c>
    </row>
    <row r="167" spans="1:10" ht="11.1" customHeight="1">
      <c r="A167" s="100">
        <v>45996</v>
      </c>
      <c r="B167" s="10" t="s">
        <v>292</v>
      </c>
      <c r="C167" s="10" t="s">
        <v>410</v>
      </c>
      <c r="D167" s="10"/>
      <c r="E167" s="11">
        <v>8</v>
      </c>
      <c r="F167" s="11">
        <v>0</v>
      </c>
      <c r="G167" s="11">
        <f t="shared" si="4"/>
        <v>1638.27</v>
      </c>
      <c r="H167" s="11">
        <v>8</v>
      </c>
      <c r="I167" s="11">
        <v>0</v>
      </c>
    </row>
    <row r="168" spans="1:10" ht="11.1" customHeight="1">
      <c r="A168" s="100">
        <v>46002</v>
      </c>
      <c r="B168" s="10" t="s">
        <v>292</v>
      </c>
      <c r="C168" s="10" t="s">
        <v>411</v>
      </c>
      <c r="D168" s="10"/>
      <c r="E168" s="11">
        <v>288</v>
      </c>
      <c r="F168" s="11">
        <v>0</v>
      </c>
      <c r="G168" s="11">
        <f t="shared" si="4"/>
        <v>1926.27</v>
      </c>
      <c r="H168" s="11">
        <v>288</v>
      </c>
      <c r="I168" s="11">
        <v>0</v>
      </c>
    </row>
    <row r="169" spans="1:10" ht="11.1" customHeight="1">
      <c r="A169" s="100">
        <v>46028</v>
      </c>
      <c r="B169" s="10" t="s">
        <v>292</v>
      </c>
      <c r="C169" s="10" t="s">
        <v>412</v>
      </c>
      <c r="D169" s="10"/>
      <c r="E169" s="11">
        <v>198</v>
      </c>
      <c r="F169" s="11">
        <v>0</v>
      </c>
      <c r="G169" s="11">
        <f t="shared" si="4"/>
        <v>2124.27</v>
      </c>
      <c r="H169" s="11">
        <v>198</v>
      </c>
      <c r="I169" s="11">
        <v>0</v>
      </c>
    </row>
    <row r="170" spans="1:10" ht="11.1" customHeight="1">
      <c r="A170" s="100">
        <v>46028</v>
      </c>
      <c r="B170" s="10" t="s">
        <v>292</v>
      </c>
      <c r="C170" s="10" t="s">
        <v>413</v>
      </c>
      <c r="D170" s="10"/>
      <c r="E170" s="11">
        <v>116.67</v>
      </c>
      <c r="F170" s="11">
        <v>0</v>
      </c>
      <c r="G170" s="11">
        <f t="shared" si="4"/>
        <v>2240.94</v>
      </c>
      <c r="H170" s="11">
        <v>140</v>
      </c>
      <c r="I170" s="11">
        <v>23.33</v>
      </c>
    </row>
    <row r="171" spans="1:10" ht="11.1" customHeight="1">
      <c r="A171" s="100">
        <v>46048</v>
      </c>
      <c r="B171" s="10" t="s">
        <v>292</v>
      </c>
      <c r="C171" s="10" t="s">
        <v>414</v>
      </c>
      <c r="D171" s="10"/>
      <c r="E171" s="11">
        <v>120</v>
      </c>
      <c r="F171" s="11">
        <v>0</v>
      </c>
      <c r="G171" s="11">
        <f t="shared" si="4"/>
        <v>2360.94</v>
      </c>
      <c r="H171" s="11">
        <v>120</v>
      </c>
      <c r="I171" s="11">
        <v>0</v>
      </c>
    </row>
    <row r="172" spans="1:10" ht="11.1" customHeight="1">
      <c r="A172" s="100">
        <v>46083</v>
      </c>
      <c r="B172" s="10" t="s">
        <v>292</v>
      </c>
      <c r="C172" s="10" t="s">
        <v>415</v>
      </c>
      <c r="D172" s="10"/>
      <c r="E172" s="11">
        <v>141.5</v>
      </c>
      <c r="F172" s="11">
        <v>0</v>
      </c>
      <c r="G172" s="11">
        <f t="shared" si="4"/>
        <v>2502.44</v>
      </c>
      <c r="H172" s="11">
        <v>141.5</v>
      </c>
      <c r="I172" s="11">
        <v>0</v>
      </c>
    </row>
    <row r="173" spans="1:10" ht="11.1" customHeight="1">
      <c r="A173" s="100">
        <v>46085</v>
      </c>
      <c r="B173" s="10" t="s">
        <v>292</v>
      </c>
      <c r="C173" s="10" t="s">
        <v>416</v>
      </c>
      <c r="D173" s="10"/>
      <c r="E173" s="11">
        <v>207</v>
      </c>
      <c r="F173" s="11">
        <v>0</v>
      </c>
      <c r="G173" s="11">
        <f t="shared" si="4"/>
        <v>2709.44</v>
      </c>
      <c r="H173" s="11">
        <v>207</v>
      </c>
      <c r="I173" s="11">
        <v>0</v>
      </c>
    </row>
    <row r="174" spans="1:10" ht="11.1" customHeight="1">
      <c r="A174" s="100">
        <v>46086</v>
      </c>
      <c r="B174" s="10" t="s">
        <v>292</v>
      </c>
      <c r="C174" s="10" t="s">
        <v>417</v>
      </c>
      <c r="D174" s="10" t="s">
        <v>418</v>
      </c>
      <c r="E174" s="11">
        <v>50</v>
      </c>
      <c r="F174" s="11">
        <v>0</v>
      </c>
      <c r="G174" s="53">
        <f t="shared" si="4"/>
        <v>2759.44</v>
      </c>
      <c r="H174" s="11">
        <v>60</v>
      </c>
      <c r="I174" s="11">
        <v>10</v>
      </c>
      <c r="J174" s="55" t="s">
        <v>861</v>
      </c>
    </row>
    <row r="175" spans="1:10" ht="11.1" customHeight="1">
      <c r="A175" s="100">
        <v>46119</v>
      </c>
      <c r="B175" s="10" t="s">
        <v>292</v>
      </c>
      <c r="C175" s="10" t="s">
        <v>419</v>
      </c>
      <c r="D175" s="10"/>
      <c r="E175" s="53">
        <v>252</v>
      </c>
      <c r="F175" s="11">
        <v>0</v>
      </c>
      <c r="G175" s="11">
        <f t="shared" si="4"/>
        <v>3011.44</v>
      </c>
      <c r="H175" s="11">
        <v>252</v>
      </c>
      <c r="I175" s="11">
        <v>0</v>
      </c>
      <c r="J175" s="19" t="s">
        <v>861</v>
      </c>
    </row>
    <row r="176" spans="1:10" ht="11.1" customHeight="1">
      <c r="A176" s="100">
        <v>46150</v>
      </c>
      <c r="B176" s="10" t="s">
        <v>292</v>
      </c>
      <c r="C176" s="10" t="s">
        <v>420</v>
      </c>
      <c r="D176" s="10"/>
      <c r="E176" s="11">
        <v>284</v>
      </c>
      <c r="F176" s="11">
        <v>0</v>
      </c>
      <c r="G176" s="11">
        <f t="shared" si="4"/>
        <v>3295.44</v>
      </c>
      <c r="H176" s="11">
        <v>284</v>
      </c>
      <c r="I176" s="11">
        <v>0</v>
      </c>
      <c r="J176" s="55" t="s">
        <v>860</v>
      </c>
    </row>
    <row r="177" spans="1:10" ht="11.1" customHeight="1">
      <c r="A177" s="100">
        <v>46160</v>
      </c>
      <c r="B177" s="10" t="s">
        <v>292</v>
      </c>
      <c r="C177" s="10" t="s">
        <v>421</v>
      </c>
      <c r="D177" s="10"/>
      <c r="E177" s="11">
        <v>12.08</v>
      </c>
      <c r="F177" s="11">
        <v>0</v>
      </c>
      <c r="G177" s="11">
        <f t="shared" si="4"/>
        <v>3307.52</v>
      </c>
      <c r="H177" s="11">
        <v>14.5</v>
      </c>
      <c r="I177" s="11">
        <v>2.42</v>
      </c>
      <c r="J177" s="55" t="s">
        <v>860</v>
      </c>
    </row>
    <row r="178" spans="1:10" ht="11.1" customHeight="1">
      <c r="A178" s="100">
        <v>46181</v>
      </c>
      <c r="B178" s="10" t="s">
        <v>292</v>
      </c>
      <c r="C178" s="10" t="s">
        <v>422</v>
      </c>
      <c r="D178" s="10"/>
      <c r="E178" s="11">
        <v>130</v>
      </c>
      <c r="F178" s="11">
        <v>0</v>
      </c>
      <c r="G178" s="11">
        <f t="shared" si="4"/>
        <v>3437.52</v>
      </c>
      <c r="H178" s="11">
        <v>130</v>
      </c>
      <c r="I178" s="11">
        <v>0</v>
      </c>
      <c r="J178" s="55" t="s">
        <v>860</v>
      </c>
    </row>
    <row r="179" spans="1:10" ht="11.1" customHeight="1">
      <c r="A179" s="100">
        <v>46202</v>
      </c>
      <c r="B179" s="10" t="s">
        <v>292</v>
      </c>
      <c r="C179" s="10" t="s">
        <v>423</v>
      </c>
      <c r="D179" s="10"/>
      <c r="E179" s="11">
        <v>120</v>
      </c>
      <c r="F179" s="11">
        <v>0</v>
      </c>
      <c r="G179" s="11">
        <f t="shared" si="4"/>
        <v>3557.52</v>
      </c>
      <c r="H179" s="11">
        <v>120</v>
      </c>
      <c r="I179" s="11">
        <v>0</v>
      </c>
      <c r="J179" s="55" t="s">
        <v>860</v>
      </c>
    </row>
    <row r="180" spans="1:10" ht="11.1" customHeight="1">
      <c r="A180" s="101" t="s">
        <v>424</v>
      </c>
      <c r="B180" s="101"/>
      <c r="C180" s="101"/>
      <c r="D180" s="101"/>
      <c r="E180" s="102">
        <f>SUM(E155:E179)</f>
        <v>3812.52</v>
      </c>
      <c r="F180" s="102">
        <f>SUM(F155:F179)</f>
        <v>255</v>
      </c>
      <c r="G180" s="102">
        <f>G179</f>
        <v>3557.52</v>
      </c>
      <c r="H180" s="102">
        <f>SUM(H155:H179)</f>
        <v>3615.6</v>
      </c>
      <c r="I180" s="102">
        <f>SUM(I155:I179)</f>
        <v>58.08</v>
      </c>
    </row>
    <row r="181" spans="1:10" ht="13.35" customHeight="1"/>
    <row r="182" spans="1:10" s="97" customFormat="1" ht="12.2" customHeight="1">
      <c r="A182" s="98" t="s">
        <v>45</v>
      </c>
      <c r="B182" s="98"/>
      <c r="C182" s="98"/>
      <c r="D182" s="98"/>
      <c r="E182" s="98"/>
      <c r="F182" s="98"/>
      <c r="G182" s="98"/>
      <c r="H182" s="98"/>
      <c r="I182" s="98"/>
      <c r="J182" s="113"/>
    </row>
    <row r="183" spans="1:10" ht="11.1" customHeight="1">
      <c r="A183" s="99">
        <v>45748</v>
      </c>
      <c r="B183" s="8" t="s">
        <v>284</v>
      </c>
      <c r="C183" s="8" t="s">
        <v>425</v>
      </c>
      <c r="D183" s="8" t="s">
        <v>313</v>
      </c>
      <c r="E183" s="9">
        <v>0</v>
      </c>
      <c r="F183" s="9">
        <v>2553.96</v>
      </c>
      <c r="G183" s="9">
        <f>(E183 - F183)</f>
        <v>-2553.96</v>
      </c>
      <c r="H183" s="9">
        <v>-2553.96</v>
      </c>
      <c r="I183" s="9">
        <v>0</v>
      </c>
    </row>
    <row r="184" spans="1:10" ht="11.1" customHeight="1">
      <c r="A184" s="100">
        <v>45769</v>
      </c>
      <c r="B184" s="10" t="s">
        <v>292</v>
      </c>
      <c r="C184" s="10" t="s">
        <v>426</v>
      </c>
      <c r="D184" s="10"/>
      <c r="E184" s="11">
        <v>659.5</v>
      </c>
      <c r="F184" s="11">
        <v>0</v>
      </c>
      <c r="G184" s="11">
        <f t="shared" ref="G184:G194" si="5">((G183 + E184) - F184)</f>
        <v>-1894.46</v>
      </c>
      <c r="H184" s="11">
        <v>692.47</v>
      </c>
      <c r="I184" s="11">
        <v>32.97</v>
      </c>
    </row>
    <row r="185" spans="1:10" ht="11.1" customHeight="1">
      <c r="A185" s="100">
        <v>45810</v>
      </c>
      <c r="B185" s="10" t="s">
        <v>292</v>
      </c>
      <c r="C185" s="10" t="s">
        <v>426</v>
      </c>
      <c r="D185" s="10"/>
      <c r="E185" s="11">
        <v>1514.36</v>
      </c>
      <c r="F185" s="11">
        <v>0</v>
      </c>
      <c r="G185" s="11">
        <f t="shared" si="5"/>
        <v>-380.10000000000014</v>
      </c>
      <c r="H185" s="11">
        <v>1590.08</v>
      </c>
      <c r="I185" s="11">
        <v>75.72</v>
      </c>
    </row>
    <row r="186" spans="1:10" ht="11.1" customHeight="1">
      <c r="A186" s="100">
        <v>45828</v>
      </c>
      <c r="B186" s="10" t="s">
        <v>292</v>
      </c>
      <c r="C186" s="10" t="s">
        <v>426</v>
      </c>
      <c r="D186" s="10"/>
      <c r="E186" s="11">
        <v>468.16</v>
      </c>
      <c r="F186" s="11">
        <v>0</v>
      </c>
      <c r="G186" s="11">
        <f t="shared" si="5"/>
        <v>88.059999999999889</v>
      </c>
      <c r="H186" s="11">
        <v>491.57</v>
      </c>
      <c r="I186" s="11">
        <v>23.41</v>
      </c>
    </row>
    <row r="187" spans="1:10" ht="11.1" customHeight="1">
      <c r="A187" s="100">
        <v>45860</v>
      </c>
      <c r="B187" s="10" t="s">
        <v>292</v>
      </c>
      <c r="C187" s="10" t="s">
        <v>426</v>
      </c>
      <c r="D187" s="10"/>
      <c r="E187" s="11">
        <v>383.71</v>
      </c>
      <c r="F187" s="11">
        <v>0</v>
      </c>
      <c r="G187" s="11">
        <f t="shared" si="5"/>
        <v>471.76999999999987</v>
      </c>
      <c r="H187" s="11">
        <v>402.9</v>
      </c>
      <c r="I187" s="11">
        <v>19.190000000000001</v>
      </c>
    </row>
    <row r="188" spans="1:10" ht="11.1" customHeight="1">
      <c r="A188" s="100">
        <v>45860</v>
      </c>
      <c r="B188" s="10" t="s">
        <v>292</v>
      </c>
      <c r="C188" s="10" t="s">
        <v>427</v>
      </c>
      <c r="D188" s="10"/>
      <c r="E188" s="11">
        <v>650.59</v>
      </c>
      <c r="F188" s="11">
        <v>0</v>
      </c>
      <c r="G188" s="11">
        <f t="shared" si="5"/>
        <v>1122.3599999999999</v>
      </c>
      <c r="H188" s="11">
        <v>683.12</v>
      </c>
      <c r="I188" s="11">
        <v>32.53</v>
      </c>
    </row>
    <row r="189" spans="1:10" ht="11.1" customHeight="1">
      <c r="A189" s="100">
        <v>45890</v>
      </c>
      <c r="B189" s="10" t="s">
        <v>292</v>
      </c>
      <c r="C189" s="10" t="s">
        <v>426</v>
      </c>
      <c r="D189" s="10"/>
      <c r="E189" s="11">
        <v>387.68</v>
      </c>
      <c r="F189" s="11">
        <v>0</v>
      </c>
      <c r="G189" s="11">
        <f t="shared" si="5"/>
        <v>1510.04</v>
      </c>
      <c r="H189" s="11">
        <v>407.06</v>
      </c>
      <c r="I189" s="11">
        <v>19.38</v>
      </c>
    </row>
    <row r="190" spans="1:10" ht="11.1" customHeight="1">
      <c r="A190" s="100">
        <v>46105</v>
      </c>
      <c r="B190" s="10" t="s">
        <v>292</v>
      </c>
      <c r="C190" s="10" t="s">
        <v>426</v>
      </c>
      <c r="D190" s="10"/>
      <c r="E190" s="11">
        <v>293.02</v>
      </c>
      <c r="F190" s="11">
        <v>0</v>
      </c>
      <c r="G190" s="53">
        <f t="shared" si="5"/>
        <v>1803.06</v>
      </c>
      <c r="H190" s="11">
        <v>307.67</v>
      </c>
      <c r="I190" s="11">
        <v>14.65</v>
      </c>
      <c r="J190" s="55" t="s">
        <v>861</v>
      </c>
    </row>
    <row r="191" spans="1:10" ht="11.1" customHeight="1">
      <c r="A191" s="100">
        <v>46133</v>
      </c>
      <c r="B191" s="10" t="s">
        <v>292</v>
      </c>
      <c r="C191" s="10" t="s">
        <v>426</v>
      </c>
      <c r="D191" s="10"/>
      <c r="E191" s="11">
        <v>2791.95</v>
      </c>
      <c r="F191" s="11">
        <v>0</v>
      </c>
      <c r="G191" s="11">
        <f t="shared" si="5"/>
        <v>4595.01</v>
      </c>
      <c r="H191" s="11">
        <v>2931.55</v>
      </c>
      <c r="I191" s="11">
        <v>139.6</v>
      </c>
      <c r="J191" s="55" t="s">
        <v>860</v>
      </c>
    </row>
    <row r="192" spans="1:10" ht="11.1" customHeight="1">
      <c r="A192" s="100">
        <v>46162</v>
      </c>
      <c r="B192" s="10" t="s">
        <v>292</v>
      </c>
      <c r="C192" s="10" t="s">
        <v>426</v>
      </c>
      <c r="D192" s="10"/>
      <c r="E192" s="11">
        <v>366.7</v>
      </c>
      <c r="F192" s="11">
        <v>0</v>
      </c>
      <c r="G192" s="11">
        <f t="shared" si="5"/>
        <v>4961.71</v>
      </c>
      <c r="H192" s="11">
        <v>385.04</v>
      </c>
      <c r="I192" s="11">
        <v>18.34</v>
      </c>
      <c r="J192" s="55" t="s">
        <v>860</v>
      </c>
    </row>
    <row r="193" spans="1:10" ht="11.1" customHeight="1">
      <c r="A193" s="100">
        <v>46196</v>
      </c>
      <c r="B193" s="10" t="s">
        <v>292</v>
      </c>
      <c r="C193" s="10" t="s">
        <v>426</v>
      </c>
      <c r="D193" s="10"/>
      <c r="E193" s="11">
        <v>743.39</v>
      </c>
      <c r="F193" s="11">
        <v>0</v>
      </c>
      <c r="G193" s="11">
        <f t="shared" si="5"/>
        <v>5705.1</v>
      </c>
      <c r="H193" s="11">
        <v>780.56</v>
      </c>
      <c r="I193" s="11">
        <v>37.17</v>
      </c>
      <c r="J193" s="55" t="s">
        <v>860</v>
      </c>
    </row>
    <row r="194" spans="1:10" ht="11.1" customHeight="1">
      <c r="A194" s="100">
        <v>46224</v>
      </c>
      <c r="B194" s="10" t="s">
        <v>292</v>
      </c>
      <c r="C194" s="10" t="s">
        <v>426</v>
      </c>
      <c r="D194" s="10"/>
      <c r="E194" s="11">
        <v>692.48</v>
      </c>
      <c r="F194" s="11">
        <v>0</v>
      </c>
      <c r="G194" s="11">
        <f t="shared" si="5"/>
        <v>6397.58</v>
      </c>
      <c r="H194" s="11">
        <v>727.1</v>
      </c>
      <c r="I194" s="11">
        <v>34.619999999999997</v>
      </c>
      <c r="J194" s="55" t="s">
        <v>860</v>
      </c>
    </row>
    <row r="195" spans="1:10" ht="11.1" customHeight="1">
      <c r="A195" s="101" t="s">
        <v>428</v>
      </c>
      <c r="B195" s="101"/>
      <c r="C195" s="101"/>
      <c r="D195" s="101"/>
      <c r="E195" s="102">
        <f>SUM(E183:E194)</f>
        <v>8951.5399999999991</v>
      </c>
      <c r="F195" s="102">
        <f>SUM(F183:F194)</f>
        <v>2553.96</v>
      </c>
      <c r="G195" s="102">
        <f>G194</f>
        <v>6397.58</v>
      </c>
      <c r="H195" s="102">
        <f>SUM(H183:H194)</f>
        <v>6845.16</v>
      </c>
      <c r="I195" s="102">
        <f>SUM(I183:I194)</f>
        <v>447.58</v>
      </c>
    </row>
    <row r="196" spans="1:10" ht="13.35" customHeight="1"/>
    <row r="197" spans="1:10" s="97" customFormat="1" ht="12.2" customHeight="1">
      <c r="A197" s="98" t="s">
        <v>51</v>
      </c>
      <c r="B197" s="98"/>
      <c r="C197" s="98"/>
      <c r="D197" s="98"/>
      <c r="E197" s="98"/>
      <c r="F197" s="98"/>
      <c r="G197" s="98"/>
      <c r="H197" s="98"/>
      <c r="I197" s="98"/>
      <c r="J197" s="113"/>
    </row>
    <row r="198" spans="1:10" ht="11.1" customHeight="1">
      <c r="A198" s="99">
        <v>45771</v>
      </c>
      <c r="B198" s="8" t="s">
        <v>292</v>
      </c>
      <c r="C198" s="8" t="s">
        <v>429</v>
      </c>
      <c r="D198" s="8"/>
      <c r="E198" s="9">
        <v>33</v>
      </c>
      <c r="F198" s="9">
        <v>0</v>
      </c>
      <c r="G198" s="9">
        <f>(E198 - F198)</f>
        <v>33</v>
      </c>
      <c r="H198" s="9">
        <v>39.6</v>
      </c>
      <c r="I198" s="9">
        <v>6.6</v>
      </c>
    </row>
    <row r="199" spans="1:10" ht="11.1" customHeight="1">
      <c r="A199" s="100">
        <v>45793</v>
      </c>
      <c r="B199" s="10" t="s">
        <v>292</v>
      </c>
      <c r="C199" s="10" t="s">
        <v>430</v>
      </c>
      <c r="D199" s="10"/>
      <c r="E199" s="11">
        <v>11.65</v>
      </c>
      <c r="F199" s="11">
        <v>0</v>
      </c>
      <c r="G199" s="11">
        <f t="shared" ref="G199:G215" si="6">((G198 + E199) - F199)</f>
        <v>44.65</v>
      </c>
      <c r="H199" s="11">
        <v>13.98</v>
      </c>
      <c r="I199" s="11">
        <v>2.33</v>
      </c>
    </row>
    <row r="200" spans="1:10" ht="11.1" customHeight="1">
      <c r="A200" s="100">
        <v>45804</v>
      </c>
      <c r="B200" s="10" t="s">
        <v>292</v>
      </c>
      <c r="C200" s="10" t="s">
        <v>429</v>
      </c>
      <c r="D200" s="10"/>
      <c r="E200" s="11">
        <v>33</v>
      </c>
      <c r="F200" s="11">
        <v>0</v>
      </c>
      <c r="G200" s="11">
        <f t="shared" si="6"/>
        <v>77.650000000000006</v>
      </c>
      <c r="H200" s="11">
        <v>39.6</v>
      </c>
      <c r="I200" s="11">
        <v>6.6</v>
      </c>
    </row>
    <row r="201" spans="1:10" ht="11.1" customHeight="1">
      <c r="A201" s="100">
        <v>45833</v>
      </c>
      <c r="B201" s="10" t="s">
        <v>292</v>
      </c>
      <c r="C201" s="10" t="s">
        <v>429</v>
      </c>
      <c r="D201" s="10"/>
      <c r="E201" s="11">
        <v>33</v>
      </c>
      <c r="F201" s="11">
        <v>0</v>
      </c>
      <c r="G201" s="11">
        <f t="shared" si="6"/>
        <v>110.65</v>
      </c>
      <c r="H201" s="11">
        <v>39.6</v>
      </c>
      <c r="I201" s="11">
        <v>6.6</v>
      </c>
    </row>
    <row r="202" spans="1:10" ht="11.1" customHeight="1">
      <c r="A202" s="100">
        <v>45862</v>
      </c>
      <c r="B202" s="10" t="s">
        <v>292</v>
      </c>
      <c r="C202" s="10" t="s">
        <v>429</v>
      </c>
      <c r="D202" s="10"/>
      <c r="E202" s="11">
        <v>33</v>
      </c>
      <c r="F202" s="11">
        <v>0</v>
      </c>
      <c r="G202" s="11">
        <f t="shared" si="6"/>
        <v>143.65</v>
      </c>
      <c r="H202" s="11">
        <v>39.6</v>
      </c>
      <c r="I202" s="11">
        <v>6.6</v>
      </c>
    </row>
    <row r="203" spans="1:10" ht="11.1" customHeight="1">
      <c r="A203" s="100">
        <v>45896</v>
      </c>
      <c r="B203" s="10" t="s">
        <v>292</v>
      </c>
      <c r="C203" s="10" t="s">
        <v>429</v>
      </c>
      <c r="D203" s="10"/>
      <c r="E203" s="11">
        <v>33</v>
      </c>
      <c r="F203" s="11">
        <v>0</v>
      </c>
      <c r="G203" s="11">
        <f t="shared" si="6"/>
        <v>176.65</v>
      </c>
      <c r="H203" s="11">
        <v>39.6</v>
      </c>
      <c r="I203" s="11">
        <v>6.6</v>
      </c>
    </row>
    <row r="204" spans="1:10" ht="11.1" customHeight="1">
      <c r="A204" s="100">
        <v>45924</v>
      </c>
      <c r="B204" s="10" t="s">
        <v>292</v>
      </c>
      <c r="C204" s="10" t="s">
        <v>429</v>
      </c>
      <c r="D204" s="10"/>
      <c r="E204" s="11">
        <v>37</v>
      </c>
      <c r="F204" s="11">
        <v>0</v>
      </c>
      <c r="G204" s="11">
        <f t="shared" si="6"/>
        <v>213.65</v>
      </c>
      <c r="H204" s="11">
        <v>44.4</v>
      </c>
      <c r="I204" s="11">
        <v>7.4</v>
      </c>
    </row>
    <row r="205" spans="1:10" ht="11.1" customHeight="1">
      <c r="A205" s="100">
        <v>45954</v>
      </c>
      <c r="B205" s="10" t="s">
        <v>292</v>
      </c>
      <c r="C205" s="10" t="s">
        <v>429</v>
      </c>
      <c r="D205" s="10"/>
      <c r="E205" s="11">
        <v>37</v>
      </c>
      <c r="F205" s="11">
        <v>0</v>
      </c>
      <c r="G205" s="11">
        <f t="shared" si="6"/>
        <v>250.65</v>
      </c>
      <c r="H205" s="11">
        <v>44.4</v>
      </c>
      <c r="I205" s="11">
        <v>7.4</v>
      </c>
    </row>
    <row r="206" spans="1:10" ht="11.1" customHeight="1">
      <c r="A206" s="100">
        <v>45987</v>
      </c>
      <c r="B206" s="10" t="s">
        <v>292</v>
      </c>
      <c r="C206" s="10" t="s">
        <v>429</v>
      </c>
      <c r="D206" s="10"/>
      <c r="E206" s="11">
        <v>37</v>
      </c>
      <c r="F206" s="11">
        <v>0</v>
      </c>
      <c r="G206" s="11">
        <f t="shared" si="6"/>
        <v>287.64999999999998</v>
      </c>
      <c r="H206" s="11">
        <v>44.4</v>
      </c>
      <c r="I206" s="11">
        <v>7.4</v>
      </c>
    </row>
    <row r="207" spans="1:10" ht="11.1" customHeight="1">
      <c r="A207" s="100">
        <v>46015</v>
      </c>
      <c r="B207" s="10" t="s">
        <v>292</v>
      </c>
      <c r="C207" s="10" t="s">
        <v>429</v>
      </c>
      <c r="D207" s="10"/>
      <c r="E207" s="11">
        <v>37</v>
      </c>
      <c r="F207" s="11">
        <v>0</v>
      </c>
      <c r="G207" s="11">
        <f t="shared" si="6"/>
        <v>324.64999999999998</v>
      </c>
      <c r="H207" s="11">
        <v>44.4</v>
      </c>
      <c r="I207" s="11">
        <v>7.4</v>
      </c>
    </row>
    <row r="208" spans="1:10" ht="11.1" customHeight="1">
      <c r="A208" s="100">
        <v>46035</v>
      </c>
      <c r="B208" s="10" t="s">
        <v>292</v>
      </c>
      <c r="C208" s="10" t="s">
        <v>430</v>
      </c>
      <c r="D208" s="10"/>
      <c r="E208" s="11">
        <v>154.99</v>
      </c>
      <c r="F208" s="11">
        <v>0</v>
      </c>
      <c r="G208" s="11">
        <f t="shared" si="6"/>
        <v>479.64</v>
      </c>
      <c r="H208" s="11">
        <v>185.99</v>
      </c>
      <c r="I208" s="11">
        <v>31</v>
      </c>
    </row>
    <row r="209" spans="1:10" ht="11.1" customHeight="1">
      <c r="A209" s="100">
        <v>46048</v>
      </c>
      <c r="B209" s="10" t="s">
        <v>292</v>
      </c>
      <c r="C209" s="10" t="s">
        <v>429</v>
      </c>
      <c r="D209" s="10"/>
      <c r="E209" s="11">
        <v>37</v>
      </c>
      <c r="F209" s="11">
        <v>0</v>
      </c>
      <c r="G209" s="11">
        <f t="shared" si="6"/>
        <v>516.64</v>
      </c>
      <c r="H209" s="11">
        <v>44.4</v>
      </c>
      <c r="I209" s="11">
        <v>7.4</v>
      </c>
    </row>
    <row r="210" spans="1:10" ht="11.1" customHeight="1">
      <c r="A210" s="100">
        <v>46098</v>
      </c>
      <c r="B210" s="10" t="s">
        <v>292</v>
      </c>
      <c r="C210" s="10" t="s">
        <v>429</v>
      </c>
      <c r="D210" s="10"/>
      <c r="E210" s="11">
        <v>37</v>
      </c>
      <c r="F210" s="11">
        <v>0</v>
      </c>
      <c r="G210" s="11">
        <f t="shared" si="6"/>
        <v>553.64</v>
      </c>
      <c r="H210" s="11">
        <v>44.4</v>
      </c>
      <c r="I210" s="11">
        <v>7.4</v>
      </c>
    </row>
    <row r="211" spans="1:10" ht="11.1" customHeight="1">
      <c r="A211" s="100">
        <v>46106</v>
      </c>
      <c r="B211" s="10" t="s">
        <v>292</v>
      </c>
      <c r="C211" s="10" t="s">
        <v>429</v>
      </c>
      <c r="D211" s="10"/>
      <c r="E211" s="11">
        <v>37</v>
      </c>
      <c r="F211" s="11">
        <v>0</v>
      </c>
      <c r="G211" s="53">
        <f t="shared" si="6"/>
        <v>590.64</v>
      </c>
      <c r="H211" s="11">
        <v>44.4</v>
      </c>
      <c r="I211" s="11">
        <v>7.4</v>
      </c>
      <c r="J211" s="55" t="s">
        <v>861</v>
      </c>
    </row>
    <row r="212" spans="1:10" ht="11.1" customHeight="1">
      <c r="A212" s="100">
        <v>46136</v>
      </c>
      <c r="B212" s="10" t="s">
        <v>292</v>
      </c>
      <c r="C212" s="10" t="s">
        <v>429</v>
      </c>
      <c r="D212" s="10"/>
      <c r="E212" s="11">
        <v>37</v>
      </c>
      <c r="F212" s="11">
        <v>0</v>
      </c>
      <c r="G212" s="11">
        <f t="shared" si="6"/>
        <v>627.64</v>
      </c>
      <c r="H212" s="11">
        <v>44.4</v>
      </c>
      <c r="I212" s="11">
        <v>7.4</v>
      </c>
      <c r="J212" s="55" t="s">
        <v>860</v>
      </c>
    </row>
    <row r="213" spans="1:10" ht="11.1" customHeight="1">
      <c r="A213" s="100">
        <v>46169</v>
      </c>
      <c r="B213" s="10" t="s">
        <v>292</v>
      </c>
      <c r="C213" s="10" t="s">
        <v>429</v>
      </c>
      <c r="D213" s="10"/>
      <c r="E213" s="11">
        <v>37</v>
      </c>
      <c r="F213" s="11">
        <v>0</v>
      </c>
      <c r="G213" s="11">
        <f t="shared" si="6"/>
        <v>664.64</v>
      </c>
      <c r="H213" s="11">
        <v>44.4</v>
      </c>
      <c r="I213" s="11">
        <v>7.4</v>
      </c>
      <c r="J213" s="55" t="s">
        <v>860</v>
      </c>
    </row>
    <row r="214" spans="1:10" ht="11.1" customHeight="1">
      <c r="A214" s="100">
        <v>46197</v>
      </c>
      <c r="B214" s="10" t="s">
        <v>292</v>
      </c>
      <c r="C214" s="10" t="s">
        <v>429</v>
      </c>
      <c r="D214" s="10"/>
      <c r="E214" s="11">
        <v>37</v>
      </c>
      <c r="F214" s="11">
        <v>0</v>
      </c>
      <c r="G214" s="11">
        <f t="shared" si="6"/>
        <v>701.64</v>
      </c>
      <c r="H214" s="11">
        <v>44.4</v>
      </c>
      <c r="I214" s="11">
        <v>7.4</v>
      </c>
      <c r="J214" s="55" t="s">
        <v>860</v>
      </c>
    </row>
    <row r="215" spans="1:10" ht="11.1" customHeight="1">
      <c r="A215" s="100">
        <v>46227</v>
      </c>
      <c r="B215" s="10" t="s">
        <v>292</v>
      </c>
      <c r="C215" s="10" t="s">
        <v>429</v>
      </c>
      <c r="D215" s="10"/>
      <c r="E215" s="11">
        <v>37</v>
      </c>
      <c r="F215" s="11">
        <v>0</v>
      </c>
      <c r="G215" s="11">
        <f t="shared" si="6"/>
        <v>738.64</v>
      </c>
      <c r="H215" s="11">
        <v>44.4</v>
      </c>
      <c r="I215" s="11">
        <v>7.4</v>
      </c>
      <c r="J215" s="55" t="s">
        <v>860</v>
      </c>
    </row>
    <row r="216" spans="1:10" ht="11.1" customHeight="1">
      <c r="A216" s="101" t="s">
        <v>431</v>
      </c>
      <c r="B216" s="101"/>
      <c r="C216" s="101"/>
      <c r="D216" s="101"/>
      <c r="E216" s="102">
        <f>SUM(E198:E215)</f>
        <v>738.64</v>
      </c>
      <c r="F216" s="102">
        <f>SUM(F198:F215)</f>
        <v>0</v>
      </c>
      <c r="G216" s="102">
        <f>G215</f>
        <v>738.64</v>
      </c>
      <c r="H216" s="102">
        <f>SUM(H198:H215)</f>
        <v>886.36999999999978</v>
      </c>
      <c r="I216" s="102">
        <f>SUM(I198:I215)</f>
        <v>147.73000000000002</v>
      </c>
    </row>
    <row r="217" spans="1:10" ht="13.35" customHeight="1"/>
    <row r="218" spans="1:10" ht="11.1" customHeight="1">
      <c r="A218" s="104" t="s">
        <v>85</v>
      </c>
      <c r="B218" s="104"/>
      <c r="C218" s="104"/>
      <c r="D218" s="104"/>
      <c r="E218" s="105">
        <f>SUM(E83,E93,E97,E104,E111,E116,E152,E180,E195,E216)</f>
        <v>87328.580000000016</v>
      </c>
      <c r="F218" s="105">
        <f>SUM(F83,F93,F97,F104,F111,F116,F152,F180,F195,F216)</f>
        <v>5993.82</v>
      </c>
      <c r="G218" s="105">
        <f>SUM(G83,G93,G97,G104,G111,G116,G152,G180,G195,G216)</f>
        <v>81334.760000000009</v>
      </c>
      <c r="H218" s="105">
        <f>SUM(H83,H93,H97,H104,H111,H116,H152,H180,H195,H216)</f>
        <v>93792.819999999992</v>
      </c>
      <c r="I218" s="105">
        <f>SUM(I83,I93,I97,I104,I111,I116,I152,I180,I195,I216)</f>
        <v>12458.060000000001</v>
      </c>
    </row>
    <row r="220" spans="1:10" ht="12.75">
      <c r="A220" s="106" t="s">
        <v>38</v>
      </c>
      <c r="B220" s="106"/>
      <c r="C220" s="106"/>
      <c r="D220" s="106"/>
      <c r="E220" s="106"/>
      <c r="F220" s="106"/>
      <c r="G220" s="106"/>
      <c r="H220" s="106"/>
      <c r="I220" s="106"/>
    </row>
    <row r="221" spans="1:10" ht="15">
      <c r="A221" s="79">
        <v>45754</v>
      </c>
      <c r="B221" s="80" t="s">
        <v>292</v>
      </c>
      <c r="C221" s="80" t="s">
        <v>432</v>
      </c>
      <c r="D221" s="80"/>
      <c r="E221" s="81">
        <v>703.93</v>
      </c>
      <c r="F221" s="81">
        <v>0</v>
      </c>
      <c r="G221" s="81">
        <v>0</v>
      </c>
      <c r="H221" s="81">
        <f>+E221-F221</f>
        <v>703.93</v>
      </c>
      <c r="I221" s="81">
        <v>140.79</v>
      </c>
    </row>
    <row r="222" spans="1:10" ht="15">
      <c r="A222" s="83">
        <v>45755</v>
      </c>
      <c r="B222" s="84" t="s">
        <v>292</v>
      </c>
      <c r="C222" s="84" t="s">
        <v>433</v>
      </c>
      <c r="D222" s="84"/>
      <c r="E222" s="86">
        <v>140.31</v>
      </c>
      <c r="F222" s="86">
        <v>0</v>
      </c>
      <c r="G222" s="86">
        <v>0</v>
      </c>
      <c r="H222" s="86">
        <f>+H221+E222-F222</f>
        <v>844.24</v>
      </c>
      <c r="I222" s="86">
        <v>28.06</v>
      </c>
    </row>
    <row r="223" spans="1:10" ht="15">
      <c r="A223" s="83">
        <v>45755</v>
      </c>
      <c r="B223" s="84" t="s">
        <v>292</v>
      </c>
      <c r="C223" s="84" t="s">
        <v>434</v>
      </c>
      <c r="D223" s="84"/>
      <c r="E223" s="86">
        <v>94.57</v>
      </c>
      <c r="F223" s="86">
        <v>0</v>
      </c>
      <c r="G223" s="86">
        <v>0</v>
      </c>
      <c r="H223" s="86">
        <f t="shared" ref="H223:H240" si="7">+H222+E223-F223</f>
        <v>938.81</v>
      </c>
      <c r="I223" s="86">
        <v>18.91</v>
      </c>
    </row>
    <row r="224" spans="1:10" ht="15">
      <c r="A224" s="83">
        <v>45813</v>
      </c>
      <c r="B224" s="84" t="s">
        <v>292</v>
      </c>
      <c r="C224" s="84" t="s">
        <v>435</v>
      </c>
      <c r="D224" s="84"/>
      <c r="E224" s="86">
        <v>21</v>
      </c>
      <c r="F224" s="86">
        <v>0</v>
      </c>
      <c r="G224" s="86">
        <v>0</v>
      </c>
      <c r="H224" s="86">
        <f t="shared" si="7"/>
        <v>959.81</v>
      </c>
      <c r="I224" s="86">
        <v>4.2</v>
      </c>
    </row>
    <row r="225" spans="1:10" ht="15">
      <c r="A225" s="83">
        <v>45904</v>
      </c>
      <c r="B225" s="84" t="s">
        <v>292</v>
      </c>
      <c r="C225" s="84" t="s">
        <v>432</v>
      </c>
      <c r="D225" s="84"/>
      <c r="E225" s="86">
        <v>695.38</v>
      </c>
      <c r="F225" s="86">
        <v>0</v>
      </c>
      <c r="G225" s="86">
        <v>0</v>
      </c>
      <c r="H225" s="86">
        <f t="shared" si="7"/>
        <v>1655.19</v>
      </c>
      <c r="I225" s="86">
        <v>139.08000000000001</v>
      </c>
    </row>
    <row r="226" spans="1:10" ht="15">
      <c r="A226" s="83">
        <v>45905</v>
      </c>
      <c r="B226" s="84" t="s">
        <v>292</v>
      </c>
      <c r="C226" s="84" t="s">
        <v>436</v>
      </c>
      <c r="D226" s="84"/>
      <c r="E226" s="86">
        <v>548.91</v>
      </c>
      <c r="F226" s="86">
        <v>0</v>
      </c>
      <c r="G226" s="86">
        <v>0</v>
      </c>
      <c r="H226" s="86">
        <f t="shared" si="7"/>
        <v>2204.1</v>
      </c>
      <c r="I226" s="86">
        <v>109.78</v>
      </c>
    </row>
    <row r="227" spans="1:10" ht="15">
      <c r="A227" s="83">
        <v>45924</v>
      </c>
      <c r="B227" s="84" t="s">
        <v>287</v>
      </c>
      <c r="C227" s="84" t="s">
        <v>437</v>
      </c>
      <c r="D227" s="84" t="s">
        <v>438</v>
      </c>
      <c r="E227" s="86">
        <v>0</v>
      </c>
      <c r="F227" s="86">
        <v>460.83</v>
      </c>
      <c r="G227" s="86">
        <v>0</v>
      </c>
      <c r="H227" s="86">
        <f t="shared" si="7"/>
        <v>1743.27</v>
      </c>
      <c r="I227" s="86">
        <v>-92.17</v>
      </c>
    </row>
    <row r="228" spans="1:10" ht="15">
      <c r="A228" s="83">
        <v>45968</v>
      </c>
      <c r="B228" s="84" t="s">
        <v>292</v>
      </c>
      <c r="C228" s="84" t="s">
        <v>432</v>
      </c>
      <c r="D228" s="84"/>
      <c r="E228" s="86">
        <v>1505.07</v>
      </c>
      <c r="F228" s="86">
        <v>0</v>
      </c>
      <c r="G228" s="86">
        <v>0</v>
      </c>
      <c r="H228" s="86">
        <f t="shared" si="7"/>
        <v>3248.34</v>
      </c>
      <c r="I228" s="86">
        <v>0</v>
      </c>
    </row>
    <row r="229" spans="1:10" ht="15">
      <c r="A229" s="83">
        <v>45971</v>
      </c>
      <c r="B229" s="84" t="s">
        <v>292</v>
      </c>
      <c r="C229" s="84" t="s">
        <v>439</v>
      </c>
      <c r="D229" s="84"/>
      <c r="E229" s="86">
        <v>14.08</v>
      </c>
      <c r="F229" s="86">
        <v>0</v>
      </c>
      <c r="G229" s="86">
        <v>0</v>
      </c>
      <c r="H229" s="86">
        <f t="shared" si="7"/>
        <v>3262.42</v>
      </c>
      <c r="I229" s="86">
        <v>2.82</v>
      </c>
    </row>
    <row r="230" spans="1:10" ht="15">
      <c r="A230" s="83">
        <v>46028</v>
      </c>
      <c r="B230" s="84" t="s">
        <v>292</v>
      </c>
      <c r="C230" s="84" t="s">
        <v>434</v>
      </c>
      <c r="D230" s="84"/>
      <c r="E230" s="86">
        <v>27.63</v>
      </c>
      <c r="F230" s="86">
        <v>0</v>
      </c>
      <c r="G230" s="86">
        <v>0</v>
      </c>
      <c r="H230" s="86">
        <f t="shared" si="7"/>
        <v>3290.05</v>
      </c>
      <c r="I230" s="86">
        <v>5.53</v>
      </c>
    </row>
    <row r="231" spans="1:10" ht="15">
      <c r="A231" s="83">
        <v>46078</v>
      </c>
      <c r="B231" s="84" t="s">
        <v>292</v>
      </c>
      <c r="C231" s="84" t="s">
        <v>433</v>
      </c>
      <c r="D231" s="84"/>
      <c r="E231" s="86">
        <v>67.459999999999994</v>
      </c>
      <c r="F231" s="86">
        <v>0</v>
      </c>
      <c r="G231" s="86">
        <v>0</v>
      </c>
      <c r="H231" s="86">
        <f t="shared" si="7"/>
        <v>3357.51</v>
      </c>
      <c r="I231" s="86">
        <v>13.49</v>
      </c>
    </row>
    <row r="232" spans="1:10" ht="15">
      <c r="A232" s="83">
        <v>46078</v>
      </c>
      <c r="B232" s="84" t="s">
        <v>292</v>
      </c>
      <c r="C232" s="84" t="s">
        <v>440</v>
      </c>
      <c r="D232" s="84"/>
      <c r="E232" s="86">
        <v>33.25</v>
      </c>
      <c r="F232" s="86">
        <v>0</v>
      </c>
      <c r="G232" s="86">
        <v>0</v>
      </c>
      <c r="H232" s="86">
        <f t="shared" si="7"/>
        <v>3390.76</v>
      </c>
      <c r="I232" s="86">
        <v>6.65</v>
      </c>
    </row>
    <row r="233" spans="1:10" ht="15">
      <c r="A233" s="83">
        <v>46093</v>
      </c>
      <c r="B233" s="84" t="s">
        <v>292</v>
      </c>
      <c r="C233" s="84" t="s">
        <v>432</v>
      </c>
      <c r="D233" s="84"/>
      <c r="E233" s="86">
        <v>1257.45</v>
      </c>
      <c r="F233" s="86">
        <v>0</v>
      </c>
      <c r="G233" s="86">
        <v>0</v>
      </c>
      <c r="H233" s="86">
        <f t="shared" si="7"/>
        <v>4648.21</v>
      </c>
      <c r="I233" s="86">
        <v>251.49</v>
      </c>
    </row>
    <row r="234" spans="1:10" ht="15">
      <c r="A234" s="83">
        <v>46098</v>
      </c>
      <c r="B234" s="84" t="s">
        <v>292</v>
      </c>
      <c r="C234" s="84" t="s">
        <v>432</v>
      </c>
      <c r="D234" s="84"/>
      <c r="E234" s="86">
        <v>1326.76</v>
      </c>
      <c r="F234" s="86">
        <v>0</v>
      </c>
      <c r="G234" s="86">
        <v>0</v>
      </c>
      <c r="H234" s="85">
        <f t="shared" si="7"/>
        <v>5974.97</v>
      </c>
      <c r="I234" s="86">
        <v>265.35000000000002</v>
      </c>
      <c r="J234" s="55" t="s">
        <v>861</v>
      </c>
    </row>
    <row r="235" spans="1:10" ht="15">
      <c r="A235" s="83">
        <v>46134</v>
      </c>
      <c r="B235" s="84" t="s">
        <v>292</v>
      </c>
      <c r="C235" s="84" t="s">
        <v>441</v>
      </c>
      <c r="D235" s="84"/>
      <c r="E235" s="86">
        <v>13.28</v>
      </c>
      <c r="F235" s="86">
        <v>0</v>
      </c>
      <c r="G235" s="86">
        <v>0</v>
      </c>
      <c r="H235" s="86">
        <f t="shared" si="7"/>
        <v>5988.25</v>
      </c>
      <c r="I235" s="86">
        <v>2.66</v>
      </c>
      <c r="J235" s="55" t="s">
        <v>860</v>
      </c>
    </row>
    <row r="236" spans="1:10" ht="15">
      <c r="A236" s="83">
        <v>46134</v>
      </c>
      <c r="B236" s="84" t="s">
        <v>292</v>
      </c>
      <c r="C236" s="84" t="s">
        <v>441</v>
      </c>
      <c r="D236" s="84"/>
      <c r="E236" s="86">
        <v>15.98</v>
      </c>
      <c r="F236" s="86">
        <v>0</v>
      </c>
      <c r="G236" s="86">
        <v>0</v>
      </c>
      <c r="H236" s="86">
        <f t="shared" si="7"/>
        <v>6004.23</v>
      </c>
      <c r="I236" s="86">
        <v>3.2</v>
      </c>
      <c r="J236" s="55" t="s">
        <v>860</v>
      </c>
    </row>
    <row r="237" spans="1:10" ht="15">
      <c r="A237" s="83">
        <v>46134</v>
      </c>
      <c r="B237" s="84" t="s">
        <v>292</v>
      </c>
      <c r="C237" s="84" t="s">
        <v>441</v>
      </c>
      <c r="D237" s="84"/>
      <c r="E237" s="86">
        <v>40</v>
      </c>
      <c r="F237" s="86">
        <v>0</v>
      </c>
      <c r="G237" s="86">
        <v>0</v>
      </c>
      <c r="H237" s="86">
        <f t="shared" si="7"/>
        <v>6044.23</v>
      </c>
      <c r="I237" s="86">
        <v>8</v>
      </c>
      <c r="J237" s="55" t="s">
        <v>860</v>
      </c>
    </row>
    <row r="238" spans="1:10" ht="15">
      <c r="A238" s="83">
        <v>46136</v>
      </c>
      <c r="B238" s="84" t="s">
        <v>292</v>
      </c>
      <c r="C238" s="84" t="s">
        <v>442</v>
      </c>
      <c r="D238" s="84"/>
      <c r="E238" s="86">
        <v>5</v>
      </c>
      <c r="F238" s="86">
        <v>0</v>
      </c>
      <c r="G238" s="86">
        <v>0</v>
      </c>
      <c r="H238" s="86">
        <f t="shared" si="7"/>
        <v>6049.23</v>
      </c>
      <c r="I238" s="86">
        <v>0</v>
      </c>
      <c r="J238" s="55" t="s">
        <v>860</v>
      </c>
    </row>
    <row r="239" spans="1:10" ht="15">
      <c r="A239" s="83">
        <v>46139</v>
      </c>
      <c r="B239" s="84" t="s">
        <v>292</v>
      </c>
      <c r="C239" s="84" t="s">
        <v>443</v>
      </c>
      <c r="D239" s="84"/>
      <c r="E239" s="86">
        <v>213.87</v>
      </c>
      <c r="F239" s="86">
        <v>0</v>
      </c>
      <c r="G239" s="86">
        <v>0</v>
      </c>
      <c r="H239" s="86">
        <f t="shared" si="7"/>
        <v>6263.0999999999995</v>
      </c>
      <c r="I239" s="86">
        <v>42.77</v>
      </c>
      <c r="J239" s="55" t="s">
        <v>860</v>
      </c>
    </row>
    <row r="240" spans="1:10" ht="15">
      <c r="A240" s="83">
        <v>46195</v>
      </c>
      <c r="B240" s="84" t="s">
        <v>292</v>
      </c>
      <c r="C240" s="84" t="s">
        <v>444</v>
      </c>
      <c r="D240" s="84"/>
      <c r="E240" s="86">
        <v>122.12</v>
      </c>
      <c r="F240" s="86">
        <v>0</v>
      </c>
      <c r="G240" s="86">
        <v>0</v>
      </c>
      <c r="H240" s="86">
        <f t="shared" si="7"/>
        <v>6385.2199999999993</v>
      </c>
      <c r="I240" s="86">
        <v>24.42</v>
      </c>
      <c r="J240" s="55" t="s">
        <v>860</v>
      </c>
    </row>
    <row r="241" spans="1:10">
      <c r="A241" s="107" t="s">
        <v>445</v>
      </c>
      <c r="B241" s="107"/>
      <c r="C241" s="107"/>
      <c r="D241" s="107"/>
      <c r="E241" s="108">
        <v>0</v>
      </c>
      <c r="F241" s="108">
        <v>0</v>
      </c>
      <c r="G241" s="108">
        <v>0</v>
      </c>
      <c r="H241" s="108">
        <v>0</v>
      </c>
      <c r="I241" s="108">
        <v>0</v>
      </c>
    </row>
    <row r="242" spans="1:10" ht="15">
      <c r="A242" s="109"/>
      <c r="B242" s="109"/>
      <c r="C242" s="109"/>
      <c r="D242" s="109"/>
      <c r="E242" s="109"/>
      <c r="F242" s="109"/>
      <c r="G242" s="109"/>
      <c r="H242" s="109"/>
      <c r="I242" s="109"/>
    </row>
    <row r="243" spans="1:10" ht="12.75">
      <c r="A243" s="106" t="s">
        <v>35</v>
      </c>
      <c r="B243" s="106"/>
      <c r="C243" s="106"/>
      <c r="D243" s="106"/>
      <c r="E243" s="106"/>
      <c r="F243" s="106"/>
      <c r="G243" s="106"/>
      <c r="H243" s="106"/>
      <c r="I243" s="106"/>
    </row>
    <row r="244" spans="1:10" ht="15">
      <c r="A244" s="79">
        <v>45748</v>
      </c>
      <c r="B244" s="80" t="s">
        <v>284</v>
      </c>
      <c r="C244" s="80" t="s">
        <v>446</v>
      </c>
      <c r="D244" s="80" t="s">
        <v>313</v>
      </c>
      <c r="E244" s="81">
        <v>0</v>
      </c>
      <c r="F244" s="81">
        <v>868.15</v>
      </c>
      <c r="G244" s="81">
        <v>0</v>
      </c>
      <c r="H244" s="81">
        <f>+E244-F244</f>
        <v>-868.15</v>
      </c>
      <c r="I244" s="81">
        <v>0</v>
      </c>
    </row>
    <row r="245" spans="1:10" ht="15">
      <c r="A245" s="83">
        <v>45761</v>
      </c>
      <c r="B245" s="84" t="s">
        <v>292</v>
      </c>
      <c r="C245" s="84" t="s">
        <v>447</v>
      </c>
      <c r="D245" s="84"/>
      <c r="E245" s="86">
        <v>158</v>
      </c>
      <c r="F245" s="86">
        <v>0</v>
      </c>
      <c r="G245" s="86">
        <v>0</v>
      </c>
      <c r="H245" s="86">
        <f>+H244+E245-F245</f>
        <v>-710.15</v>
      </c>
      <c r="I245" s="86">
        <v>31.6</v>
      </c>
    </row>
    <row r="246" spans="1:10" ht="15">
      <c r="A246" s="83">
        <v>45761</v>
      </c>
      <c r="B246" s="84" t="s">
        <v>292</v>
      </c>
      <c r="C246" s="84" t="s">
        <v>448</v>
      </c>
      <c r="D246" s="84"/>
      <c r="E246" s="86">
        <v>235</v>
      </c>
      <c r="F246" s="86">
        <v>0</v>
      </c>
      <c r="G246" s="86">
        <v>0</v>
      </c>
      <c r="H246" s="86">
        <f t="shared" ref="H246:H257" si="8">+H245+E246-F246</f>
        <v>-475.15</v>
      </c>
      <c r="I246" s="86">
        <v>47</v>
      </c>
    </row>
    <row r="247" spans="1:10" ht="15">
      <c r="A247" s="83">
        <v>45761</v>
      </c>
      <c r="B247" s="84" t="s">
        <v>292</v>
      </c>
      <c r="C247" s="84" t="s">
        <v>449</v>
      </c>
      <c r="D247" s="84"/>
      <c r="E247" s="86">
        <v>251.15</v>
      </c>
      <c r="F247" s="86">
        <v>0</v>
      </c>
      <c r="G247" s="86">
        <v>0</v>
      </c>
      <c r="H247" s="86">
        <f t="shared" si="8"/>
        <v>-223.99999999999997</v>
      </c>
      <c r="I247" s="86">
        <v>50.23</v>
      </c>
    </row>
    <row r="248" spans="1:10" ht="15">
      <c r="A248" s="83">
        <v>45783</v>
      </c>
      <c r="B248" s="84" t="s">
        <v>292</v>
      </c>
      <c r="C248" s="84" t="s">
        <v>450</v>
      </c>
      <c r="D248" s="84"/>
      <c r="E248" s="86">
        <v>224</v>
      </c>
      <c r="F248" s="86">
        <v>0</v>
      </c>
      <c r="G248" s="86">
        <v>0</v>
      </c>
      <c r="H248" s="86">
        <f t="shared" si="8"/>
        <v>2.8421709430404007E-14</v>
      </c>
      <c r="I248" s="86">
        <v>44.8</v>
      </c>
    </row>
    <row r="249" spans="1:10" ht="15">
      <c r="A249" s="83">
        <v>46099</v>
      </c>
      <c r="B249" s="84" t="s">
        <v>292</v>
      </c>
      <c r="C249" s="84" t="s">
        <v>451</v>
      </c>
      <c r="D249" s="84"/>
      <c r="E249" s="86">
        <v>211.98</v>
      </c>
      <c r="F249" s="86">
        <v>0</v>
      </c>
      <c r="G249" s="86">
        <v>0</v>
      </c>
      <c r="H249" s="86">
        <f t="shared" si="8"/>
        <v>211.98000000000002</v>
      </c>
      <c r="I249" s="86">
        <v>42.4</v>
      </c>
    </row>
    <row r="250" spans="1:10" ht="15">
      <c r="A250" s="83">
        <v>46099</v>
      </c>
      <c r="B250" s="84" t="s">
        <v>292</v>
      </c>
      <c r="C250" s="84" t="s">
        <v>451</v>
      </c>
      <c r="D250" s="84"/>
      <c r="E250" s="86">
        <v>156</v>
      </c>
      <c r="F250" s="86">
        <v>0</v>
      </c>
      <c r="G250" s="86">
        <v>0</v>
      </c>
      <c r="H250" s="86">
        <f t="shared" si="8"/>
        <v>367.98</v>
      </c>
      <c r="I250" s="86">
        <v>31.2</v>
      </c>
    </row>
    <row r="251" spans="1:10" ht="15">
      <c r="A251" s="83">
        <v>46104</v>
      </c>
      <c r="B251" s="84" t="s">
        <v>292</v>
      </c>
      <c r="C251" s="84" t="s">
        <v>452</v>
      </c>
      <c r="D251" s="84"/>
      <c r="E251" s="86">
        <v>148.80000000000001</v>
      </c>
      <c r="F251" s="86">
        <v>0</v>
      </c>
      <c r="G251" s="86">
        <v>0</v>
      </c>
      <c r="H251" s="86">
        <f t="shared" si="8"/>
        <v>516.78</v>
      </c>
      <c r="I251" s="86">
        <v>29.76</v>
      </c>
    </row>
    <row r="252" spans="1:10" ht="15">
      <c r="A252" s="83">
        <v>46105</v>
      </c>
      <c r="B252" s="84" t="s">
        <v>292</v>
      </c>
      <c r="C252" s="84" t="s">
        <v>432</v>
      </c>
      <c r="D252" s="84"/>
      <c r="E252" s="86">
        <v>566.54999999999995</v>
      </c>
      <c r="F252" s="86">
        <v>0</v>
      </c>
      <c r="G252" s="86">
        <v>0</v>
      </c>
      <c r="H252" s="86">
        <f t="shared" si="8"/>
        <v>1083.33</v>
      </c>
      <c r="I252" s="86">
        <v>113.31</v>
      </c>
    </row>
    <row r="253" spans="1:10" ht="15">
      <c r="A253" s="83">
        <v>46107</v>
      </c>
      <c r="B253" s="84" t="s">
        <v>292</v>
      </c>
      <c r="C253" s="84" t="s">
        <v>453</v>
      </c>
      <c r="D253" s="84"/>
      <c r="E253" s="86">
        <v>1068.6600000000001</v>
      </c>
      <c r="F253" s="86">
        <v>0</v>
      </c>
      <c r="G253" s="86">
        <v>0</v>
      </c>
      <c r="H253" s="85">
        <f t="shared" si="8"/>
        <v>2151.9899999999998</v>
      </c>
      <c r="I253" s="86">
        <v>0</v>
      </c>
    </row>
    <row r="254" spans="1:10" ht="15">
      <c r="A254" s="83">
        <v>46121</v>
      </c>
      <c r="B254" s="84" t="s">
        <v>287</v>
      </c>
      <c r="C254" s="84" t="s">
        <v>454</v>
      </c>
      <c r="D254" s="84"/>
      <c r="E254" s="86">
        <v>0</v>
      </c>
      <c r="F254" s="85">
        <v>1161.03</v>
      </c>
      <c r="G254" s="86">
        <v>0</v>
      </c>
      <c r="H254" s="86">
        <f t="shared" si="8"/>
        <v>990.95999999999981</v>
      </c>
      <c r="I254" s="86">
        <v>0</v>
      </c>
      <c r="J254" s="19" t="s">
        <v>861</v>
      </c>
    </row>
    <row r="255" spans="1:10" ht="15">
      <c r="A255" s="83">
        <v>46125</v>
      </c>
      <c r="B255" s="84" t="s">
        <v>292</v>
      </c>
      <c r="C255" s="84" t="s">
        <v>432</v>
      </c>
      <c r="D255" s="84"/>
      <c r="E255" s="85">
        <v>57.98</v>
      </c>
      <c r="F255" s="86">
        <v>0</v>
      </c>
      <c r="G255" s="86">
        <v>0</v>
      </c>
      <c r="H255" s="86">
        <f t="shared" si="8"/>
        <v>1048.9399999999998</v>
      </c>
      <c r="I255" s="86">
        <v>11.6</v>
      </c>
      <c r="J255" s="19" t="s">
        <v>861</v>
      </c>
    </row>
    <row r="256" spans="1:10" ht="15">
      <c r="A256" s="83">
        <v>46134</v>
      </c>
      <c r="B256" s="84" t="s">
        <v>292</v>
      </c>
      <c r="C256" s="84" t="s">
        <v>455</v>
      </c>
      <c r="D256" s="84"/>
      <c r="E256" s="85">
        <v>209</v>
      </c>
      <c r="F256" s="86">
        <v>0</v>
      </c>
      <c r="G256" s="86">
        <v>0</v>
      </c>
      <c r="H256" s="86">
        <f t="shared" si="8"/>
        <v>1257.9399999999998</v>
      </c>
      <c r="I256" s="86">
        <v>41.8</v>
      </c>
      <c r="J256" s="19" t="s">
        <v>861</v>
      </c>
    </row>
    <row r="257" spans="1:10" ht="15">
      <c r="A257" s="83">
        <v>46134</v>
      </c>
      <c r="B257" s="84" t="s">
        <v>292</v>
      </c>
      <c r="C257" s="84" t="s">
        <v>456</v>
      </c>
      <c r="D257" s="84"/>
      <c r="E257" s="85">
        <v>542.75</v>
      </c>
      <c r="F257" s="86">
        <v>0</v>
      </c>
      <c r="G257" s="86">
        <v>0</v>
      </c>
      <c r="H257" s="86">
        <f t="shared" si="8"/>
        <v>1800.6899999999998</v>
      </c>
      <c r="I257" s="86">
        <v>108.55</v>
      </c>
      <c r="J257" s="19" t="s">
        <v>861</v>
      </c>
    </row>
    <row r="258" spans="1:10">
      <c r="A258" s="107" t="s">
        <v>457</v>
      </c>
      <c r="B258" s="107"/>
      <c r="C258" s="107"/>
      <c r="D258" s="107"/>
      <c r="E258" s="108">
        <v>0</v>
      </c>
      <c r="F258" s="108">
        <v>0</v>
      </c>
      <c r="G258" s="108">
        <v>0</v>
      </c>
      <c r="H258" s="108">
        <v>0</v>
      </c>
      <c r="I258" s="108">
        <v>0</v>
      </c>
    </row>
    <row r="259" spans="1:10" ht="15">
      <c r="A259" s="109"/>
      <c r="B259" s="109"/>
      <c r="C259" s="109"/>
      <c r="D259" s="109"/>
      <c r="E259" s="109"/>
      <c r="F259" s="109"/>
      <c r="G259" s="109"/>
      <c r="H259" s="109"/>
      <c r="I259" s="109"/>
    </row>
    <row r="261" spans="1:10">
      <c r="C261" s="61" t="s">
        <v>869</v>
      </c>
      <c r="E261" s="147" t="s">
        <v>864</v>
      </c>
      <c r="F261" s="147" t="s">
        <v>865</v>
      </c>
    </row>
    <row r="263" spans="1:10">
      <c r="C263" s="101" t="s">
        <v>345</v>
      </c>
      <c r="D263" s="10" t="s">
        <v>52</v>
      </c>
      <c r="E263" s="140">
        <f>SUM(E67:E82)</f>
        <v>4532.5200000000004</v>
      </c>
    </row>
    <row r="264" spans="1:10">
      <c r="C264" s="101" t="s">
        <v>353</v>
      </c>
      <c r="D264" s="10" t="s">
        <v>48</v>
      </c>
      <c r="E264" s="140">
        <f>+E92</f>
        <v>720</v>
      </c>
    </row>
    <row r="265" spans="1:10">
      <c r="C265" s="101" t="s">
        <v>424</v>
      </c>
      <c r="D265" s="10" t="s">
        <v>56</v>
      </c>
      <c r="E265" s="140">
        <f>+E175</f>
        <v>252</v>
      </c>
    </row>
    <row r="266" spans="1:10">
      <c r="C266" s="107" t="s">
        <v>457</v>
      </c>
      <c r="D266" s="10" t="s">
        <v>34</v>
      </c>
      <c r="F266" s="144">
        <f>SUM((F254-SUM(E255:E257)))</f>
        <v>351.29999999999995</v>
      </c>
    </row>
    <row r="267" spans="1:10">
      <c r="C267" s="146" t="s">
        <v>78</v>
      </c>
      <c r="D267" s="10" t="s">
        <v>77</v>
      </c>
      <c r="F267" s="143">
        <f>SUM(E263:E266)-F266</f>
        <v>5153.22</v>
      </c>
    </row>
    <row r="268" spans="1:10" ht="12.75" thickBot="1">
      <c r="E268" s="145">
        <f>SUM(E262:E267)</f>
        <v>5504.52</v>
      </c>
      <c r="F268" s="145">
        <f>SUM(F262:F267)</f>
        <v>5504.52</v>
      </c>
    </row>
    <row r="269" spans="1:10" ht="12.75" thickTop="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D71F2-1599-4071-9808-596916E18BAD}">
  <dimension ref="A1:J35"/>
  <sheetViews>
    <sheetView workbookViewId="0">
      <selection activeCell="C32" sqref="C32:F35"/>
    </sheetView>
  </sheetViews>
  <sheetFormatPr defaultRowHeight="12"/>
  <cols>
    <col min="1" max="4" width="30.42578125" customWidth="1"/>
    <col min="5" max="5" width="9" bestFit="1" customWidth="1"/>
    <col min="6" max="6" width="10.140625" bestFit="1" customWidth="1"/>
    <col min="7" max="7" width="18" bestFit="1" customWidth="1"/>
    <col min="8" max="8" width="10.140625" bestFit="1" customWidth="1"/>
    <col min="9" max="9" width="30.42578125" customWidth="1"/>
  </cols>
  <sheetData>
    <row r="1" spans="1:9" ht="18">
      <c r="A1" s="63" t="s">
        <v>274</v>
      </c>
      <c r="B1" s="63"/>
      <c r="C1" s="63"/>
      <c r="D1" s="63"/>
      <c r="E1" s="63"/>
      <c r="F1" s="63"/>
      <c r="G1" s="63"/>
      <c r="H1" s="63"/>
      <c r="I1" s="63"/>
    </row>
    <row r="2" spans="1:9" ht="15">
      <c r="A2" s="64" t="s">
        <v>1</v>
      </c>
      <c r="B2" s="64"/>
      <c r="C2" s="64"/>
      <c r="D2" s="64"/>
      <c r="E2" s="64"/>
      <c r="F2" s="64"/>
      <c r="G2" s="64"/>
      <c r="H2" s="64"/>
      <c r="I2" s="64"/>
    </row>
    <row r="3" spans="1:9" ht="15">
      <c r="A3" s="64" t="s">
        <v>275</v>
      </c>
      <c r="B3" s="64"/>
      <c r="C3" s="64"/>
      <c r="D3" s="64"/>
      <c r="E3" s="64"/>
      <c r="F3" s="64"/>
      <c r="G3" s="64"/>
      <c r="H3" s="64"/>
      <c r="I3" s="64"/>
    </row>
    <row r="4" spans="1:9">
      <c r="A4" s="62"/>
      <c r="B4" s="62"/>
      <c r="C4" s="62"/>
      <c r="D4" s="62"/>
      <c r="E4" s="62"/>
      <c r="F4" s="62"/>
      <c r="G4" s="62"/>
      <c r="H4" s="62"/>
      <c r="I4" s="62"/>
    </row>
    <row r="5" spans="1:9" ht="12.75">
      <c r="A5" s="65" t="s">
        <v>276</v>
      </c>
      <c r="B5" s="65" t="s">
        <v>277</v>
      </c>
      <c r="C5" s="65" t="s">
        <v>278</v>
      </c>
      <c r="D5" s="65" t="s">
        <v>279</v>
      </c>
      <c r="E5" s="66" t="s">
        <v>280</v>
      </c>
      <c r="F5" s="66" t="s">
        <v>281</v>
      </c>
      <c r="G5" s="66" t="s">
        <v>282</v>
      </c>
      <c r="H5" s="66" t="s">
        <v>283</v>
      </c>
      <c r="I5" s="66" t="s">
        <v>81</v>
      </c>
    </row>
    <row r="6" spans="1:9">
      <c r="A6" s="62"/>
      <c r="B6" s="62"/>
      <c r="C6" s="62"/>
      <c r="D6" s="62"/>
      <c r="E6" s="62"/>
      <c r="F6" s="62"/>
      <c r="G6" s="62"/>
      <c r="H6" s="62"/>
      <c r="I6" s="62"/>
    </row>
    <row r="7" spans="1:9" ht="12.75">
      <c r="A7" s="67" t="s">
        <v>10</v>
      </c>
      <c r="B7" s="67"/>
      <c r="C7" s="67"/>
      <c r="D7" s="67"/>
      <c r="E7" s="67"/>
      <c r="F7" s="67"/>
      <c r="G7" s="67"/>
      <c r="H7" s="67"/>
      <c r="I7" s="67"/>
    </row>
    <row r="8" spans="1:9">
      <c r="A8" s="68">
        <v>45748</v>
      </c>
      <c r="B8" s="69" t="s">
        <v>284</v>
      </c>
      <c r="C8" s="69" t="s">
        <v>285</v>
      </c>
      <c r="D8" s="69" t="s">
        <v>286</v>
      </c>
      <c r="E8" s="70">
        <v>0</v>
      </c>
      <c r="F8" s="87">
        <v>11243.91</v>
      </c>
      <c r="G8" s="70">
        <v>0</v>
      </c>
      <c r="H8" s="70">
        <v>11243.91</v>
      </c>
      <c r="I8" s="70">
        <v>0</v>
      </c>
    </row>
    <row r="9" spans="1:9">
      <c r="A9" s="71">
        <v>45770</v>
      </c>
      <c r="B9" s="72" t="s">
        <v>287</v>
      </c>
      <c r="C9" s="72" t="s">
        <v>288</v>
      </c>
      <c r="D9" s="72"/>
      <c r="E9" s="73">
        <v>0</v>
      </c>
      <c r="F9" s="73">
        <v>15000</v>
      </c>
      <c r="G9" s="73">
        <v>0</v>
      </c>
      <c r="H9" s="73">
        <v>15000</v>
      </c>
      <c r="I9" s="73">
        <v>0</v>
      </c>
    </row>
    <row r="10" spans="1:9">
      <c r="A10" s="71">
        <v>45810</v>
      </c>
      <c r="B10" s="72" t="s">
        <v>287</v>
      </c>
      <c r="C10" s="72" t="s">
        <v>289</v>
      </c>
      <c r="D10" s="72"/>
      <c r="E10" s="73">
        <v>0</v>
      </c>
      <c r="F10" s="73">
        <v>8846.23</v>
      </c>
      <c r="G10" s="73">
        <v>0</v>
      </c>
      <c r="H10" s="73">
        <v>8846.23</v>
      </c>
      <c r="I10" s="73">
        <v>0</v>
      </c>
    </row>
    <row r="11" spans="1:9">
      <c r="A11" s="71">
        <v>45979</v>
      </c>
      <c r="B11" s="72" t="s">
        <v>287</v>
      </c>
      <c r="C11" s="72" t="s">
        <v>290</v>
      </c>
      <c r="D11" s="72"/>
      <c r="E11" s="73">
        <v>0</v>
      </c>
      <c r="F11" s="73">
        <v>6663.22</v>
      </c>
      <c r="G11" s="73">
        <v>0</v>
      </c>
      <c r="H11" s="73">
        <v>6663.22</v>
      </c>
      <c r="I11" s="73">
        <v>0</v>
      </c>
    </row>
    <row r="12" spans="1:9">
      <c r="A12" s="74" t="s">
        <v>291</v>
      </c>
      <c r="B12" s="74"/>
      <c r="C12" s="74"/>
      <c r="D12" s="74"/>
      <c r="E12" s="75">
        <v>0</v>
      </c>
      <c r="F12" s="75">
        <v>0</v>
      </c>
      <c r="G12" s="75">
        <v>0</v>
      </c>
      <c r="H12" s="75">
        <v>0</v>
      </c>
      <c r="I12" s="75">
        <v>0</v>
      </c>
    </row>
    <row r="13" spans="1:9">
      <c r="A13" s="62"/>
      <c r="B13" s="62"/>
      <c r="C13" s="62"/>
      <c r="D13" s="62"/>
      <c r="E13" s="62"/>
      <c r="F13" s="62"/>
      <c r="G13" s="62"/>
      <c r="H13" s="62"/>
      <c r="I13" s="62"/>
    </row>
    <row r="14" spans="1:9">
      <c r="A14" s="76" t="s">
        <v>85</v>
      </c>
      <c r="B14" s="76"/>
      <c r="C14" s="76"/>
      <c r="D14" s="76"/>
      <c r="E14" s="77">
        <f>SUM(E8:E11)</f>
        <v>0</v>
      </c>
      <c r="F14" s="90">
        <f>SUM(F8:F11)</f>
        <v>41753.360000000001</v>
      </c>
      <c r="G14" s="77">
        <f t="shared" ref="G14:H14" si="0">SUM(G8:G11)</f>
        <v>0</v>
      </c>
      <c r="H14" s="77">
        <f t="shared" si="0"/>
        <v>41753.360000000001</v>
      </c>
      <c r="I14" s="77">
        <v>0</v>
      </c>
    </row>
    <row r="16" spans="1:9">
      <c r="C16" s="122" t="s">
        <v>296</v>
      </c>
      <c r="D16" s="122"/>
      <c r="E16" s="122"/>
      <c r="F16" s="122"/>
    </row>
    <row r="17" spans="1:10">
      <c r="C17" s="122"/>
      <c r="D17" s="122"/>
      <c r="E17" s="122"/>
      <c r="F17" s="122"/>
    </row>
    <row r="19" spans="1:10" ht="11.1" customHeight="1">
      <c r="A19" s="99">
        <v>45786</v>
      </c>
      <c r="B19" s="8" t="s">
        <v>292</v>
      </c>
      <c r="C19" s="8" t="s">
        <v>358</v>
      </c>
      <c r="D19" s="8" t="s">
        <v>850</v>
      </c>
      <c r="E19" s="118">
        <v>18659.61</v>
      </c>
      <c r="F19" s="9">
        <v>0</v>
      </c>
      <c r="G19" s="9">
        <f>(E19 - F19)</f>
        <v>18659.61</v>
      </c>
      <c r="H19" s="9">
        <v>22391.53</v>
      </c>
      <c r="I19" s="9">
        <v>3731.92</v>
      </c>
      <c r="J19" s="55"/>
    </row>
    <row r="20" spans="1:10" ht="11.1" customHeight="1">
      <c r="A20" s="100">
        <v>45971</v>
      </c>
      <c r="B20" s="10" t="s">
        <v>292</v>
      </c>
      <c r="C20" s="10" t="s">
        <v>359</v>
      </c>
      <c r="D20" s="10" t="s">
        <v>850</v>
      </c>
      <c r="E20" s="54">
        <v>16804.189999999999</v>
      </c>
      <c r="F20" s="11">
        <v>0</v>
      </c>
      <c r="G20" s="53">
        <f>((G19 + E20) - F20)</f>
        <v>35463.800000000003</v>
      </c>
      <c r="H20" s="11">
        <v>20165.03</v>
      </c>
      <c r="I20" s="11">
        <v>3360.84</v>
      </c>
      <c r="J20" s="55"/>
    </row>
    <row r="21" spans="1:10">
      <c r="D21" s="119" t="s">
        <v>851</v>
      </c>
      <c r="E21" s="119"/>
      <c r="F21" s="119"/>
      <c r="G21" s="120">
        <f>+F14-G20</f>
        <v>6289.5599999999977</v>
      </c>
    </row>
    <row r="23" spans="1:10">
      <c r="A23" s="61" t="s">
        <v>295</v>
      </c>
    </row>
    <row r="24" spans="1:10" ht="15">
      <c r="A24" s="79">
        <v>45670</v>
      </c>
      <c r="B24" s="80" t="s">
        <v>287</v>
      </c>
      <c r="C24" s="80" t="s">
        <v>288</v>
      </c>
      <c r="D24" s="80"/>
      <c r="E24" s="81">
        <v>0</v>
      </c>
      <c r="F24" s="82">
        <v>15000</v>
      </c>
      <c r="G24" s="81">
        <v>0</v>
      </c>
      <c r="H24" s="81">
        <v>15000</v>
      </c>
      <c r="I24" s="81">
        <v>0</v>
      </c>
      <c r="J24" s="59"/>
    </row>
    <row r="25" spans="1:10" ht="15">
      <c r="A25" s="79">
        <v>45517</v>
      </c>
      <c r="B25" s="80" t="s">
        <v>292</v>
      </c>
      <c r="C25" s="80" t="s">
        <v>293</v>
      </c>
      <c r="D25" s="80"/>
      <c r="E25" s="82">
        <v>106.09</v>
      </c>
      <c r="F25" s="81">
        <v>0</v>
      </c>
      <c r="G25" s="81">
        <v>0</v>
      </c>
      <c r="H25" s="81">
        <v>106.09</v>
      </c>
      <c r="I25" s="81">
        <v>0</v>
      </c>
    </row>
    <row r="26" spans="1:10" ht="15">
      <c r="A26" s="83">
        <v>45684</v>
      </c>
      <c r="B26" s="84" t="s">
        <v>292</v>
      </c>
      <c r="C26" s="84" t="s">
        <v>294</v>
      </c>
      <c r="D26" s="84"/>
      <c r="E26" s="85">
        <v>3650</v>
      </c>
      <c r="F26" s="86">
        <v>0</v>
      </c>
      <c r="G26" s="86">
        <v>0</v>
      </c>
      <c r="H26" s="86">
        <v>4380</v>
      </c>
      <c r="I26" s="86">
        <v>730</v>
      </c>
    </row>
    <row r="28" spans="1:10">
      <c r="E28" s="88">
        <f>SUM(E24:E27)</f>
        <v>3756.09</v>
      </c>
      <c r="F28" s="88">
        <f>SUM(F24:F27)</f>
        <v>15000</v>
      </c>
    </row>
    <row r="30" spans="1:10" ht="12.75" thickBot="1">
      <c r="F30" s="89">
        <f>+F28-E28</f>
        <v>11243.91</v>
      </c>
    </row>
    <row r="31" spans="1:10" ht="12.75" thickTop="1"/>
    <row r="32" spans="1:10">
      <c r="C32" s="61" t="s">
        <v>870</v>
      </c>
      <c r="E32" s="147" t="s">
        <v>864</v>
      </c>
      <c r="F32" s="147" t="s">
        <v>865</v>
      </c>
    </row>
    <row r="34" spans="3:6" ht="12.75">
      <c r="C34" s="148" t="s">
        <v>10</v>
      </c>
      <c r="D34" s="8" t="s">
        <v>9</v>
      </c>
      <c r="E34" s="143">
        <f>+G21</f>
        <v>6289.5599999999977</v>
      </c>
    </row>
    <row r="35" spans="3:6">
      <c r="C35" s="59" t="s">
        <v>867</v>
      </c>
      <c r="D35" s="10" t="s">
        <v>77</v>
      </c>
      <c r="F35" s="143">
        <f>+E34</f>
        <v>6289.5599999999977</v>
      </c>
    </row>
  </sheetData>
  <mergeCells count="1">
    <mergeCell ref="C16:F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5498B-CCCD-42F9-AECF-80A06292DC60}">
  <dimension ref="C6:I27"/>
  <sheetViews>
    <sheetView workbookViewId="0">
      <selection activeCell="D8" sqref="D8:H12"/>
    </sheetView>
  </sheetViews>
  <sheetFormatPr defaultRowHeight="12"/>
  <cols>
    <col min="4" max="4" width="25.42578125" customWidth="1"/>
    <col min="5" max="5" width="1.140625" customWidth="1"/>
  </cols>
  <sheetData>
    <row r="6" spans="3:9">
      <c r="C6" s="61" t="s">
        <v>251</v>
      </c>
    </row>
    <row r="8" spans="3:9">
      <c r="C8" s="78">
        <v>1</v>
      </c>
      <c r="D8" s="61" t="s">
        <v>252</v>
      </c>
    </row>
    <row r="9" spans="3:9">
      <c r="C9" s="78"/>
      <c r="D9" t="s">
        <v>253</v>
      </c>
      <c r="F9">
        <f>+'Stock Take Values'!F124</f>
        <v>2974.2999999999997</v>
      </c>
    </row>
    <row r="10" spans="3:9">
      <c r="C10" s="78"/>
      <c r="D10" s="10" t="s">
        <v>254</v>
      </c>
      <c r="E10" s="10"/>
      <c r="F10">
        <f>+'Trial Balance'!F36</f>
        <v>2104.2399999999998</v>
      </c>
    </row>
    <row r="11" spans="3:9">
      <c r="C11" s="78"/>
      <c r="D11" s="10" t="s">
        <v>255</v>
      </c>
      <c r="E11" s="10"/>
      <c r="F11">
        <f>+'Trial Balance'!F37</f>
        <v>583.91</v>
      </c>
    </row>
    <row r="12" spans="3:9">
      <c r="C12" s="78"/>
      <c r="D12" s="57" t="s">
        <v>256</v>
      </c>
      <c r="E12" s="57"/>
      <c r="F12" s="58">
        <f>+F9-F11-F10</f>
        <v>286.15000000000009</v>
      </c>
      <c r="G12" s="60" t="s">
        <v>257</v>
      </c>
      <c r="H12" s="60" t="s">
        <v>258</v>
      </c>
    </row>
    <row r="13" spans="3:9">
      <c r="C13" s="78"/>
    </row>
    <row r="14" spans="3:9">
      <c r="C14" s="78">
        <v>2</v>
      </c>
      <c r="D14" s="61" t="s">
        <v>259</v>
      </c>
    </row>
    <row r="15" spans="3:9">
      <c r="C15" s="78"/>
      <c r="D15" s="59" t="s">
        <v>260</v>
      </c>
      <c r="I15" s="61" t="s">
        <v>263</v>
      </c>
    </row>
    <row r="16" spans="3:9">
      <c r="C16" s="78"/>
      <c r="D16" s="59" t="s">
        <v>261</v>
      </c>
      <c r="I16" s="59" t="s">
        <v>264</v>
      </c>
    </row>
    <row r="17" spans="3:9">
      <c r="C17" s="78"/>
      <c r="D17" s="59" t="s">
        <v>262</v>
      </c>
      <c r="I17" s="59" t="s">
        <v>265</v>
      </c>
    </row>
    <row r="18" spans="3:9">
      <c r="C18" s="78"/>
      <c r="I18" s="59" t="s">
        <v>266</v>
      </c>
    </row>
    <row r="19" spans="3:9">
      <c r="C19" s="78"/>
      <c r="I19" s="59" t="s">
        <v>267</v>
      </c>
    </row>
    <row r="20" spans="3:9">
      <c r="C20" s="78"/>
      <c r="I20" s="59" t="s">
        <v>268</v>
      </c>
    </row>
    <row r="21" spans="3:9">
      <c r="C21" s="78"/>
      <c r="I21" s="59" t="s">
        <v>269</v>
      </c>
    </row>
    <row r="22" spans="3:9">
      <c r="C22" s="78"/>
      <c r="I22" s="59" t="s">
        <v>270</v>
      </c>
    </row>
    <row r="23" spans="3:9">
      <c r="C23" s="78"/>
      <c r="I23" s="59" t="s">
        <v>271</v>
      </c>
    </row>
    <row r="24" spans="3:9">
      <c r="C24" s="78"/>
      <c r="I24" s="59"/>
    </row>
    <row r="25" spans="3:9">
      <c r="C25" s="78"/>
    </row>
    <row r="26" spans="3:9">
      <c r="C26" s="78">
        <v>3</v>
      </c>
      <c r="D26" s="61" t="s">
        <v>273</v>
      </c>
    </row>
    <row r="27" spans="3:9">
      <c r="C27" s="78" t="s">
        <v>272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74784-DEA4-4041-B2DE-912E9F9AB052}">
  <dimension ref="A1:K45"/>
  <sheetViews>
    <sheetView topLeftCell="A12" workbookViewId="0">
      <selection activeCell="C47" sqref="C47"/>
    </sheetView>
  </sheetViews>
  <sheetFormatPr defaultRowHeight="12"/>
  <cols>
    <col min="1" max="1" width="59.140625" bestFit="1" customWidth="1"/>
    <col min="2" max="2" width="10.140625" customWidth="1"/>
  </cols>
  <sheetData>
    <row r="1" spans="1:2" s="1" customFormat="1" ht="18">
      <c r="A1" s="2" t="s">
        <v>86</v>
      </c>
      <c r="B1" s="2"/>
    </row>
    <row r="2" spans="1:2" s="3" customFormat="1" ht="15">
      <c r="A2" s="4" t="s">
        <v>1</v>
      </c>
      <c r="B2" s="4"/>
    </row>
    <row r="3" spans="1:2" s="3" customFormat="1" ht="15">
      <c r="A3" s="4" t="s">
        <v>87</v>
      </c>
      <c r="B3" s="4"/>
    </row>
    <row r="5" spans="1:2" s="5" customFormat="1" ht="12.75">
      <c r="A5" s="6" t="s">
        <v>4</v>
      </c>
      <c r="B5" s="7" t="s">
        <v>88</v>
      </c>
    </row>
    <row r="7" spans="1:2" s="5" customFormat="1" ht="12.75">
      <c r="A7" s="14" t="s">
        <v>89</v>
      </c>
      <c r="B7" s="14"/>
    </row>
    <row r="8" spans="1:2">
      <c r="A8" s="8" t="s">
        <v>19</v>
      </c>
      <c r="B8" s="9">
        <v>9282.3700000000008</v>
      </c>
    </row>
    <row r="9" spans="1:2">
      <c r="A9" s="10" t="s">
        <v>21</v>
      </c>
      <c r="B9" s="11">
        <v>1073.33</v>
      </c>
    </row>
    <row r="10" spans="1:2">
      <c r="A10" s="10" t="s">
        <v>17</v>
      </c>
      <c r="B10" s="11">
        <v>3733.33</v>
      </c>
    </row>
    <row r="11" spans="1:2">
      <c r="A11" s="10" t="s">
        <v>15</v>
      </c>
      <c r="B11" s="11">
        <v>2716.67</v>
      </c>
    </row>
    <row r="12" spans="1:2">
      <c r="A12" s="10" t="s">
        <v>13</v>
      </c>
      <c r="B12" s="11">
        <v>3191.52</v>
      </c>
    </row>
    <row r="13" spans="1:2">
      <c r="A13" s="10" t="s">
        <v>29</v>
      </c>
      <c r="B13" s="11">
        <v>6669.2</v>
      </c>
    </row>
    <row r="14" spans="1:2">
      <c r="A14" s="10" t="s">
        <v>31</v>
      </c>
      <c r="B14" s="11">
        <v>2.46</v>
      </c>
    </row>
    <row r="15" spans="1:2">
      <c r="A15" s="10" t="s">
        <v>25</v>
      </c>
      <c r="B15" s="11">
        <v>5515.82</v>
      </c>
    </row>
    <row r="16" spans="1:2">
      <c r="A16" s="10" t="s">
        <v>27</v>
      </c>
      <c r="B16" s="11">
        <v>3087.49</v>
      </c>
    </row>
    <row r="17" spans="1:11">
      <c r="A17" s="10" t="s">
        <v>23</v>
      </c>
      <c r="B17" s="11">
        <v>2601.5</v>
      </c>
    </row>
    <row r="18" spans="1:11">
      <c r="A18" s="10" t="s">
        <v>33</v>
      </c>
      <c r="B18" s="11">
        <v>70</v>
      </c>
    </row>
    <row r="19" spans="1:11">
      <c r="A19" s="56" t="s">
        <v>10</v>
      </c>
      <c r="B19" s="53">
        <v>41753.360000000001</v>
      </c>
      <c r="C19" s="19" t="s">
        <v>248</v>
      </c>
      <c r="D19" s="19"/>
      <c r="E19" s="19"/>
      <c r="F19" s="19"/>
      <c r="G19" s="19"/>
    </row>
    <row r="20" spans="1:11">
      <c r="A20" s="12" t="s">
        <v>90</v>
      </c>
      <c r="B20" s="13">
        <f>SUM(B8:B19)</f>
        <v>79697.05</v>
      </c>
    </row>
    <row r="22" spans="1:11" s="5" customFormat="1" ht="12.75">
      <c r="A22" s="14" t="s">
        <v>91</v>
      </c>
      <c r="B22" s="14"/>
    </row>
    <row r="23" spans="1:11">
      <c r="A23" s="8" t="s">
        <v>38</v>
      </c>
      <c r="B23" s="9">
        <v>5974.97</v>
      </c>
    </row>
    <row r="24" spans="1:11">
      <c r="A24" s="10" t="s">
        <v>35</v>
      </c>
      <c r="B24" s="11">
        <v>2151.9899999999998</v>
      </c>
    </row>
    <row r="25" spans="1:11">
      <c r="A25" s="12" t="s">
        <v>92</v>
      </c>
      <c r="B25" s="13">
        <f>SUM(B23:B24)</f>
        <v>8126.96</v>
      </c>
    </row>
    <row r="27" spans="1:11">
      <c r="A27" s="15" t="s">
        <v>93</v>
      </c>
      <c r="B27" s="16">
        <f>(B20 - B25)</f>
        <v>71570.09</v>
      </c>
    </row>
    <row r="29" spans="1:11" s="5" customFormat="1" ht="12.75">
      <c r="A29" s="14" t="s">
        <v>94</v>
      </c>
      <c r="B29" s="14"/>
    </row>
    <row r="30" spans="1:11">
      <c r="A30" s="8" t="s">
        <v>53</v>
      </c>
      <c r="B30" s="9">
        <v>12313.91</v>
      </c>
    </row>
    <row r="31" spans="1:11">
      <c r="A31" s="10" t="s">
        <v>49</v>
      </c>
      <c r="B31" s="11">
        <v>1942.54</v>
      </c>
    </row>
    <row r="32" spans="1:11">
      <c r="A32" s="56" t="s">
        <v>40</v>
      </c>
      <c r="B32" s="53">
        <v>35463.800000000003</v>
      </c>
      <c r="C32" s="19" t="s">
        <v>250</v>
      </c>
      <c r="D32" s="19"/>
      <c r="E32" s="19"/>
      <c r="F32" s="19"/>
      <c r="G32" s="19"/>
      <c r="H32" s="19"/>
      <c r="I32" s="19"/>
      <c r="J32" s="19"/>
      <c r="K32" s="19"/>
    </row>
    <row r="33" spans="1:3">
      <c r="A33" s="10" t="s">
        <v>43</v>
      </c>
      <c r="B33" s="11">
        <v>2567.52</v>
      </c>
    </row>
    <row r="34" spans="1:3">
      <c r="A34" s="10" t="s">
        <v>47</v>
      </c>
      <c r="B34" s="11">
        <v>1574.07</v>
      </c>
    </row>
    <row r="35" spans="1:3">
      <c r="A35" s="10" t="s">
        <v>55</v>
      </c>
      <c r="B35" s="11">
        <v>3200.99</v>
      </c>
    </row>
    <row r="36" spans="1:3">
      <c r="A36" s="10" t="s">
        <v>57</v>
      </c>
      <c r="B36" s="11">
        <v>2759.44</v>
      </c>
    </row>
    <row r="37" spans="1:3">
      <c r="A37" s="10" t="s">
        <v>45</v>
      </c>
      <c r="B37" s="53">
        <v>1803.06</v>
      </c>
      <c r="C37" s="19" t="s">
        <v>249</v>
      </c>
    </row>
    <row r="38" spans="1:3">
      <c r="A38" s="10" t="s">
        <v>51</v>
      </c>
      <c r="B38" s="11">
        <v>590.64</v>
      </c>
    </row>
    <row r="39" spans="1:3">
      <c r="A39" s="12" t="s">
        <v>95</v>
      </c>
      <c r="B39" s="13">
        <f>SUM(B30:B38)</f>
        <v>62215.969999999994</v>
      </c>
    </row>
    <row r="41" spans="1:3">
      <c r="A41" s="15" t="s">
        <v>96</v>
      </c>
      <c r="B41" s="16">
        <f>((B27 + 0) - (0 + B39))</f>
        <v>9354.1200000000026</v>
      </c>
    </row>
    <row r="43" spans="1:3">
      <c r="A43" s="15" t="s">
        <v>97</v>
      </c>
      <c r="B43" s="16">
        <f>(B41 + 0)</f>
        <v>9354.1200000000026</v>
      </c>
    </row>
    <row r="45" spans="1:3">
      <c r="A45" s="15" t="s">
        <v>98</v>
      </c>
      <c r="B45" s="16">
        <f>(B43 - 0)</f>
        <v>9354.1200000000026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689D9-6524-4803-A2FF-69AA53B0DD1B}">
  <dimension ref="A1:M37"/>
  <sheetViews>
    <sheetView topLeftCell="A5" workbookViewId="0">
      <selection activeCell="C19" sqref="C19"/>
    </sheetView>
  </sheetViews>
  <sheetFormatPr defaultRowHeight="12"/>
  <cols>
    <col min="1" max="1" width="1.42578125" customWidth="1"/>
    <col min="2" max="2" width="34.85546875" customWidth="1"/>
    <col min="3" max="3" width="14.42578125" customWidth="1"/>
  </cols>
  <sheetData>
    <row r="1" spans="1:10" s="1" customFormat="1" ht="18">
      <c r="A1" s="2" t="s">
        <v>99</v>
      </c>
      <c r="B1" s="2"/>
      <c r="C1" s="2"/>
    </row>
    <row r="2" spans="1:10" s="3" customFormat="1" ht="15">
      <c r="A2" s="4" t="s">
        <v>1</v>
      </c>
      <c r="B2" s="4"/>
      <c r="C2" s="4"/>
    </row>
    <row r="3" spans="1:10" s="3" customFormat="1" ht="15">
      <c r="A3" s="4" t="s">
        <v>2</v>
      </c>
      <c r="B3" s="4"/>
      <c r="C3" s="4"/>
    </row>
    <row r="4" spans="1:10" ht="13.35" customHeight="1"/>
    <row r="5" spans="1:10" s="5" customFormat="1" ht="12.75">
      <c r="A5" s="14"/>
      <c r="B5" s="6" t="s">
        <v>4</v>
      </c>
      <c r="C5" s="7" t="s">
        <v>100</v>
      </c>
    </row>
    <row r="6" spans="1:10" ht="13.35" customHeight="1"/>
    <row r="7" spans="1:10" s="5" customFormat="1" ht="12.75">
      <c r="A7" s="14" t="s">
        <v>101</v>
      </c>
      <c r="B7" s="14"/>
      <c r="C7" s="14"/>
    </row>
    <row r="8" spans="1:10">
      <c r="A8" s="17"/>
      <c r="B8" s="17" t="s">
        <v>102</v>
      </c>
      <c r="C8" s="17"/>
    </row>
    <row r="9" spans="1:10" ht="11.1" customHeight="1">
      <c r="B9" s="10" t="s">
        <v>75</v>
      </c>
      <c r="C9" s="11">
        <v>30480</v>
      </c>
    </row>
    <row r="10" spans="1:10">
      <c r="B10" s="12" t="s">
        <v>103</v>
      </c>
      <c r="C10" s="13">
        <f>C9</f>
        <v>30480</v>
      </c>
    </row>
    <row r="11" spans="1:10">
      <c r="A11" s="12" t="s">
        <v>104</v>
      </c>
      <c r="C11" s="13">
        <f>(0 + C10)</f>
        <v>30480</v>
      </c>
    </row>
    <row r="12" spans="1:10" ht="13.35" customHeight="1"/>
    <row r="13" spans="1:10" s="5" customFormat="1" ht="12.75">
      <c r="A13" s="14" t="s">
        <v>105</v>
      </c>
      <c r="B13" s="14"/>
      <c r="C13" s="14"/>
    </row>
    <row r="14" spans="1:10">
      <c r="A14" s="17"/>
      <c r="B14" s="17" t="s">
        <v>106</v>
      </c>
      <c r="C14" s="17"/>
    </row>
    <row r="15" spans="1:10" ht="11.1" customHeight="1">
      <c r="B15" s="10" t="s">
        <v>1</v>
      </c>
      <c r="C15" s="53">
        <v>29269.62</v>
      </c>
      <c r="D15" s="19" t="s">
        <v>244</v>
      </c>
      <c r="E15" s="19"/>
      <c r="F15" s="19"/>
      <c r="G15" s="19"/>
      <c r="H15" s="19"/>
      <c r="I15" s="19"/>
      <c r="J15" s="19"/>
    </row>
    <row r="16" spans="1:10" ht="11.1" customHeight="1">
      <c r="B16" s="10" t="s">
        <v>64</v>
      </c>
      <c r="C16" s="54">
        <v>7393.22</v>
      </c>
      <c r="D16" s="55" t="s">
        <v>245</v>
      </c>
      <c r="E16" s="55"/>
      <c r="F16" s="55"/>
      <c r="G16" s="55"/>
    </row>
    <row r="17" spans="1:13" ht="11.1" customHeight="1">
      <c r="B17" s="10" t="s">
        <v>62</v>
      </c>
      <c r="C17" s="53">
        <v>11217.1</v>
      </c>
      <c r="D17" s="19" t="s">
        <v>246</v>
      </c>
      <c r="E17" s="19"/>
      <c r="F17" s="19"/>
      <c r="G17" s="19"/>
      <c r="H17" s="19"/>
      <c r="I17" s="19"/>
      <c r="J17" s="19"/>
      <c r="K17" s="19"/>
      <c r="L17" s="19"/>
      <c r="M17" s="19"/>
    </row>
    <row r="18" spans="1:13">
      <c r="B18" s="12" t="s">
        <v>107</v>
      </c>
      <c r="C18" s="13">
        <f>SUM(C15:C17)</f>
        <v>47879.939999999995</v>
      </c>
    </row>
    <row r="19" spans="1:13" ht="11.1" customHeight="1">
      <c r="B19" s="10" t="s">
        <v>66</v>
      </c>
      <c r="C19" s="53">
        <v>540</v>
      </c>
      <c r="D19" s="19" t="s">
        <v>247</v>
      </c>
      <c r="E19" s="19"/>
    </row>
    <row r="20" spans="1:13" ht="11.1" customHeight="1">
      <c r="B20" s="56" t="s">
        <v>73</v>
      </c>
      <c r="C20" s="53">
        <v>583.91</v>
      </c>
    </row>
    <row r="21" spans="1:13" ht="11.1" customHeight="1">
      <c r="B21" s="56" t="s">
        <v>71</v>
      </c>
      <c r="C21" s="53">
        <v>2104.2399999999998</v>
      </c>
      <c r="D21" s="19" t="s">
        <v>243</v>
      </c>
      <c r="E21" s="19"/>
      <c r="F21" s="19"/>
      <c r="G21" s="19"/>
      <c r="H21" s="19"/>
    </row>
    <row r="22" spans="1:13">
      <c r="A22" s="12" t="s">
        <v>108</v>
      </c>
      <c r="C22" s="13">
        <f>(SUM(C19:C21) + C18)</f>
        <v>51108.09</v>
      </c>
    </row>
    <row r="23" spans="1:13" ht="13.35" customHeight="1"/>
    <row r="24" spans="1:13" s="5" customFormat="1" ht="12.75">
      <c r="A24" s="14" t="s">
        <v>109</v>
      </c>
      <c r="B24" s="14"/>
      <c r="C24" s="14"/>
    </row>
    <row r="25" spans="1:13" ht="11.1" customHeight="1">
      <c r="B25" s="8" t="s">
        <v>81</v>
      </c>
      <c r="C25" s="18">
        <v>1413.59</v>
      </c>
      <c r="D25" s="19" t="s">
        <v>117</v>
      </c>
      <c r="E25" s="19"/>
      <c r="F25" s="19"/>
      <c r="G25" s="19"/>
      <c r="H25" s="19"/>
      <c r="I25" s="19"/>
      <c r="J25" s="19"/>
      <c r="K25" s="19"/>
      <c r="L25" s="19"/>
    </row>
    <row r="26" spans="1:13">
      <c r="A26" s="12" t="s">
        <v>110</v>
      </c>
      <c r="C26" s="13">
        <f>C25</f>
        <v>1413.59</v>
      </c>
    </row>
    <row r="27" spans="1:13" ht="13.35" customHeight="1"/>
    <row r="28" spans="1:13">
      <c r="B28" s="15" t="s">
        <v>111</v>
      </c>
      <c r="C28" s="16">
        <f>(C22 - C26)</f>
        <v>49694.5</v>
      </c>
    </row>
    <row r="29" spans="1:13" ht="13.35" customHeight="1"/>
    <row r="30" spans="1:13">
      <c r="B30" s="15" t="s">
        <v>112</v>
      </c>
      <c r="C30" s="16">
        <f>(C11 + C28)</f>
        <v>80174.5</v>
      </c>
    </row>
    <row r="31" spans="1:13" ht="13.35" customHeight="1"/>
    <row r="32" spans="1:13">
      <c r="B32" s="15" t="s">
        <v>113</v>
      </c>
      <c r="C32" s="16">
        <f>(C30 - (0 + 0))</f>
        <v>80174.5</v>
      </c>
    </row>
    <row r="33" spans="1:3" ht="13.35" customHeight="1"/>
    <row r="34" spans="1:3" s="5" customFormat="1" ht="12.75">
      <c r="A34" s="14" t="s">
        <v>114</v>
      </c>
      <c r="B34" s="14"/>
      <c r="C34" s="14"/>
    </row>
    <row r="35" spans="1:3" ht="11.1" customHeight="1">
      <c r="B35" s="8" t="s">
        <v>115</v>
      </c>
      <c r="C35" s="9">
        <v>9354.1200000000008</v>
      </c>
    </row>
    <row r="36" spans="1:3" ht="11.1" customHeight="1">
      <c r="B36" s="10" t="s">
        <v>83</v>
      </c>
      <c r="C36" s="11">
        <v>70820.38</v>
      </c>
    </row>
    <row r="37" spans="1:3">
      <c r="A37" s="12" t="s">
        <v>116</v>
      </c>
      <c r="C37" s="13">
        <f>SUM(C35:C36)</f>
        <v>80174.5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3F55B-09CA-4F57-8F80-87C4353FB5A7}">
  <dimension ref="A1:I191"/>
  <sheetViews>
    <sheetView topLeftCell="A152" workbookViewId="0">
      <selection activeCell="E142" sqref="E142"/>
    </sheetView>
  </sheetViews>
  <sheetFormatPr defaultRowHeight="12"/>
  <cols>
    <col min="1" max="1" width="52.140625" bestFit="1" customWidth="1"/>
    <col min="2" max="2" width="17.85546875" bestFit="1" customWidth="1"/>
    <col min="3" max="3" width="29.140625" bestFit="1" customWidth="1"/>
    <col min="4" max="4" width="22.140625" bestFit="1" customWidth="1"/>
    <col min="5" max="5" width="6.42578125" bestFit="1" customWidth="1"/>
    <col min="6" max="6" width="7.140625" bestFit="1" customWidth="1"/>
    <col min="7" max="7" width="18" bestFit="1" customWidth="1"/>
    <col min="8" max="8" width="7.5703125" bestFit="1" customWidth="1"/>
    <col min="9" max="9" width="5.140625" bestFit="1" customWidth="1"/>
  </cols>
  <sheetData>
    <row r="1" spans="1:9" ht="18">
      <c r="A1" s="63" t="s">
        <v>723</v>
      </c>
      <c r="B1" s="63"/>
      <c r="C1" s="63"/>
      <c r="D1" s="63"/>
      <c r="E1" s="63"/>
      <c r="F1" s="63"/>
      <c r="G1" s="63"/>
      <c r="H1" s="63"/>
      <c r="I1" s="63"/>
    </row>
    <row r="2" spans="1:9" ht="15">
      <c r="A2" s="64" t="s">
        <v>1</v>
      </c>
      <c r="B2" s="64"/>
      <c r="C2" s="64"/>
      <c r="D2" s="64"/>
      <c r="E2" s="64"/>
      <c r="F2" s="64"/>
      <c r="G2" s="64"/>
      <c r="H2" s="64"/>
      <c r="I2" s="64"/>
    </row>
    <row r="3" spans="1:9" ht="15">
      <c r="A3" s="64" t="s">
        <v>275</v>
      </c>
      <c r="B3" s="64"/>
      <c r="C3" s="64"/>
      <c r="D3" s="64"/>
      <c r="E3" s="64"/>
      <c r="F3" s="64"/>
      <c r="G3" s="64"/>
      <c r="H3" s="64"/>
      <c r="I3" s="64"/>
    </row>
    <row r="4" spans="1:9">
      <c r="A4" s="62"/>
      <c r="B4" s="62"/>
      <c r="C4" s="62"/>
      <c r="D4" s="62"/>
      <c r="E4" s="62"/>
      <c r="F4" s="62"/>
      <c r="G4" s="62"/>
      <c r="H4" s="62"/>
      <c r="I4" s="62"/>
    </row>
    <row r="5" spans="1:9" ht="12.75">
      <c r="A5" s="65" t="s">
        <v>276</v>
      </c>
      <c r="B5" s="65" t="s">
        <v>277</v>
      </c>
      <c r="C5" s="65" t="s">
        <v>278</v>
      </c>
      <c r="D5" s="65" t="s">
        <v>279</v>
      </c>
      <c r="E5" s="66" t="s">
        <v>280</v>
      </c>
      <c r="F5" s="66" t="s">
        <v>281</v>
      </c>
      <c r="G5" s="66" t="s">
        <v>282</v>
      </c>
      <c r="H5" s="66" t="s">
        <v>283</v>
      </c>
      <c r="I5" s="66" t="s">
        <v>81</v>
      </c>
    </row>
    <row r="6" spans="1:9">
      <c r="A6" s="62"/>
      <c r="B6" s="62"/>
      <c r="C6" s="62"/>
      <c r="D6" s="62"/>
      <c r="E6" s="62"/>
      <c r="F6" s="62"/>
      <c r="G6" s="62"/>
      <c r="H6" s="62"/>
      <c r="I6" s="62"/>
    </row>
    <row r="7" spans="1:9" ht="12.75">
      <c r="A7" s="115" t="s">
        <v>66</v>
      </c>
      <c r="B7" s="115"/>
      <c r="C7" s="115"/>
      <c r="D7" s="115"/>
      <c r="E7" s="115"/>
      <c r="F7" s="115"/>
      <c r="G7" s="115"/>
      <c r="H7" s="115"/>
      <c r="I7" s="115"/>
    </row>
    <row r="8" spans="1:9">
      <c r="A8" s="116" t="s">
        <v>724</v>
      </c>
      <c r="B8" s="116"/>
      <c r="C8" s="116"/>
      <c r="D8" s="116"/>
      <c r="E8" s="117">
        <v>0</v>
      </c>
      <c r="F8" s="117">
        <v>0</v>
      </c>
      <c r="G8" s="117">
        <v>0</v>
      </c>
      <c r="H8" s="117">
        <v>0</v>
      </c>
      <c r="I8" s="117">
        <v>0</v>
      </c>
    </row>
    <row r="9" spans="1:9">
      <c r="A9" s="68">
        <v>45762</v>
      </c>
      <c r="B9" s="69" t="s">
        <v>470</v>
      </c>
      <c r="C9" s="69" t="s">
        <v>725</v>
      </c>
      <c r="D9" s="69" t="s">
        <v>549</v>
      </c>
      <c r="E9" s="87">
        <v>375</v>
      </c>
      <c r="F9" s="70">
        <v>0</v>
      </c>
      <c r="G9" s="70">
        <v>0</v>
      </c>
      <c r="H9" s="70">
        <v>375</v>
      </c>
      <c r="I9" s="70">
        <v>0</v>
      </c>
    </row>
    <row r="10" spans="1:9">
      <c r="A10" s="71">
        <v>45762</v>
      </c>
      <c r="B10" s="72" t="s">
        <v>470</v>
      </c>
      <c r="C10" s="72" t="s">
        <v>726</v>
      </c>
      <c r="D10" s="72" t="s">
        <v>551</v>
      </c>
      <c r="E10" s="114">
        <v>125</v>
      </c>
      <c r="F10" s="73">
        <v>0</v>
      </c>
      <c r="G10" s="73">
        <v>0</v>
      </c>
      <c r="H10" s="73">
        <v>125</v>
      </c>
      <c r="I10" s="73">
        <v>0</v>
      </c>
    </row>
    <row r="11" spans="1:9">
      <c r="A11" s="71">
        <v>45762</v>
      </c>
      <c r="B11" s="72" t="s">
        <v>470</v>
      </c>
      <c r="C11" s="72" t="s">
        <v>727</v>
      </c>
      <c r="D11" s="72" t="s">
        <v>553</v>
      </c>
      <c r="E11" s="114">
        <v>90</v>
      </c>
      <c r="F11" s="73">
        <v>0</v>
      </c>
      <c r="G11" s="73">
        <v>0</v>
      </c>
      <c r="H11" s="73">
        <v>90</v>
      </c>
      <c r="I11" s="73">
        <v>0</v>
      </c>
    </row>
    <row r="12" spans="1:9">
      <c r="A12" s="71">
        <v>45764</v>
      </c>
      <c r="B12" s="72" t="s">
        <v>728</v>
      </c>
      <c r="C12" s="72" t="s">
        <v>729</v>
      </c>
      <c r="D12" s="72" t="s">
        <v>553</v>
      </c>
      <c r="E12" s="73">
        <v>0</v>
      </c>
      <c r="F12" s="114">
        <v>90</v>
      </c>
      <c r="G12" s="73">
        <v>0</v>
      </c>
      <c r="H12" s="73">
        <v>-90</v>
      </c>
      <c r="I12" s="73">
        <v>0</v>
      </c>
    </row>
    <row r="13" spans="1:9">
      <c r="A13" s="71">
        <v>45764</v>
      </c>
      <c r="B13" s="72" t="s">
        <v>728</v>
      </c>
      <c r="C13" s="72" t="s">
        <v>730</v>
      </c>
      <c r="D13" s="72" t="s">
        <v>551</v>
      </c>
      <c r="E13" s="73">
        <v>0</v>
      </c>
      <c r="F13" s="114">
        <v>125</v>
      </c>
      <c r="G13" s="73">
        <v>0</v>
      </c>
      <c r="H13" s="73">
        <v>-125</v>
      </c>
      <c r="I13" s="73">
        <v>0</v>
      </c>
    </row>
    <row r="14" spans="1:9">
      <c r="A14" s="71">
        <v>45782</v>
      </c>
      <c r="B14" s="72" t="s">
        <v>728</v>
      </c>
      <c r="C14" s="72" t="s">
        <v>731</v>
      </c>
      <c r="D14" s="72" t="s">
        <v>549</v>
      </c>
      <c r="E14" s="73">
        <v>0</v>
      </c>
      <c r="F14" s="114">
        <v>375</v>
      </c>
      <c r="G14" s="73">
        <v>0</v>
      </c>
      <c r="H14" s="73">
        <v>-375</v>
      </c>
      <c r="I14" s="73">
        <v>0</v>
      </c>
    </row>
    <row r="15" spans="1:9">
      <c r="A15" s="71">
        <v>45796</v>
      </c>
      <c r="B15" s="72" t="s">
        <v>470</v>
      </c>
      <c r="C15" s="72" t="s">
        <v>732</v>
      </c>
      <c r="D15" s="72" t="s">
        <v>560</v>
      </c>
      <c r="E15" s="114">
        <v>60</v>
      </c>
      <c r="F15" s="73">
        <v>0</v>
      </c>
      <c r="G15" s="73">
        <v>0</v>
      </c>
      <c r="H15" s="73">
        <v>60</v>
      </c>
      <c r="I15" s="73">
        <v>0</v>
      </c>
    </row>
    <row r="16" spans="1:9">
      <c r="A16" s="71">
        <v>45796</v>
      </c>
      <c r="B16" s="72" t="s">
        <v>470</v>
      </c>
      <c r="C16" s="72" t="s">
        <v>725</v>
      </c>
      <c r="D16" s="72" t="s">
        <v>560</v>
      </c>
      <c r="E16" s="114">
        <v>240</v>
      </c>
      <c r="F16" s="73">
        <v>0</v>
      </c>
      <c r="G16" s="73">
        <v>0</v>
      </c>
      <c r="H16" s="73">
        <v>240</v>
      </c>
      <c r="I16" s="73">
        <v>0</v>
      </c>
    </row>
    <row r="17" spans="1:9">
      <c r="A17" s="71">
        <v>45796</v>
      </c>
      <c r="B17" s="72" t="s">
        <v>470</v>
      </c>
      <c r="C17" s="72" t="s">
        <v>726</v>
      </c>
      <c r="D17" s="72" t="s">
        <v>558</v>
      </c>
      <c r="E17" s="114">
        <v>75</v>
      </c>
      <c r="F17" s="73">
        <v>0</v>
      </c>
      <c r="G17" s="73">
        <v>0</v>
      </c>
      <c r="H17" s="73">
        <v>75</v>
      </c>
      <c r="I17" s="73">
        <v>0</v>
      </c>
    </row>
    <row r="18" spans="1:9">
      <c r="A18" s="71">
        <v>45797</v>
      </c>
      <c r="B18" s="72" t="s">
        <v>728</v>
      </c>
      <c r="C18" s="72" t="s">
        <v>730</v>
      </c>
      <c r="D18" s="72" t="s">
        <v>558</v>
      </c>
      <c r="E18" s="73">
        <v>0</v>
      </c>
      <c r="F18" s="114">
        <v>75</v>
      </c>
      <c r="G18" s="73">
        <v>0</v>
      </c>
      <c r="H18" s="73">
        <v>-75</v>
      </c>
      <c r="I18" s="73">
        <v>0</v>
      </c>
    </row>
    <row r="19" spans="1:9">
      <c r="A19" s="71">
        <v>45799</v>
      </c>
      <c r="B19" s="72" t="s">
        <v>728</v>
      </c>
      <c r="C19" s="72" t="s">
        <v>731</v>
      </c>
      <c r="D19" s="72" t="s">
        <v>560</v>
      </c>
      <c r="E19" s="73">
        <v>0</v>
      </c>
      <c r="F19" s="114">
        <v>240</v>
      </c>
      <c r="G19" s="73">
        <v>0</v>
      </c>
      <c r="H19" s="73">
        <v>-240</v>
      </c>
      <c r="I19" s="73">
        <v>0</v>
      </c>
    </row>
    <row r="20" spans="1:9">
      <c r="A20" s="71">
        <v>45804</v>
      </c>
      <c r="B20" s="72" t="s">
        <v>728</v>
      </c>
      <c r="C20" s="72" t="s">
        <v>733</v>
      </c>
      <c r="D20" s="72" t="s">
        <v>560</v>
      </c>
      <c r="E20" s="73">
        <v>0</v>
      </c>
      <c r="F20" s="114">
        <v>60</v>
      </c>
      <c r="G20" s="73">
        <v>0</v>
      </c>
      <c r="H20" s="73">
        <v>-60</v>
      </c>
      <c r="I20" s="73">
        <v>0</v>
      </c>
    </row>
    <row r="21" spans="1:9">
      <c r="A21" s="71">
        <v>45821</v>
      </c>
      <c r="B21" s="72" t="s">
        <v>470</v>
      </c>
      <c r="C21" s="72" t="s">
        <v>726</v>
      </c>
      <c r="D21" s="72" t="s">
        <v>563</v>
      </c>
      <c r="E21" s="114">
        <v>100</v>
      </c>
      <c r="F21" s="73">
        <v>0</v>
      </c>
      <c r="G21" s="73">
        <v>0</v>
      </c>
      <c r="H21" s="73">
        <v>100</v>
      </c>
      <c r="I21" s="73">
        <v>0</v>
      </c>
    </row>
    <row r="22" spans="1:9">
      <c r="A22" s="71">
        <v>45821</v>
      </c>
      <c r="B22" s="72" t="s">
        <v>470</v>
      </c>
      <c r="C22" s="72" t="s">
        <v>734</v>
      </c>
      <c r="D22" s="72" t="s">
        <v>565</v>
      </c>
      <c r="E22" s="114">
        <v>120</v>
      </c>
      <c r="F22" s="73">
        <v>0</v>
      </c>
      <c r="G22" s="73">
        <v>0</v>
      </c>
      <c r="H22" s="73">
        <v>120</v>
      </c>
      <c r="I22" s="73">
        <v>0</v>
      </c>
    </row>
    <row r="23" spans="1:9">
      <c r="A23" s="71">
        <v>45821</v>
      </c>
      <c r="B23" s="72" t="s">
        <v>470</v>
      </c>
      <c r="C23" s="72" t="s">
        <v>725</v>
      </c>
      <c r="D23" s="72" t="s">
        <v>567</v>
      </c>
      <c r="E23" s="114">
        <v>240</v>
      </c>
      <c r="F23" s="73">
        <v>0</v>
      </c>
      <c r="G23" s="73">
        <v>0</v>
      </c>
      <c r="H23" s="73">
        <v>240</v>
      </c>
      <c r="I23" s="73">
        <v>0</v>
      </c>
    </row>
    <row r="24" spans="1:9">
      <c r="A24" s="71">
        <v>45821</v>
      </c>
      <c r="B24" s="72" t="s">
        <v>470</v>
      </c>
      <c r="C24" s="72" t="s">
        <v>735</v>
      </c>
      <c r="D24" s="72" t="s">
        <v>569</v>
      </c>
      <c r="E24" s="114">
        <v>180</v>
      </c>
      <c r="F24" s="73">
        <v>0</v>
      </c>
      <c r="G24" s="73">
        <v>0</v>
      </c>
      <c r="H24" s="73">
        <v>180</v>
      </c>
      <c r="I24" s="73">
        <v>0</v>
      </c>
    </row>
    <row r="25" spans="1:9">
      <c r="A25" s="71">
        <v>45824</v>
      </c>
      <c r="B25" s="72" t="s">
        <v>728</v>
      </c>
      <c r="C25" s="72" t="s">
        <v>730</v>
      </c>
      <c r="D25" s="72" t="s">
        <v>563</v>
      </c>
      <c r="E25" s="73">
        <v>0</v>
      </c>
      <c r="F25" s="114">
        <v>100</v>
      </c>
      <c r="G25" s="73">
        <v>0</v>
      </c>
      <c r="H25" s="73">
        <v>-100</v>
      </c>
      <c r="I25" s="73">
        <v>0</v>
      </c>
    </row>
    <row r="26" spans="1:9">
      <c r="A26" s="71">
        <v>45825</v>
      </c>
      <c r="B26" s="72" t="s">
        <v>728</v>
      </c>
      <c r="C26" s="72" t="s">
        <v>731</v>
      </c>
      <c r="D26" s="72" t="s">
        <v>567</v>
      </c>
      <c r="E26" s="73">
        <v>0</v>
      </c>
      <c r="F26" s="114">
        <v>240</v>
      </c>
      <c r="G26" s="73">
        <v>0</v>
      </c>
      <c r="H26" s="73">
        <v>-240</v>
      </c>
      <c r="I26" s="73">
        <v>0</v>
      </c>
    </row>
    <row r="27" spans="1:9">
      <c r="A27" s="71">
        <v>45833</v>
      </c>
      <c r="B27" s="72" t="s">
        <v>728</v>
      </c>
      <c r="C27" s="72" t="s">
        <v>736</v>
      </c>
      <c r="D27" s="72" t="s">
        <v>565</v>
      </c>
      <c r="E27" s="73">
        <v>0</v>
      </c>
      <c r="F27" s="114">
        <v>120</v>
      </c>
      <c r="G27" s="73">
        <v>0</v>
      </c>
      <c r="H27" s="73">
        <v>-120</v>
      </c>
      <c r="I27" s="73">
        <v>0</v>
      </c>
    </row>
    <row r="28" spans="1:9">
      <c r="A28" s="71">
        <v>45838</v>
      </c>
      <c r="B28" s="72" t="s">
        <v>728</v>
      </c>
      <c r="C28" s="72" t="s">
        <v>737</v>
      </c>
      <c r="D28" s="72" t="s">
        <v>569</v>
      </c>
      <c r="E28" s="73">
        <v>0</v>
      </c>
      <c r="F28" s="114">
        <v>180</v>
      </c>
      <c r="G28" s="73">
        <v>0</v>
      </c>
      <c r="H28" s="73">
        <v>-180</v>
      </c>
      <c r="I28" s="73">
        <v>0</v>
      </c>
    </row>
    <row r="29" spans="1:9">
      <c r="A29" s="71">
        <v>45859</v>
      </c>
      <c r="B29" s="72" t="s">
        <v>470</v>
      </c>
      <c r="C29" s="72" t="s">
        <v>734</v>
      </c>
      <c r="D29" s="72" t="s">
        <v>571</v>
      </c>
      <c r="E29" s="114">
        <v>150</v>
      </c>
      <c r="F29" s="73">
        <v>0</v>
      </c>
      <c r="G29" s="73">
        <v>0</v>
      </c>
      <c r="H29" s="73">
        <v>150</v>
      </c>
      <c r="I29" s="73">
        <v>0</v>
      </c>
    </row>
    <row r="30" spans="1:9">
      <c r="A30" s="71">
        <v>45859</v>
      </c>
      <c r="B30" s="72" t="s">
        <v>470</v>
      </c>
      <c r="C30" s="72" t="s">
        <v>726</v>
      </c>
      <c r="D30" s="72" t="s">
        <v>573</v>
      </c>
      <c r="E30" s="114">
        <v>100</v>
      </c>
      <c r="F30" s="73">
        <v>0</v>
      </c>
      <c r="G30" s="73">
        <v>0</v>
      </c>
      <c r="H30" s="73">
        <v>100</v>
      </c>
      <c r="I30" s="73">
        <v>0</v>
      </c>
    </row>
    <row r="31" spans="1:9">
      <c r="A31" s="71">
        <v>45859</v>
      </c>
      <c r="B31" s="72" t="s">
        <v>470</v>
      </c>
      <c r="C31" s="72" t="s">
        <v>735</v>
      </c>
      <c r="D31" s="72" t="s">
        <v>575</v>
      </c>
      <c r="E31" s="114">
        <v>60</v>
      </c>
      <c r="F31" s="73">
        <v>0</v>
      </c>
      <c r="G31" s="73">
        <v>0</v>
      </c>
      <c r="H31" s="73">
        <v>60</v>
      </c>
      <c r="I31" s="73">
        <v>0</v>
      </c>
    </row>
    <row r="32" spans="1:9">
      <c r="A32" s="71">
        <v>45859</v>
      </c>
      <c r="B32" s="72" t="s">
        <v>728</v>
      </c>
      <c r="C32" s="72" t="s">
        <v>730</v>
      </c>
      <c r="D32" s="72" t="s">
        <v>573</v>
      </c>
      <c r="E32" s="73">
        <v>0</v>
      </c>
      <c r="F32" s="114">
        <v>100</v>
      </c>
      <c r="G32" s="73">
        <v>0</v>
      </c>
      <c r="H32" s="73">
        <v>-100</v>
      </c>
      <c r="I32" s="73">
        <v>0</v>
      </c>
    </row>
    <row r="33" spans="1:9">
      <c r="A33" s="71">
        <v>45863</v>
      </c>
      <c r="B33" s="72" t="s">
        <v>728</v>
      </c>
      <c r="C33" s="72" t="s">
        <v>736</v>
      </c>
      <c r="D33" s="72" t="s">
        <v>571</v>
      </c>
      <c r="E33" s="73">
        <v>0</v>
      </c>
      <c r="F33" s="114">
        <v>150</v>
      </c>
      <c r="G33" s="73">
        <v>0</v>
      </c>
      <c r="H33" s="73">
        <v>-150</v>
      </c>
      <c r="I33" s="73">
        <v>0</v>
      </c>
    </row>
    <row r="34" spans="1:9">
      <c r="A34" s="71">
        <v>45868</v>
      </c>
      <c r="B34" s="72" t="s">
        <v>728</v>
      </c>
      <c r="C34" s="72" t="s">
        <v>737</v>
      </c>
      <c r="D34" s="72" t="s">
        <v>575</v>
      </c>
      <c r="E34" s="73">
        <v>0</v>
      </c>
      <c r="F34" s="114">
        <v>60</v>
      </c>
      <c r="G34" s="73">
        <v>0</v>
      </c>
      <c r="H34" s="73">
        <v>-60</v>
      </c>
      <c r="I34" s="73">
        <v>0</v>
      </c>
    </row>
    <row r="35" spans="1:9">
      <c r="A35" s="71">
        <v>45887</v>
      </c>
      <c r="B35" s="72" t="s">
        <v>470</v>
      </c>
      <c r="C35" s="72" t="s">
        <v>725</v>
      </c>
      <c r="D35" s="72" t="s">
        <v>573</v>
      </c>
      <c r="E35" s="114">
        <v>180</v>
      </c>
      <c r="F35" s="73">
        <v>0</v>
      </c>
      <c r="G35" s="73">
        <v>0</v>
      </c>
      <c r="H35" s="73">
        <v>180</v>
      </c>
      <c r="I35" s="73">
        <v>0</v>
      </c>
    </row>
    <row r="36" spans="1:9">
      <c r="A36" s="71">
        <v>45887</v>
      </c>
      <c r="B36" s="72" t="s">
        <v>470</v>
      </c>
      <c r="C36" s="72" t="s">
        <v>734</v>
      </c>
      <c r="D36" s="72" t="s">
        <v>573</v>
      </c>
      <c r="E36" s="114">
        <v>150</v>
      </c>
      <c r="F36" s="73">
        <v>0</v>
      </c>
      <c r="G36" s="73">
        <v>0</v>
      </c>
      <c r="H36" s="73">
        <v>150</v>
      </c>
      <c r="I36" s="73">
        <v>0</v>
      </c>
    </row>
    <row r="37" spans="1:9">
      <c r="A37" s="71">
        <v>45887</v>
      </c>
      <c r="B37" s="72" t="s">
        <v>470</v>
      </c>
      <c r="C37" s="72" t="s">
        <v>726</v>
      </c>
      <c r="D37" s="72" t="s">
        <v>579</v>
      </c>
      <c r="E37" s="114">
        <v>75</v>
      </c>
      <c r="F37" s="73">
        <v>0</v>
      </c>
      <c r="G37" s="73">
        <v>0</v>
      </c>
      <c r="H37" s="73">
        <v>75</v>
      </c>
      <c r="I37" s="73">
        <v>0</v>
      </c>
    </row>
    <row r="38" spans="1:9">
      <c r="A38" s="71">
        <v>45887</v>
      </c>
      <c r="B38" s="72" t="s">
        <v>470</v>
      </c>
      <c r="C38" s="72" t="s">
        <v>738</v>
      </c>
      <c r="D38" s="72" t="s">
        <v>573</v>
      </c>
      <c r="E38" s="114">
        <v>75</v>
      </c>
      <c r="F38" s="73">
        <v>0</v>
      </c>
      <c r="G38" s="73">
        <v>0</v>
      </c>
      <c r="H38" s="73">
        <v>75</v>
      </c>
      <c r="I38" s="73">
        <v>0</v>
      </c>
    </row>
    <row r="39" spans="1:9">
      <c r="A39" s="71">
        <v>45887</v>
      </c>
      <c r="B39" s="72" t="s">
        <v>728</v>
      </c>
      <c r="C39" s="72" t="s">
        <v>731</v>
      </c>
      <c r="D39" s="72" t="s">
        <v>573</v>
      </c>
      <c r="E39" s="73">
        <v>0</v>
      </c>
      <c r="F39" s="114">
        <v>180</v>
      </c>
      <c r="G39" s="73">
        <v>0</v>
      </c>
      <c r="H39" s="73">
        <v>-180</v>
      </c>
      <c r="I39" s="73">
        <v>0</v>
      </c>
    </row>
    <row r="40" spans="1:9">
      <c r="A40" s="71">
        <v>45889</v>
      </c>
      <c r="B40" s="72" t="s">
        <v>728</v>
      </c>
      <c r="C40" s="72" t="s">
        <v>730</v>
      </c>
      <c r="D40" s="72" t="s">
        <v>579</v>
      </c>
      <c r="E40" s="73">
        <v>0</v>
      </c>
      <c r="F40" s="114">
        <v>75</v>
      </c>
      <c r="G40" s="73">
        <v>0</v>
      </c>
      <c r="H40" s="73">
        <v>-75</v>
      </c>
      <c r="I40" s="73">
        <v>0</v>
      </c>
    </row>
    <row r="41" spans="1:9">
      <c r="A41" s="71">
        <v>45895</v>
      </c>
      <c r="B41" s="72" t="s">
        <v>728</v>
      </c>
      <c r="C41" s="72" t="s">
        <v>736</v>
      </c>
      <c r="D41" s="72" t="s">
        <v>573</v>
      </c>
      <c r="E41" s="73">
        <v>0</v>
      </c>
      <c r="F41" s="114">
        <v>150</v>
      </c>
      <c r="G41" s="73">
        <v>0</v>
      </c>
      <c r="H41" s="73">
        <v>-150</v>
      </c>
      <c r="I41" s="73">
        <v>0</v>
      </c>
    </row>
    <row r="42" spans="1:9">
      <c r="A42" s="71">
        <v>45897</v>
      </c>
      <c r="B42" s="72" t="s">
        <v>728</v>
      </c>
      <c r="C42" s="72" t="s">
        <v>739</v>
      </c>
      <c r="D42" s="72" t="s">
        <v>573</v>
      </c>
      <c r="E42" s="73">
        <v>0</v>
      </c>
      <c r="F42" s="114">
        <v>75</v>
      </c>
      <c r="G42" s="73">
        <v>0</v>
      </c>
      <c r="H42" s="73">
        <v>-75</v>
      </c>
      <c r="I42" s="73">
        <v>0</v>
      </c>
    </row>
    <row r="43" spans="1:9">
      <c r="A43" s="71">
        <v>45915</v>
      </c>
      <c r="B43" s="72" t="s">
        <v>470</v>
      </c>
      <c r="C43" s="72" t="s">
        <v>726</v>
      </c>
      <c r="D43" s="72" t="s">
        <v>582</v>
      </c>
      <c r="E43" s="114">
        <v>75</v>
      </c>
      <c r="F43" s="73">
        <v>0</v>
      </c>
      <c r="G43" s="73">
        <v>0</v>
      </c>
      <c r="H43" s="73">
        <v>75</v>
      </c>
      <c r="I43" s="73">
        <v>0</v>
      </c>
    </row>
    <row r="44" spans="1:9">
      <c r="A44" s="71">
        <v>45915</v>
      </c>
      <c r="B44" s="72" t="s">
        <v>470</v>
      </c>
      <c r="C44" s="72" t="s">
        <v>725</v>
      </c>
      <c r="D44" s="72" t="s">
        <v>584</v>
      </c>
      <c r="E44" s="114">
        <v>240</v>
      </c>
      <c r="F44" s="73">
        <v>0</v>
      </c>
      <c r="G44" s="73">
        <v>0</v>
      </c>
      <c r="H44" s="73">
        <v>240</v>
      </c>
      <c r="I44" s="73">
        <v>0</v>
      </c>
    </row>
    <row r="45" spans="1:9">
      <c r="A45" s="71">
        <v>45915</v>
      </c>
      <c r="B45" s="72" t="s">
        <v>470</v>
      </c>
      <c r="C45" s="72" t="s">
        <v>734</v>
      </c>
      <c r="D45" s="72" t="s">
        <v>573</v>
      </c>
      <c r="E45" s="114">
        <v>270</v>
      </c>
      <c r="F45" s="73">
        <v>0</v>
      </c>
      <c r="G45" s="73">
        <v>0</v>
      </c>
      <c r="H45" s="73">
        <v>270</v>
      </c>
      <c r="I45" s="73">
        <v>0</v>
      </c>
    </row>
    <row r="46" spans="1:9">
      <c r="A46" s="71">
        <v>45917</v>
      </c>
      <c r="B46" s="72" t="s">
        <v>728</v>
      </c>
      <c r="C46" s="72" t="s">
        <v>731</v>
      </c>
      <c r="D46" s="72" t="s">
        <v>584</v>
      </c>
      <c r="E46" s="73">
        <v>0</v>
      </c>
      <c r="F46" s="114">
        <v>240</v>
      </c>
      <c r="G46" s="73">
        <v>0</v>
      </c>
      <c r="H46" s="73">
        <v>-240</v>
      </c>
      <c r="I46" s="73">
        <v>0</v>
      </c>
    </row>
    <row r="47" spans="1:9">
      <c r="A47" s="71">
        <v>45925</v>
      </c>
      <c r="B47" s="72" t="s">
        <v>728</v>
      </c>
      <c r="C47" s="72" t="s">
        <v>736</v>
      </c>
      <c r="D47" s="72" t="s">
        <v>573</v>
      </c>
      <c r="E47" s="73">
        <v>0</v>
      </c>
      <c r="F47" s="114">
        <v>270</v>
      </c>
      <c r="G47" s="73">
        <v>0</v>
      </c>
      <c r="H47" s="73">
        <v>-270</v>
      </c>
      <c r="I47" s="73">
        <v>0</v>
      </c>
    </row>
    <row r="48" spans="1:9">
      <c r="A48" s="71">
        <v>45933</v>
      </c>
      <c r="B48" s="72" t="s">
        <v>728</v>
      </c>
      <c r="C48" s="72" t="s">
        <v>730</v>
      </c>
      <c r="D48" s="72" t="s">
        <v>582</v>
      </c>
      <c r="E48" s="73">
        <v>0</v>
      </c>
      <c r="F48" s="114">
        <v>75</v>
      </c>
      <c r="G48" s="73">
        <v>0</v>
      </c>
      <c r="H48" s="73">
        <v>-75</v>
      </c>
      <c r="I48" s="73">
        <v>0</v>
      </c>
    </row>
    <row r="49" spans="1:9">
      <c r="A49" s="71">
        <v>45950</v>
      </c>
      <c r="B49" s="72" t="s">
        <v>470</v>
      </c>
      <c r="C49" s="72" t="s">
        <v>726</v>
      </c>
      <c r="D49" s="72" t="s">
        <v>587</v>
      </c>
      <c r="E49" s="114">
        <v>125</v>
      </c>
      <c r="F49" s="73">
        <v>0</v>
      </c>
      <c r="G49" s="73">
        <v>0</v>
      </c>
      <c r="H49" s="73">
        <v>125</v>
      </c>
      <c r="I49" s="73">
        <v>0</v>
      </c>
    </row>
    <row r="50" spans="1:9">
      <c r="A50" s="71">
        <v>45950</v>
      </c>
      <c r="B50" s="72" t="s">
        <v>470</v>
      </c>
      <c r="C50" s="72" t="s">
        <v>725</v>
      </c>
      <c r="D50" s="72" t="s">
        <v>589</v>
      </c>
      <c r="E50" s="114">
        <v>255</v>
      </c>
      <c r="F50" s="73">
        <v>0</v>
      </c>
      <c r="G50" s="73">
        <v>0</v>
      </c>
      <c r="H50" s="73">
        <v>255</v>
      </c>
      <c r="I50" s="73">
        <v>0</v>
      </c>
    </row>
    <row r="51" spans="1:9">
      <c r="A51" s="71">
        <v>45950</v>
      </c>
      <c r="B51" s="72" t="s">
        <v>470</v>
      </c>
      <c r="C51" s="72" t="s">
        <v>740</v>
      </c>
      <c r="D51" s="72" t="s">
        <v>591</v>
      </c>
      <c r="E51" s="114">
        <v>135</v>
      </c>
      <c r="F51" s="73">
        <v>0</v>
      </c>
      <c r="G51" s="73">
        <v>0</v>
      </c>
      <c r="H51" s="73">
        <v>135</v>
      </c>
      <c r="I51" s="73">
        <v>0</v>
      </c>
    </row>
    <row r="52" spans="1:9">
      <c r="A52" s="71">
        <v>45950</v>
      </c>
      <c r="B52" s="72" t="s">
        <v>470</v>
      </c>
      <c r="C52" s="72" t="s">
        <v>734</v>
      </c>
      <c r="D52" s="72" t="s">
        <v>593</v>
      </c>
      <c r="E52" s="114">
        <v>270</v>
      </c>
      <c r="F52" s="73">
        <v>0</v>
      </c>
      <c r="G52" s="73">
        <v>0</v>
      </c>
      <c r="H52" s="73">
        <v>270</v>
      </c>
      <c r="I52" s="73">
        <v>0</v>
      </c>
    </row>
    <row r="53" spans="1:9">
      <c r="A53" s="71">
        <v>45950</v>
      </c>
      <c r="B53" s="72" t="s">
        <v>728</v>
      </c>
      <c r="C53" s="72" t="s">
        <v>730</v>
      </c>
      <c r="D53" s="72" t="s">
        <v>587</v>
      </c>
      <c r="E53" s="73">
        <v>0</v>
      </c>
      <c r="F53" s="114">
        <v>125</v>
      </c>
      <c r="G53" s="73">
        <v>0</v>
      </c>
      <c r="H53" s="73">
        <v>-125</v>
      </c>
      <c r="I53" s="73">
        <v>0</v>
      </c>
    </row>
    <row r="54" spans="1:9">
      <c r="A54" s="71">
        <v>45951</v>
      </c>
      <c r="B54" s="72" t="s">
        <v>728</v>
      </c>
      <c r="C54" s="72" t="s">
        <v>731</v>
      </c>
      <c r="D54" s="72" t="s">
        <v>589</v>
      </c>
      <c r="E54" s="73">
        <v>0</v>
      </c>
      <c r="F54" s="114">
        <v>255</v>
      </c>
      <c r="G54" s="73">
        <v>0</v>
      </c>
      <c r="H54" s="73">
        <v>-255</v>
      </c>
      <c r="I54" s="73">
        <v>0</v>
      </c>
    </row>
    <row r="55" spans="1:9">
      <c r="A55" s="71">
        <v>45965</v>
      </c>
      <c r="B55" s="72" t="s">
        <v>728</v>
      </c>
      <c r="C55" s="72" t="s">
        <v>741</v>
      </c>
      <c r="D55" s="72" t="s">
        <v>591</v>
      </c>
      <c r="E55" s="73">
        <v>0</v>
      </c>
      <c r="F55" s="114">
        <v>125</v>
      </c>
      <c r="G55" s="73">
        <v>0</v>
      </c>
      <c r="H55" s="73">
        <v>-125</v>
      </c>
      <c r="I55" s="73">
        <v>0</v>
      </c>
    </row>
    <row r="56" spans="1:9">
      <c r="A56" s="71">
        <v>45965</v>
      </c>
      <c r="B56" s="72" t="s">
        <v>728</v>
      </c>
      <c r="C56" s="72" t="s">
        <v>741</v>
      </c>
      <c r="D56" s="72" t="s">
        <v>591</v>
      </c>
      <c r="E56" s="73">
        <v>0</v>
      </c>
      <c r="F56" s="114">
        <v>10</v>
      </c>
      <c r="G56" s="73">
        <v>0</v>
      </c>
      <c r="H56" s="73">
        <v>-10</v>
      </c>
      <c r="I56" s="73">
        <v>0</v>
      </c>
    </row>
    <row r="57" spans="1:9">
      <c r="A57" s="71">
        <v>45965</v>
      </c>
      <c r="B57" s="72" t="s">
        <v>728</v>
      </c>
      <c r="C57" s="72" t="s">
        <v>736</v>
      </c>
      <c r="D57" s="72" t="s">
        <v>593</v>
      </c>
      <c r="E57" s="73">
        <v>0</v>
      </c>
      <c r="F57" s="114">
        <v>270</v>
      </c>
      <c r="G57" s="73">
        <v>0</v>
      </c>
      <c r="H57" s="73">
        <v>-270</v>
      </c>
      <c r="I57" s="73">
        <v>0</v>
      </c>
    </row>
    <row r="58" spans="1:9">
      <c r="A58" s="71">
        <v>45982</v>
      </c>
      <c r="B58" s="72" t="s">
        <v>470</v>
      </c>
      <c r="C58" s="72" t="s">
        <v>734</v>
      </c>
      <c r="D58" s="72" t="s">
        <v>596</v>
      </c>
      <c r="E58" s="114">
        <v>210</v>
      </c>
      <c r="F58" s="73">
        <v>0</v>
      </c>
      <c r="G58" s="73">
        <v>0</v>
      </c>
      <c r="H58" s="73">
        <v>210</v>
      </c>
      <c r="I58" s="73">
        <v>0</v>
      </c>
    </row>
    <row r="59" spans="1:9">
      <c r="A59" s="71">
        <v>45982</v>
      </c>
      <c r="B59" s="72" t="s">
        <v>470</v>
      </c>
      <c r="C59" s="72" t="s">
        <v>740</v>
      </c>
      <c r="D59" s="72" t="s">
        <v>596</v>
      </c>
      <c r="E59" s="114">
        <v>375</v>
      </c>
      <c r="F59" s="73">
        <v>0</v>
      </c>
      <c r="G59" s="73">
        <v>0</v>
      </c>
      <c r="H59" s="73">
        <v>375</v>
      </c>
      <c r="I59" s="73">
        <v>0</v>
      </c>
    </row>
    <row r="60" spans="1:9">
      <c r="A60" s="71">
        <v>45982</v>
      </c>
      <c r="B60" s="72" t="s">
        <v>470</v>
      </c>
      <c r="C60" s="72" t="s">
        <v>726</v>
      </c>
      <c r="D60" s="72" t="s">
        <v>600</v>
      </c>
      <c r="E60" s="114">
        <v>100</v>
      </c>
      <c r="F60" s="73">
        <v>0</v>
      </c>
      <c r="G60" s="73">
        <v>0</v>
      </c>
      <c r="H60" s="73">
        <v>100</v>
      </c>
      <c r="I60" s="73">
        <v>0</v>
      </c>
    </row>
    <row r="61" spans="1:9">
      <c r="A61" s="71">
        <v>45982</v>
      </c>
      <c r="B61" s="72" t="s">
        <v>470</v>
      </c>
      <c r="C61" s="72" t="s">
        <v>742</v>
      </c>
      <c r="D61" s="72" t="s">
        <v>602</v>
      </c>
      <c r="E61" s="114">
        <v>20</v>
      </c>
      <c r="F61" s="73">
        <v>0</v>
      </c>
      <c r="G61" s="73">
        <v>0</v>
      </c>
      <c r="H61" s="73">
        <v>20</v>
      </c>
      <c r="I61" s="73">
        <v>0</v>
      </c>
    </row>
    <row r="62" spans="1:9">
      <c r="A62" s="71">
        <v>45982</v>
      </c>
      <c r="B62" s="72" t="s">
        <v>470</v>
      </c>
      <c r="C62" s="72" t="s">
        <v>743</v>
      </c>
      <c r="D62" s="72" t="s">
        <v>604</v>
      </c>
      <c r="E62" s="114">
        <v>20</v>
      </c>
      <c r="F62" s="73">
        <v>0</v>
      </c>
      <c r="G62" s="73">
        <v>0</v>
      </c>
      <c r="H62" s="73">
        <v>20</v>
      </c>
      <c r="I62" s="73">
        <v>0</v>
      </c>
    </row>
    <row r="63" spans="1:9">
      <c r="A63" s="71">
        <v>45982</v>
      </c>
      <c r="B63" s="72" t="s">
        <v>470</v>
      </c>
      <c r="C63" s="72" t="s">
        <v>744</v>
      </c>
      <c r="D63" s="72" t="s">
        <v>606</v>
      </c>
      <c r="E63" s="114">
        <v>20</v>
      </c>
      <c r="F63" s="73">
        <v>0</v>
      </c>
      <c r="G63" s="73">
        <v>0</v>
      </c>
      <c r="H63" s="73">
        <v>20</v>
      </c>
      <c r="I63" s="73">
        <v>0</v>
      </c>
    </row>
    <row r="64" spans="1:9">
      <c r="A64" s="71">
        <v>45982</v>
      </c>
      <c r="B64" s="72" t="s">
        <v>470</v>
      </c>
      <c r="C64" s="72" t="s">
        <v>745</v>
      </c>
      <c r="D64" s="72" t="s">
        <v>608</v>
      </c>
      <c r="E64" s="114">
        <v>20</v>
      </c>
      <c r="F64" s="73">
        <v>0</v>
      </c>
      <c r="G64" s="73">
        <v>0</v>
      </c>
      <c r="H64" s="73">
        <v>20</v>
      </c>
      <c r="I64" s="73">
        <v>0</v>
      </c>
    </row>
    <row r="65" spans="1:9">
      <c r="A65" s="71">
        <v>45982</v>
      </c>
      <c r="B65" s="72" t="s">
        <v>470</v>
      </c>
      <c r="C65" s="72" t="s">
        <v>746</v>
      </c>
      <c r="D65" s="72" t="s">
        <v>505</v>
      </c>
      <c r="E65" s="114">
        <v>20</v>
      </c>
      <c r="F65" s="73">
        <v>0</v>
      </c>
      <c r="G65" s="73">
        <v>0</v>
      </c>
      <c r="H65" s="73">
        <v>20</v>
      </c>
      <c r="I65" s="73">
        <v>0</v>
      </c>
    </row>
    <row r="66" spans="1:9">
      <c r="A66" s="71">
        <v>45982</v>
      </c>
      <c r="B66" s="72" t="s">
        <v>470</v>
      </c>
      <c r="C66" s="72" t="s">
        <v>747</v>
      </c>
      <c r="D66" s="72" t="s">
        <v>610</v>
      </c>
      <c r="E66" s="114">
        <v>20</v>
      </c>
      <c r="F66" s="73">
        <v>0</v>
      </c>
      <c r="G66" s="73">
        <v>0</v>
      </c>
      <c r="H66" s="73">
        <v>20</v>
      </c>
      <c r="I66" s="73">
        <v>0</v>
      </c>
    </row>
    <row r="67" spans="1:9">
      <c r="A67" s="71">
        <v>45982</v>
      </c>
      <c r="B67" s="72" t="s">
        <v>470</v>
      </c>
      <c r="C67" s="72" t="s">
        <v>748</v>
      </c>
      <c r="D67" s="72" t="s">
        <v>612</v>
      </c>
      <c r="E67" s="114">
        <v>20</v>
      </c>
      <c r="F67" s="73">
        <v>0</v>
      </c>
      <c r="G67" s="73">
        <v>0</v>
      </c>
      <c r="H67" s="73">
        <v>20</v>
      </c>
      <c r="I67" s="73">
        <v>0</v>
      </c>
    </row>
    <row r="68" spans="1:9">
      <c r="A68" s="71">
        <v>45982</v>
      </c>
      <c r="B68" s="72" t="s">
        <v>470</v>
      </c>
      <c r="C68" s="72" t="s">
        <v>749</v>
      </c>
      <c r="D68" s="72" t="s">
        <v>614</v>
      </c>
      <c r="E68" s="114">
        <v>20</v>
      </c>
      <c r="F68" s="73">
        <v>0</v>
      </c>
      <c r="G68" s="73">
        <v>0</v>
      </c>
      <c r="H68" s="73">
        <v>20</v>
      </c>
      <c r="I68" s="73">
        <v>0</v>
      </c>
    </row>
    <row r="69" spans="1:9">
      <c r="A69" s="71">
        <v>45985</v>
      </c>
      <c r="B69" s="72" t="s">
        <v>728</v>
      </c>
      <c r="C69" s="72" t="s">
        <v>750</v>
      </c>
      <c r="D69" s="72" t="s">
        <v>604</v>
      </c>
      <c r="E69" s="73">
        <v>0</v>
      </c>
      <c r="F69" s="114">
        <v>20</v>
      </c>
      <c r="G69" s="73">
        <v>0</v>
      </c>
      <c r="H69" s="73">
        <v>-20</v>
      </c>
      <c r="I69" s="73">
        <v>0</v>
      </c>
    </row>
    <row r="70" spans="1:9">
      <c r="A70" s="71">
        <v>45985</v>
      </c>
      <c r="B70" s="72" t="s">
        <v>728</v>
      </c>
      <c r="C70" s="72" t="s">
        <v>751</v>
      </c>
      <c r="D70" s="72" t="s">
        <v>606</v>
      </c>
      <c r="E70" s="73">
        <v>0</v>
      </c>
      <c r="F70" s="114">
        <v>20</v>
      </c>
      <c r="G70" s="73">
        <v>0</v>
      </c>
      <c r="H70" s="73">
        <v>-20</v>
      </c>
      <c r="I70" s="73">
        <v>0</v>
      </c>
    </row>
    <row r="71" spans="1:9">
      <c r="A71" s="71">
        <v>45985</v>
      </c>
      <c r="B71" s="72" t="s">
        <v>728</v>
      </c>
      <c r="C71" s="72" t="s">
        <v>752</v>
      </c>
      <c r="D71" s="72" t="s">
        <v>608</v>
      </c>
      <c r="E71" s="73">
        <v>0</v>
      </c>
      <c r="F71" s="114">
        <v>20</v>
      </c>
      <c r="G71" s="73">
        <v>0</v>
      </c>
      <c r="H71" s="73">
        <v>-20</v>
      </c>
      <c r="I71" s="73">
        <v>0</v>
      </c>
    </row>
    <row r="72" spans="1:9">
      <c r="A72" s="71">
        <v>45986</v>
      </c>
      <c r="B72" s="72" t="s">
        <v>728</v>
      </c>
      <c r="C72" s="72" t="s">
        <v>736</v>
      </c>
      <c r="D72" s="72" t="s">
        <v>596</v>
      </c>
      <c r="E72" s="73">
        <v>0</v>
      </c>
      <c r="F72" s="114">
        <v>210</v>
      </c>
      <c r="G72" s="73">
        <v>0</v>
      </c>
      <c r="H72" s="73">
        <v>-210</v>
      </c>
      <c r="I72" s="73">
        <v>0</v>
      </c>
    </row>
    <row r="73" spans="1:9">
      <c r="A73" s="71">
        <v>45986</v>
      </c>
      <c r="B73" s="72" t="s">
        <v>728</v>
      </c>
      <c r="C73" s="72" t="s">
        <v>753</v>
      </c>
      <c r="D73" s="72" t="s">
        <v>612</v>
      </c>
      <c r="E73" s="73">
        <v>0</v>
      </c>
      <c r="F73" s="114">
        <v>20</v>
      </c>
      <c r="G73" s="73">
        <v>0</v>
      </c>
      <c r="H73" s="73">
        <v>-20</v>
      </c>
      <c r="I73" s="73">
        <v>0</v>
      </c>
    </row>
    <row r="74" spans="1:9">
      <c r="A74" s="71">
        <v>45987</v>
      </c>
      <c r="B74" s="72" t="s">
        <v>470</v>
      </c>
      <c r="C74" s="72" t="s">
        <v>754</v>
      </c>
      <c r="D74" s="72" t="s">
        <v>618</v>
      </c>
      <c r="E74" s="114">
        <v>20</v>
      </c>
      <c r="F74" s="73">
        <v>0</v>
      </c>
      <c r="G74" s="73">
        <v>0</v>
      </c>
      <c r="H74" s="73">
        <v>20</v>
      </c>
      <c r="I74" s="73">
        <v>0</v>
      </c>
    </row>
    <row r="75" spans="1:9">
      <c r="A75" s="71">
        <v>45987</v>
      </c>
      <c r="B75" s="72" t="s">
        <v>470</v>
      </c>
      <c r="C75" s="72" t="s">
        <v>755</v>
      </c>
      <c r="D75" s="72" t="s">
        <v>620</v>
      </c>
      <c r="E75" s="114">
        <v>20</v>
      </c>
      <c r="F75" s="73">
        <v>0</v>
      </c>
      <c r="G75" s="73">
        <v>0</v>
      </c>
      <c r="H75" s="73">
        <v>20</v>
      </c>
      <c r="I75" s="73">
        <v>0</v>
      </c>
    </row>
    <row r="76" spans="1:9">
      <c r="A76" s="71">
        <v>45987</v>
      </c>
      <c r="B76" s="72" t="s">
        <v>728</v>
      </c>
      <c r="C76" s="72" t="s">
        <v>756</v>
      </c>
      <c r="D76" s="72" t="s">
        <v>618</v>
      </c>
      <c r="E76" s="73">
        <v>0</v>
      </c>
      <c r="F76" s="114">
        <v>20</v>
      </c>
      <c r="G76" s="73">
        <v>0</v>
      </c>
      <c r="H76" s="73">
        <v>-20</v>
      </c>
      <c r="I76" s="73">
        <v>0</v>
      </c>
    </row>
    <row r="77" spans="1:9">
      <c r="A77" s="71">
        <v>45992</v>
      </c>
      <c r="B77" s="72" t="s">
        <v>728</v>
      </c>
      <c r="C77" s="72" t="s">
        <v>757</v>
      </c>
      <c r="D77" s="72" t="s">
        <v>505</v>
      </c>
      <c r="E77" s="73">
        <v>0</v>
      </c>
      <c r="F77" s="114">
        <v>20</v>
      </c>
      <c r="G77" s="73">
        <v>0</v>
      </c>
      <c r="H77" s="73">
        <v>-20</v>
      </c>
      <c r="I77" s="73">
        <v>0</v>
      </c>
    </row>
    <row r="78" spans="1:9">
      <c r="A78" s="71">
        <v>45993</v>
      </c>
      <c r="B78" s="72" t="s">
        <v>728</v>
      </c>
      <c r="C78" s="72" t="s">
        <v>741</v>
      </c>
      <c r="D78" s="72" t="s">
        <v>596</v>
      </c>
      <c r="E78" s="73">
        <v>0</v>
      </c>
      <c r="F78" s="114">
        <v>375</v>
      </c>
      <c r="G78" s="73">
        <v>0</v>
      </c>
      <c r="H78" s="73">
        <v>-375</v>
      </c>
      <c r="I78" s="73">
        <v>0</v>
      </c>
    </row>
    <row r="79" spans="1:9">
      <c r="A79" s="71">
        <v>45996</v>
      </c>
      <c r="B79" s="72" t="s">
        <v>728</v>
      </c>
      <c r="C79" s="72" t="s">
        <v>758</v>
      </c>
      <c r="D79" s="72" t="s">
        <v>620</v>
      </c>
      <c r="E79" s="73">
        <v>0</v>
      </c>
      <c r="F79" s="114">
        <v>20</v>
      </c>
      <c r="G79" s="73">
        <v>0</v>
      </c>
      <c r="H79" s="73">
        <v>-20</v>
      </c>
      <c r="I79" s="73">
        <v>0</v>
      </c>
    </row>
    <row r="80" spans="1:9">
      <c r="A80" s="71">
        <v>45996</v>
      </c>
      <c r="B80" s="72" t="s">
        <v>728</v>
      </c>
      <c r="C80" s="72" t="s">
        <v>759</v>
      </c>
      <c r="D80" s="72" t="s">
        <v>614</v>
      </c>
      <c r="E80" s="73">
        <v>0</v>
      </c>
      <c r="F80" s="114">
        <v>20</v>
      </c>
      <c r="G80" s="73">
        <v>0</v>
      </c>
      <c r="H80" s="73">
        <v>-20</v>
      </c>
      <c r="I80" s="73">
        <v>0</v>
      </c>
    </row>
    <row r="81" spans="1:9">
      <c r="A81" s="71">
        <v>45996</v>
      </c>
      <c r="B81" s="72" t="s">
        <v>728</v>
      </c>
      <c r="C81" s="72" t="s">
        <v>760</v>
      </c>
      <c r="D81" s="72" t="s">
        <v>610</v>
      </c>
      <c r="E81" s="73">
        <v>0</v>
      </c>
      <c r="F81" s="114">
        <v>20</v>
      </c>
      <c r="G81" s="73">
        <v>0</v>
      </c>
      <c r="H81" s="73">
        <v>-20</v>
      </c>
      <c r="I81" s="73">
        <v>0</v>
      </c>
    </row>
    <row r="82" spans="1:9">
      <c r="A82" s="71">
        <v>45996</v>
      </c>
      <c r="B82" s="72" t="s">
        <v>728</v>
      </c>
      <c r="C82" s="72" t="s">
        <v>761</v>
      </c>
      <c r="D82" s="72" t="s">
        <v>602</v>
      </c>
      <c r="E82" s="73">
        <v>0</v>
      </c>
      <c r="F82" s="114">
        <v>20</v>
      </c>
      <c r="G82" s="73">
        <v>0</v>
      </c>
      <c r="H82" s="73">
        <v>-20</v>
      </c>
      <c r="I82" s="73">
        <v>0</v>
      </c>
    </row>
    <row r="83" spans="1:9">
      <c r="A83" s="71">
        <v>45996</v>
      </c>
      <c r="B83" s="72" t="s">
        <v>728</v>
      </c>
      <c r="C83" s="72" t="s">
        <v>730</v>
      </c>
      <c r="D83" s="72" t="s">
        <v>600</v>
      </c>
      <c r="E83" s="73">
        <v>0</v>
      </c>
      <c r="F83" s="114">
        <v>100</v>
      </c>
      <c r="G83" s="73">
        <v>0</v>
      </c>
      <c r="H83" s="73">
        <v>-100</v>
      </c>
      <c r="I83" s="73">
        <v>0</v>
      </c>
    </row>
    <row r="84" spans="1:9">
      <c r="A84" s="71">
        <v>46008</v>
      </c>
      <c r="B84" s="72" t="s">
        <v>470</v>
      </c>
      <c r="C84" s="72" t="s">
        <v>734</v>
      </c>
      <c r="D84" s="72" t="s">
        <v>622</v>
      </c>
      <c r="E84" s="114">
        <v>120</v>
      </c>
      <c r="F84" s="73">
        <v>0</v>
      </c>
      <c r="G84" s="73">
        <v>0</v>
      </c>
      <c r="H84" s="73">
        <v>120</v>
      </c>
      <c r="I84" s="73">
        <v>0</v>
      </c>
    </row>
    <row r="85" spans="1:9">
      <c r="A85" s="71">
        <v>46008</v>
      </c>
      <c r="B85" s="72" t="s">
        <v>470</v>
      </c>
      <c r="C85" s="72" t="s">
        <v>740</v>
      </c>
      <c r="D85" s="72" t="s">
        <v>624</v>
      </c>
      <c r="E85" s="114">
        <v>375</v>
      </c>
      <c r="F85" s="73">
        <v>0</v>
      </c>
      <c r="G85" s="73">
        <v>0</v>
      </c>
      <c r="H85" s="73">
        <v>375</v>
      </c>
      <c r="I85" s="73">
        <v>0</v>
      </c>
    </row>
    <row r="86" spans="1:9">
      <c r="A86" s="71">
        <v>46008</v>
      </c>
      <c r="B86" s="72" t="s">
        <v>470</v>
      </c>
      <c r="C86" s="72" t="s">
        <v>762</v>
      </c>
      <c r="D86" s="72" t="s">
        <v>589</v>
      </c>
      <c r="E86" s="114">
        <v>120</v>
      </c>
      <c r="F86" s="73">
        <v>0</v>
      </c>
      <c r="G86" s="73">
        <v>0</v>
      </c>
      <c r="H86" s="73">
        <v>120</v>
      </c>
      <c r="I86" s="73">
        <v>0</v>
      </c>
    </row>
    <row r="87" spans="1:9">
      <c r="A87" s="71">
        <v>46014</v>
      </c>
      <c r="B87" s="72" t="s">
        <v>728</v>
      </c>
      <c r="C87" s="72" t="s">
        <v>736</v>
      </c>
      <c r="D87" s="72" t="s">
        <v>622</v>
      </c>
      <c r="E87" s="73">
        <v>0</v>
      </c>
      <c r="F87" s="114">
        <v>120</v>
      </c>
      <c r="G87" s="73">
        <v>0</v>
      </c>
      <c r="H87" s="73">
        <v>-120</v>
      </c>
      <c r="I87" s="73">
        <v>0</v>
      </c>
    </row>
    <row r="88" spans="1:9">
      <c r="A88" s="71">
        <v>46024</v>
      </c>
      <c r="B88" s="72" t="s">
        <v>728</v>
      </c>
      <c r="C88" s="72" t="s">
        <v>763</v>
      </c>
      <c r="D88" s="72" t="s">
        <v>589</v>
      </c>
      <c r="E88" s="73">
        <v>0</v>
      </c>
      <c r="F88" s="114">
        <v>120</v>
      </c>
      <c r="G88" s="73">
        <v>0</v>
      </c>
      <c r="H88" s="73">
        <v>-120</v>
      </c>
      <c r="I88" s="73">
        <v>0</v>
      </c>
    </row>
    <row r="89" spans="1:9">
      <c r="A89" s="71">
        <v>46041</v>
      </c>
      <c r="B89" s="72" t="s">
        <v>470</v>
      </c>
      <c r="C89" s="72" t="s">
        <v>740</v>
      </c>
      <c r="D89" s="72" t="s">
        <v>630</v>
      </c>
      <c r="E89" s="121">
        <v>395</v>
      </c>
      <c r="F89" s="73">
        <v>0</v>
      </c>
      <c r="G89" s="73">
        <v>0</v>
      </c>
      <c r="H89" s="73">
        <v>395</v>
      </c>
      <c r="I89" s="73">
        <v>0</v>
      </c>
    </row>
    <row r="90" spans="1:9">
      <c r="A90" s="71">
        <v>46041</v>
      </c>
      <c r="B90" s="72" t="s">
        <v>728</v>
      </c>
      <c r="C90" s="72" t="s">
        <v>741</v>
      </c>
      <c r="D90" s="72" t="s">
        <v>624</v>
      </c>
      <c r="E90" s="73">
        <v>0</v>
      </c>
      <c r="F90" s="114">
        <v>280</v>
      </c>
      <c r="G90" s="73">
        <v>0</v>
      </c>
      <c r="H90" s="73">
        <v>-280</v>
      </c>
      <c r="I90" s="73">
        <v>0</v>
      </c>
    </row>
    <row r="91" spans="1:9">
      <c r="A91" s="71">
        <v>46041</v>
      </c>
      <c r="B91" s="72" t="s">
        <v>470</v>
      </c>
      <c r="C91" s="72" t="s">
        <v>762</v>
      </c>
      <c r="D91" s="72" t="s">
        <v>630</v>
      </c>
      <c r="E91" s="114">
        <v>120</v>
      </c>
      <c r="F91" s="73">
        <v>0</v>
      </c>
      <c r="G91" s="73">
        <v>0</v>
      </c>
      <c r="H91" s="73">
        <v>120</v>
      </c>
      <c r="I91" s="73">
        <v>0</v>
      </c>
    </row>
    <row r="92" spans="1:9">
      <c r="A92" s="71">
        <v>46056</v>
      </c>
      <c r="B92" s="72" t="s">
        <v>728</v>
      </c>
      <c r="C92" s="72" t="s">
        <v>741</v>
      </c>
      <c r="D92" s="72" t="s">
        <v>624</v>
      </c>
      <c r="E92" s="73">
        <v>0</v>
      </c>
      <c r="F92" s="114">
        <v>95</v>
      </c>
      <c r="G92" s="73">
        <v>0</v>
      </c>
      <c r="H92" s="73">
        <v>-95</v>
      </c>
      <c r="I92" s="73">
        <v>0</v>
      </c>
    </row>
    <row r="93" spans="1:9">
      <c r="A93" s="71">
        <v>46057</v>
      </c>
      <c r="B93" s="72" t="s">
        <v>728</v>
      </c>
      <c r="C93" s="72" t="s">
        <v>741</v>
      </c>
      <c r="D93" s="72" t="s">
        <v>630</v>
      </c>
      <c r="E93" s="73">
        <v>0</v>
      </c>
      <c r="F93" s="121">
        <v>95</v>
      </c>
      <c r="G93" s="73">
        <v>0</v>
      </c>
      <c r="H93" s="73">
        <v>-95</v>
      </c>
      <c r="I93" s="73">
        <v>0</v>
      </c>
    </row>
    <row r="94" spans="1:9">
      <c r="A94" s="71">
        <v>46057</v>
      </c>
      <c r="B94" s="72" t="s">
        <v>728</v>
      </c>
      <c r="C94" s="72" t="s">
        <v>763</v>
      </c>
      <c r="D94" s="72" t="s">
        <v>630</v>
      </c>
      <c r="E94" s="73">
        <v>0</v>
      </c>
      <c r="F94" s="114">
        <v>120</v>
      </c>
      <c r="G94" s="73">
        <v>0</v>
      </c>
      <c r="H94" s="73">
        <v>-120</v>
      </c>
      <c r="I94" s="73">
        <v>0</v>
      </c>
    </row>
    <row r="95" spans="1:9">
      <c r="A95" s="71">
        <v>46061</v>
      </c>
      <c r="B95" s="72" t="s">
        <v>470</v>
      </c>
      <c r="C95" s="72" t="s">
        <v>764</v>
      </c>
      <c r="D95" s="72" t="s">
        <v>507</v>
      </c>
      <c r="E95" s="114">
        <v>240</v>
      </c>
      <c r="F95" s="73">
        <v>0</v>
      </c>
      <c r="G95" s="73">
        <v>0</v>
      </c>
      <c r="H95" s="73">
        <v>240</v>
      </c>
      <c r="I95" s="73">
        <v>0</v>
      </c>
    </row>
    <row r="96" spans="1:9">
      <c r="A96" s="71">
        <v>46061</v>
      </c>
      <c r="B96" s="72" t="s">
        <v>470</v>
      </c>
      <c r="C96" s="72" t="s">
        <v>765</v>
      </c>
      <c r="D96" s="72" t="s">
        <v>507</v>
      </c>
      <c r="E96" s="114">
        <v>240</v>
      </c>
      <c r="F96" s="73">
        <v>0</v>
      </c>
      <c r="G96" s="73">
        <v>0</v>
      </c>
      <c r="H96" s="73">
        <v>240</v>
      </c>
      <c r="I96" s="73">
        <v>0</v>
      </c>
    </row>
    <row r="97" spans="1:9">
      <c r="A97" s="71">
        <v>46061</v>
      </c>
      <c r="B97" s="72" t="s">
        <v>470</v>
      </c>
      <c r="C97" s="72" t="s">
        <v>766</v>
      </c>
      <c r="D97" s="72" t="s">
        <v>510</v>
      </c>
      <c r="E97" s="114">
        <v>240</v>
      </c>
      <c r="F97" s="73">
        <v>0</v>
      </c>
      <c r="G97" s="73">
        <v>0</v>
      </c>
      <c r="H97" s="73">
        <v>240</v>
      </c>
      <c r="I97" s="73">
        <v>0</v>
      </c>
    </row>
    <row r="98" spans="1:9">
      <c r="A98" s="71">
        <v>46061</v>
      </c>
      <c r="B98" s="72" t="s">
        <v>470</v>
      </c>
      <c r="C98" s="72" t="s">
        <v>767</v>
      </c>
      <c r="D98" s="72" t="s">
        <v>507</v>
      </c>
      <c r="E98" s="114">
        <v>240</v>
      </c>
      <c r="F98" s="73">
        <v>0</v>
      </c>
      <c r="G98" s="73">
        <v>0</v>
      </c>
      <c r="H98" s="73">
        <v>240</v>
      </c>
      <c r="I98" s="73">
        <v>0</v>
      </c>
    </row>
    <row r="99" spans="1:9">
      <c r="A99" s="71">
        <v>46061</v>
      </c>
      <c r="B99" s="72" t="s">
        <v>470</v>
      </c>
      <c r="C99" s="72" t="s">
        <v>768</v>
      </c>
      <c r="D99" s="72" t="s">
        <v>507</v>
      </c>
      <c r="E99" s="114">
        <v>240</v>
      </c>
      <c r="F99" s="73">
        <v>0</v>
      </c>
      <c r="G99" s="73">
        <v>0</v>
      </c>
      <c r="H99" s="73">
        <v>240</v>
      </c>
      <c r="I99" s="73">
        <v>0</v>
      </c>
    </row>
    <row r="100" spans="1:9">
      <c r="A100" s="71">
        <v>46061</v>
      </c>
      <c r="B100" s="72" t="s">
        <v>470</v>
      </c>
      <c r="C100" s="72" t="s">
        <v>769</v>
      </c>
      <c r="D100" s="72" t="s">
        <v>507</v>
      </c>
      <c r="E100" s="114">
        <v>480</v>
      </c>
      <c r="F100" s="73">
        <v>0</v>
      </c>
      <c r="G100" s="73">
        <v>0</v>
      </c>
      <c r="H100" s="73">
        <v>480</v>
      </c>
      <c r="I100" s="73">
        <v>0</v>
      </c>
    </row>
    <row r="101" spans="1:9">
      <c r="A101" s="71">
        <v>46062</v>
      </c>
      <c r="B101" s="72" t="s">
        <v>470</v>
      </c>
      <c r="C101" s="72" t="s">
        <v>770</v>
      </c>
      <c r="D101" s="72" t="s">
        <v>472</v>
      </c>
      <c r="E101" s="114">
        <v>120</v>
      </c>
      <c r="F101" s="73">
        <v>0</v>
      </c>
      <c r="G101" s="73">
        <v>0</v>
      </c>
      <c r="H101" s="73">
        <v>120</v>
      </c>
      <c r="I101" s="73">
        <v>0</v>
      </c>
    </row>
    <row r="102" spans="1:9">
      <c r="A102" s="71">
        <v>46062</v>
      </c>
      <c r="B102" s="72" t="s">
        <v>470</v>
      </c>
      <c r="C102" s="72" t="s">
        <v>771</v>
      </c>
      <c r="D102" s="72" t="s">
        <v>472</v>
      </c>
      <c r="E102" s="114">
        <v>120</v>
      </c>
      <c r="F102" s="73">
        <v>0</v>
      </c>
      <c r="G102" s="73">
        <v>0</v>
      </c>
      <c r="H102" s="73">
        <v>120</v>
      </c>
      <c r="I102" s="73">
        <v>0</v>
      </c>
    </row>
    <row r="103" spans="1:9">
      <c r="A103" s="71">
        <v>46062</v>
      </c>
      <c r="B103" s="72" t="s">
        <v>470</v>
      </c>
      <c r="C103" s="72" t="s">
        <v>772</v>
      </c>
      <c r="D103" s="72" t="s">
        <v>472</v>
      </c>
      <c r="E103" s="114">
        <v>120</v>
      </c>
      <c r="F103" s="73">
        <v>0</v>
      </c>
      <c r="G103" s="73">
        <v>0</v>
      </c>
      <c r="H103" s="73">
        <v>120</v>
      </c>
      <c r="I103" s="73">
        <v>0</v>
      </c>
    </row>
    <row r="104" spans="1:9">
      <c r="A104" s="71">
        <v>46062</v>
      </c>
      <c r="B104" s="72" t="s">
        <v>470</v>
      </c>
      <c r="C104" s="72" t="s">
        <v>773</v>
      </c>
      <c r="D104" s="72" t="s">
        <v>476</v>
      </c>
      <c r="E104" s="114">
        <v>120</v>
      </c>
      <c r="F104" s="73">
        <v>0</v>
      </c>
      <c r="G104" s="73">
        <v>0</v>
      </c>
      <c r="H104" s="73">
        <v>120</v>
      </c>
      <c r="I104" s="73">
        <v>0</v>
      </c>
    </row>
    <row r="105" spans="1:9">
      <c r="A105" s="71">
        <v>46062</v>
      </c>
      <c r="B105" s="72" t="s">
        <v>470</v>
      </c>
      <c r="C105" s="72" t="s">
        <v>774</v>
      </c>
      <c r="D105" s="72" t="s">
        <v>472</v>
      </c>
      <c r="E105" s="114">
        <v>120</v>
      </c>
      <c r="F105" s="73">
        <v>0</v>
      </c>
      <c r="G105" s="73">
        <v>0</v>
      </c>
      <c r="H105" s="73">
        <v>120</v>
      </c>
      <c r="I105" s="73">
        <v>0</v>
      </c>
    </row>
    <row r="106" spans="1:9">
      <c r="A106" s="71">
        <v>46062</v>
      </c>
      <c r="B106" s="72" t="s">
        <v>470</v>
      </c>
      <c r="C106" s="72" t="s">
        <v>775</v>
      </c>
      <c r="D106" s="72" t="s">
        <v>472</v>
      </c>
      <c r="E106" s="114">
        <v>120</v>
      </c>
      <c r="F106" s="73">
        <v>0</v>
      </c>
      <c r="G106" s="73">
        <v>0</v>
      </c>
      <c r="H106" s="73">
        <v>120</v>
      </c>
      <c r="I106" s="73">
        <v>0</v>
      </c>
    </row>
    <row r="107" spans="1:9">
      <c r="A107" s="71">
        <v>46062</v>
      </c>
      <c r="B107" s="72" t="s">
        <v>470</v>
      </c>
      <c r="C107" s="72" t="s">
        <v>776</v>
      </c>
      <c r="D107" s="72" t="s">
        <v>472</v>
      </c>
      <c r="E107" s="114">
        <v>120</v>
      </c>
      <c r="F107" s="73">
        <v>0</v>
      </c>
      <c r="G107" s="73">
        <v>0</v>
      </c>
      <c r="H107" s="73">
        <v>120</v>
      </c>
      <c r="I107" s="73">
        <v>0</v>
      </c>
    </row>
    <row r="108" spans="1:9">
      <c r="A108" s="71">
        <v>46062</v>
      </c>
      <c r="B108" s="72" t="s">
        <v>470</v>
      </c>
      <c r="C108" s="72" t="s">
        <v>777</v>
      </c>
      <c r="D108" s="72" t="s">
        <v>472</v>
      </c>
      <c r="E108" s="114">
        <v>120</v>
      </c>
      <c r="F108" s="73">
        <v>0</v>
      </c>
      <c r="G108" s="73">
        <v>0</v>
      </c>
      <c r="H108" s="73">
        <v>120</v>
      </c>
      <c r="I108" s="73">
        <v>0</v>
      </c>
    </row>
    <row r="109" spans="1:9">
      <c r="A109" s="71">
        <v>46062</v>
      </c>
      <c r="B109" s="72" t="s">
        <v>470</v>
      </c>
      <c r="C109" s="72" t="s">
        <v>778</v>
      </c>
      <c r="D109" s="72" t="s">
        <v>472</v>
      </c>
      <c r="E109" s="114">
        <v>120</v>
      </c>
      <c r="F109" s="73">
        <v>0</v>
      </c>
      <c r="G109" s="73">
        <v>0</v>
      </c>
      <c r="H109" s="73">
        <v>120</v>
      </c>
      <c r="I109" s="73">
        <v>0</v>
      </c>
    </row>
    <row r="110" spans="1:9">
      <c r="A110" s="71">
        <v>46062</v>
      </c>
      <c r="B110" s="72" t="s">
        <v>470</v>
      </c>
      <c r="C110" s="72" t="s">
        <v>779</v>
      </c>
      <c r="D110" s="72" t="s">
        <v>472</v>
      </c>
      <c r="E110" s="114">
        <v>120</v>
      </c>
      <c r="F110" s="73">
        <v>0</v>
      </c>
      <c r="G110" s="73">
        <v>0</v>
      </c>
      <c r="H110" s="73">
        <v>120</v>
      </c>
      <c r="I110" s="73">
        <v>0</v>
      </c>
    </row>
    <row r="111" spans="1:9">
      <c r="A111" s="71">
        <v>46062</v>
      </c>
      <c r="B111" s="72" t="s">
        <v>470</v>
      </c>
      <c r="C111" s="72" t="s">
        <v>780</v>
      </c>
      <c r="D111" s="72" t="s">
        <v>472</v>
      </c>
      <c r="E111" s="114">
        <v>120</v>
      </c>
      <c r="F111" s="73">
        <v>0</v>
      </c>
      <c r="G111" s="73">
        <v>0</v>
      </c>
      <c r="H111" s="73">
        <v>120</v>
      </c>
      <c r="I111" s="73">
        <v>0</v>
      </c>
    </row>
    <row r="112" spans="1:9">
      <c r="A112" s="71">
        <v>46062</v>
      </c>
      <c r="B112" s="72" t="s">
        <v>470</v>
      </c>
      <c r="C112" s="72" t="s">
        <v>781</v>
      </c>
      <c r="D112" s="72" t="s">
        <v>472</v>
      </c>
      <c r="E112" s="73">
        <v>120</v>
      </c>
      <c r="F112" s="73">
        <v>0</v>
      </c>
      <c r="G112" s="73">
        <v>0</v>
      </c>
      <c r="H112" s="73">
        <v>120</v>
      </c>
      <c r="I112" s="73">
        <v>0</v>
      </c>
    </row>
    <row r="113" spans="1:9">
      <c r="A113" s="71">
        <v>46062</v>
      </c>
      <c r="B113" s="72" t="s">
        <v>470</v>
      </c>
      <c r="C113" s="72" t="s">
        <v>782</v>
      </c>
      <c r="D113" s="72" t="s">
        <v>472</v>
      </c>
      <c r="E113" s="114">
        <v>120</v>
      </c>
      <c r="F113" s="73">
        <v>0</v>
      </c>
      <c r="G113" s="73">
        <v>0</v>
      </c>
      <c r="H113" s="73">
        <v>120</v>
      </c>
      <c r="I113" s="73">
        <v>0</v>
      </c>
    </row>
    <row r="114" spans="1:9">
      <c r="A114" s="71">
        <v>46062</v>
      </c>
      <c r="B114" s="72" t="s">
        <v>470</v>
      </c>
      <c r="C114" s="72" t="s">
        <v>783</v>
      </c>
      <c r="D114" s="72" t="s">
        <v>472</v>
      </c>
      <c r="E114" s="114">
        <v>120</v>
      </c>
      <c r="F114" s="73">
        <v>0</v>
      </c>
      <c r="G114" s="73">
        <v>0</v>
      </c>
      <c r="H114" s="73">
        <v>120</v>
      </c>
      <c r="I114" s="73">
        <v>0</v>
      </c>
    </row>
    <row r="115" spans="1:9">
      <c r="A115" s="71">
        <v>46062</v>
      </c>
      <c r="B115" s="72" t="s">
        <v>470</v>
      </c>
      <c r="C115" s="72" t="s">
        <v>784</v>
      </c>
      <c r="D115" s="72" t="s">
        <v>472</v>
      </c>
      <c r="E115" s="73">
        <v>120</v>
      </c>
      <c r="F115" s="73">
        <v>0</v>
      </c>
      <c r="G115" s="73">
        <v>0</v>
      </c>
      <c r="H115" s="73">
        <v>120</v>
      </c>
      <c r="I115" s="73">
        <v>0</v>
      </c>
    </row>
    <row r="116" spans="1:9">
      <c r="A116" s="71">
        <v>46062</v>
      </c>
      <c r="B116" s="72" t="s">
        <v>470</v>
      </c>
      <c r="C116" s="72" t="s">
        <v>785</v>
      </c>
      <c r="D116" s="72" t="s">
        <v>472</v>
      </c>
      <c r="E116" s="114">
        <v>120</v>
      </c>
      <c r="F116" s="73">
        <v>0</v>
      </c>
      <c r="G116" s="73">
        <v>0</v>
      </c>
      <c r="H116" s="73">
        <v>120</v>
      </c>
      <c r="I116" s="73">
        <v>0</v>
      </c>
    </row>
    <row r="117" spans="1:9">
      <c r="A117" s="71">
        <v>46062</v>
      </c>
      <c r="B117" s="72" t="s">
        <v>470</v>
      </c>
      <c r="C117" s="72" t="s">
        <v>786</v>
      </c>
      <c r="D117" s="72" t="s">
        <v>472</v>
      </c>
      <c r="E117" s="114">
        <v>120</v>
      </c>
      <c r="F117" s="73">
        <v>0</v>
      </c>
      <c r="G117" s="73">
        <v>0</v>
      </c>
      <c r="H117" s="73">
        <v>120</v>
      </c>
      <c r="I117" s="73">
        <v>0</v>
      </c>
    </row>
    <row r="118" spans="1:9">
      <c r="A118" s="71">
        <v>46062</v>
      </c>
      <c r="B118" s="72" t="s">
        <v>470</v>
      </c>
      <c r="C118" s="72" t="s">
        <v>787</v>
      </c>
      <c r="D118" s="72" t="s">
        <v>472</v>
      </c>
      <c r="E118" s="114">
        <v>120</v>
      </c>
      <c r="F118" s="73">
        <v>0</v>
      </c>
      <c r="G118" s="73">
        <v>0</v>
      </c>
      <c r="H118" s="73">
        <v>120</v>
      </c>
      <c r="I118" s="73">
        <v>0</v>
      </c>
    </row>
    <row r="119" spans="1:9">
      <c r="A119" s="71">
        <v>46062</v>
      </c>
      <c r="B119" s="72" t="s">
        <v>470</v>
      </c>
      <c r="C119" s="72" t="s">
        <v>788</v>
      </c>
      <c r="D119" s="72" t="s">
        <v>472</v>
      </c>
      <c r="E119" s="114">
        <v>120</v>
      </c>
      <c r="F119" s="73">
        <v>0</v>
      </c>
      <c r="G119" s="73">
        <v>0</v>
      </c>
      <c r="H119" s="73">
        <v>120</v>
      </c>
      <c r="I119" s="73">
        <v>0</v>
      </c>
    </row>
    <row r="120" spans="1:9">
      <c r="A120" s="71">
        <v>46062</v>
      </c>
      <c r="B120" s="72" t="s">
        <v>728</v>
      </c>
      <c r="C120" s="72" t="s">
        <v>789</v>
      </c>
      <c r="D120" s="72" t="s">
        <v>507</v>
      </c>
      <c r="E120" s="73">
        <v>0</v>
      </c>
      <c r="F120" s="114">
        <v>480</v>
      </c>
      <c r="G120" s="73">
        <v>0</v>
      </c>
      <c r="H120" s="73">
        <v>-480</v>
      </c>
      <c r="I120" s="73">
        <v>0</v>
      </c>
    </row>
    <row r="121" spans="1:9">
      <c r="A121" s="71">
        <v>46062</v>
      </c>
      <c r="B121" s="72" t="s">
        <v>728</v>
      </c>
      <c r="C121" s="72" t="s">
        <v>790</v>
      </c>
      <c r="D121" s="72" t="s">
        <v>507</v>
      </c>
      <c r="E121" s="73">
        <v>0</v>
      </c>
      <c r="F121" s="114">
        <v>240</v>
      </c>
      <c r="G121" s="73">
        <v>0</v>
      </c>
      <c r="H121" s="73">
        <v>-240</v>
      </c>
      <c r="I121" s="73">
        <v>0</v>
      </c>
    </row>
    <row r="122" spans="1:9">
      <c r="A122" s="71">
        <v>46062</v>
      </c>
      <c r="B122" s="72" t="s">
        <v>728</v>
      </c>
      <c r="C122" s="72" t="s">
        <v>791</v>
      </c>
      <c r="D122" s="72" t="s">
        <v>472</v>
      </c>
      <c r="E122" s="73">
        <v>0</v>
      </c>
      <c r="F122" s="114">
        <v>120</v>
      </c>
      <c r="G122" s="73">
        <v>0</v>
      </c>
      <c r="H122" s="73">
        <v>-120</v>
      </c>
      <c r="I122" s="73">
        <v>0</v>
      </c>
    </row>
    <row r="123" spans="1:9">
      <c r="A123" s="71">
        <v>46062</v>
      </c>
      <c r="B123" s="72" t="s">
        <v>728</v>
      </c>
      <c r="C123" s="72" t="s">
        <v>792</v>
      </c>
      <c r="D123" s="72" t="s">
        <v>472</v>
      </c>
      <c r="E123" s="73">
        <v>0</v>
      </c>
      <c r="F123" s="114">
        <v>120</v>
      </c>
      <c r="G123" s="73">
        <v>0</v>
      </c>
      <c r="H123" s="73">
        <v>-120</v>
      </c>
      <c r="I123" s="73">
        <v>0</v>
      </c>
    </row>
    <row r="124" spans="1:9">
      <c r="A124" s="71">
        <v>46062</v>
      </c>
      <c r="B124" s="72" t="s">
        <v>728</v>
      </c>
      <c r="C124" s="72" t="s">
        <v>793</v>
      </c>
      <c r="D124" s="72" t="s">
        <v>472</v>
      </c>
      <c r="E124" s="73">
        <v>0</v>
      </c>
      <c r="F124" s="114">
        <v>120</v>
      </c>
      <c r="G124" s="73">
        <v>0</v>
      </c>
      <c r="H124" s="73">
        <v>-120</v>
      </c>
      <c r="I124" s="73">
        <v>0</v>
      </c>
    </row>
    <row r="125" spans="1:9">
      <c r="A125" s="71">
        <v>46062</v>
      </c>
      <c r="B125" s="72" t="s">
        <v>728</v>
      </c>
      <c r="C125" s="72" t="s">
        <v>794</v>
      </c>
      <c r="D125" s="72" t="s">
        <v>472</v>
      </c>
      <c r="E125" s="73">
        <v>0</v>
      </c>
      <c r="F125" s="114">
        <v>120</v>
      </c>
      <c r="G125" s="73">
        <v>0</v>
      </c>
      <c r="H125" s="73">
        <v>-120</v>
      </c>
      <c r="I125" s="73">
        <v>0</v>
      </c>
    </row>
    <row r="126" spans="1:9">
      <c r="A126" s="71">
        <v>46062</v>
      </c>
      <c r="B126" s="72" t="s">
        <v>728</v>
      </c>
      <c r="C126" s="72" t="s">
        <v>795</v>
      </c>
      <c r="D126" s="72" t="s">
        <v>472</v>
      </c>
      <c r="E126" s="73">
        <v>0</v>
      </c>
      <c r="F126" s="114">
        <v>120</v>
      </c>
      <c r="G126" s="73">
        <v>0</v>
      </c>
      <c r="H126" s="73">
        <v>-120</v>
      </c>
      <c r="I126" s="73">
        <v>0</v>
      </c>
    </row>
    <row r="127" spans="1:9">
      <c r="A127" s="71">
        <v>46063</v>
      </c>
      <c r="B127" s="72" t="s">
        <v>728</v>
      </c>
      <c r="C127" s="72" t="s">
        <v>796</v>
      </c>
      <c r="D127" s="72" t="s">
        <v>510</v>
      </c>
      <c r="E127" s="73">
        <v>0</v>
      </c>
      <c r="F127" s="114">
        <v>240</v>
      </c>
      <c r="G127" s="73">
        <v>0</v>
      </c>
      <c r="H127" s="73">
        <v>-240</v>
      </c>
      <c r="I127" s="73">
        <v>0</v>
      </c>
    </row>
    <row r="128" spans="1:9">
      <c r="A128" s="71">
        <v>46063</v>
      </c>
      <c r="B128" s="72" t="s">
        <v>728</v>
      </c>
      <c r="C128" s="72" t="s">
        <v>797</v>
      </c>
      <c r="D128" s="72" t="s">
        <v>472</v>
      </c>
      <c r="E128" s="73">
        <v>0</v>
      </c>
      <c r="F128" s="114">
        <v>120</v>
      </c>
      <c r="G128" s="73">
        <v>0</v>
      </c>
      <c r="H128" s="73">
        <v>-120</v>
      </c>
      <c r="I128" s="73">
        <v>0</v>
      </c>
    </row>
    <row r="129" spans="1:9">
      <c r="A129" s="71">
        <v>46064</v>
      </c>
      <c r="B129" s="72" t="s">
        <v>470</v>
      </c>
      <c r="C129" s="72" t="s">
        <v>798</v>
      </c>
      <c r="D129" s="72" t="s">
        <v>476</v>
      </c>
      <c r="E129" s="73">
        <v>120</v>
      </c>
      <c r="F129" s="73">
        <v>0</v>
      </c>
      <c r="G129" s="73">
        <v>0</v>
      </c>
      <c r="H129" s="73">
        <v>120</v>
      </c>
      <c r="I129" s="73">
        <v>0</v>
      </c>
    </row>
    <row r="130" spans="1:9">
      <c r="A130" s="71">
        <v>46064</v>
      </c>
      <c r="B130" s="72" t="s">
        <v>470</v>
      </c>
      <c r="C130" s="72" t="s">
        <v>799</v>
      </c>
      <c r="D130" s="72" t="s">
        <v>472</v>
      </c>
      <c r="E130" s="114">
        <v>120</v>
      </c>
      <c r="F130" s="73">
        <v>0</v>
      </c>
      <c r="G130" s="73">
        <v>0</v>
      </c>
      <c r="H130" s="73">
        <v>120</v>
      </c>
      <c r="I130" s="73">
        <v>0</v>
      </c>
    </row>
    <row r="131" spans="1:9">
      <c r="A131" s="71">
        <v>46064</v>
      </c>
      <c r="B131" s="72" t="s">
        <v>728</v>
      </c>
      <c r="C131" s="72" t="s">
        <v>800</v>
      </c>
      <c r="D131" s="72" t="s">
        <v>472</v>
      </c>
      <c r="E131" s="73">
        <v>0</v>
      </c>
      <c r="F131" s="114">
        <v>120</v>
      </c>
      <c r="G131" s="73">
        <v>0</v>
      </c>
      <c r="H131" s="73">
        <v>-120</v>
      </c>
      <c r="I131" s="73">
        <v>0</v>
      </c>
    </row>
    <row r="132" spans="1:9">
      <c r="A132" s="71">
        <v>46064</v>
      </c>
      <c r="B132" s="72" t="s">
        <v>728</v>
      </c>
      <c r="C132" s="72" t="s">
        <v>801</v>
      </c>
      <c r="D132" s="72" t="s">
        <v>476</v>
      </c>
      <c r="E132" s="73">
        <v>0</v>
      </c>
      <c r="F132" s="114">
        <v>120</v>
      </c>
      <c r="G132" s="73">
        <v>0</v>
      </c>
      <c r="H132" s="73">
        <v>-120</v>
      </c>
      <c r="I132" s="73">
        <v>0</v>
      </c>
    </row>
    <row r="133" spans="1:9">
      <c r="A133" s="71">
        <v>46064</v>
      </c>
      <c r="B133" s="72" t="s">
        <v>728</v>
      </c>
      <c r="C133" s="72" t="s">
        <v>802</v>
      </c>
      <c r="D133" s="72" t="s">
        <v>472</v>
      </c>
      <c r="E133" s="73">
        <v>0</v>
      </c>
      <c r="F133" s="114">
        <v>120</v>
      </c>
      <c r="G133" s="73">
        <v>0</v>
      </c>
      <c r="H133" s="73">
        <v>-120</v>
      </c>
      <c r="I133" s="73">
        <v>0</v>
      </c>
    </row>
    <row r="134" spans="1:9">
      <c r="A134" s="71">
        <v>46064</v>
      </c>
      <c r="B134" s="72" t="s">
        <v>728</v>
      </c>
      <c r="C134" s="72" t="s">
        <v>803</v>
      </c>
      <c r="D134" s="72" t="s">
        <v>472</v>
      </c>
      <c r="E134" s="73">
        <v>0</v>
      </c>
      <c r="F134" s="114">
        <v>120</v>
      </c>
      <c r="G134" s="73">
        <v>0</v>
      </c>
      <c r="H134" s="73">
        <v>-120</v>
      </c>
      <c r="I134" s="73">
        <v>0</v>
      </c>
    </row>
    <row r="135" spans="1:9">
      <c r="A135" s="71">
        <v>46064</v>
      </c>
      <c r="B135" s="72" t="s">
        <v>470</v>
      </c>
      <c r="C135" s="72" t="s">
        <v>804</v>
      </c>
      <c r="D135" s="72" t="s">
        <v>472</v>
      </c>
      <c r="E135" s="73">
        <v>120</v>
      </c>
      <c r="F135" s="73">
        <v>0</v>
      </c>
      <c r="G135" s="73">
        <v>0</v>
      </c>
      <c r="H135" s="73">
        <v>120</v>
      </c>
      <c r="I135" s="73">
        <v>0</v>
      </c>
    </row>
    <row r="136" spans="1:9">
      <c r="A136" s="71">
        <v>46066</v>
      </c>
      <c r="B136" s="72" t="s">
        <v>728</v>
      </c>
      <c r="C136" s="72" t="s">
        <v>805</v>
      </c>
      <c r="D136" s="72" t="s">
        <v>472</v>
      </c>
      <c r="E136" s="73">
        <v>0</v>
      </c>
      <c r="F136" s="114">
        <v>120</v>
      </c>
      <c r="G136" s="73">
        <v>0</v>
      </c>
      <c r="H136" s="73">
        <v>-120</v>
      </c>
      <c r="I136" s="73">
        <v>0</v>
      </c>
    </row>
    <row r="137" spans="1:9">
      <c r="A137" s="71">
        <v>46066</v>
      </c>
      <c r="B137" s="72" t="s">
        <v>728</v>
      </c>
      <c r="C137" s="72" t="s">
        <v>806</v>
      </c>
      <c r="D137" s="72" t="s">
        <v>476</v>
      </c>
      <c r="E137" s="73">
        <v>0</v>
      </c>
      <c r="F137" s="73">
        <v>120</v>
      </c>
      <c r="G137" s="73">
        <v>0</v>
      </c>
      <c r="H137" s="73">
        <v>-120</v>
      </c>
      <c r="I137" s="73">
        <v>0</v>
      </c>
    </row>
    <row r="138" spans="1:9">
      <c r="A138" s="71">
        <v>46066</v>
      </c>
      <c r="B138" s="72" t="s">
        <v>728</v>
      </c>
      <c r="C138" s="72" t="s">
        <v>807</v>
      </c>
      <c r="D138" s="72" t="s">
        <v>507</v>
      </c>
      <c r="E138" s="73">
        <v>0</v>
      </c>
      <c r="F138" s="114">
        <v>240</v>
      </c>
      <c r="G138" s="73">
        <v>0</v>
      </c>
      <c r="H138" s="73">
        <v>-240</v>
      </c>
      <c r="I138" s="73">
        <v>0</v>
      </c>
    </row>
    <row r="139" spans="1:9">
      <c r="A139" s="71">
        <v>46070</v>
      </c>
      <c r="B139" s="72" t="s">
        <v>470</v>
      </c>
      <c r="C139" s="72" t="s">
        <v>808</v>
      </c>
      <c r="D139" s="72" t="s">
        <v>510</v>
      </c>
      <c r="E139" s="114">
        <v>300</v>
      </c>
      <c r="F139" s="73">
        <v>0</v>
      </c>
      <c r="G139" s="73">
        <v>0</v>
      </c>
      <c r="H139" s="73">
        <v>300</v>
      </c>
      <c r="I139" s="73">
        <v>0</v>
      </c>
    </row>
    <row r="140" spans="1:9">
      <c r="A140" s="71">
        <v>46070</v>
      </c>
      <c r="B140" s="72" t="s">
        <v>470</v>
      </c>
      <c r="C140" s="72" t="s">
        <v>809</v>
      </c>
      <c r="D140" s="72" t="s">
        <v>510</v>
      </c>
      <c r="E140" s="114">
        <v>300</v>
      </c>
      <c r="F140" s="73">
        <v>0</v>
      </c>
      <c r="G140" s="73">
        <v>0</v>
      </c>
      <c r="H140" s="73">
        <v>300</v>
      </c>
      <c r="I140" s="73">
        <v>0</v>
      </c>
    </row>
    <row r="141" spans="1:9">
      <c r="A141" s="71">
        <v>46070</v>
      </c>
      <c r="B141" s="72" t="s">
        <v>470</v>
      </c>
      <c r="C141" s="72" t="s">
        <v>810</v>
      </c>
      <c r="D141" s="72" t="s">
        <v>510</v>
      </c>
      <c r="E141" s="114">
        <v>240</v>
      </c>
      <c r="F141" s="73">
        <v>0</v>
      </c>
      <c r="G141" s="73">
        <v>0</v>
      </c>
      <c r="H141" s="73">
        <v>240</v>
      </c>
      <c r="I141" s="73">
        <v>0</v>
      </c>
    </row>
    <row r="142" spans="1:9">
      <c r="A142" s="71">
        <v>46070</v>
      </c>
      <c r="B142" s="72" t="s">
        <v>470</v>
      </c>
      <c r="C142" s="72" t="s">
        <v>740</v>
      </c>
      <c r="D142" s="72" t="s">
        <v>633</v>
      </c>
      <c r="E142" s="121">
        <v>240</v>
      </c>
      <c r="F142" s="73">
        <v>0</v>
      </c>
      <c r="G142" s="73">
        <v>0</v>
      </c>
      <c r="H142" s="73">
        <v>240</v>
      </c>
      <c r="I142" s="73">
        <v>0</v>
      </c>
    </row>
    <row r="143" spans="1:9">
      <c r="A143" s="71">
        <v>46070</v>
      </c>
      <c r="B143" s="72" t="s">
        <v>470</v>
      </c>
      <c r="C143" s="72" t="s">
        <v>734</v>
      </c>
      <c r="D143" s="72" t="s">
        <v>573</v>
      </c>
      <c r="E143" s="73">
        <v>240</v>
      </c>
      <c r="F143" s="73">
        <v>0</v>
      </c>
      <c r="G143" s="73">
        <v>0</v>
      </c>
      <c r="H143" s="73">
        <v>240</v>
      </c>
      <c r="I143" s="73">
        <v>0</v>
      </c>
    </row>
    <row r="144" spans="1:9">
      <c r="A144" s="71">
        <v>46070</v>
      </c>
      <c r="B144" s="72" t="s">
        <v>470</v>
      </c>
      <c r="C144" s="72" t="s">
        <v>811</v>
      </c>
      <c r="D144" s="72" t="s">
        <v>472</v>
      </c>
      <c r="E144" s="114">
        <v>120</v>
      </c>
      <c r="F144" s="73">
        <v>0</v>
      </c>
      <c r="G144" s="73">
        <v>0</v>
      </c>
      <c r="H144" s="73">
        <v>120</v>
      </c>
      <c r="I144" s="73">
        <v>0</v>
      </c>
    </row>
    <row r="145" spans="1:9">
      <c r="A145" s="71">
        <v>46070</v>
      </c>
      <c r="B145" s="72" t="s">
        <v>470</v>
      </c>
      <c r="C145" s="72" t="s">
        <v>812</v>
      </c>
      <c r="D145" s="72" t="s">
        <v>472</v>
      </c>
      <c r="E145" s="73">
        <v>120</v>
      </c>
      <c r="F145" s="73">
        <v>0</v>
      </c>
      <c r="G145" s="73">
        <v>0</v>
      </c>
      <c r="H145" s="73">
        <v>120</v>
      </c>
      <c r="I145" s="73">
        <v>0</v>
      </c>
    </row>
    <row r="146" spans="1:9">
      <c r="A146" s="71">
        <v>46070</v>
      </c>
      <c r="B146" s="72" t="s">
        <v>470</v>
      </c>
      <c r="C146" s="72" t="s">
        <v>813</v>
      </c>
      <c r="D146" s="72" t="s">
        <v>532</v>
      </c>
      <c r="E146" s="114">
        <v>40</v>
      </c>
      <c r="F146" s="73">
        <v>0</v>
      </c>
      <c r="G146" s="73">
        <v>0</v>
      </c>
      <c r="H146" s="73">
        <v>40</v>
      </c>
      <c r="I146" s="73">
        <v>0</v>
      </c>
    </row>
    <row r="147" spans="1:9">
      <c r="A147" s="71">
        <v>46070</v>
      </c>
      <c r="B147" s="72" t="s">
        <v>470</v>
      </c>
      <c r="C147" s="72" t="s">
        <v>813</v>
      </c>
      <c r="D147" s="72" t="s">
        <v>472</v>
      </c>
      <c r="E147" s="114">
        <v>120</v>
      </c>
      <c r="F147" s="73">
        <v>0</v>
      </c>
      <c r="G147" s="73">
        <v>0</v>
      </c>
      <c r="H147" s="73">
        <v>120</v>
      </c>
      <c r="I147" s="73">
        <v>0</v>
      </c>
    </row>
    <row r="148" spans="1:9">
      <c r="A148" s="71">
        <v>46070</v>
      </c>
      <c r="B148" s="72" t="s">
        <v>728</v>
      </c>
      <c r="C148" s="72" t="s">
        <v>814</v>
      </c>
      <c r="D148" s="72" t="s">
        <v>510</v>
      </c>
      <c r="E148" s="73">
        <v>0</v>
      </c>
      <c r="F148" s="114">
        <v>300</v>
      </c>
      <c r="G148" s="73">
        <v>0</v>
      </c>
      <c r="H148" s="73">
        <v>-300</v>
      </c>
      <c r="I148" s="73">
        <v>0</v>
      </c>
    </row>
    <row r="149" spans="1:9">
      <c r="A149" s="71">
        <v>46073</v>
      </c>
      <c r="B149" s="72" t="s">
        <v>728</v>
      </c>
      <c r="C149" s="72" t="s">
        <v>815</v>
      </c>
      <c r="D149" s="72" t="s">
        <v>472</v>
      </c>
      <c r="E149" s="73">
        <v>0</v>
      </c>
      <c r="F149" s="114">
        <v>120</v>
      </c>
      <c r="G149" s="73">
        <v>0</v>
      </c>
      <c r="H149" s="73">
        <v>-120</v>
      </c>
      <c r="I149" s="73">
        <v>0</v>
      </c>
    </row>
    <row r="150" spans="1:9">
      <c r="A150" s="71">
        <v>46077</v>
      </c>
      <c r="B150" s="72" t="s">
        <v>728</v>
      </c>
      <c r="C150" s="72" t="s">
        <v>816</v>
      </c>
      <c r="D150" s="72" t="s">
        <v>472</v>
      </c>
      <c r="E150" s="73">
        <v>0</v>
      </c>
      <c r="F150" s="114">
        <v>120</v>
      </c>
      <c r="G150" s="73">
        <v>0</v>
      </c>
      <c r="H150" s="73">
        <v>-120</v>
      </c>
      <c r="I150" s="73">
        <v>0</v>
      </c>
    </row>
    <row r="151" spans="1:9">
      <c r="A151" s="71">
        <v>46077</v>
      </c>
      <c r="B151" s="72" t="s">
        <v>728</v>
      </c>
      <c r="C151" s="72" t="s">
        <v>816</v>
      </c>
      <c r="D151" s="72" t="s">
        <v>532</v>
      </c>
      <c r="E151" s="73">
        <v>0</v>
      </c>
      <c r="F151" s="114">
        <v>40</v>
      </c>
      <c r="G151" s="73">
        <v>0</v>
      </c>
      <c r="H151" s="73">
        <v>-40</v>
      </c>
      <c r="I151" s="73">
        <v>0</v>
      </c>
    </row>
    <row r="152" spans="1:9">
      <c r="A152" s="71">
        <v>46078</v>
      </c>
      <c r="B152" s="72" t="s">
        <v>470</v>
      </c>
      <c r="C152" s="72" t="s">
        <v>817</v>
      </c>
      <c r="D152" s="72" t="s">
        <v>510</v>
      </c>
      <c r="E152" s="114">
        <v>240</v>
      </c>
      <c r="F152" s="73">
        <v>0</v>
      </c>
      <c r="G152" s="73">
        <v>0</v>
      </c>
      <c r="H152" s="73">
        <v>240</v>
      </c>
      <c r="I152" s="73">
        <v>0</v>
      </c>
    </row>
    <row r="153" spans="1:9">
      <c r="A153" s="71">
        <v>46078</v>
      </c>
      <c r="B153" s="72" t="s">
        <v>470</v>
      </c>
      <c r="C153" s="72" t="s">
        <v>818</v>
      </c>
      <c r="D153" s="72" t="s">
        <v>472</v>
      </c>
      <c r="E153" s="114">
        <v>120</v>
      </c>
      <c r="F153" s="73">
        <v>0</v>
      </c>
      <c r="G153" s="73">
        <v>0</v>
      </c>
      <c r="H153" s="73">
        <v>120</v>
      </c>
      <c r="I153" s="73">
        <v>0</v>
      </c>
    </row>
    <row r="154" spans="1:9">
      <c r="A154" s="71">
        <v>46078</v>
      </c>
      <c r="B154" s="72" t="s">
        <v>728</v>
      </c>
      <c r="C154" s="72" t="s">
        <v>736</v>
      </c>
      <c r="D154" s="72" t="s">
        <v>573</v>
      </c>
      <c r="E154" s="73">
        <v>0</v>
      </c>
      <c r="F154" s="73">
        <v>240</v>
      </c>
      <c r="G154" s="73">
        <v>0</v>
      </c>
      <c r="H154" s="73">
        <v>-240</v>
      </c>
      <c r="I154" s="73">
        <v>0</v>
      </c>
    </row>
    <row r="155" spans="1:9">
      <c r="A155" s="71">
        <v>46078</v>
      </c>
      <c r="B155" s="72" t="s">
        <v>728</v>
      </c>
      <c r="C155" s="72" t="s">
        <v>819</v>
      </c>
      <c r="D155" s="72" t="s">
        <v>472</v>
      </c>
      <c r="E155" s="73">
        <v>0</v>
      </c>
      <c r="F155" s="114">
        <v>120</v>
      </c>
      <c r="G155" s="73">
        <v>0</v>
      </c>
      <c r="H155" s="73">
        <v>-120</v>
      </c>
      <c r="I155" s="73">
        <v>0</v>
      </c>
    </row>
    <row r="156" spans="1:9">
      <c r="A156" s="71">
        <v>46083</v>
      </c>
      <c r="B156" s="72" t="s">
        <v>728</v>
      </c>
      <c r="C156" s="72" t="s">
        <v>820</v>
      </c>
      <c r="D156" s="72" t="s">
        <v>472</v>
      </c>
      <c r="E156" s="73">
        <v>0</v>
      </c>
      <c r="F156" s="114">
        <v>120</v>
      </c>
      <c r="G156" s="73">
        <v>0</v>
      </c>
      <c r="H156" s="73">
        <v>-120</v>
      </c>
      <c r="I156" s="73">
        <v>0</v>
      </c>
    </row>
    <row r="157" spans="1:9">
      <c r="A157" s="71">
        <v>46083</v>
      </c>
      <c r="B157" s="72" t="s">
        <v>728</v>
      </c>
      <c r="C157" s="72" t="s">
        <v>821</v>
      </c>
      <c r="D157" s="72" t="s">
        <v>510</v>
      </c>
      <c r="E157" s="73">
        <v>0</v>
      </c>
      <c r="F157" s="114">
        <v>240</v>
      </c>
      <c r="G157" s="73">
        <v>0</v>
      </c>
      <c r="H157" s="73">
        <v>-240</v>
      </c>
      <c r="I157" s="73">
        <v>0</v>
      </c>
    </row>
    <row r="158" spans="1:9">
      <c r="A158" s="71">
        <v>46084</v>
      </c>
      <c r="B158" s="72" t="s">
        <v>728</v>
      </c>
      <c r="C158" s="72" t="s">
        <v>822</v>
      </c>
      <c r="D158" s="72" t="s">
        <v>472</v>
      </c>
      <c r="E158" s="73">
        <v>0</v>
      </c>
      <c r="F158" s="114">
        <v>120</v>
      </c>
      <c r="G158" s="73">
        <v>0</v>
      </c>
      <c r="H158" s="73">
        <v>-120</v>
      </c>
      <c r="I158" s="73">
        <v>0</v>
      </c>
    </row>
    <row r="159" spans="1:9">
      <c r="A159" s="71">
        <v>46085</v>
      </c>
      <c r="B159" s="72" t="s">
        <v>728</v>
      </c>
      <c r="C159" s="72" t="s">
        <v>823</v>
      </c>
      <c r="D159" s="72" t="s">
        <v>472</v>
      </c>
      <c r="E159" s="73">
        <v>0</v>
      </c>
      <c r="F159" s="114">
        <v>120</v>
      </c>
      <c r="G159" s="73">
        <v>0</v>
      </c>
      <c r="H159" s="73">
        <v>-120</v>
      </c>
      <c r="I159" s="73">
        <v>0</v>
      </c>
    </row>
    <row r="160" spans="1:9">
      <c r="A160" s="71">
        <v>46085</v>
      </c>
      <c r="B160" s="72" t="s">
        <v>470</v>
      </c>
      <c r="C160" s="72" t="s">
        <v>824</v>
      </c>
      <c r="D160" s="72" t="s">
        <v>510</v>
      </c>
      <c r="E160" s="73">
        <v>240</v>
      </c>
      <c r="F160" s="73">
        <v>0</v>
      </c>
      <c r="G160" s="73">
        <v>0</v>
      </c>
      <c r="H160" s="73">
        <v>240</v>
      </c>
      <c r="I160" s="73">
        <v>0</v>
      </c>
    </row>
    <row r="161" spans="1:9">
      <c r="A161" s="71">
        <v>46086</v>
      </c>
      <c r="B161" s="72" t="s">
        <v>728</v>
      </c>
      <c r="C161" s="72" t="s">
        <v>825</v>
      </c>
      <c r="D161" s="72" t="s">
        <v>472</v>
      </c>
      <c r="E161" s="73">
        <v>0</v>
      </c>
      <c r="F161" s="114">
        <v>120</v>
      </c>
      <c r="G161" s="73">
        <v>0</v>
      </c>
      <c r="H161" s="73">
        <v>-120</v>
      </c>
      <c r="I161" s="73">
        <v>0</v>
      </c>
    </row>
    <row r="162" spans="1:9">
      <c r="A162" s="71">
        <v>46086</v>
      </c>
      <c r="B162" s="72" t="s">
        <v>728</v>
      </c>
      <c r="C162" s="72" t="s">
        <v>826</v>
      </c>
      <c r="D162" s="72" t="s">
        <v>472</v>
      </c>
      <c r="E162" s="73">
        <v>0</v>
      </c>
      <c r="F162" s="114">
        <v>120</v>
      </c>
      <c r="G162" s="73">
        <v>0</v>
      </c>
      <c r="H162" s="73">
        <v>-120</v>
      </c>
      <c r="I162" s="73">
        <v>0</v>
      </c>
    </row>
    <row r="163" spans="1:9">
      <c r="A163" s="71">
        <v>46087</v>
      </c>
      <c r="B163" s="72" t="s">
        <v>728</v>
      </c>
      <c r="C163" s="72" t="s">
        <v>827</v>
      </c>
      <c r="D163" s="72" t="s">
        <v>510</v>
      </c>
      <c r="E163" s="73">
        <v>0</v>
      </c>
      <c r="F163" s="114">
        <v>240</v>
      </c>
      <c r="G163" s="73">
        <v>0</v>
      </c>
      <c r="H163" s="73">
        <v>-240</v>
      </c>
      <c r="I163" s="73">
        <v>0</v>
      </c>
    </row>
    <row r="164" spans="1:9">
      <c r="A164" s="71">
        <v>46090</v>
      </c>
      <c r="B164" s="72" t="s">
        <v>470</v>
      </c>
      <c r="C164" s="72" t="s">
        <v>828</v>
      </c>
      <c r="D164" s="72" t="s">
        <v>476</v>
      </c>
      <c r="E164" s="73">
        <v>120</v>
      </c>
      <c r="F164" s="73">
        <v>0</v>
      </c>
      <c r="G164" s="73">
        <v>0</v>
      </c>
      <c r="H164" s="73">
        <v>120</v>
      </c>
      <c r="I164" s="73">
        <v>0</v>
      </c>
    </row>
    <row r="165" spans="1:9">
      <c r="A165" s="71">
        <v>46090</v>
      </c>
      <c r="B165" s="72" t="s">
        <v>470</v>
      </c>
      <c r="C165" s="72" t="s">
        <v>829</v>
      </c>
      <c r="D165" s="72" t="s">
        <v>472</v>
      </c>
      <c r="E165" s="114">
        <v>120</v>
      </c>
      <c r="F165" s="73">
        <v>0</v>
      </c>
      <c r="G165" s="73">
        <v>0</v>
      </c>
      <c r="H165" s="73">
        <v>120</v>
      </c>
      <c r="I165" s="73">
        <v>0</v>
      </c>
    </row>
    <row r="166" spans="1:9">
      <c r="A166" s="71">
        <v>46092</v>
      </c>
      <c r="B166" s="72" t="s">
        <v>728</v>
      </c>
      <c r="C166" s="72" t="s">
        <v>830</v>
      </c>
      <c r="D166" s="72" t="s">
        <v>472</v>
      </c>
      <c r="E166" s="73">
        <v>0</v>
      </c>
      <c r="F166" s="114">
        <v>120</v>
      </c>
      <c r="G166" s="73">
        <v>0</v>
      </c>
      <c r="H166" s="73">
        <v>-120</v>
      </c>
      <c r="I166" s="73">
        <v>0</v>
      </c>
    </row>
    <row r="167" spans="1:9">
      <c r="A167" s="71">
        <v>46093</v>
      </c>
      <c r="B167" s="72" t="s">
        <v>728</v>
      </c>
      <c r="C167" s="72" t="s">
        <v>831</v>
      </c>
      <c r="D167" s="72" t="s">
        <v>472</v>
      </c>
      <c r="E167" s="73">
        <v>0</v>
      </c>
      <c r="F167" s="114">
        <v>120</v>
      </c>
      <c r="G167" s="73">
        <v>0</v>
      </c>
      <c r="H167" s="73">
        <v>-120</v>
      </c>
      <c r="I167" s="73">
        <v>0</v>
      </c>
    </row>
    <row r="168" spans="1:9">
      <c r="A168" s="71">
        <v>46094</v>
      </c>
      <c r="B168" s="72" t="s">
        <v>728</v>
      </c>
      <c r="C168" s="72" t="s">
        <v>832</v>
      </c>
      <c r="D168" s="72" t="s">
        <v>510</v>
      </c>
      <c r="E168" s="73">
        <v>0</v>
      </c>
      <c r="F168" s="114">
        <v>300</v>
      </c>
      <c r="G168" s="73">
        <v>0</v>
      </c>
      <c r="H168" s="73">
        <v>-300</v>
      </c>
      <c r="I168" s="73">
        <v>0</v>
      </c>
    </row>
    <row r="169" spans="1:9">
      <c r="A169" s="71">
        <v>46097</v>
      </c>
      <c r="B169" s="72" t="s">
        <v>728</v>
      </c>
      <c r="C169" s="72" t="s">
        <v>833</v>
      </c>
      <c r="D169" s="72" t="s">
        <v>507</v>
      </c>
      <c r="E169" s="73">
        <v>0</v>
      </c>
      <c r="F169" s="114">
        <v>240</v>
      </c>
      <c r="G169" s="73">
        <v>0</v>
      </c>
      <c r="H169" s="73">
        <v>-240</v>
      </c>
      <c r="I169" s="73">
        <v>0</v>
      </c>
    </row>
    <row r="170" spans="1:9">
      <c r="A170" s="71">
        <v>46100</v>
      </c>
      <c r="B170" s="72" t="s">
        <v>728</v>
      </c>
      <c r="C170" s="72" t="s">
        <v>834</v>
      </c>
      <c r="D170" s="72" t="s">
        <v>507</v>
      </c>
      <c r="E170" s="73">
        <v>0</v>
      </c>
      <c r="F170" s="114">
        <v>240</v>
      </c>
      <c r="G170" s="73">
        <v>0</v>
      </c>
      <c r="H170" s="73">
        <v>-240</v>
      </c>
      <c r="I170" s="73">
        <v>0</v>
      </c>
    </row>
    <row r="171" spans="1:9">
      <c r="A171" s="71">
        <v>46100</v>
      </c>
      <c r="B171" s="72" t="s">
        <v>470</v>
      </c>
      <c r="C171" s="72" t="s">
        <v>734</v>
      </c>
      <c r="D171" s="72" t="s">
        <v>565</v>
      </c>
      <c r="E171" s="73">
        <v>270</v>
      </c>
      <c r="F171" s="73">
        <v>0</v>
      </c>
      <c r="G171" s="73">
        <v>0</v>
      </c>
      <c r="H171" s="73">
        <v>270</v>
      </c>
      <c r="I171" s="73">
        <v>0</v>
      </c>
    </row>
    <row r="172" spans="1:9">
      <c r="A172" s="71">
        <v>46100</v>
      </c>
      <c r="B172" s="72" t="s">
        <v>470</v>
      </c>
      <c r="C172" s="72" t="s">
        <v>776</v>
      </c>
      <c r="D172" s="72" t="s">
        <v>536</v>
      </c>
      <c r="E172" s="114">
        <v>260</v>
      </c>
      <c r="F172" s="73">
        <v>0</v>
      </c>
      <c r="G172" s="73">
        <v>0</v>
      </c>
      <c r="H172" s="73">
        <v>260</v>
      </c>
      <c r="I172" s="73">
        <v>0</v>
      </c>
    </row>
    <row r="173" spans="1:9">
      <c r="A173" s="71">
        <v>46100</v>
      </c>
      <c r="B173" s="72" t="s">
        <v>470</v>
      </c>
      <c r="C173" s="72" t="s">
        <v>835</v>
      </c>
      <c r="D173" s="72" t="s">
        <v>472</v>
      </c>
      <c r="E173" s="73">
        <v>120</v>
      </c>
      <c r="F173" s="73">
        <v>0</v>
      </c>
      <c r="G173" s="73">
        <v>0</v>
      </c>
      <c r="H173" s="73">
        <v>120</v>
      </c>
      <c r="I173" s="73">
        <v>0</v>
      </c>
    </row>
    <row r="174" spans="1:9">
      <c r="A174" s="71">
        <v>46100</v>
      </c>
      <c r="B174" s="72" t="s">
        <v>470</v>
      </c>
      <c r="C174" s="72" t="s">
        <v>836</v>
      </c>
      <c r="D174" s="72" t="s">
        <v>472</v>
      </c>
      <c r="E174" s="114">
        <v>120</v>
      </c>
      <c r="F174" s="73">
        <v>0</v>
      </c>
      <c r="G174" s="73">
        <v>0</v>
      </c>
      <c r="H174" s="73">
        <v>120</v>
      </c>
      <c r="I174" s="73">
        <v>0</v>
      </c>
    </row>
    <row r="175" spans="1:9">
      <c r="A175" s="71">
        <v>46100</v>
      </c>
      <c r="B175" s="72" t="s">
        <v>728</v>
      </c>
      <c r="C175" s="72" t="s">
        <v>837</v>
      </c>
      <c r="D175" s="72" t="s">
        <v>472</v>
      </c>
      <c r="E175" s="73">
        <v>0</v>
      </c>
      <c r="F175" s="114">
        <v>120</v>
      </c>
      <c r="G175" s="73">
        <v>0</v>
      </c>
      <c r="H175" s="73">
        <v>-120</v>
      </c>
      <c r="I175" s="73">
        <v>0</v>
      </c>
    </row>
    <row r="176" spans="1:9">
      <c r="A176" s="71">
        <v>46100</v>
      </c>
      <c r="B176" s="72" t="s">
        <v>728</v>
      </c>
      <c r="C176" s="72" t="s">
        <v>797</v>
      </c>
      <c r="D176" s="72" t="s">
        <v>536</v>
      </c>
      <c r="E176" s="73">
        <v>0</v>
      </c>
      <c r="F176" s="114">
        <v>260</v>
      </c>
      <c r="G176" s="73">
        <v>0</v>
      </c>
      <c r="H176" s="73">
        <v>-260</v>
      </c>
      <c r="I176" s="73">
        <v>0</v>
      </c>
    </row>
    <row r="177" spans="1:9">
      <c r="A177" s="71">
        <v>46104</v>
      </c>
      <c r="B177" s="72" t="s">
        <v>728</v>
      </c>
      <c r="C177" s="72" t="s">
        <v>838</v>
      </c>
      <c r="D177" s="72" t="s">
        <v>472</v>
      </c>
      <c r="E177" s="73">
        <v>0</v>
      </c>
      <c r="F177" s="73">
        <v>120</v>
      </c>
      <c r="G177" s="73">
        <v>0</v>
      </c>
      <c r="H177" s="73">
        <v>-120</v>
      </c>
      <c r="I177" s="73">
        <v>0</v>
      </c>
    </row>
    <row r="178" spans="1:9">
      <c r="A178" s="71">
        <v>46105</v>
      </c>
      <c r="B178" s="72" t="s">
        <v>728</v>
      </c>
      <c r="C178" s="72" t="s">
        <v>839</v>
      </c>
      <c r="D178" s="72" t="s">
        <v>472</v>
      </c>
      <c r="E178" s="73">
        <v>0</v>
      </c>
      <c r="F178" s="114">
        <v>120</v>
      </c>
      <c r="G178" s="73">
        <v>0</v>
      </c>
      <c r="H178" s="73">
        <v>-120</v>
      </c>
      <c r="I178" s="73">
        <v>0</v>
      </c>
    </row>
    <row r="179" spans="1:9">
      <c r="A179" s="71">
        <v>46105</v>
      </c>
      <c r="B179" s="72" t="s">
        <v>728</v>
      </c>
      <c r="C179" s="72" t="s">
        <v>840</v>
      </c>
      <c r="D179" s="72" t="s">
        <v>472</v>
      </c>
      <c r="E179" s="73">
        <v>0</v>
      </c>
      <c r="F179" s="73">
        <v>120</v>
      </c>
      <c r="G179" s="73">
        <v>0</v>
      </c>
      <c r="H179" s="73">
        <v>-120</v>
      </c>
      <c r="I179" s="73">
        <v>0</v>
      </c>
    </row>
    <row r="180" spans="1:9">
      <c r="A180" s="71">
        <v>46105</v>
      </c>
      <c r="B180" s="72" t="s">
        <v>728</v>
      </c>
      <c r="C180" s="72" t="s">
        <v>841</v>
      </c>
      <c r="D180" s="72" t="s">
        <v>472</v>
      </c>
      <c r="E180" s="73">
        <v>0</v>
      </c>
      <c r="F180" s="73">
        <v>120</v>
      </c>
      <c r="G180" s="73">
        <v>0</v>
      </c>
      <c r="H180" s="73">
        <v>-120</v>
      </c>
      <c r="I180" s="73">
        <v>0</v>
      </c>
    </row>
    <row r="181" spans="1:9">
      <c r="A181" s="71">
        <v>46105</v>
      </c>
      <c r="B181" s="72" t="s">
        <v>728</v>
      </c>
      <c r="C181" s="72" t="s">
        <v>842</v>
      </c>
      <c r="D181" s="72" t="s">
        <v>476</v>
      </c>
      <c r="E181" s="73">
        <v>0</v>
      </c>
      <c r="F181" s="73">
        <v>120</v>
      </c>
      <c r="G181" s="73">
        <v>0</v>
      </c>
      <c r="H181" s="73">
        <v>-120</v>
      </c>
      <c r="I181" s="73">
        <v>0</v>
      </c>
    </row>
    <row r="182" spans="1:9">
      <c r="A182" s="71">
        <v>46105</v>
      </c>
      <c r="B182" s="72" t="s">
        <v>728</v>
      </c>
      <c r="C182" s="72" t="s">
        <v>843</v>
      </c>
      <c r="D182" s="72" t="s">
        <v>510</v>
      </c>
      <c r="E182" s="73">
        <v>0</v>
      </c>
      <c r="F182" s="73">
        <v>240</v>
      </c>
      <c r="G182" s="73">
        <v>0</v>
      </c>
      <c r="H182" s="73">
        <v>-240</v>
      </c>
      <c r="I182" s="73">
        <v>0</v>
      </c>
    </row>
    <row r="183" spans="1:9">
      <c r="A183" s="71">
        <v>46106</v>
      </c>
      <c r="B183" s="72" t="s">
        <v>470</v>
      </c>
      <c r="C183" s="72" t="s">
        <v>844</v>
      </c>
      <c r="D183" s="72" t="s">
        <v>510</v>
      </c>
      <c r="E183" s="73">
        <v>240</v>
      </c>
      <c r="F183" s="73">
        <v>0</v>
      </c>
      <c r="G183" s="73">
        <v>0</v>
      </c>
      <c r="H183" s="73">
        <v>240</v>
      </c>
      <c r="I183" s="73">
        <v>0</v>
      </c>
    </row>
    <row r="184" spans="1:9">
      <c r="A184" s="71">
        <v>46106</v>
      </c>
      <c r="B184" s="72" t="s">
        <v>728</v>
      </c>
      <c r="C184" s="72" t="s">
        <v>736</v>
      </c>
      <c r="D184" s="72" t="s">
        <v>565</v>
      </c>
      <c r="E184" s="73">
        <v>0</v>
      </c>
      <c r="F184" s="73">
        <v>270</v>
      </c>
      <c r="G184" s="73">
        <v>0</v>
      </c>
      <c r="H184" s="73">
        <v>-270</v>
      </c>
      <c r="I184" s="73">
        <v>0</v>
      </c>
    </row>
    <row r="185" spans="1:9">
      <c r="A185" s="71">
        <v>46107</v>
      </c>
      <c r="B185" s="72" t="s">
        <v>728</v>
      </c>
      <c r="C185" s="72" t="s">
        <v>845</v>
      </c>
      <c r="D185" s="72" t="s">
        <v>510</v>
      </c>
      <c r="E185" s="73">
        <v>0</v>
      </c>
      <c r="F185" s="73">
        <v>240</v>
      </c>
      <c r="G185" s="73">
        <v>0</v>
      </c>
      <c r="H185" s="73">
        <v>-240</v>
      </c>
      <c r="I185" s="73">
        <v>0</v>
      </c>
    </row>
    <row r="186" spans="1:9">
      <c r="A186" s="71">
        <v>46107</v>
      </c>
      <c r="B186" s="72" t="s">
        <v>728</v>
      </c>
      <c r="C186" s="72" t="s">
        <v>846</v>
      </c>
      <c r="D186" s="72" t="s">
        <v>472</v>
      </c>
      <c r="E186" s="73">
        <v>0</v>
      </c>
      <c r="F186" s="73">
        <v>120</v>
      </c>
      <c r="G186" s="73">
        <v>0</v>
      </c>
      <c r="H186" s="73">
        <v>-120</v>
      </c>
      <c r="I186" s="73">
        <v>0</v>
      </c>
    </row>
    <row r="187" spans="1:9">
      <c r="A187" s="71">
        <v>46108</v>
      </c>
      <c r="B187" s="72" t="s">
        <v>728</v>
      </c>
      <c r="C187" s="72" t="s">
        <v>847</v>
      </c>
      <c r="D187" s="72" t="s">
        <v>472</v>
      </c>
      <c r="E187" s="73">
        <v>0</v>
      </c>
      <c r="F187" s="73">
        <v>120</v>
      </c>
      <c r="G187" s="73">
        <v>0</v>
      </c>
      <c r="H187" s="73">
        <v>-120</v>
      </c>
      <c r="I187" s="73">
        <v>0</v>
      </c>
    </row>
    <row r="188" spans="1:9">
      <c r="A188" s="74" t="s">
        <v>848</v>
      </c>
      <c r="B188" s="74"/>
      <c r="C188" s="74"/>
      <c r="D188" s="74"/>
      <c r="E188" s="75">
        <v>0</v>
      </c>
      <c r="F188" s="75">
        <v>0</v>
      </c>
      <c r="G188" s="75">
        <v>0</v>
      </c>
      <c r="H188" s="75">
        <v>0</v>
      </c>
      <c r="I188" s="75">
        <v>0</v>
      </c>
    </row>
    <row r="189" spans="1:9">
      <c r="A189" s="116" t="s">
        <v>849</v>
      </c>
      <c r="B189" s="116"/>
      <c r="C189" s="116"/>
      <c r="D189" s="116"/>
      <c r="E189" s="117">
        <v>540</v>
      </c>
      <c r="F189" s="117">
        <v>0</v>
      </c>
      <c r="G189" s="117">
        <v>0</v>
      </c>
      <c r="H189" s="117">
        <v>0</v>
      </c>
      <c r="I189" s="117">
        <v>0</v>
      </c>
    </row>
    <row r="190" spans="1:9">
      <c r="A190" s="62"/>
      <c r="B190" s="62"/>
      <c r="C190" s="62"/>
      <c r="D190" s="62"/>
      <c r="E190" s="62"/>
      <c r="F190" s="62"/>
      <c r="G190" s="62"/>
      <c r="H190" s="62"/>
      <c r="I190" s="62"/>
    </row>
    <row r="191" spans="1:9">
      <c r="A191" s="76" t="s">
        <v>85</v>
      </c>
      <c r="B191" s="76"/>
      <c r="C191" s="76"/>
      <c r="D191" s="76"/>
      <c r="E191" s="77">
        <v>0</v>
      </c>
      <c r="F191" s="77">
        <v>0</v>
      </c>
      <c r="G191" s="77">
        <v>0</v>
      </c>
      <c r="H191" s="77">
        <v>0</v>
      </c>
      <c r="I191" s="77">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1BC16-B3E4-47CE-93DC-B22E095D7B67}">
  <dimension ref="A1:IT124"/>
  <sheetViews>
    <sheetView topLeftCell="A92" workbookViewId="0">
      <selection activeCell="F124" sqref="F124"/>
    </sheetView>
  </sheetViews>
  <sheetFormatPr defaultRowHeight="12"/>
  <cols>
    <col min="2" max="2" width="66.42578125" bestFit="1" customWidth="1"/>
    <col min="3" max="3" width="17" bestFit="1" customWidth="1"/>
    <col min="4" max="4" width="19.42578125" bestFit="1" customWidth="1"/>
    <col min="5" max="5" width="20.7109375" bestFit="1" customWidth="1"/>
    <col min="6" max="6" width="13.7109375" bestFit="1" customWidth="1"/>
  </cols>
  <sheetData>
    <row r="1" spans="1:254" ht="28.5">
      <c r="A1" s="26"/>
      <c r="B1" s="27"/>
      <c r="C1" s="20"/>
      <c r="D1" s="44"/>
      <c r="E1" s="44"/>
      <c r="F1" s="20"/>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c r="EW1" s="26"/>
      <c r="EX1" s="26"/>
      <c r="EY1" s="26"/>
      <c r="EZ1" s="26"/>
      <c r="FA1" s="26"/>
      <c r="FB1" s="26"/>
      <c r="FC1" s="26"/>
      <c r="FD1" s="26"/>
      <c r="FE1" s="26"/>
      <c r="FF1" s="26"/>
      <c r="FG1" s="26"/>
      <c r="FH1" s="26"/>
      <c r="FI1" s="26"/>
      <c r="FJ1" s="26"/>
      <c r="FK1" s="26"/>
      <c r="FL1" s="26"/>
      <c r="FM1" s="26"/>
      <c r="FN1" s="26"/>
      <c r="FO1" s="26"/>
      <c r="FP1" s="26"/>
      <c r="FQ1" s="26"/>
      <c r="FR1" s="26"/>
      <c r="FS1" s="26"/>
      <c r="FT1" s="26"/>
      <c r="FU1" s="26"/>
      <c r="FV1" s="26"/>
      <c r="FW1" s="26"/>
      <c r="FX1" s="26"/>
      <c r="FY1" s="26"/>
      <c r="FZ1" s="26"/>
      <c r="GA1" s="26"/>
      <c r="GB1" s="26"/>
      <c r="GC1" s="26"/>
      <c r="GD1" s="26"/>
      <c r="GE1" s="26"/>
      <c r="GF1" s="26"/>
      <c r="GG1" s="26"/>
      <c r="GH1" s="26"/>
      <c r="GI1" s="26"/>
      <c r="GJ1" s="26"/>
      <c r="GK1" s="26"/>
      <c r="GL1" s="26"/>
      <c r="GM1" s="26"/>
      <c r="GN1" s="26"/>
      <c r="GO1" s="26"/>
      <c r="GP1" s="26"/>
      <c r="GQ1" s="26"/>
      <c r="GR1" s="26"/>
      <c r="GS1" s="26"/>
      <c r="GT1" s="26"/>
      <c r="GU1" s="26"/>
      <c r="GV1" s="26"/>
      <c r="GW1" s="26"/>
      <c r="GX1" s="26"/>
      <c r="GY1" s="26"/>
      <c r="GZ1" s="26"/>
      <c r="HA1" s="26"/>
      <c r="HB1" s="26"/>
      <c r="HC1" s="26"/>
      <c r="HD1" s="26"/>
      <c r="HE1" s="26"/>
      <c r="HF1" s="26"/>
      <c r="HG1" s="26"/>
      <c r="HH1" s="26"/>
      <c r="HI1" s="26"/>
      <c r="HJ1" s="26"/>
      <c r="HK1" s="26"/>
      <c r="HL1" s="26"/>
      <c r="HM1" s="26"/>
      <c r="HN1" s="26"/>
      <c r="HO1" s="26"/>
      <c r="HP1" s="26"/>
      <c r="HQ1" s="26"/>
      <c r="HR1" s="26"/>
      <c r="HS1" s="26"/>
      <c r="HT1" s="26"/>
      <c r="HU1" s="26"/>
      <c r="HV1" s="26"/>
      <c r="HW1" s="26"/>
      <c r="HX1" s="26"/>
      <c r="HY1" s="26"/>
      <c r="HZ1" s="26"/>
      <c r="IA1" s="26"/>
      <c r="IB1" s="26"/>
      <c r="IC1" s="26"/>
      <c r="ID1" s="26"/>
      <c r="IE1" s="26"/>
      <c r="IF1" s="26"/>
      <c r="IG1" s="26"/>
      <c r="IH1" s="26"/>
      <c r="II1" s="26"/>
      <c r="IJ1" s="26"/>
      <c r="IK1" s="26"/>
      <c r="IL1" s="26"/>
      <c r="IM1" s="26"/>
      <c r="IN1" s="26"/>
      <c r="IO1" s="26"/>
      <c r="IP1" s="26"/>
      <c r="IQ1" s="28"/>
      <c r="IR1" s="28"/>
      <c r="IS1" s="28"/>
      <c r="IT1" s="28"/>
    </row>
    <row r="2" spans="1:254" ht="13.5">
      <c r="A2" s="25"/>
      <c r="B2" s="39"/>
      <c r="C2" s="40" t="s">
        <v>118</v>
      </c>
      <c r="D2" s="124" t="s">
        <v>119</v>
      </c>
      <c r="E2" s="125"/>
      <c r="F2" s="126"/>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row>
    <row r="3" spans="1:254" ht="18">
      <c r="A3" s="25"/>
      <c r="B3" s="41" t="s">
        <v>120</v>
      </c>
      <c r="C3" s="42" t="s">
        <v>121</v>
      </c>
      <c r="D3" s="127">
        <v>46129</v>
      </c>
      <c r="E3" s="127"/>
      <c r="F3" s="127"/>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row>
    <row r="4" spans="1:254" ht="15">
      <c r="A4" s="20"/>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row>
    <row r="5" spans="1:254" ht="19.5">
      <c r="A5" s="21"/>
      <c r="B5" s="37" t="s">
        <v>122</v>
      </c>
      <c r="C5" s="38"/>
      <c r="D5" s="45"/>
      <c r="E5" s="45"/>
      <c r="F5" s="38"/>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row>
    <row r="6" spans="1:254" ht="15">
      <c r="A6" s="20"/>
      <c r="B6" s="132" t="s">
        <v>123</v>
      </c>
      <c r="C6" s="128" t="s">
        <v>124</v>
      </c>
      <c r="D6" s="134" t="s">
        <v>125</v>
      </c>
      <c r="E6" s="138" t="s">
        <v>126</v>
      </c>
      <c r="F6" s="136" t="s">
        <v>127</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row>
    <row r="7" spans="1:254" ht="15">
      <c r="A7" s="20"/>
      <c r="B7" s="133"/>
      <c r="C7" s="129"/>
      <c r="D7" s="135"/>
      <c r="E7" s="139"/>
      <c r="F7" s="137"/>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row>
    <row r="8" spans="1:254" ht="15">
      <c r="A8" s="20"/>
      <c r="B8" s="35" t="s">
        <v>128</v>
      </c>
      <c r="C8" s="36"/>
      <c r="D8" s="46"/>
      <c r="E8" s="46"/>
      <c r="F8" s="36"/>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row>
    <row r="9" spans="1:254" ht="15">
      <c r="A9" s="20"/>
      <c r="B9" s="33" t="s">
        <v>129</v>
      </c>
      <c r="C9" s="34" t="s">
        <v>130</v>
      </c>
      <c r="D9" s="47">
        <v>48</v>
      </c>
      <c r="E9" s="47">
        <v>0.4</v>
      </c>
      <c r="F9" s="51">
        <v>19.200000000000003</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row>
    <row r="10" spans="1:254" ht="15">
      <c r="A10" s="20"/>
      <c r="B10" s="22" t="s">
        <v>131</v>
      </c>
      <c r="C10" s="23" t="s">
        <v>130</v>
      </c>
      <c r="D10" s="48">
        <v>72</v>
      </c>
      <c r="E10" s="48">
        <v>0.4</v>
      </c>
      <c r="F10" s="51">
        <v>28.8</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row>
    <row r="11" spans="1:254" ht="15">
      <c r="A11" s="20"/>
      <c r="B11" s="22" t="s">
        <v>132</v>
      </c>
      <c r="C11" s="23" t="s">
        <v>133</v>
      </c>
      <c r="D11" s="48">
        <v>68</v>
      </c>
      <c r="E11" s="48">
        <v>0.3</v>
      </c>
      <c r="F11" s="51">
        <v>20.399999999999999</v>
      </c>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row>
    <row r="12" spans="1:254" ht="15">
      <c r="A12" s="20"/>
      <c r="B12" s="22" t="s">
        <v>134</v>
      </c>
      <c r="C12" s="23" t="s">
        <v>133</v>
      </c>
      <c r="D12" s="48">
        <v>96</v>
      </c>
      <c r="E12" s="48">
        <v>0.3</v>
      </c>
      <c r="F12" s="51">
        <v>28.799999999999997</v>
      </c>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row>
    <row r="13" spans="1:254" ht="15">
      <c r="A13" s="20"/>
      <c r="B13" s="22" t="s">
        <v>135</v>
      </c>
      <c r="C13" s="23" t="s">
        <v>133</v>
      </c>
      <c r="D13" s="48">
        <v>34</v>
      </c>
      <c r="E13" s="48">
        <v>0.3</v>
      </c>
      <c r="F13" s="51">
        <v>10.199999999999999</v>
      </c>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row>
    <row r="14" spans="1:254" ht="15">
      <c r="A14" s="20"/>
      <c r="B14" s="22" t="s">
        <v>136</v>
      </c>
      <c r="C14" s="23" t="s">
        <v>137</v>
      </c>
      <c r="D14" s="48">
        <v>3</v>
      </c>
      <c r="E14" s="48">
        <v>0.3</v>
      </c>
      <c r="F14" s="51">
        <v>0.89999999999999991</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row>
    <row r="15" spans="1:254" ht="15">
      <c r="A15" s="20"/>
      <c r="B15" s="22" t="s">
        <v>138</v>
      </c>
      <c r="C15" s="23" t="s">
        <v>139</v>
      </c>
      <c r="D15" s="48">
        <v>24</v>
      </c>
      <c r="E15" s="48">
        <v>0.75</v>
      </c>
      <c r="F15" s="51">
        <v>18</v>
      </c>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row>
    <row r="16" spans="1:254" ht="15">
      <c r="A16" s="20"/>
      <c r="B16" s="22" t="s">
        <v>140</v>
      </c>
      <c r="C16" s="23" t="s">
        <v>139</v>
      </c>
      <c r="D16" s="48">
        <v>36</v>
      </c>
      <c r="E16" s="48">
        <v>0.75</v>
      </c>
      <c r="F16" s="51">
        <v>27</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c r="IT16" s="20"/>
    </row>
    <row r="17" spans="2:6" ht="13.5">
      <c r="B17" s="22"/>
      <c r="C17" s="23"/>
      <c r="D17" s="48"/>
      <c r="E17" s="48"/>
      <c r="F17" s="51"/>
    </row>
    <row r="18" spans="2:6" ht="12.75">
      <c r="B18" s="35" t="s">
        <v>141</v>
      </c>
      <c r="C18" s="36"/>
      <c r="D18" s="46"/>
      <c r="E18" s="46"/>
      <c r="F18" s="36"/>
    </row>
    <row r="19" spans="2:6" ht="13.5">
      <c r="B19" s="22" t="s">
        <v>142</v>
      </c>
      <c r="C19" s="23" t="s">
        <v>143</v>
      </c>
      <c r="D19" s="48">
        <v>7</v>
      </c>
      <c r="E19" s="47">
        <v>0.75</v>
      </c>
      <c r="F19" s="51">
        <v>5.25</v>
      </c>
    </row>
    <row r="20" spans="2:6" ht="13.5">
      <c r="B20" s="33" t="s">
        <v>144</v>
      </c>
      <c r="C20" s="34" t="s">
        <v>145</v>
      </c>
      <c r="D20" s="47">
        <v>2</v>
      </c>
      <c r="E20" s="47">
        <v>0.75</v>
      </c>
      <c r="F20" s="51">
        <v>1.5</v>
      </c>
    </row>
    <row r="21" spans="2:6" ht="13.5">
      <c r="B21" s="22" t="s">
        <v>146</v>
      </c>
      <c r="C21" s="23" t="s">
        <v>145</v>
      </c>
      <c r="D21" s="48">
        <v>1</v>
      </c>
      <c r="E21" s="48">
        <v>0.75</v>
      </c>
      <c r="F21" s="51">
        <v>0.75</v>
      </c>
    </row>
    <row r="22" spans="2:6" ht="13.5">
      <c r="B22" s="22" t="s">
        <v>147</v>
      </c>
      <c r="C22" s="23" t="s">
        <v>145</v>
      </c>
      <c r="D22" s="48">
        <v>4</v>
      </c>
      <c r="E22" s="48">
        <v>1</v>
      </c>
      <c r="F22" s="51">
        <v>4</v>
      </c>
    </row>
    <row r="23" spans="2:6" ht="13.5">
      <c r="B23" s="22" t="s">
        <v>135</v>
      </c>
      <c r="C23" s="23" t="s">
        <v>145</v>
      </c>
      <c r="D23" s="48">
        <v>6</v>
      </c>
      <c r="E23" s="48">
        <v>1</v>
      </c>
      <c r="F23" s="51">
        <v>6</v>
      </c>
    </row>
    <row r="24" spans="2:6" ht="13.5">
      <c r="B24" s="30" t="s">
        <v>148</v>
      </c>
      <c r="C24" s="31" t="s">
        <v>149</v>
      </c>
      <c r="D24" s="43">
        <v>112</v>
      </c>
      <c r="E24" s="43">
        <v>0.25</v>
      </c>
      <c r="F24" s="51">
        <v>28</v>
      </c>
    </row>
    <row r="25" spans="2:6" ht="13.5">
      <c r="B25" s="30" t="s">
        <v>150</v>
      </c>
      <c r="C25" s="31" t="s">
        <v>151</v>
      </c>
      <c r="D25" s="43">
        <v>3</v>
      </c>
      <c r="E25" s="43">
        <v>1</v>
      </c>
      <c r="F25" s="51">
        <v>3</v>
      </c>
    </row>
    <row r="26" spans="2:6" ht="13.5">
      <c r="B26" s="30"/>
      <c r="C26" s="31"/>
      <c r="D26" s="43"/>
      <c r="E26" s="43"/>
      <c r="F26" s="32"/>
    </row>
    <row r="27" spans="2:6" ht="12.75">
      <c r="B27" s="35" t="s">
        <v>152</v>
      </c>
      <c r="C27" s="36"/>
      <c r="D27" s="46"/>
      <c r="E27" s="46"/>
      <c r="F27" s="36"/>
    </row>
    <row r="28" spans="2:6" ht="13.5">
      <c r="B28" s="22" t="s">
        <v>153</v>
      </c>
      <c r="C28" s="23" t="s">
        <v>154</v>
      </c>
      <c r="D28" s="48">
        <v>1</v>
      </c>
      <c r="E28" s="48">
        <v>2</v>
      </c>
      <c r="F28" s="51">
        <v>2</v>
      </c>
    </row>
    <row r="29" spans="2:6" ht="13.5">
      <c r="B29" s="22" t="s">
        <v>155</v>
      </c>
      <c r="C29" s="23" t="s">
        <v>143</v>
      </c>
      <c r="D29" s="48">
        <v>1</v>
      </c>
      <c r="E29" s="48">
        <v>0.5</v>
      </c>
      <c r="F29" s="51">
        <v>0.5</v>
      </c>
    </row>
    <row r="30" spans="2:6" ht="13.5">
      <c r="B30" s="22"/>
      <c r="C30" s="23"/>
      <c r="D30" s="48"/>
      <c r="E30" s="48"/>
      <c r="F30" s="51">
        <v>0</v>
      </c>
    </row>
    <row r="31" spans="2:6" ht="12.75">
      <c r="B31" s="35" t="s">
        <v>156</v>
      </c>
      <c r="C31" s="36"/>
      <c r="D31" s="46"/>
      <c r="E31" s="46"/>
      <c r="F31" s="36"/>
    </row>
    <row r="32" spans="2:6" ht="13.5">
      <c r="B32" s="22" t="s">
        <v>157</v>
      </c>
      <c r="C32" s="23" t="s">
        <v>158</v>
      </c>
      <c r="D32" s="48">
        <v>0.5</v>
      </c>
      <c r="E32" s="48">
        <v>18</v>
      </c>
      <c r="F32" s="51">
        <v>9</v>
      </c>
    </row>
    <row r="33" spans="2:6" ht="13.5">
      <c r="B33" s="30" t="s">
        <v>159</v>
      </c>
      <c r="C33" s="31"/>
      <c r="D33" s="43">
        <v>7</v>
      </c>
      <c r="E33" s="43">
        <v>5</v>
      </c>
      <c r="F33" s="51">
        <v>35</v>
      </c>
    </row>
    <row r="34" spans="2:6" ht="13.5">
      <c r="B34" s="22" t="s">
        <v>160</v>
      </c>
      <c r="C34" s="23" t="s">
        <v>137</v>
      </c>
      <c r="D34" s="48">
        <v>51</v>
      </c>
      <c r="E34" s="48">
        <v>1</v>
      </c>
      <c r="F34" s="51">
        <v>51</v>
      </c>
    </row>
    <row r="35" spans="2:6" ht="12.75">
      <c r="B35" s="35" t="s">
        <v>161</v>
      </c>
      <c r="C35" s="36"/>
      <c r="D35" s="46"/>
      <c r="E35" s="46"/>
      <c r="F35" s="36"/>
    </row>
    <row r="36" spans="2:6" ht="13.5">
      <c r="B36" s="33" t="s">
        <v>162</v>
      </c>
      <c r="C36" s="34" t="s">
        <v>137</v>
      </c>
      <c r="D36" s="47">
        <v>24</v>
      </c>
      <c r="E36" s="47">
        <v>1</v>
      </c>
      <c r="F36" s="51">
        <v>24</v>
      </c>
    </row>
    <row r="37" spans="2:6" ht="13.5">
      <c r="B37" s="24"/>
      <c r="C37" s="24"/>
      <c r="D37" s="49"/>
      <c r="E37" s="49"/>
      <c r="F37" s="51"/>
    </row>
    <row r="38" spans="2:6" ht="12.75">
      <c r="B38" s="35" t="s">
        <v>163</v>
      </c>
      <c r="C38" s="36"/>
      <c r="D38" s="46"/>
      <c r="E38" s="46"/>
      <c r="F38" s="36"/>
    </row>
    <row r="39" spans="2:6" ht="13.5">
      <c r="B39" s="33" t="s">
        <v>164</v>
      </c>
      <c r="C39" s="34" t="s">
        <v>165</v>
      </c>
      <c r="D39" s="47">
        <v>189</v>
      </c>
      <c r="E39" s="47">
        <v>1</v>
      </c>
      <c r="F39" s="51">
        <v>189</v>
      </c>
    </row>
    <row r="40" spans="2:6" ht="13.5">
      <c r="B40" s="22" t="s">
        <v>166</v>
      </c>
      <c r="C40" s="34" t="s">
        <v>165</v>
      </c>
      <c r="D40" s="48">
        <v>116</v>
      </c>
      <c r="E40" s="48">
        <v>1</v>
      </c>
      <c r="F40" s="51">
        <v>116</v>
      </c>
    </row>
    <row r="41" spans="2:6" ht="13.5">
      <c r="B41" s="22" t="s">
        <v>167</v>
      </c>
      <c r="C41" s="34" t="s">
        <v>165</v>
      </c>
      <c r="D41" s="48">
        <v>252</v>
      </c>
      <c r="E41" s="48">
        <v>1</v>
      </c>
      <c r="F41" s="51">
        <v>252</v>
      </c>
    </row>
    <row r="42" spans="2:6" ht="13.5">
      <c r="B42" s="22" t="s">
        <v>168</v>
      </c>
      <c r="C42" s="34" t="s">
        <v>165</v>
      </c>
      <c r="D42" s="48">
        <v>139</v>
      </c>
      <c r="E42" s="48">
        <v>1</v>
      </c>
      <c r="F42" s="51">
        <v>139</v>
      </c>
    </row>
    <row r="43" spans="2:6" ht="13.5">
      <c r="B43" s="22" t="s">
        <v>169</v>
      </c>
      <c r="C43" s="34" t="s">
        <v>165</v>
      </c>
      <c r="D43" s="48">
        <v>127</v>
      </c>
      <c r="E43" s="48">
        <v>1</v>
      </c>
      <c r="F43" s="51">
        <v>127</v>
      </c>
    </row>
    <row r="44" spans="2:6" ht="13.5">
      <c r="B44" s="22" t="s">
        <v>170</v>
      </c>
      <c r="C44" s="34" t="s">
        <v>165</v>
      </c>
      <c r="D44" s="48">
        <v>136</v>
      </c>
      <c r="E44" s="48">
        <v>1</v>
      </c>
      <c r="F44" s="51">
        <v>136</v>
      </c>
    </row>
    <row r="45" spans="2:6" ht="13.5">
      <c r="B45" s="22" t="s">
        <v>171</v>
      </c>
      <c r="C45" s="34" t="s">
        <v>165</v>
      </c>
      <c r="D45" s="48">
        <v>21</v>
      </c>
      <c r="E45" s="48">
        <v>1</v>
      </c>
      <c r="F45" s="51">
        <v>21</v>
      </c>
    </row>
    <row r="46" spans="2:6" ht="13.5">
      <c r="B46" s="22" t="s">
        <v>172</v>
      </c>
      <c r="C46" s="23" t="s">
        <v>173</v>
      </c>
      <c r="D46" s="48">
        <v>148</v>
      </c>
      <c r="E46" s="48">
        <v>1</v>
      </c>
      <c r="F46" s="51">
        <v>148</v>
      </c>
    </row>
    <row r="47" spans="2:6" ht="13.5">
      <c r="B47" s="22"/>
      <c r="C47" s="23"/>
      <c r="D47" s="48"/>
      <c r="E47" s="48"/>
      <c r="F47" s="24"/>
    </row>
    <row r="48" spans="2:6" ht="13.5">
      <c r="B48" s="24"/>
      <c r="C48" s="24"/>
      <c r="D48" s="49"/>
      <c r="E48" s="49"/>
      <c r="F48" s="24"/>
    </row>
    <row r="49" spans="2:6" ht="12.75">
      <c r="B49" s="35" t="s">
        <v>174</v>
      </c>
      <c r="C49" s="36"/>
      <c r="D49" s="46"/>
      <c r="E49" s="46"/>
      <c r="F49" s="36"/>
    </row>
    <row r="50" spans="2:6" ht="13.5">
      <c r="B50" s="33" t="s">
        <v>175</v>
      </c>
      <c r="C50" s="34" t="s">
        <v>130</v>
      </c>
      <c r="D50" s="47">
        <v>48</v>
      </c>
      <c r="E50" s="47">
        <v>1.5</v>
      </c>
      <c r="F50" s="51">
        <v>72</v>
      </c>
    </row>
    <row r="51" spans="2:6" ht="13.5">
      <c r="B51" s="22" t="s">
        <v>176</v>
      </c>
      <c r="C51" s="23" t="s">
        <v>177</v>
      </c>
      <c r="D51" s="48">
        <v>76</v>
      </c>
      <c r="E51" s="48">
        <v>1.5</v>
      </c>
      <c r="F51" s="51">
        <v>114</v>
      </c>
    </row>
    <row r="52" spans="2:6" ht="13.5">
      <c r="B52" s="22" t="s">
        <v>178</v>
      </c>
      <c r="C52" s="23" t="s">
        <v>177</v>
      </c>
      <c r="D52" s="48">
        <v>55</v>
      </c>
      <c r="E52" s="48">
        <v>1.5</v>
      </c>
      <c r="F52" s="51">
        <v>82.5</v>
      </c>
    </row>
    <row r="53" spans="2:6" ht="13.5">
      <c r="B53" s="22" t="s">
        <v>179</v>
      </c>
      <c r="C53" s="23" t="s">
        <v>177</v>
      </c>
      <c r="D53" s="48">
        <v>62</v>
      </c>
      <c r="E53" s="48">
        <v>1.5</v>
      </c>
      <c r="F53" s="51">
        <v>93</v>
      </c>
    </row>
    <row r="54" spans="2:6" ht="13.5">
      <c r="B54" s="30" t="s">
        <v>180</v>
      </c>
      <c r="C54" s="31" t="s">
        <v>177</v>
      </c>
      <c r="D54" s="43">
        <v>66</v>
      </c>
      <c r="E54" s="43">
        <v>1.5</v>
      </c>
      <c r="F54" s="51">
        <v>99</v>
      </c>
    </row>
    <row r="55" spans="2:6" ht="12.75">
      <c r="B55" s="130"/>
      <c r="C55" s="131"/>
      <c r="D55" s="131"/>
      <c r="E55" s="131"/>
      <c r="F55" s="131"/>
    </row>
    <row r="56" spans="2:6" ht="12.75">
      <c r="B56" s="35" t="s">
        <v>181</v>
      </c>
      <c r="C56" s="36"/>
      <c r="D56" s="46"/>
      <c r="E56" s="46"/>
      <c r="F56" s="36"/>
    </row>
    <row r="57" spans="2:6" ht="13.5">
      <c r="B57" s="33" t="s">
        <v>182</v>
      </c>
      <c r="C57" s="34" t="s">
        <v>143</v>
      </c>
      <c r="D57" s="47">
        <v>1.2</v>
      </c>
      <c r="E57" s="47">
        <v>22</v>
      </c>
      <c r="F57" s="51">
        <v>26.4</v>
      </c>
    </row>
    <row r="58" spans="2:6" ht="13.5">
      <c r="B58" s="22" t="s">
        <v>183</v>
      </c>
      <c r="C58" s="23" t="s">
        <v>184</v>
      </c>
      <c r="D58" s="48">
        <v>1</v>
      </c>
      <c r="E58" s="48">
        <v>25</v>
      </c>
      <c r="F58" s="51">
        <v>25</v>
      </c>
    </row>
    <row r="59" spans="2:6" ht="13.5">
      <c r="B59" s="22"/>
      <c r="C59" s="24"/>
      <c r="D59" s="49"/>
      <c r="E59" s="49"/>
      <c r="F59" s="24"/>
    </row>
    <row r="60" spans="2:6" ht="13.5">
      <c r="B60" s="35" t="s">
        <v>185</v>
      </c>
      <c r="C60" s="24"/>
      <c r="D60" s="49"/>
      <c r="E60" s="49"/>
      <c r="F60" s="24"/>
    </row>
    <row r="61" spans="2:6" ht="13.5">
      <c r="B61" s="22" t="s">
        <v>186</v>
      </c>
      <c r="C61" s="23" t="s">
        <v>143</v>
      </c>
      <c r="D61" s="48">
        <v>0.5</v>
      </c>
      <c r="E61" s="48">
        <v>22</v>
      </c>
      <c r="F61" s="51">
        <v>11</v>
      </c>
    </row>
    <row r="62" spans="2:6" ht="13.5">
      <c r="B62" s="30"/>
      <c r="C62" s="24"/>
      <c r="D62" s="49"/>
      <c r="E62" s="50"/>
      <c r="F62" s="32"/>
    </row>
    <row r="63" spans="2:6" ht="13.5">
      <c r="B63" s="35" t="s">
        <v>187</v>
      </c>
      <c r="C63" s="24"/>
      <c r="D63" s="49"/>
      <c r="E63" s="50"/>
      <c r="F63" s="32"/>
    </row>
    <row r="64" spans="2:6" ht="13.5">
      <c r="B64" s="30" t="s">
        <v>188</v>
      </c>
      <c r="C64" s="31" t="s">
        <v>189</v>
      </c>
      <c r="D64" s="43">
        <v>1.25</v>
      </c>
      <c r="E64" s="43">
        <v>27</v>
      </c>
      <c r="F64" s="51">
        <v>33.75</v>
      </c>
    </row>
    <row r="65" spans="2:6" ht="13.5">
      <c r="B65" s="30" t="s">
        <v>190</v>
      </c>
      <c r="C65" s="31" t="s">
        <v>189</v>
      </c>
      <c r="D65" s="43">
        <v>1.2</v>
      </c>
      <c r="E65" s="43">
        <v>28</v>
      </c>
      <c r="F65" s="51">
        <v>33.6</v>
      </c>
    </row>
    <row r="66" spans="2:6" ht="13.5">
      <c r="B66" s="30" t="s">
        <v>191</v>
      </c>
      <c r="C66" s="31" t="s">
        <v>184</v>
      </c>
      <c r="D66" s="43">
        <v>2</v>
      </c>
      <c r="E66" s="43">
        <v>22</v>
      </c>
      <c r="F66" s="51">
        <v>44</v>
      </c>
    </row>
    <row r="67" spans="2:6" ht="13.5">
      <c r="B67" s="30" t="s">
        <v>192</v>
      </c>
      <c r="C67" s="31" t="s">
        <v>184</v>
      </c>
      <c r="D67" s="43">
        <v>1</v>
      </c>
      <c r="E67" s="43">
        <v>22</v>
      </c>
      <c r="F67" s="51">
        <v>22</v>
      </c>
    </row>
    <row r="68" spans="2:6" ht="13.5">
      <c r="B68" s="30" t="s">
        <v>193</v>
      </c>
      <c r="C68" s="31" t="s">
        <v>184</v>
      </c>
      <c r="D68" s="43">
        <v>1</v>
      </c>
      <c r="E68" s="43">
        <v>24</v>
      </c>
      <c r="F68" s="51">
        <v>24</v>
      </c>
    </row>
    <row r="69" spans="2:6" ht="13.5">
      <c r="B69" s="30" t="s">
        <v>194</v>
      </c>
      <c r="C69" s="31" t="s">
        <v>184</v>
      </c>
      <c r="D69" s="43">
        <v>0.5</v>
      </c>
      <c r="E69" s="43">
        <v>22</v>
      </c>
      <c r="F69" s="51">
        <v>11</v>
      </c>
    </row>
    <row r="70" spans="2:6" ht="13.5">
      <c r="B70" s="30" t="s">
        <v>195</v>
      </c>
      <c r="C70" s="31" t="s">
        <v>184</v>
      </c>
      <c r="D70" s="43">
        <v>0.9</v>
      </c>
      <c r="E70" s="43">
        <v>18</v>
      </c>
      <c r="F70" s="51">
        <v>16.2</v>
      </c>
    </row>
    <row r="71" spans="2:6" ht="13.5">
      <c r="B71" s="30"/>
      <c r="C71" s="31"/>
      <c r="D71" s="43"/>
      <c r="E71" s="43"/>
      <c r="F71" s="32"/>
    </row>
    <row r="72" spans="2:6" ht="13.5">
      <c r="B72" s="35" t="s">
        <v>196</v>
      </c>
      <c r="C72" s="24"/>
      <c r="D72" s="49"/>
      <c r="E72" s="50"/>
      <c r="F72" s="32"/>
    </row>
    <row r="73" spans="2:6" ht="13.5">
      <c r="B73" s="30" t="s">
        <v>197</v>
      </c>
      <c r="C73" s="31" t="s">
        <v>198</v>
      </c>
      <c r="D73" s="43">
        <v>1.25</v>
      </c>
      <c r="E73" s="43">
        <v>23</v>
      </c>
      <c r="F73" s="51">
        <v>28.75</v>
      </c>
    </row>
    <row r="74" spans="2:6" ht="13.5">
      <c r="B74" s="30" t="s">
        <v>199</v>
      </c>
      <c r="C74" s="31" t="s">
        <v>198</v>
      </c>
      <c r="D74" s="43">
        <v>1.9</v>
      </c>
      <c r="E74" s="43">
        <v>23</v>
      </c>
      <c r="F74" s="51">
        <v>43.699999999999996</v>
      </c>
    </row>
    <row r="75" spans="2:6" ht="13.5">
      <c r="B75" s="30" t="s">
        <v>200</v>
      </c>
      <c r="C75" s="31" t="s">
        <v>201</v>
      </c>
      <c r="D75" s="43">
        <v>1</v>
      </c>
      <c r="E75" s="43">
        <v>25</v>
      </c>
      <c r="F75" s="51">
        <v>25</v>
      </c>
    </row>
    <row r="76" spans="2:6" ht="13.5">
      <c r="B76" s="30" t="s">
        <v>202</v>
      </c>
      <c r="C76" s="31" t="s">
        <v>184</v>
      </c>
      <c r="D76" s="43">
        <v>0.9</v>
      </c>
      <c r="E76" s="43">
        <v>25</v>
      </c>
      <c r="F76" s="51">
        <v>22.5</v>
      </c>
    </row>
    <row r="77" spans="2:6" ht="13.5">
      <c r="B77" s="30" t="s">
        <v>203</v>
      </c>
      <c r="C77" s="31" t="s">
        <v>184</v>
      </c>
      <c r="D77" s="43">
        <v>0.9</v>
      </c>
      <c r="E77" s="43">
        <v>25</v>
      </c>
      <c r="F77" s="51">
        <v>22.5</v>
      </c>
    </row>
    <row r="78" spans="2:6" ht="13.5">
      <c r="B78" s="30" t="s">
        <v>204</v>
      </c>
      <c r="C78" s="31" t="s">
        <v>184</v>
      </c>
      <c r="D78" s="43">
        <v>0.9</v>
      </c>
      <c r="E78" s="43">
        <v>25</v>
      </c>
      <c r="F78" s="51">
        <v>22.5</v>
      </c>
    </row>
    <row r="79" spans="2:6" ht="13.5">
      <c r="B79" s="30" t="s">
        <v>205</v>
      </c>
      <c r="C79" s="31" t="s">
        <v>184</v>
      </c>
      <c r="D79" s="43">
        <v>0.9</v>
      </c>
      <c r="E79" s="43">
        <v>25</v>
      </c>
      <c r="F79" s="51">
        <v>22.5</v>
      </c>
    </row>
    <row r="80" spans="2:6" ht="13.5">
      <c r="B80" s="30" t="s">
        <v>206</v>
      </c>
      <c r="C80" s="31" t="s">
        <v>201</v>
      </c>
      <c r="D80" s="43">
        <v>0.2</v>
      </c>
      <c r="E80" s="43">
        <v>22</v>
      </c>
      <c r="F80" s="51">
        <v>4.4000000000000004</v>
      </c>
    </row>
    <row r="81" spans="2:6" ht="13.5">
      <c r="B81" s="30" t="s">
        <v>207</v>
      </c>
      <c r="C81" s="31" t="s">
        <v>201</v>
      </c>
      <c r="D81" s="43">
        <v>0.5</v>
      </c>
      <c r="E81" s="43">
        <v>22</v>
      </c>
      <c r="F81" s="51">
        <v>11</v>
      </c>
    </row>
    <row r="82" spans="2:6" ht="13.5">
      <c r="B82" s="30" t="s">
        <v>208</v>
      </c>
      <c r="C82" s="31" t="s">
        <v>201</v>
      </c>
      <c r="D82" s="43">
        <v>0.2</v>
      </c>
      <c r="E82" s="43">
        <v>22</v>
      </c>
      <c r="F82" s="51">
        <v>4.4000000000000004</v>
      </c>
    </row>
    <row r="83" spans="2:6" ht="13.5">
      <c r="B83" s="30" t="s">
        <v>209</v>
      </c>
      <c r="C83" s="31" t="s">
        <v>201</v>
      </c>
      <c r="D83" s="43">
        <v>0.2</v>
      </c>
      <c r="E83" s="43">
        <v>22</v>
      </c>
      <c r="F83" s="51">
        <v>4.4000000000000004</v>
      </c>
    </row>
    <row r="84" spans="2:6" ht="13.5">
      <c r="B84" s="30" t="s">
        <v>210</v>
      </c>
      <c r="C84" s="31" t="s">
        <v>201</v>
      </c>
      <c r="D84" s="43">
        <v>0.8</v>
      </c>
      <c r="E84" s="43">
        <v>22</v>
      </c>
      <c r="F84" s="51">
        <v>17.600000000000001</v>
      </c>
    </row>
    <row r="85" spans="2:6" ht="13.5">
      <c r="B85" s="30" t="s">
        <v>211</v>
      </c>
      <c r="C85" s="31" t="s">
        <v>201</v>
      </c>
      <c r="D85" s="43">
        <v>0.8</v>
      </c>
      <c r="E85" s="43">
        <v>22</v>
      </c>
      <c r="F85" s="51">
        <v>17.600000000000001</v>
      </c>
    </row>
    <row r="86" spans="2:6" ht="13.5">
      <c r="B86" s="30" t="s">
        <v>212</v>
      </c>
      <c r="C86" s="31" t="s">
        <v>201</v>
      </c>
      <c r="D86" s="43">
        <v>0.8</v>
      </c>
      <c r="E86" s="43">
        <v>22</v>
      </c>
      <c r="F86" s="51">
        <v>17.600000000000001</v>
      </c>
    </row>
    <row r="87" spans="2:6" ht="13.5">
      <c r="B87" s="30" t="s">
        <v>213</v>
      </c>
      <c r="C87" s="31" t="s">
        <v>201</v>
      </c>
      <c r="D87" s="43">
        <v>0.8</v>
      </c>
      <c r="E87" s="43">
        <v>22</v>
      </c>
      <c r="F87" s="51">
        <v>17.600000000000001</v>
      </c>
    </row>
    <row r="88" spans="2:6" ht="13.5">
      <c r="B88" s="30" t="s">
        <v>214</v>
      </c>
      <c r="C88" s="31" t="s">
        <v>184</v>
      </c>
      <c r="D88" s="43">
        <v>0.5</v>
      </c>
      <c r="E88" s="43">
        <v>25</v>
      </c>
      <c r="F88" s="51">
        <v>12.5</v>
      </c>
    </row>
    <row r="89" spans="2:6" ht="13.5">
      <c r="B89" s="30" t="s">
        <v>215</v>
      </c>
      <c r="C89" s="31" t="s">
        <v>184</v>
      </c>
      <c r="D89" s="43">
        <v>0.5</v>
      </c>
      <c r="E89" s="43">
        <v>25</v>
      </c>
      <c r="F89" s="51">
        <v>12.5</v>
      </c>
    </row>
    <row r="90" spans="2:6" ht="13.5">
      <c r="B90" s="30" t="s">
        <v>216</v>
      </c>
      <c r="C90" s="31" t="s">
        <v>184</v>
      </c>
      <c r="D90" s="43">
        <v>1</v>
      </c>
      <c r="E90" s="43">
        <v>25</v>
      </c>
      <c r="F90" s="51">
        <v>25</v>
      </c>
    </row>
    <row r="91" spans="2:6" ht="13.5">
      <c r="B91" s="30" t="s">
        <v>217</v>
      </c>
      <c r="C91" s="31" t="s">
        <v>184</v>
      </c>
      <c r="D91" s="43">
        <v>0.8</v>
      </c>
      <c r="E91" s="43">
        <v>25</v>
      </c>
      <c r="F91" s="51">
        <v>20</v>
      </c>
    </row>
    <row r="92" spans="2:6" ht="13.5">
      <c r="B92" s="30" t="s">
        <v>218</v>
      </c>
      <c r="C92" s="31" t="s">
        <v>184</v>
      </c>
      <c r="D92" s="43">
        <v>0.5</v>
      </c>
      <c r="E92" s="43">
        <v>25</v>
      </c>
      <c r="F92" s="51">
        <v>12.5</v>
      </c>
    </row>
    <row r="93" spans="2:6" ht="13.5">
      <c r="B93" s="30" t="s">
        <v>219</v>
      </c>
      <c r="C93" s="31" t="s">
        <v>184</v>
      </c>
      <c r="D93" s="43">
        <v>0.6</v>
      </c>
      <c r="E93" s="43">
        <v>25</v>
      </c>
      <c r="F93" s="51">
        <v>15</v>
      </c>
    </row>
    <row r="94" spans="2:6" ht="13.5">
      <c r="B94" s="30" t="s">
        <v>220</v>
      </c>
      <c r="C94" s="31" t="s">
        <v>184</v>
      </c>
      <c r="D94" s="43">
        <v>0.2</v>
      </c>
      <c r="E94" s="43">
        <v>25</v>
      </c>
      <c r="F94" s="51">
        <v>5</v>
      </c>
    </row>
    <row r="95" spans="2:6" ht="13.5">
      <c r="B95" s="30"/>
      <c r="C95" s="24"/>
      <c r="D95" s="49"/>
      <c r="E95" s="50"/>
      <c r="F95" s="32"/>
    </row>
    <row r="96" spans="2:6" ht="13.5">
      <c r="B96" s="35" t="s">
        <v>221</v>
      </c>
      <c r="C96" s="24"/>
      <c r="D96" s="49"/>
      <c r="E96" s="50"/>
      <c r="F96" s="32"/>
    </row>
    <row r="97" spans="2:6" ht="13.5">
      <c r="B97" s="30"/>
      <c r="C97" s="24"/>
      <c r="D97" s="49"/>
      <c r="E97" s="50"/>
      <c r="F97" s="32"/>
    </row>
    <row r="98" spans="2:6" ht="13.5">
      <c r="B98" s="30" t="s">
        <v>222</v>
      </c>
      <c r="C98" s="31" t="s">
        <v>184</v>
      </c>
      <c r="D98" s="43">
        <v>8</v>
      </c>
      <c r="E98" s="43">
        <v>22</v>
      </c>
      <c r="F98" s="51">
        <v>176</v>
      </c>
    </row>
    <row r="99" spans="2:6" ht="13.5">
      <c r="B99" s="30" t="s">
        <v>223</v>
      </c>
      <c r="C99" s="31" t="s">
        <v>184</v>
      </c>
      <c r="D99" s="43">
        <v>1.2</v>
      </c>
      <c r="E99" s="43">
        <v>22</v>
      </c>
      <c r="F99" s="51">
        <v>26.4</v>
      </c>
    </row>
    <row r="100" spans="2:6" ht="13.5">
      <c r="B100" s="30" t="s">
        <v>224</v>
      </c>
      <c r="C100" s="31" t="s">
        <v>184</v>
      </c>
      <c r="D100" s="43">
        <v>0.7</v>
      </c>
      <c r="E100" s="43">
        <v>22</v>
      </c>
      <c r="F100" s="51">
        <v>15.399999999999999</v>
      </c>
    </row>
    <row r="101" spans="2:6" ht="13.5">
      <c r="B101" s="22" t="s">
        <v>225</v>
      </c>
      <c r="C101" s="23" t="s">
        <v>184</v>
      </c>
      <c r="D101" s="48">
        <v>0.1</v>
      </c>
      <c r="E101" s="48">
        <v>22</v>
      </c>
      <c r="F101" s="51">
        <v>2.2000000000000002</v>
      </c>
    </row>
    <row r="102" spans="2:6" ht="13.5">
      <c r="B102" s="30"/>
      <c r="C102" s="31"/>
      <c r="D102" s="43" t="s">
        <v>226</v>
      </c>
      <c r="E102" s="43"/>
      <c r="F102" s="32"/>
    </row>
    <row r="103" spans="2:6" ht="12.75">
      <c r="B103" s="35" t="s">
        <v>227</v>
      </c>
      <c r="C103" s="36"/>
      <c r="D103" s="46"/>
      <c r="E103" s="46"/>
      <c r="F103" s="36"/>
    </row>
    <row r="104" spans="2:6" ht="13.5">
      <c r="B104" s="30" t="s">
        <v>228</v>
      </c>
      <c r="C104" s="31" t="s">
        <v>145</v>
      </c>
      <c r="D104" s="43">
        <v>0.4</v>
      </c>
      <c r="E104" s="43">
        <v>36</v>
      </c>
      <c r="F104" s="51">
        <v>14.4</v>
      </c>
    </row>
    <row r="105" spans="2:6" ht="13.5">
      <c r="B105" s="30" t="s">
        <v>229</v>
      </c>
      <c r="C105" s="31" t="s">
        <v>184</v>
      </c>
      <c r="D105" s="43">
        <v>1.3</v>
      </c>
      <c r="E105" s="43">
        <v>22</v>
      </c>
      <c r="F105" s="51">
        <v>28.6</v>
      </c>
    </row>
    <row r="106" spans="2:6" ht="13.5">
      <c r="B106" s="22" t="s">
        <v>230</v>
      </c>
      <c r="C106" s="23" t="s">
        <v>201</v>
      </c>
      <c r="D106" s="48">
        <v>0.5</v>
      </c>
      <c r="E106" s="48">
        <v>20</v>
      </c>
      <c r="F106" s="51">
        <v>10</v>
      </c>
    </row>
    <row r="107" spans="2:6" ht="13.5">
      <c r="B107" s="22" t="s">
        <v>231</v>
      </c>
      <c r="C107" s="23" t="s">
        <v>184</v>
      </c>
      <c r="D107" s="48">
        <v>2</v>
      </c>
      <c r="E107" s="48">
        <v>22</v>
      </c>
      <c r="F107" s="51">
        <v>44</v>
      </c>
    </row>
    <row r="108" spans="2:6" ht="13.5">
      <c r="B108" s="22" t="s">
        <v>232</v>
      </c>
      <c r="C108" s="23" t="s">
        <v>201</v>
      </c>
      <c r="D108" s="48">
        <v>1</v>
      </c>
      <c r="E108" s="48">
        <v>22</v>
      </c>
      <c r="F108" s="51">
        <v>22</v>
      </c>
    </row>
    <row r="109" spans="2:6" ht="13.5">
      <c r="B109" s="22"/>
      <c r="C109" s="23"/>
      <c r="D109" s="48"/>
      <c r="E109" s="48"/>
      <c r="F109" s="24"/>
    </row>
    <row r="110" spans="2:6" ht="13.5">
      <c r="B110" s="22"/>
      <c r="C110" s="23"/>
      <c r="D110" s="48"/>
      <c r="E110" s="48"/>
      <c r="F110" s="24"/>
    </row>
    <row r="111" spans="2:6" ht="15">
      <c r="B111" s="20"/>
      <c r="C111" s="23"/>
      <c r="D111" s="48"/>
      <c r="E111" s="48"/>
      <c r="F111" s="24"/>
    </row>
    <row r="112" spans="2:6" ht="15">
      <c r="B112" s="20"/>
      <c r="C112" s="20"/>
      <c r="D112" s="20"/>
      <c r="E112" s="20"/>
      <c r="F112" s="20"/>
    </row>
    <row r="114" spans="2:6" ht="12.75">
      <c r="B114" s="35" t="s">
        <v>233</v>
      </c>
      <c r="C114" s="36"/>
      <c r="D114" s="46"/>
      <c r="E114" s="46"/>
      <c r="F114" s="36"/>
    </row>
    <row r="115" spans="2:6" ht="13.5">
      <c r="B115" s="30" t="s">
        <v>234</v>
      </c>
      <c r="C115" s="31">
        <v>48</v>
      </c>
      <c r="D115" s="43">
        <v>0.5</v>
      </c>
      <c r="E115" s="43">
        <v>16</v>
      </c>
      <c r="F115" s="51">
        <v>8</v>
      </c>
    </row>
    <row r="116" spans="2:6" ht="13.5">
      <c r="B116" s="30" t="s">
        <v>235</v>
      </c>
      <c r="C116" s="31">
        <v>48</v>
      </c>
      <c r="D116" s="43">
        <v>0.5</v>
      </c>
      <c r="E116" s="43">
        <v>16</v>
      </c>
      <c r="F116" s="51">
        <v>8</v>
      </c>
    </row>
    <row r="117" spans="2:6" ht="13.5">
      <c r="B117" s="22" t="s">
        <v>236</v>
      </c>
      <c r="C117" s="23">
        <v>48</v>
      </c>
      <c r="D117" s="43">
        <v>0.5</v>
      </c>
      <c r="E117" s="43">
        <v>16</v>
      </c>
      <c r="F117" s="51">
        <v>8</v>
      </c>
    </row>
    <row r="118" spans="2:6" ht="13.5">
      <c r="B118" s="22" t="s">
        <v>237</v>
      </c>
      <c r="C118" s="23">
        <v>48</v>
      </c>
      <c r="D118" s="43">
        <v>0.5</v>
      </c>
      <c r="E118" s="43">
        <v>16</v>
      </c>
      <c r="F118" s="51">
        <v>8</v>
      </c>
    </row>
    <row r="119" spans="2:6" ht="13.5">
      <c r="B119" s="22" t="s">
        <v>238</v>
      </c>
      <c r="C119" s="23">
        <v>48</v>
      </c>
      <c r="D119" s="43">
        <v>1</v>
      </c>
      <c r="E119" s="43">
        <v>16</v>
      </c>
      <c r="F119" s="51">
        <v>16</v>
      </c>
    </row>
    <row r="120" spans="2:6" ht="13.5">
      <c r="B120" s="22" t="s">
        <v>239</v>
      </c>
      <c r="C120" s="23">
        <v>24</v>
      </c>
      <c r="D120" s="48">
        <v>0.5</v>
      </c>
      <c r="E120" s="48">
        <v>22</v>
      </c>
      <c r="F120" s="51">
        <v>11</v>
      </c>
    </row>
    <row r="121" spans="2:6" ht="13.5">
      <c r="B121" s="22" t="s">
        <v>240</v>
      </c>
      <c r="C121" s="23">
        <v>24</v>
      </c>
      <c r="D121" s="48">
        <v>1</v>
      </c>
      <c r="E121" s="48">
        <v>22</v>
      </c>
      <c r="F121" s="51">
        <v>22</v>
      </c>
    </row>
    <row r="122" spans="2:6" ht="13.5">
      <c r="B122" s="22" t="s">
        <v>241</v>
      </c>
      <c r="C122" s="23">
        <v>24</v>
      </c>
      <c r="D122" s="48">
        <v>0.5</v>
      </c>
      <c r="E122" s="48">
        <v>22</v>
      </c>
      <c r="F122" s="51">
        <v>11</v>
      </c>
    </row>
    <row r="124" spans="2:6" ht="15">
      <c r="B124" s="20"/>
      <c r="C124" s="20"/>
      <c r="D124" s="123" t="s">
        <v>242</v>
      </c>
      <c r="E124" s="123"/>
      <c r="F124" s="52">
        <v>2974.2999999999997</v>
      </c>
    </row>
  </sheetData>
  <mergeCells count="9">
    <mergeCell ref="D124:E124"/>
    <mergeCell ref="D2:F2"/>
    <mergeCell ref="D3:F3"/>
    <mergeCell ref="C6:C7"/>
    <mergeCell ref="B55:F55"/>
    <mergeCell ref="B6:B7"/>
    <mergeCell ref="D6:D7"/>
    <mergeCell ref="F6:F7"/>
    <mergeCell ref="E6:E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17A7512D-5FC8-4B8C-B114-135F206934E9}"/>
</file>

<file path=customXml/itemProps2.xml><?xml version="1.0" encoding="utf-8"?>
<ds:datastoreItem xmlns:ds="http://schemas.openxmlformats.org/officeDocument/2006/customXml" ds:itemID="{98597047-5648-453C-8D21-3501A9366AB7}"/>
</file>

<file path=customXml/itemProps3.xml><?xml version="1.0" encoding="utf-8"?>
<ds:datastoreItem xmlns:ds="http://schemas.openxmlformats.org/officeDocument/2006/customXml" ds:itemID="{B5C731A6-BD5C-429C-9957-CB5DB2455DF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Final BS @ 310326</vt:lpstr>
      <vt:lpstr>Final P&amp;L @ 310326</vt:lpstr>
      <vt:lpstr>Final TB @ 310326</vt:lpstr>
      <vt:lpstr>To Do</vt:lpstr>
      <vt:lpstr>Year End Journals Summary</vt:lpstr>
      <vt:lpstr>Trial Balance</vt:lpstr>
      <vt:lpstr>Nominal Detail-Income</vt:lpstr>
      <vt:lpstr>Nominal Detail-Costs</vt:lpstr>
      <vt:lpstr>Grant Code 200</vt:lpstr>
      <vt:lpstr>BS Adjustments</vt:lpstr>
      <vt:lpstr>P&amp;L</vt:lpstr>
      <vt:lpstr>Bal Sheet</vt:lpstr>
      <vt:lpstr>Accs Reveivable</vt:lpstr>
      <vt:lpstr>Stock Take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Dickson</dc:creator>
  <cp:lastModifiedBy>Ian Dickson</cp:lastModifiedBy>
  <dcterms:created xsi:type="dcterms:W3CDTF">2026-09-23T10:54:01Z</dcterms:created>
  <dcterms:modified xsi:type="dcterms:W3CDTF">2026-10-20T12:57:57Z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