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taxassist.sharepoint.com/sites/GlasgowEastData-TAX161/Shared Documents/Client/GCC/"/>
    </mc:Choice>
  </mc:AlternateContent>
  <xr:revisionPtr revIDLastSave="237" documentId="8_{D7400F67-518C-458E-BCCA-6290076C0FDD}" xr6:coauthVersionLast="47" xr6:coauthVersionMax="47" xr10:uidLastSave="{70EC75C9-3602-4006-9CF3-7F9964AAAACE}"/>
  <bookViews>
    <workbookView xWindow="-108" yWindow="-108" windowWidth="23256" windowHeight="12456" activeTab="4" xr2:uid="{00000000-000D-0000-FFFF-FFFF00000000}"/>
  </bookViews>
  <sheets>
    <sheet name="Trial Balance" sheetId="1" r:id="rId1"/>
    <sheet name="Cover" sheetId="8" r:id="rId2"/>
    <sheet name="BS" sheetId="7" r:id="rId3"/>
    <sheet name="SOFA" sheetId="6" r:id="rId4"/>
    <sheet name="Notes" sheetId="2" r:id="rId5"/>
  </sheets>
  <externalReferences>
    <externalReference r:id="rId6"/>
  </externalReferences>
  <definedNames>
    <definedName name="_xlnm._FilterDatabase" localSheetId="0" hidden="1">'Trial Balance'!$A$5:$F$68</definedName>
    <definedName name="_xlnm.Print_Area" localSheetId="4">Notes!$A$1:$J$124</definedName>
    <definedName name="_xlnm.Print_Titles" localSheetId="4">Notes!$1:$4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0" i="2" l="1"/>
  <c r="H86" i="2"/>
  <c r="J68" i="2"/>
  <c r="E14" i="7"/>
  <c r="E16" i="7" s="1"/>
  <c r="E12" i="7"/>
  <c r="G5" i="7"/>
  <c r="E5" i="7"/>
  <c r="E22" i="6"/>
  <c r="A1" i="6"/>
  <c r="J77" i="2"/>
  <c r="I81" i="2"/>
  <c r="J81" i="2" s="1"/>
  <c r="G83" i="2"/>
  <c r="J83" i="2" s="1"/>
  <c r="G84" i="2"/>
  <c r="H54" i="2"/>
  <c r="G55" i="2"/>
  <c r="H55" i="2" s="1"/>
  <c r="G53" i="2"/>
  <c r="H53" i="2" s="1"/>
  <c r="G52" i="2"/>
  <c r="H52" i="2" s="1"/>
  <c r="G51" i="2"/>
  <c r="H51" i="2" s="1"/>
  <c r="G50" i="2"/>
  <c r="H50" i="2" s="1"/>
  <c r="G49" i="2"/>
  <c r="G48" i="2"/>
  <c r="H48" i="2" s="1"/>
  <c r="F49" i="2"/>
  <c r="H39" i="2"/>
  <c r="H38" i="2"/>
  <c r="H37" i="2"/>
  <c r="H36" i="2"/>
  <c r="H33" i="2"/>
  <c r="H31" i="2"/>
  <c r="F32" i="2"/>
  <c r="G32" i="2"/>
  <c r="G35" i="2"/>
  <c r="H35" i="2" s="1"/>
  <c r="G34" i="2"/>
  <c r="H34" i="2" s="1"/>
  <c r="G30" i="2"/>
  <c r="F30" i="2"/>
  <c r="F86" i="2"/>
  <c r="D22" i="6" s="1"/>
  <c r="J84" i="2"/>
  <c r="J82" i="2"/>
  <c r="J80" i="2"/>
  <c r="J79" i="2"/>
  <c r="J78" i="2"/>
  <c r="J74" i="2"/>
  <c r="F74" i="2"/>
  <c r="H57" i="2"/>
  <c r="H56" i="2"/>
  <c r="J44" i="2"/>
  <c r="F44" i="2"/>
  <c r="H27" i="2"/>
  <c r="H45" i="2" s="1"/>
  <c r="G27" i="2"/>
  <c r="G45" i="2" s="1"/>
  <c r="F27" i="2"/>
  <c r="F45" i="2" s="1"/>
  <c r="A1" i="2"/>
  <c r="E68" i="1"/>
  <c r="D68" i="1"/>
  <c r="F59" i="2" l="1"/>
  <c r="D15" i="6" s="1"/>
  <c r="H49" i="2"/>
  <c r="E18" i="7"/>
  <c r="F22" i="6"/>
  <c r="I86" i="2"/>
  <c r="G40" i="2"/>
  <c r="G59" i="2"/>
  <c r="F40" i="2"/>
  <c r="D10" i="6" s="1"/>
  <c r="H32" i="2"/>
  <c r="H30" i="2"/>
  <c r="H40" i="2" s="1"/>
  <c r="J86" i="2"/>
  <c r="E23" i="7" s="1"/>
  <c r="H59" i="2"/>
  <c r="G86" i="2"/>
  <c r="H66" i="2" l="1"/>
  <c r="H70" i="2" s="1"/>
  <c r="E15" i="6"/>
  <c r="F15" i="6" s="1"/>
  <c r="E10" i="6"/>
  <c r="E12" i="6" s="1"/>
  <c r="G66" i="2"/>
  <c r="G70" i="2" s="1"/>
  <c r="D12" i="6"/>
  <c r="D17" i="6" s="1"/>
  <c r="D20" i="6" s="1"/>
  <c r="D24" i="6" s="1"/>
  <c r="E17" i="6" l="1"/>
  <c r="E20" i="6" s="1"/>
  <c r="E24" i="6" s="1"/>
  <c r="F10" i="6"/>
  <c r="F12" i="6" s="1"/>
  <c r="F17" i="6" s="1"/>
  <c r="F20" i="6" s="1"/>
  <c r="F24" i="6" s="1"/>
  <c r="J66" i="2"/>
  <c r="J70" i="2" s="1"/>
  <c r="E22" i="7" s="1"/>
  <c r="E25" i="7" s="1"/>
  <c r="E27" i="7" s="1"/>
</calcChain>
</file>

<file path=xl/sharedStrings.xml><?xml version="1.0" encoding="utf-8"?>
<sst xmlns="http://schemas.openxmlformats.org/spreadsheetml/2006/main" count="422" uniqueCount="249">
  <si>
    <t>Trial Balance</t>
  </si>
  <si>
    <t>Gracemount Community Church</t>
  </si>
  <si>
    <t>As at 31 December 2025</t>
  </si>
  <si>
    <t>Account Code</t>
  </si>
  <si>
    <t>Account</t>
  </si>
  <si>
    <t>Account Type</t>
  </si>
  <si>
    <t>Debit - Year to date</t>
  </si>
  <si>
    <t>Credit - Year to date</t>
  </si>
  <si>
    <t>4000</t>
  </si>
  <si>
    <t>Regular Giving</t>
  </si>
  <si>
    <t>Other Income</t>
  </si>
  <si>
    <t>4001</t>
  </si>
  <si>
    <t>Offerings</t>
  </si>
  <si>
    <t>4002</t>
  </si>
  <si>
    <t>Mission Giving</t>
  </si>
  <si>
    <t>4003</t>
  </si>
  <si>
    <t>Football Money</t>
  </si>
  <si>
    <t>Revenue</t>
  </si>
  <si>
    <t>4004</t>
  </si>
  <si>
    <t>4005</t>
  </si>
  <si>
    <t>Children’s Work Donations</t>
  </si>
  <si>
    <t>4007</t>
  </si>
  <si>
    <t>Weekend Away Money</t>
  </si>
  <si>
    <t>4010</t>
  </si>
  <si>
    <t>Quiz and Chippy Money</t>
  </si>
  <si>
    <t>4016</t>
  </si>
  <si>
    <t>Primes Personal Gift</t>
  </si>
  <si>
    <t>4018</t>
  </si>
  <si>
    <t>Wreath Making Money</t>
  </si>
  <si>
    <t>4019</t>
  </si>
  <si>
    <t>Curryoke Money</t>
  </si>
  <si>
    <t>4020</t>
  </si>
  <si>
    <t>Youth Group Activities Money</t>
  </si>
  <si>
    <t>4502</t>
  </si>
  <si>
    <t>Restricted - Offering for Albania</t>
  </si>
  <si>
    <t>4504</t>
  </si>
  <si>
    <t>Restricted - Offering for Francis and Flo</t>
  </si>
  <si>
    <t>4510</t>
  </si>
  <si>
    <t>Biblical Counselling Intern Grant</t>
  </si>
  <si>
    <t>4511</t>
  </si>
  <si>
    <t>International Group Grant</t>
  </si>
  <si>
    <t>4513</t>
  </si>
  <si>
    <t>McAllister Memorial Fund</t>
  </si>
  <si>
    <t>4514</t>
  </si>
  <si>
    <t>His Estate Donations</t>
  </si>
  <si>
    <t>4602</t>
  </si>
  <si>
    <t>Community Events Refunds</t>
  </si>
  <si>
    <t>4603</t>
  </si>
  <si>
    <t>Conference Travel Refunds</t>
  </si>
  <si>
    <t>4604</t>
  </si>
  <si>
    <t>Miscellaneous refunds</t>
  </si>
  <si>
    <t>4599</t>
  </si>
  <si>
    <t>Weekend Away Refunds</t>
  </si>
  <si>
    <t>Expense</t>
  </si>
  <si>
    <t>5005</t>
  </si>
  <si>
    <t>Salary Contribution</t>
  </si>
  <si>
    <t>5006</t>
  </si>
  <si>
    <t>Speakers/Honorariums</t>
  </si>
  <si>
    <t>5007</t>
  </si>
  <si>
    <t>Administration Salary</t>
  </si>
  <si>
    <t>5008</t>
  </si>
  <si>
    <t>General Admin expenses</t>
  </si>
  <si>
    <t>5101</t>
  </si>
  <si>
    <t>Switch Youth Activities</t>
  </si>
  <si>
    <t>5102</t>
  </si>
  <si>
    <t>Switch Youth Food</t>
  </si>
  <si>
    <t>5103</t>
  </si>
  <si>
    <t>Switch Youth Equipment, Resources</t>
  </si>
  <si>
    <t>5106</t>
  </si>
  <si>
    <t>Safeguarding</t>
  </si>
  <si>
    <t>5111</t>
  </si>
  <si>
    <t>Evangelism &amp; Community Events</t>
  </si>
  <si>
    <t>5112</t>
  </si>
  <si>
    <t>Advertising, Leaflets, Posting</t>
  </si>
  <si>
    <t>5113</t>
  </si>
  <si>
    <t>Football Pitch Hire</t>
  </si>
  <si>
    <t>5114</t>
  </si>
  <si>
    <t>Evangelism - Woman's Ministry</t>
  </si>
  <si>
    <t>5115</t>
  </si>
  <si>
    <t>Discipleship</t>
  </si>
  <si>
    <t>5117</t>
  </si>
  <si>
    <t>SH expenses</t>
  </si>
  <si>
    <t>5119</t>
  </si>
  <si>
    <t>Francis and Flo</t>
  </si>
  <si>
    <t>5120</t>
  </si>
  <si>
    <t>FIEC Contribution</t>
  </si>
  <si>
    <t>5130</t>
  </si>
  <si>
    <t>Charlotte Chapel donations for Primes</t>
  </si>
  <si>
    <t>5131</t>
  </si>
  <si>
    <t>Pastoral Fund</t>
  </si>
  <si>
    <t>5132</t>
  </si>
  <si>
    <t>International Group Expenses</t>
  </si>
  <si>
    <t>5135</t>
  </si>
  <si>
    <t>Sparkle Sisters</t>
  </si>
  <si>
    <t>5136</t>
  </si>
  <si>
    <t>His Estate</t>
  </si>
  <si>
    <t>5140</t>
  </si>
  <si>
    <t>Laptops and Office Equipment</t>
  </si>
  <si>
    <t>5141</t>
  </si>
  <si>
    <t>Books &amp; Resources</t>
  </si>
  <si>
    <t>5142</t>
  </si>
  <si>
    <t>Printing &amp; Stationery</t>
  </si>
  <si>
    <t>Overhead</t>
  </si>
  <si>
    <t>5143</t>
  </si>
  <si>
    <t>Kids ministry books</t>
  </si>
  <si>
    <t>5152</t>
  </si>
  <si>
    <t>Toddlers Other</t>
  </si>
  <si>
    <t>5161</t>
  </si>
  <si>
    <t>Equipment</t>
  </si>
  <si>
    <t>5162</t>
  </si>
  <si>
    <t>Music</t>
  </si>
  <si>
    <t>5171</t>
  </si>
  <si>
    <t>Online Media &amp; Website</t>
  </si>
  <si>
    <t>5181</t>
  </si>
  <si>
    <t>Conference Fees</t>
  </si>
  <si>
    <t>5182</t>
  </si>
  <si>
    <t>Conference Travel &amp; Subsistence</t>
  </si>
  <si>
    <t>5191</t>
  </si>
  <si>
    <t>Catering &amp; Hospitality</t>
  </si>
  <si>
    <t>5200</t>
  </si>
  <si>
    <t>GCC Weekend Away</t>
  </si>
  <si>
    <t>5201</t>
  </si>
  <si>
    <t>US Trip</t>
  </si>
  <si>
    <t>6001</t>
  </si>
  <si>
    <t>Building Rent</t>
  </si>
  <si>
    <t>7001</t>
  </si>
  <si>
    <t>Audit &amp; Accountancy fees</t>
  </si>
  <si>
    <t>7003</t>
  </si>
  <si>
    <t>Insurance</t>
  </si>
  <si>
    <t>1200</t>
  </si>
  <si>
    <t>Bank</t>
  </si>
  <si>
    <t>805</t>
  </si>
  <si>
    <t>Accruals</t>
  </si>
  <si>
    <t>Current Liability</t>
  </si>
  <si>
    <t>960</t>
  </si>
  <si>
    <t>Retained Earnings</t>
  </si>
  <si>
    <t>Equity</t>
  </si>
  <si>
    <t>Total</t>
  </si>
  <si>
    <t>Category</t>
  </si>
  <si>
    <t>Notes to the Accounts</t>
  </si>
  <si>
    <t>31 December 2024</t>
  </si>
  <si>
    <t>Accounting Policies</t>
  </si>
  <si>
    <t>a)</t>
  </si>
  <si>
    <t>Charity Information</t>
  </si>
  <si>
    <t>Gracemount Community Church is a Scottish Charitable Incorporated Organisation, with charity number SC048054. The registered office is 31 Gracemount House Drive, Edinburgh EH16 6FD.</t>
  </si>
  <si>
    <t>b)</t>
  </si>
  <si>
    <t>Basis of Preparation</t>
  </si>
  <si>
    <t>These accounts have been prepared on a receipts and payments basis, in accordance with the Charities and Trustee Investment (Scotland) Act 2005, and the Charities Accounts (Scotland) Regulations 2006 (as amended).</t>
  </si>
  <si>
    <t>c)</t>
  </si>
  <si>
    <t>Fund Accounting</t>
  </si>
  <si>
    <t>Unrestricted funds are available for use at the discretion of the Trustees in furtherance of the general objectives of the charity. They are received without specified purpose and are available as general funds.</t>
  </si>
  <si>
    <t>Restricted funds are subject to specific requirements as to their use which may be declared by the donor or with their authority or created through legal processes, but still within the wider objects of the charity.</t>
  </si>
  <si>
    <t>d)</t>
  </si>
  <si>
    <t>Income</t>
  </si>
  <si>
    <t>All income is accounted for when received.</t>
  </si>
  <si>
    <t>e)</t>
  </si>
  <si>
    <t>Expenditure</t>
  </si>
  <si>
    <t>All expenditure is accounted for when paid. All expenditure is allocated or apportioned to the applicable expenditure heading.</t>
  </si>
  <si>
    <t>Donations</t>
  </si>
  <si>
    <t>£</t>
  </si>
  <si>
    <t>Grants - Derek Prime Legacy Gift</t>
  </si>
  <si>
    <t>Other income &amp; donations</t>
  </si>
  <si>
    <t>Switch Refunds</t>
  </si>
  <si>
    <t>Hut Refunds</t>
  </si>
  <si>
    <t>Miscellaneous Refunds</t>
  </si>
  <si>
    <t>Catering and Hospitality Refunds</t>
  </si>
  <si>
    <t>Printing and Stationery Refunds</t>
  </si>
  <si>
    <t>Expenditure on Charitable Activities</t>
  </si>
  <si>
    <t>Ministry costs</t>
  </si>
  <si>
    <t>ok</t>
  </si>
  <si>
    <t>Youth activities</t>
  </si>
  <si>
    <t>Evangelism and community events</t>
  </si>
  <si>
    <t>Mission costs</t>
  </si>
  <si>
    <t>Other operating expenses</t>
  </si>
  <si>
    <t>Building rent</t>
  </si>
  <si>
    <t>Building storage expenses</t>
  </si>
  <si>
    <t>Ok</t>
  </si>
  <si>
    <t>Salary</t>
  </si>
  <si>
    <t>Tammy &amp; Allan Wedding</t>
  </si>
  <si>
    <t>The Hut Fund</t>
  </si>
  <si>
    <t>Unrestricted Funds</t>
  </si>
  <si>
    <t>General Fund</t>
  </si>
  <si>
    <t>Restricted Funds</t>
  </si>
  <si>
    <t>GCC Building fund</t>
  </si>
  <si>
    <t>RISE Leadership Academy</t>
  </si>
  <si>
    <t>Pastoral fund</t>
  </si>
  <si>
    <t>Nikola fund</t>
  </si>
  <si>
    <t>Toddlers fund</t>
  </si>
  <si>
    <t>Donations for Ukraine Mission</t>
  </si>
  <si>
    <t>Donations for Albania Mission</t>
  </si>
  <si>
    <t>Donations for Francis &amp; Flo</t>
  </si>
  <si>
    <t>This is previously called The Hut fund. It is a fund for the establishment and operation of a semi-permanent hut in the community from which evangelism and community events can be run.The scope of this fund has now been expanded by the donor to include any form of permanent building project that the church might have. Hence, the name is then changed from The Hut Fund to GCC Building fund. No additional donation during the year 2024.</t>
  </si>
  <si>
    <t>The RISE Leadership Academy</t>
  </si>
  <si>
    <t>This is a fund raised for the establishment and operation of a leadership academy for young people in Gracemount Community.</t>
  </si>
  <si>
    <t>This was a donation by a church member to 'assist those who may be in need'</t>
  </si>
  <si>
    <t>This is a fund raised for equipment donation to Nikola. This fund is now spent.</t>
  </si>
  <si>
    <t>This is a fund to meet the costs of Gracie Tots.</t>
  </si>
  <si>
    <t>This is a fund to a Ukraine Church</t>
  </si>
  <si>
    <t>This is a fund to a church in Albania</t>
  </si>
  <si>
    <t>Donations for Africa Inland Mission</t>
  </si>
  <si>
    <t xml:space="preserve">This is a fund to support the mission of Francis &amp; Flo in Africa. </t>
  </si>
  <si>
    <t>Tammy &amp; Allan Wedding fund</t>
  </si>
  <si>
    <t>This is a fund of gifts from members to meet the costs of a wedding for two church members. It is now spent.</t>
  </si>
  <si>
    <t>Offering for Francis &amp; Flo</t>
  </si>
  <si>
    <t>This was a donation for missionaries supported by the church.  It was sent with a larger donation from the church on 02 March 2022 as part of Missions Giving</t>
  </si>
  <si>
    <t>Payments to Trustees</t>
  </si>
  <si>
    <t>Rev A Prime</t>
  </si>
  <si>
    <t>31 December 2025</t>
  </si>
  <si>
    <t>As at 1 January 2025</t>
  </si>
  <si>
    <t>res- offerings</t>
  </si>
  <si>
    <t>unres - offerings</t>
  </si>
  <si>
    <t>res Other income &amp; donations</t>
  </si>
  <si>
    <t>unres Other income &amp; donations</t>
  </si>
  <si>
    <t>Salaries &amp; Wages</t>
  </si>
  <si>
    <t>Rental costs</t>
  </si>
  <si>
    <t>Cash</t>
  </si>
  <si>
    <t>can still change</t>
  </si>
  <si>
    <t>Statement of Financial Activities</t>
  </si>
  <si>
    <t>Restricted</t>
  </si>
  <si>
    <t>Unrestricted</t>
  </si>
  <si>
    <t>Notes</t>
  </si>
  <si>
    <t>Income and Endowments from:</t>
  </si>
  <si>
    <t>Total Income</t>
  </si>
  <si>
    <t>Expenditure on:</t>
  </si>
  <si>
    <t>Charitable Activities</t>
  </si>
  <si>
    <t>Net Income/(Expenditure)</t>
  </si>
  <si>
    <t>Net Movement in Funds</t>
  </si>
  <si>
    <t>Year ending 31 December 2025</t>
  </si>
  <si>
    <t xml:space="preserve"> December 2024</t>
  </si>
  <si>
    <t>Total funds at 1 January 2025</t>
  </si>
  <si>
    <t>Total funds at 31 December 2025</t>
  </si>
  <si>
    <t>Statement of Balances</t>
  </si>
  <si>
    <t>Fixed Assets</t>
  </si>
  <si>
    <t xml:space="preserve">Debtors </t>
  </si>
  <si>
    <t>Cash at Bank</t>
  </si>
  <si>
    <t>Current Liabilities</t>
  </si>
  <si>
    <t>Net Current Assets</t>
  </si>
  <si>
    <t>Net Assets</t>
  </si>
  <si>
    <t>Funds</t>
  </si>
  <si>
    <t>Total Charity Funds</t>
  </si>
  <si>
    <t>The financial statements have been approved by the Trustees on                     .</t>
  </si>
  <si>
    <t>WRONG POSTING</t>
  </si>
  <si>
    <t>Transfer to Restricted funds:</t>
  </si>
  <si>
    <t>Payments in the period were from funds that had been given to the Charity to pass onto Rev A Prime. The corresponding income is recognised in 'Other income'.</t>
  </si>
  <si>
    <t>Transfers from Unrestricted Funds</t>
  </si>
  <si>
    <t>Charity Number</t>
  </si>
  <si>
    <t>SC048054</t>
  </si>
  <si>
    <t>Annual Financial Statements</t>
  </si>
  <si>
    <t>for the year ended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</si>
</sst>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0.00;\(#,##0.00\)"/>
    <numFmt numFmtId="165" formatCode="[$-F800]dddd\,\ mmmm\ dd\,\ yyyy"/>
    <numFmt numFmtId="166" formatCode="##,##0;[Black]\(##,##0\)"/>
    <numFmt numFmtId="167" formatCode="_-* #,##0_-;\-* #,##0_-;_-* &quot;-&quot;??_-;_-@_-"/>
  </numFmts>
  <fonts count="15" x14ac:knownFonts="1">
    <font>
      <sz val="9"/>
      <color theme="1"/>
      <name val="Arial"/>
    </font>
    <font>
      <sz val="11"/>
      <color theme="1"/>
      <name val="Calibri"/>
      <family val="2"/>
      <scheme val="minor"/>
    </font>
    <font>
      <sz val="14"/>
      <color theme="1"/>
      <name val="Arial"/>
      <family val="2"/>
    </font>
    <font>
      <b/>
      <sz val="14"/>
      <color theme="1"/>
      <name val="Arial"/>
      <family val="2"/>
    </font>
    <font>
      <sz val="12"/>
      <color theme="1"/>
      <name val="Arial"/>
      <family val="2"/>
    </font>
    <font>
      <sz val="10"/>
      <color theme="1"/>
      <name val="Arial"/>
      <family val="2"/>
    </font>
    <font>
      <b/>
      <sz val="10"/>
      <color theme="1"/>
      <name val="Arial"/>
      <family val="2"/>
    </font>
    <font>
      <b/>
      <sz val="9"/>
      <color theme="1"/>
      <name val="Arial"/>
      <family val="2"/>
    </font>
    <font>
      <sz val="9"/>
      <color theme="1"/>
      <name val="Arial"/>
      <family val="2"/>
    </font>
    <font>
      <sz val="11"/>
      <color theme="1"/>
      <name val="Arial"/>
      <family val="2"/>
    </font>
    <font>
      <sz val="11"/>
      <color rgb="FF3A3A3A"/>
      <name val="Arial"/>
      <family val="2"/>
    </font>
    <font>
      <b/>
      <sz val="11"/>
      <color theme="1"/>
      <name val="Arial"/>
      <family val="2"/>
    </font>
    <font>
      <i/>
      <sz val="11"/>
      <color theme="1"/>
      <name val="Arial"/>
      <family val="2"/>
    </font>
    <font>
      <b/>
      <sz val="9"/>
      <color theme="1"/>
      <name val="Arial"/>
      <family val="2"/>
    </font>
    <font>
      <sz val="20"/>
      <color theme="1"/>
      <name val="Arial"/>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bottom style="thin">
        <color rgb="FF000000"/>
      </bottom>
      <diagonal/>
    </border>
    <border>
      <left/>
      <right/>
      <top style="thin">
        <color rgb="FFEBEBEB"/>
      </top>
      <bottom/>
      <diagonal/>
    </border>
    <border>
      <left/>
      <right/>
      <top style="thin">
        <color indexed="64"/>
      </top>
      <bottom style="double">
        <color indexed="64"/>
      </bottom>
      <diagonal/>
    </border>
    <border>
      <left/>
      <right/>
      <top style="thin">
        <color indexed="64"/>
      </top>
      <bottom style="thin">
        <color indexed="64"/>
      </bottom>
      <diagonal/>
    </border>
    <border>
      <left/>
      <right/>
      <top/>
      <bottom style="thin">
        <color auto="1"/>
      </bottom>
      <diagonal/>
    </border>
    <border>
      <left/>
      <right/>
      <top/>
      <bottom style="double">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74">
    <xf numFmtId="0" fontId="0" fillId="0" borderId="0" xfId="0"/>
    <xf numFmtId="0" fontId="2" fillId="0" borderId="0" xfId="0" applyFont="1"/>
    <xf numFmtId="0" fontId="3" fillId="0" borderId="0" xfId="0" applyFont="1" applyAlignment="1">
      <alignment vertical="center"/>
    </xf>
    <xf numFmtId="0" fontId="4" fillId="0" borderId="0" xfId="0" applyFont="1"/>
    <xf numFmtId="0" fontId="4" fillId="0" borderId="0" xfId="0" applyFont="1" applyAlignment="1">
      <alignment vertical="center"/>
    </xf>
    <xf numFmtId="0" fontId="5" fillId="0" borderId="0" xfId="0" applyFont="1"/>
    <xf numFmtId="0" fontId="6" fillId="0" borderId="1" xfId="0" applyFont="1" applyBorder="1" applyAlignment="1">
      <alignment horizontal="left" vertical="center"/>
    </xf>
    <xf numFmtId="0" fontId="6" fillId="0" borderId="1" xfId="0" applyFont="1" applyBorder="1" applyAlignment="1">
      <alignment horizontal="right" vertical="center"/>
    </xf>
    <xf numFmtId="0" fontId="0" fillId="0" borderId="2" xfId="0" applyBorder="1" applyAlignment="1">
      <alignment vertical="center"/>
    </xf>
    <xf numFmtId="164" fontId="0" fillId="0" borderId="2" xfId="0" applyNumberFormat="1" applyBorder="1" applyAlignment="1">
      <alignment horizontal="right" vertical="center"/>
    </xf>
    <xf numFmtId="0" fontId="7" fillId="0" borderId="2" xfId="0" applyFont="1" applyBorder="1" applyAlignment="1">
      <alignment vertical="center"/>
    </xf>
    <xf numFmtId="164" fontId="7" fillId="0" borderId="2" xfId="0" applyNumberFormat="1" applyFont="1" applyBorder="1" applyAlignment="1">
      <alignment horizontal="right" vertical="center"/>
    </xf>
    <xf numFmtId="0" fontId="9" fillId="0" borderId="0" xfId="1" applyFont="1" applyAlignment="1">
      <alignment horizontal="left"/>
    </xf>
    <xf numFmtId="0" fontId="9" fillId="0" borderId="0" xfId="1" applyFont="1"/>
    <xf numFmtId="49" fontId="10" fillId="0" borderId="0" xfId="1" applyNumberFormat="1" applyFont="1"/>
    <xf numFmtId="165" fontId="9" fillId="0" borderId="0" xfId="1" applyNumberFormat="1" applyFont="1"/>
    <xf numFmtId="0" fontId="9" fillId="0" borderId="0" xfId="1" applyFont="1" applyAlignment="1">
      <alignment horizontal="center"/>
    </xf>
    <xf numFmtId="0" fontId="11" fillId="0" borderId="0" xfId="1" applyFont="1"/>
    <xf numFmtId="0" fontId="9" fillId="0" borderId="0" xfId="1" applyFont="1" applyAlignment="1">
      <alignment horizontal="left" wrapText="1"/>
    </xf>
    <xf numFmtId="0" fontId="9" fillId="0" borderId="0" xfId="1" applyFont="1" applyAlignment="1">
      <alignment horizontal="left" vertical="top" wrapText="1"/>
    </xf>
    <xf numFmtId="0" fontId="9" fillId="0" borderId="0" xfId="1" applyFont="1" applyAlignment="1">
      <alignment vertical="top"/>
    </xf>
    <xf numFmtId="0" fontId="11" fillId="0" borderId="0" xfId="1" applyFont="1" applyAlignment="1">
      <alignment horizontal="right" wrapText="1"/>
    </xf>
    <xf numFmtId="166" fontId="11" fillId="0" borderId="0" xfId="2" quotePrefix="1" applyNumberFormat="1" applyFont="1" applyAlignment="1">
      <alignment horizontal="right" wrapText="1"/>
    </xf>
    <xf numFmtId="0" fontId="11" fillId="0" borderId="0" xfId="1" applyFont="1" applyAlignment="1">
      <alignment horizontal="right"/>
    </xf>
    <xf numFmtId="167" fontId="9" fillId="0" borderId="0" xfId="2" applyNumberFormat="1" applyFont="1" applyFill="1"/>
    <xf numFmtId="167" fontId="9" fillId="0" borderId="0" xfId="2" applyNumberFormat="1" applyFont="1"/>
    <xf numFmtId="0" fontId="9" fillId="0" borderId="2" xfId="1" applyFont="1" applyBorder="1" applyAlignment="1">
      <alignment vertical="center"/>
    </xf>
    <xf numFmtId="0" fontId="9" fillId="0" borderId="0" xfId="1" applyFont="1" applyAlignment="1">
      <alignment vertical="center"/>
    </xf>
    <xf numFmtId="167" fontId="9" fillId="0" borderId="3" xfId="2" applyNumberFormat="1" applyFont="1" applyBorder="1"/>
    <xf numFmtId="167" fontId="9" fillId="0" borderId="0" xfId="2" applyNumberFormat="1" applyFont="1" applyBorder="1"/>
    <xf numFmtId="166" fontId="9" fillId="0" borderId="0" xfId="2" applyNumberFormat="1" applyFont="1" applyFill="1" applyBorder="1" applyAlignment="1">
      <alignment horizontal="right"/>
    </xf>
    <xf numFmtId="166" fontId="9" fillId="0" borderId="3" xfId="2" applyNumberFormat="1" applyFont="1" applyBorder="1" applyAlignment="1">
      <alignment horizontal="right"/>
    </xf>
    <xf numFmtId="167" fontId="9" fillId="0" borderId="0" xfId="1" applyNumberFormat="1" applyFont="1"/>
    <xf numFmtId="164" fontId="1" fillId="0" borderId="2" xfId="1" applyNumberFormat="1" applyBorder="1" applyAlignment="1">
      <alignment horizontal="right" vertical="center"/>
    </xf>
    <xf numFmtId="43" fontId="9" fillId="0" borderId="0" xfId="2" applyFont="1" applyFill="1"/>
    <xf numFmtId="167" fontId="9" fillId="0" borderId="3" xfId="2" applyNumberFormat="1" applyFont="1" applyFill="1" applyBorder="1"/>
    <xf numFmtId="166" fontId="9" fillId="0" borderId="3" xfId="2" applyNumberFormat="1" applyFont="1" applyFill="1" applyBorder="1" applyAlignment="1">
      <alignment horizontal="right"/>
    </xf>
    <xf numFmtId="0" fontId="12" fillId="0" borderId="0" xfId="1" applyFont="1"/>
    <xf numFmtId="167" fontId="9" fillId="0" borderId="0" xfId="2" applyNumberFormat="1" applyFont="1" applyFill="1" applyBorder="1" applyAlignment="1">
      <alignment horizontal="right"/>
    </xf>
    <xf numFmtId="0" fontId="0" fillId="0" borderId="0" xfId="0" applyAlignment="1">
      <alignment vertical="center"/>
    </xf>
    <xf numFmtId="0" fontId="0" fillId="2" borderId="2" xfId="0" applyFill="1" applyBorder="1" applyAlignment="1">
      <alignment vertical="center"/>
    </xf>
    <xf numFmtId="164" fontId="0" fillId="2" borderId="2" xfId="0" applyNumberFormat="1" applyFill="1" applyBorder="1" applyAlignment="1">
      <alignment horizontal="right" vertical="center"/>
    </xf>
    <xf numFmtId="0" fontId="0" fillId="2" borderId="0" xfId="0" applyFill="1" applyAlignment="1">
      <alignment vertical="center"/>
    </xf>
    <xf numFmtId="0" fontId="0" fillId="2" borderId="0" xfId="0" applyFill="1"/>
    <xf numFmtId="164" fontId="0" fillId="2" borderId="0" xfId="0" applyNumberFormat="1" applyFill="1" applyAlignment="1">
      <alignment horizontal="right" vertical="center"/>
    </xf>
    <xf numFmtId="166" fontId="9" fillId="0" borderId="0" xfId="2" applyNumberFormat="1" applyFont="1" applyAlignment="1">
      <alignment horizontal="right"/>
    </xf>
    <xf numFmtId="0" fontId="10" fillId="0" borderId="0" xfId="1" applyFont="1"/>
    <xf numFmtId="166" fontId="11" fillId="0" borderId="0" xfId="2" applyNumberFormat="1" applyFont="1" applyAlignment="1">
      <alignment horizontal="right" wrapText="1"/>
    </xf>
    <xf numFmtId="166" fontId="11" fillId="0" borderId="0" xfId="2" applyNumberFormat="1" applyFont="1" applyAlignment="1">
      <alignment horizontal="right"/>
    </xf>
    <xf numFmtId="41" fontId="9" fillId="0" borderId="0" xfId="2" applyNumberFormat="1" applyFont="1" applyBorder="1" applyAlignment="1">
      <alignment horizontal="right"/>
    </xf>
    <xf numFmtId="166" fontId="9" fillId="0" borderId="0" xfId="2" applyNumberFormat="1" applyFont="1" applyBorder="1" applyAlignment="1">
      <alignment horizontal="right"/>
    </xf>
    <xf numFmtId="41" fontId="9" fillId="0" borderId="4" xfId="2" applyNumberFormat="1" applyFont="1" applyBorder="1" applyAlignment="1">
      <alignment horizontal="right"/>
    </xf>
    <xf numFmtId="166" fontId="9" fillId="0" borderId="4" xfId="2" applyNumberFormat="1" applyFont="1" applyBorder="1" applyAlignment="1">
      <alignment horizontal="right"/>
    </xf>
    <xf numFmtId="166" fontId="9" fillId="0" borderId="5" xfId="2" applyNumberFormat="1" applyFont="1" applyBorder="1" applyAlignment="1">
      <alignment horizontal="right"/>
    </xf>
    <xf numFmtId="166" fontId="9" fillId="0" borderId="6" xfId="2" applyNumberFormat="1" applyFont="1" applyBorder="1" applyAlignment="1">
      <alignment horizontal="right"/>
    </xf>
    <xf numFmtId="0" fontId="9" fillId="0" borderId="0" xfId="1" applyFont="1" applyAlignment="1">
      <alignment horizontal="right"/>
    </xf>
    <xf numFmtId="165" fontId="9" fillId="0" borderId="0" xfId="1" applyNumberFormat="1" applyFont="1" applyAlignment="1">
      <alignment horizontal="left"/>
    </xf>
    <xf numFmtId="167" fontId="9" fillId="0" borderId="5" xfId="2" applyNumberFormat="1" applyFont="1" applyBorder="1"/>
    <xf numFmtId="0" fontId="13" fillId="2" borderId="0" xfId="0" applyFont="1" applyFill="1"/>
    <xf numFmtId="0" fontId="8" fillId="2" borderId="2" xfId="0" applyFont="1" applyFill="1" applyBorder="1" applyAlignment="1">
      <alignment vertical="center"/>
    </xf>
    <xf numFmtId="0" fontId="11" fillId="0" borderId="0" xfId="1" applyFont="1" applyAlignment="1">
      <alignment horizontal="center" wrapText="1"/>
    </xf>
    <xf numFmtId="167" fontId="9" fillId="0" borderId="0" xfId="2" applyNumberFormat="1" applyFont="1" applyAlignment="1">
      <alignment horizontal="right"/>
    </xf>
    <xf numFmtId="167" fontId="9" fillId="0" borderId="0" xfId="2" applyNumberFormat="1" applyFont="1" applyFill="1" applyAlignment="1">
      <alignment horizontal="right"/>
    </xf>
    <xf numFmtId="0" fontId="14" fillId="0" borderId="0" xfId="1" applyFont="1"/>
    <xf numFmtId="0" fontId="11" fillId="0" borderId="0" xfId="0" applyFont="1"/>
    <xf numFmtId="0" fontId="11" fillId="0" borderId="0" xfId="1" quotePrefix="1" applyFont="1" applyAlignment="1">
      <alignment horizontal="right" wrapText="1"/>
    </xf>
    <xf numFmtId="0" fontId="11" fillId="0" borderId="0" xfId="1" applyFont="1" applyAlignment="1">
      <alignment horizontal="right" wrapText="1"/>
    </xf>
    <xf numFmtId="0" fontId="9" fillId="0" borderId="0" xfId="1" applyFont="1" applyAlignment="1">
      <alignment horizontal="justify" wrapText="1"/>
    </xf>
    <xf numFmtId="0" fontId="9" fillId="0" borderId="0" xfId="1"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left"/>
    </xf>
    <xf numFmtId="0" fontId="12" fillId="0" borderId="0" xfId="1" applyFont="1" applyFill="1"/>
    <xf numFmtId="0" fontId="9" fillId="0" borderId="0" xfId="1" applyFont="1" applyFill="1"/>
    <xf numFmtId="0" fontId="9" fillId="0" borderId="0" xfId="1" applyFont="1" applyFill="1" applyAlignment="1">
      <alignment horizontal="left" indent="2"/>
    </xf>
  </cellXfs>
  <cellStyles count="3">
    <cellStyle name="Comma 2" xfId="2" xr:uid="{1F4ABADF-5F39-4B34-9E45-315F803FFE11}"/>
    <cellStyle name="Normal" xfId="0" builtinId="0" customBuiltin="1"/>
    <cellStyle name="Normal 2" xfId="1" xr:uid="{490023D8-77BB-4487-94DB-745D038A50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oheebOlugbode\AppData\Local\Microsoft\Windows\INetCache\Content.Outlook\I6V2ZEGO\Dec%202024%20YE%20Accounts.xlsx" TargetMode="External"/><Relationship Id="rId1" Type="http://schemas.openxmlformats.org/officeDocument/2006/relationships/externalLinkPath" Target="file:///C:\Users\ToheebOlugbode\AppData\Local\Microsoft\Windows\INetCache\Content.Outlook\I6V2ZEGO\Dec%202024%20YE%20Accou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up"/>
      <sheetName val="Ref"/>
      <sheetName val="Fin Stats"/>
      <sheetName val="Cover"/>
      <sheetName val="Ind Exam"/>
      <sheetName val="SOFA"/>
      <sheetName val="Notes"/>
      <sheetName val="BS"/>
      <sheetName val="TB"/>
      <sheetName val="Sheet3"/>
      <sheetName val="TB 2024"/>
      <sheetName val="Tb2024_All"/>
      <sheetName val="TB 2023 (2)"/>
      <sheetName val="Backup"/>
      <sheetName val="General Ledger Report"/>
      <sheetName val="General Ledger Detail"/>
      <sheetName val="Journals"/>
      <sheetName val="Chart of Accounts"/>
    </sheetNames>
    <sheetDataSet>
      <sheetData sheetId="0" refreshError="1"/>
      <sheetData sheetId="1">
        <row r="13">
          <cell r="B13" t="str">
            <v>SC048054</v>
          </cell>
        </row>
        <row r="14">
          <cell r="B14" t="str">
            <v>Gracemount Community Church</v>
          </cell>
        </row>
      </sheetData>
      <sheetData sheetId="2" refreshError="1"/>
      <sheetData sheetId="3">
        <row r="1">
          <cell r="G1" t="str">
            <v>Charity Number</v>
          </cell>
        </row>
      </sheetData>
      <sheetData sheetId="4" refreshError="1"/>
      <sheetData sheetId="5">
        <row r="6">
          <cell r="D6" t="str">
            <v>Restricted</v>
          </cell>
          <cell r="E6" t="str">
            <v>Unrestricted</v>
          </cell>
          <cell r="F6" t="str">
            <v>Total</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8"/>
  <sheetViews>
    <sheetView showGridLines="0" topLeftCell="A17" zoomScale="55" zoomScaleNormal="55" workbookViewId="0">
      <selection activeCell="C54" sqref="C54"/>
    </sheetView>
  </sheetViews>
  <sheetFormatPr defaultRowHeight="11.4" x14ac:dyDescent="0.2"/>
  <cols>
    <col min="1" max="1" width="16" customWidth="1"/>
    <col min="2" max="2" width="37" customWidth="1"/>
    <col min="3" max="3" width="16.25" customWidth="1"/>
    <col min="4" max="4" width="22" customWidth="1"/>
    <col min="5" max="5" width="23" customWidth="1"/>
    <col min="6" max="6" width="28.75" bestFit="1" customWidth="1"/>
  </cols>
  <sheetData>
    <row r="1" spans="1:6" s="1" customFormat="1" ht="16.8" customHeight="1" x14ac:dyDescent="0.3">
      <c r="A1" s="2" t="s">
        <v>0</v>
      </c>
      <c r="B1" s="2"/>
      <c r="C1" s="2"/>
      <c r="D1" s="2"/>
      <c r="E1" s="2"/>
    </row>
    <row r="2" spans="1:6" s="3" customFormat="1" ht="14.4" customHeight="1" x14ac:dyDescent="0.25">
      <c r="A2" s="4" t="s">
        <v>1</v>
      </c>
      <c r="B2" s="4"/>
      <c r="C2" s="4"/>
      <c r="D2" s="4"/>
      <c r="E2" s="4"/>
    </row>
    <row r="3" spans="1:6" s="3" customFormat="1" ht="14.4" customHeight="1" x14ac:dyDescent="0.25">
      <c r="A3" s="4" t="s">
        <v>2</v>
      </c>
      <c r="B3" s="4"/>
      <c r="C3" s="4"/>
      <c r="D3" s="4"/>
      <c r="E3" s="4"/>
    </row>
    <row r="4" spans="1:6" ht="13.35" customHeight="1" x14ac:dyDescent="0.2"/>
    <row r="5" spans="1:6" s="5" customFormat="1" ht="12.15" customHeight="1" x14ac:dyDescent="0.25">
      <c r="A5" s="6" t="s">
        <v>3</v>
      </c>
      <c r="B5" s="6" t="s">
        <v>4</v>
      </c>
      <c r="C5" s="6" t="s">
        <v>5</v>
      </c>
      <c r="D5" s="7" t="s">
        <v>6</v>
      </c>
      <c r="E5" s="7" t="s">
        <v>7</v>
      </c>
      <c r="F5" s="5" t="s">
        <v>138</v>
      </c>
    </row>
    <row r="6" spans="1:6" s="43" customFormat="1" ht="10.95" customHeight="1" x14ac:dyDescent="0.2">
      <c r="A6" s="42" t="s">
        <v>8</v>
      </c>
      <c r="B6" s="42" t="s">
        <v>9</v>
      </c>
      <c r="C6" s="42" t="s">
        <v>10</v>
      </c>
      <c r="D6" s="42"/>
      <c r="E6" s="44">
        <v>46836.6</v>
      </c>
      <c r="F6" s="43" t="s">
        <v>210</v>
      </c>
    </row>
    <row r="7" spans="1:6" s="43" customFormat="1" ht="10.95" customHeight="1" x14ac:dyDescent="0.2">
      <c r="A7" s="40" t="s">
        <v>11</v>
      </c>
      <c r="B7" s="40" t="s">
        <v>12</v>
      </c>
      <c r="C7" s="40" t="s">
        <v>10</v>
      </c>
      <c r="D7" s="40"/>
      <c r="E7" s="41">
        <v>362.28</v>
      </c>
      <c r="F7" s="43" t="s">
        <v>210</v>
      </c>
    </row>
    <row r="8" spans="1:6" s="43" customFormat="1" ht="10.95" customHeight="1" x14ac:dyDescent="0.2">
      <c r="A8" s="40" t="s">
        <v>13</v>
      </c>
      <c r="B8" s="40" t="s">
        <v>14</v>
      </c>
      <c r="C8" s="40" t="s">
        <v>10</v>
      </c>
      <c r="D8" s="40"/>
      <c r="E8" s="41">
        <v>11080</v>
      </c>
      <c r="F8" s="43" t="s">
        <v>210</v>
      </c>
    </row>
    <row r="9" spans="1:6" s="43" customFormat="1" ht="10.95" customHeight="1" x14ac:dyDescent="0.2">
      <c r="A9" s="40" t="s">
        <v>15</v>
      </c>
      <c r="B9" s="40" t="s">
        <v>16</v>
      </c>
      <c r="C9" s="40" t="s">
        <v>17</v>
      </c>
      <c r="D9" s="40"/>
      <c r="E9" s="41">
        <v>674</v>
      </c>
      <c r="F9" s="43" t="s">
        <v>212</v>
      </c>
    </row>
    <row r="10" spans="1:6" s="43" customFormat="1" ht="10.95" customHeight="1" x14ac:dyDescent="0.2">
      <c r="A10" s="40" t="s">
        <v>18</v>
      </c>
      <c r="B10" s="40" t="s">
        <v>10</v>
      </c>
      <c r="C10" s="40" t="s">
        <v>17</v>
      </c>
      <c r="D10" s="40"/>
      <c r="E10" s="41">
        <v>4000</v>
      </c>
      <c r="F10" s="43" t="s">
        <v>212</v>
      </c>
    </row>
    <row r="11" spans="1:6" s="43" customFormat="1" ht="10.95" customHeight="1" x14ac:dyDescent="0.2">
      <c r="A11" s="40" t="s">
        <v>19</v>
      </c>
      <c r="B11" s="40" t="s">
        <v>20</v>
      </c>
      <c r="C11" s="40" t="s">
        <v>10</v>
      </c>
      <c r="D11" s="40"/>
      <c r="E11" s="41">
        <v>1380</v>
      </c>
      <c r="F11" s="43" t="s">
        <v>212</v>
      </c>
    </row>
    <row r="12" spans="1:6" s="43" customFormat="1" ht="10.95" customHeight="1" x14ac:dyDescent="0.2">
      <c r="A12" s="40" t="s">
        <v>21</v>
      </c>
      <c r="B12" s="40" t="s">
        <v>22</v>
      </c>
      <c r="C12" s="40" t="s">
        <v>10</v>
      </c>
      <c r="D12" s="40"/>
      <c r="E12" s="41">
        <v>2134.1999999999998</v>
      </c>
      <c r="F12" s="43" t="s">
        <v>212</v>
      </c>
    </row>
    <row r="13" spans="1:6" s="43" customFormat="1" ht="10.95" customHeight="1" x14ac:dyDescent="0.2">
      <c r="A13" s="40" t="s">
        <v>23</v>
      </c>
      <c r="B13" s="40" t="s">
        <v>24</v>
      </c>
      <c r="C13" s="40" t="s">
        <v>10</v>
      </c>
      <c r="D13" s="40"/>
      <c r="E13" s="41">
        <v>135</v>
      </c>
      <c r="F13" s="43" t="s">
        <v>212</v>
      </c>
    </row>
    <row r="14" spans="1:6" s="43" customFormat="1" ht="10.95" customHeight="1" x14ac:dyDescent="0.2">
      <c r="A14" s="40" t="s">
        <v>25</v>
      </c>
      <c r="B14" s="40" t="s">
        <v>26</v>
      </c>
      <c r="C14" s="40" t="s">
        <v>10</v>
      </c>
      <c r="D14" s="40"/>
      <c r="E14" s="41">
        <v>1244</v>
      </c>
      <c r="F14" s="43" t="s">
        <v>212</v>
      </c>
    </row>
    <row r="15" spans="1:6" s="43" customFormat="1" ht="10.95" customHeight="1" x14ac:dyDescent="0.2">
      <c r="A15" s="40" t="s">
        <v>27</v>
      </c>
      <c r="B15" s="40" t="s">
        <v>28</v>
      </c>
      <c r="C15" s="40" t="s">
        <v>10</v>
      </c>
      <c r="D15" s="40"/>
      <c r="E15" s="41">
        <v>178.2</v>
      </c>
      <c r="F15" s="43" t="s">
        <v>212</v>
      </c>
    </row>
    <row r="16" spans="1:6" s="43" customFormat="1" ht="10.95" customHeight="1" x14ac:dyDescent="0.2">
      <c r="A16" s="40" t="s">
        <v>29</v>
      </c>
      <c r="B16" s="40" t="s">
        <v>30</v>
      </c>
      <c r="C16" s="40" t="s">
        <v>10</v>
      </c>
      <c r="D16" s="40"/>
      <c r="E16" s="41">
        <v>252</v>
      </c>
      <c r="F16" s="43" t="s">
        <v>212</v>
      </c>
    </row>
    <row r="17" spans="1:8" s="43" customFormat="1" ht="10.95" customHeight="1" x14ac:dyDescent="0.2">
      <c r="A17" s="40" t="s">
        <v>31</v>
      </c>
      <c r="B17" s="40" t="s">
        <v>32</v>
      </c>
      <c r="C17" s="40" t="s">
        <v>10</v>
      </c>
      <c r="D17" s="40"/>
      <c r="E17" s="41">
        <v>20</v>
      </c>
      <c r="F17" s="43" t="s">
        <v>212</v>
      </c>
    </row>
    <row r="18" spans="1:8" s="43" customFormat="1" ht="10.95" customHeight="1" x14ac:dyDescent="0.2">
      <c r="A18" s="40" t="s">
        <v>33</v>
      </c>
      <c r="B18" s="40" t="s">
        <v>34</v>
      </c>
      <c r="C18" s="40" t="s">
        <v>17</v>
      </c>
      <c r="D18" s="40"/>
      <c r="E18" s="41">
        <v>100</v>
      </c>
      <c r="F18" s="43" t="s">
        <v>211</v>
      </c>
    </row>
    <row r="19" spans="1:8" s="43" customFormat="1" ht="10.95" customHeight="1" x14ac:dyDescent="0.2">
      <c r="A19" s="40" t="s">
        <v>35</v>
      </c>
      <c r="B19" s="40" t="s">
        <v>36</v>
      </c>
      <c r="C19" s="40" t="s">
        <v>10</v>
      </c>
      <c r="D19" s="40"/>
      <c r="E19" s="41">
        <v>750</v>
      </c>
      <c r="F19" s="42" t="s">
        <v>209</v>
      </c>
    </row>
    <row r="20" spans="1:8" s="43" customFormat="1" ht="10.95" customHeight="1" x14ac:dyDescent="0.2">
      <c r="A20" s="40" t="s">
        <v>37</v>
      </c>
      <c r="B20" s="40" t="s">
        <v>38</v>
      </c>
      <c r="C20" s="40" t="s">
        <v>10</v>
      </c>
      <c r="D20" s="40"/>
      <c r="E20" s="41">
        <v>500</v>
      </c>
      <c r="F20" s="43" t="s">
        <v>212</v>
      </c>
    </row>
    <row r="21" spans="1:8" s="43" customFormat="1" ht="10.95" customHeight="1" x14ac:dyDescent="0.2">
      <c r="A21" s="40" t="s">
        <v>39</v>
      </c>
      <c r="B21" s="40" t="s">
        <v>40</v>
      </c>
      <c r="C21" s="40" t="s">
        <v>10</v>
      </c>
      <c r="D21" s="40"/>
      <c r="E21" s="41">
        <v>3375</v>
      </c>
      <c r="F21" s="43" t="s">
        <v>212</v>
      </c>
    </row>
    <row r="22" spans="1:8" s="43" customFormat="1" ht="10.95" customHeight="1" x14ac:dyDescent="0.2">
      <c r="A22" s="40" t="s">
        <v>41</v>
      </c>
      <c r="B22" s="40" t="s">
        <v>42</v>
      </c>
      <c r="C22" s="40" t="s">
        <v>10</v>
      </c>
      <c r="D22" s="40"/>
      <c r="E22" s="41">
        <v>6000</v>
      </c>
      <c r="F22" s="43" t="s">
        <v>212</v>
      </c>
    </row>
    <row r="23" spans="1:8" s="43" customFormat="1" ht="10.95" customHeight="1" x14ac:dyDescent="0.2">
      <c r="A23" s="40" t="s">
        <v>43</v>
      </c>
      <c r="B23" s="40" t="s">
        <v>44</v>
      </c>
      <c r="C23" s="40" t="s">
        <v>10</v>
      </c>
      <c r="D23" s="40"/>
      <c r="E23" s="41">
        <v>1040</v>
      </c>
      <c r="F23" s="43" t="s">
        <v>212</v>
      </c>
    </row>
    <row r="24" spans="1:8" s="43" customFormat="1" ht="10.95" customHeight="1" x14ac:dyDescent="0.2">
      <c r="A24" s="40" t="s">
        <v>45</v>
      </c>
      <c r="B24" s="40" t="s">
        <v>46</v>
      </c>
      <c r="C24" s="40" t="s">
        <v>10</v>
      </c>
      <c r="D24" s="40"/>
      <c r="E24" s="41">
        <v>196.7</v>
      </c>
      <c r="F24" s="43" t="s">
        <v>46</v>
      </c>
    </row>
    <row r="25" spans="1:8" s="43" customFormat="1" ht="10.95" customHeight="1" x14ac:dyDescent="0.2">
      <c r="A25" s="40" t="s">
        <v>47</v>
      </c>
      <c r="B25" s="40" t="s">
        <v>48</v>
      </c>
      <c r="C25" s="40" t="s">
        <v>10</v>
      </c>
      <c r="D25" s="40"/>
      <c r="E25" s="41">
        <v>258.64999999999998</v>
      </c>
      <c r="F25" s="43" t="s">
        <v>48</v>
      </c>
    </row>
    <row r="26" spans="1:8" s="43" customFormat="1" ht="10.95" customHeight="1" x14ac:dyDescent="0.2">
      <c r="A26" s="40" t="s">
        <v>49</v>
      </c>
      <c r="B26" s="59" t="s">
        <v>50</v>
      </c>
      <c r="C26" s="40" t="s">
        <v>10</v>
      </c>
      <c r="D26" s="40"/>
      <c r="E26" s="41">
        <v>2951.07</v>
      </c>
      <c r="F26" s="43" t="s">
        <v>46</v>
      </c>
    </row>
    <row r="27" spans="1:8" s="43" customFormat="1" ht="10.95" customHeight="1" x14ac:dyDescent="0.2">
      <c r="A27" s="40" t="s">
        <v>51</v>
      </c>
      <c r="B27" s="40" t="s">
        <v>52</v>
      </c>
      <c r="C27" s="40" t="s">
        <v>53</v>
      </c>
      <c r="D27" s="41">
        <v>50</v>
      </c>
      <c r="E27" s="40"/>
      <c r="F27" s="43" t="s">
        <v>46</v>
      </c>
    </row>
    <row r="28" spans="1:8" s="43" customFormat="1" ht="10.95" customHeight="1" x14ac:dyDescent="0.25">
      <c r="A28" s="40" t="s">
        <v>54</v>
      </c>
      <c r="B28" s="40" t="s">
        <v>55</v>
      </c>
      <c r="C28" s="40" t="s">
        <v>53</v>
      </c>
      <c r="D28" s="41">
        <v>34000</v>
      </c>
      <c r="E28" s="40"/>
      <c r="F28" s="43" t="s">
        <v>213</v>
      </c>
      <c r="H28" s="58" t="s">
        <v>241</v>
      </c>
    </row>
    <row r="29" spans="1:8" s="43" customFormat="1" ht="10.95" customHeight="1" x14ac:dyDescent="0.2">
      <c r="A29" s="40" t="s">
        <v>56</v>
      </c>
      <c r="B29" s="40" t="s">
        <v>57</v>
      </c>
      <c r="C29" s="40" t="s">
        <v>53</v>
      </c>
      <c r="D29" s="41">
        <v>360</v>
      </c>
      <c r="E29" s="40"/>
      <c r="F29" s="43" t="s">
        <v>168</v>
      </c>
    </row>
    <row r="30" spans="1:8" s="43" customFormat="1" ht="10.95" customHeight="1" x14ac:dyDescent="0.2">
      <c r="A30" s="40" t="s">
        <v>58</v>
      </c>
      <c r="B30" s="40" t="s">
        <v>59</v>
      </c>
      <c r="C30" s="40" t="s">
        <v>53</v>
      </c>
      <c r="D30" s="41">
        <v>5958.37</v>
      </c>
      <c r="E30" s="40"/>
      <c r="F30" s="43" t="s">
        <v>213</v>
      </c>
      <c r="H30" s="43" t="s">
        <v>216</v>
      </c>
    </row>
    <row r="31" spans="1:8" s="43" customFormat="1" ht="10.95" customHeight="1" x14ac:dyDescent="0.2">
      <c r="A31" s="40" t="s">
        <v>60</v>
      </c>
      <c r="B31" s="40" t="s">
        <v>61</v>
      </c>
      <c r="C31" s="40" t="s">
        <v>53</v>
      </c>
      <c r="D31" s="41">
        <v>150</v>
      </c>
      <c r="E31" s="40"/>
      <c r="F31" s="43" t="s">
        <v>173</v>
      </c>
      <c r="H31" s="43" t="s">
        <v>216</v>
      </c>
    </row>
    <row r="32" spans="1:8" s="43" customFormat="1" ht="10.95" customHeight="1" x14ac:dyDescent="0.2">
      <c r="A32" s="40" t="s">
        <v>62</v>
      </c>
      <c r="B32" s="40" t="s">
        <v>63</v>
      </c>
      <c r="C32" s="40" t="s">
        <v>53</v>
      </c>
      <c r="D32" s="41">
        <v>454.22</v>
      </c>
      <c r="E32" s="40"/>
      <c r="F32" s="43" t="s">
        <v>170</v>
      </c>
    </row>
    <row r="33" spans="1:8" s="43" customFormat="1" ht="10.95" customHeight="1" x14ac:dyDescent="0.2">
      <c r="A33" s="40" t="s">
        <v>64</v>
      </c>
      <c r="B33" s="40" t="s">
        <v>65</v>
      </c>
      <c r="C33" s="40" t="s">
        <v>53</v>
      </c>
      <c r="D33" s="41">
        <v>393.64</v>
      </c>
      <c r="E33" s="40"/>
      <c r="F33" s="43" t="s">
        <v>170</v>
      </c>
    </row>
    <row r="34" spans="1:8" s="43" customFormat="1" ht="10.95" customHeight="1" x14ac:dyDescent="0.2">
      <c r="A34" s="40" t="s">
        <v>66</v>
      </c>
      <c r="B34" s="40" t="s">
        <v>67</v>
      </c>
      <c r="C34" s="40" t="s">
        <v>53</v>
      </c>
      <c r="D34" s="41">
        <v>1567.62</v>
      </c>
      <c r="E34" s="40"/>
      <c r="F34" s="43" t="s">
        <v>170</v>
      </c>
    </row>
    <row r="35" spans="1:8" s="43" customFormat="1" ht="10.95" customHeight="1" x14ac:dyDescent="0.2">
      <c r="A35" s="40" t="s">
        <v>68</v>
      </c>
      <c r="B35" s="40" t="s">
        <v>69</v>
      </c>
      <c r="C35" s="40" t="s">
        <v>53</v>
      </c>
      <c r="D35" s="41">
        <v>118</v>
      </c>
      <c r="E35" s="40"/>
      <c r="F35" s="43" t="s">
        <v>168</v>
      </c>
    </row>
    <row r="36" spans="1:8" s="43" customFormat="1" ht="10.95" customHeight="1" x14ac:dyDescent="0.2">
      <c r="A36" s="40" t="s">
        <v>70</v>
      </c>
      <c r="B36" s="40" t="s">
        <v>71</v>
      </c>
      <c r="C36" s="40" t="s">
        <v>53</v>
      </c>
      <c r="D36" s="41">
        <v>3474.89</v>
      </c>
      <c r="E36" s="40"/>
      <c r="F36" s="43" t="s">
        <v>171</v>
      </c>
    </row>
    <row r="37" spans="1:8" s="43" customFormat="1" ht="10.95" customHeight="1" x14ac:dyDescent="0.2">
      <c r="A37" s="40" t="s">
        <v>72</v>
      </c>
      <c r="B37" s="40" t="s">
        <v>73</v>
      </c>
      <c r="C37" s="40" t="s">
        <v>53</v>
      </c>
      <c r="D37" s="41">
        <v>373.03</v>
      </c>
      <c r="E37" s="40"/>
      <c r="F37" s="43" t="s">
        <v>171</v>
      </c>
    </row>
    <row r="38" spans="1:8" s="43" customFormat="1" ht="10.95" customHeight="1" x14ac:dyDescent="0.2">
      <c r="A38" s="40" t="s">
        <v>74</v>
      </c>
      <c r="B38" s="40" t="s">
        <v>75</v>
      </c>
      <c r="C38" s="40" t="s">
        <v>53</v>
      </c>
      <c r="D38" s="41">
        <v>1080</v>
      </c>
      <c r="E38" s="40"/>
      <c r="F38" s="43" t="s">
        <v>171</v>
      </c>
    </row>
    <row r="39" spans="1:8" s="43" customFormat="1" ht="10.95" customHeight="1" x14ac:dyDescent="0.2">
      <c r="A39" s="40" t="s">
        <v>76</v>
      </c>
      <c r="B39" s="40" t="s">
        <v>77</v>
      </c>
      <c r="C39" s="40" t="s">
        <v>53</v>
      </c>
      <c r="D39" s="41">
        <v>677.81</v>
      </c>
      <c r="E39" s="40"/>
      <c r="F39" s="43" t="s">
        <v>171</v>
      </c>
    </row>
    <row r="40" spans="1:8" s="43" customFormat="1" ht="10.95" customHeight="1" x14ac:dyDescent="0.2">
      <c r="A40" s="40" t="s">
        <v>78</v>
      </c>
      <c r="B40" s="40" t="s">
        <v>79</v>
      </c>
      <c r="C40" s="40" t="s">
        <v>53</v>
      </c>
      <c r="D40" s="41">
        <v>741.6</v>
      </c>
      <c r="E40" s="40"/>
      <c r="F40" s="43" t="s">
        <v>168</v>
      </c>
    </row>
    <row r="41" spans="1:8" s="43" customFormat="1" ht="10.95" customHeight="1" x14ac:dyDescent="0.2">
      <c r="A41" s="40" t="s">
        <v>80</v>
      </c>
      <c r="B41" s="40" t="s">
        <v>81</v>
      </c>
      <c r="C41" s="40" t="s">
        <v>53</v>
      </c>
      <c r="D41" s="41">
        <v>4418.7299999999996</v>
      </c>
      <c r="E41" s="40"/>
      <c r="F41" s="42" t="s">
        <v>172</v>
      </c>
      <c r="H41" s="43" t="s">
        <v>216</v>
      </c>
    </row>
    <row r="42" spans="1:8" s="43" customFormat="1" ht="10.95" customHeight="1" x14ac:dyDescent="0.2">
      <c r="A42" s="40" t="s">
        <v>82</v>
      </c>
      <c r="B42" s="40" t="s">
        <v>83</v>
      </c>
      <c r="C42" s="40" t="s">
        <v>53</v>
      </c>
      <c r="D42" s="41">
        <v>1600</v>
      </c>
      <c r="E42" s="40"/>
      <c r="F42" s="42" t="s">
        <v>172</v>
      </c>
    </row>
    <row r="43" spans="1:8" s="43" customFormat="1" ht="10.95" customHeight="1" x14ac:dyDescent="0.2">
      <c r="A43" s="40" t="s">
        <v>84</v>
      </c>
      <c r="B43" s="40" t="s">
        <v>85</v>
      </c>
      <c r="C43" s="40" t="s">
        <v>53</v>
      </c>
      <c r="D43" s="41">
        <v>1608</v>
      </c>
      <c r="E43" s="40"/>
      <c r="F43" s="43" t="s">
        <v>171</v>
      </c>
    </row>
    <row r="44" spans="1:8" s="43" customFormat="1" ht="10.95" customHeight="1" x14ac:dyDescent="0.2">
      <c r="A44" s="40" t="s">
        <v>86</v>
      </c>
      <c r="B44" s="40" t="s">
        <v>87</v>
      </c>
      <c r="C44" s="40" t="s">
        <v>53</v>
      </c>
      <c r="D44" s="41">
        <v>1244</v>
      </c>
      <c r="E44" s="40"/>
      <c r="F44" s="42" t="s">
        <v>172</v>
      </c>
    </row>
    <row r="45" spans="1:8" s="43" customFormat="1" ht="10.95" customHeight="1" x14ac:dyDescent="0.2">
      <c r="A45" s="40" t="s">
        <v>88</v>
      </c>
      <c r="B45" s="40" t="s">
        <v>89</v>
      </c>
      <c r="C45" s="40" t="s">
        <v>53</v>
      </c>
      <c r="D45" s="41">
        <v>4483.1899999999996</v>
      </c>
      <c r="E45" s="40"/>
      <c r="F45" s="43" t="s">
        <v>168</v>
      </c>
    </row>
    <row r="46" spans="1:8" s="43" customFormat="1" ht="10.95" customHeight="1" x14ac:dyDescent="0.2">
      <c r="A46" s="40" t="s">
        <v>90</v>
      </c>
      <c r="B46" s="40" t="s">
        <v>91</v>
      </c>
      <c r="C46" s="40" t="s">
        <v>53</v>
      </c>
      <c r="D46" s="41">
        <v>496.67</v>
      </c>
      <c r="E46" s="40"/>
      <c r="F46" s="42" t="s">
        <v>172</v>
      </c>
    </row>
    <row r="47" spans="1:8" s="43" customFormat="1" ht="10.95" customHeight="1" x14ac:dyDescent="0.2">
      <c r="A47" s="40" t="s">
        <v>92</v>
      </c>
      <c r="B47" s="40" t="s">
        <v>93</v>
      </c>
      <c r="C47" s="40" t="s">
        <v>53</v>
      </c>
      <c r="D47" s="41">
        <v>1540</v>
      </c>
      <c r="E47" s="40"/>
      <c r="F47" s="42" t="s">
        <v>172</v>
      </c>
    </row>
    <row r="48" spans="1:8" s="43" customFormat="1" ht="10.95" customHeight="1" x14ac:dyDescent="0.2">
      <c r="A48" s="40" t="s">
        <v>94</v>
      </c>
      <c r="B48" s="40" t="s">
        <v>95</v>
      </c>
      <c r="C48" s="40" t="s">
        <v>53</v>
      </c>
      <c r="D48" s="41">
        <v>1040</v>
      </c>
      <c r="E48" s="40"/>
      <c r="F48" s="42" t="s">
        <v>172</v>
      </c>
    </row>
    <row r="49" spans="1:8" s="43" customFormat="1" ht="10.95" customHeight="1" x14ac:dyDescent="0.2">
      <c r="A49" s="40" t="s">
        <v>96</v>
      </c>
      <c r="B49" s="40" t="s">
        <v>97</v>
      </c>
      <c r="C49" s="40" t="s">
        <v>53</v>
      </c>
      <c r="D49" s="41">
        <v>2635.23</v>
      </c>
      <c r="E49" s="40"/>
      <c r="F49" s="43" t="s">
        <v>173</v>
      </c>
    </row>
    <row r="50" spans="1:8" s="43" customFormat="1" ht="10.95" customHeight="1" x14ac:dyDescent="0.2">
      <c r="A50" s="40" t="s">
        <v>98</v>
      </c>
      <c r="B50" s="40" t="s">
        <v>99</v>
      </c>
      <c r="C50" s="40" t="s">
        <v>53</v>
      </c>
      <c r="D50" s="41">
        <v>1129.1400000000001</v>
      </c>
      <c r="E50" s="40"/>
      <c r="F50" s="43" t="s">
        <v>168</v>
      </c>
    </row>
    <row r="51" spans="1:8" s="43" customFormat="1" ht="10.95" customHeight="1" x14ac:dyDescent="0.2">
      <c r="A51" s="40" t="s">
        <v>100</v>
      </c>
      <c r="B51" s="40" t="s">
        <v>101</v>
      </c>
      <c r="C51" s="40" t="s">
        <v>102</v>
      </c>
      <c r="D51" s="41">
        <v>1152.73</v>
      </c>
      <c r="E51" s="40"/>
      <c r="F51" s="43" t="s">
        <v>168</v>
      </c>
    </row>
    <row r="52" spans="1:8" s="43" customFormat="1" ht="10.95" customHeight="1" x14ac:dyDescent="0.2">
      <c r="A52" s="40" t="s">
        <v>103</v>
      </c>
      <c r="B52" s="40" t="s">
        <v>104</v>
      </c>
      <c r="C52" s="40" t="s">
        <v>53</v>
      </c>
      <c r="D52" s="41">
        <v>83.9</v>
      </c>
      <c r="E52" s="40"/>
      <c r="F52" s="42" t="s">
        <v>170</v>
      </c>
    </row>
    <row r="53" spans="1:8" s="43" customFormat="1" ht="10.95" customHeight="1" x14ac:dyDescent="0.2">
      <c r="A53" s="40" t="s">
        <v>105</v>
      </c>
      <c r="B53" s="40" t="s">
        <v>106</v>
      </c>
      <c r="C53" s="40" t="s">
        <v>53</v>
      </c>
      <c r="D53" s="41">
        <v>1122.2</v>
      </c>
      <c r="E53" s="40"/>
      <c r="F53" s="42" t="s">
        <v>170</v>
      </c>
    </row>
    <row r="54" spans="1:8" s="43" customFormat="1" ht="10.95" customHeight="1" x14ac:dyDescent="0.2">
      <c r="A54" s="40" t="s">
        <v>107</v>
      </c>
      <c r="B54" s="40" t="s">
        <v>108</v>
      </c>
      <c r="C54" s="40" t="s">
        <v>53</v>
      </c>
      <c r="D54" s="41">
        <v>941.22</v>
      </c>
      <c r="E54" s="40"/>
      <c r="F54" s="43" t="s">
        <v>173</v>
      </c>
    </row>
    <row r="55" spans="1:8" s="43" customFormat="1" ht="10.95" customHeight="1" x14ac:dyDescent="0.2">
      <c r="A55" s="40" t="s">
        <v>109</v>
      </c>
      <c r="B55" s="40" t="s">
        <v>110</v>
      </c>
      <c r="C55" s="40" t="s">
        <v>53</v>
      </c>
      <c r="D55" s="41">
        <v>176</v>
      </c>
      <c r="E55" s="40"/>
      <c r="F55" s="43" t="s">
        <v>173</v>
      </c>
    </row>
    <row r="56" spans="1:8" s="43" customFormat="1" ht="10.95" customHeight="1" x14ac:dyDescent="0.2">
      <c r="A56" s="40" t="s">
        <v>111</v>
      </c>
      <c r="B56" s="40" t="s">
        <v>112</v>
      </c>
      <c r="C56" s="40" t="s">
        <v>102</v>
      </c>
      <c r="D56" s="41">
        <v>1247.6500000000001</v>
      </c>
      <c r="E56" s="40"/>
      <c r="F56" s="43" t="s">
        <v>173</v>
      </c>
    </row>
    <row r="57" spans="1:8" s="43" customFormat="1" ht="10.95" customHeight="1" x14ac:dyDescent="0.2">
      <c r="A57" s="40" t="s">
        <v>113</v>
      </c>
      <c r="B57" s="40" t="s">
        <v>114</v>
      </c>
      <c r="C57" s="40" t="s">
        <v>53</v>
      </c>
      <c r="D57" s="41">
        <v>85</v>
      </c>
      <c r="E57" s="40"/>
      <c r="F57" s="43" t="s">
        <v>173</v>
      </c>
    </row>
    <row r="58" spans="1:8" s="43" customFormat="1" ht="10.95" customHeight="1" x14ac:dyDescent="0.2">
      <c r="A58" s="40" t="s">
        <v>115</v>
      </c>
      <c r="B58" s="40" t="s">
        <v>116</v>
      </c>
      <c r="C58" s="40" t="s">
        <v>102</v>
      </c>
      <c r="D58" s="41">
        <v>806.09</v>
      </c>
      <c r="E58" s="40"/>
      <c r="F58" s="43" t="s">
        <v>173</v>
      </c>
    </row>
    <row r="59" spans="1:8" s="43" customFormat="1" ht="10.95" customHeight="1" x14ac:dyDescent="0.2">
      <c r="A59" s="40" t="s">
        <v>117</v>
      </c>
      <c r="B59" s="40" t="s">
        <v>118</v>
      </c>
      <c r="C59" s="40" t="s">
        <v>102</v>
      </c>
      <c r="D59" s="41">
        <v>2259.14</v>
      </c>
      <c r="E59" s="40"/>
      <c r="F59" s="43" t="s">
        <v>171</v>
      </c>
    </row>
    <row r="60" spans="1:8" s="43" customFormat="1" ht="10.95" customHeight="1" x14ac:dyDescent="0.2">
      <c r="A60" s="40" t="s">
        <v>119</v>
      </c>
      <c r="B60" s="40" t="s">
        <v>120</v>
      </c>
      <c r="C60" s="40" t="s">
        <v>53</v>
      </c>
      <c r="D60" s="41">
        <v>3839.88</v>
      </c>
      <c r="E60" s="40"/>
      <c r="F60" s="43" t="s">
        <v>168</v>
      </c>
    </row>
    <row r="61" spans="1:8" s="43" customFormat="1" ht="10.95" customHeight="1" x14ac:dyDescent="0.2">
      <c r="A61" s="40" t="s">
        <v>121</v>
      </c>
      <c r="B61" s="40" t="s">
        <v>122</v>
      </c>
      <c r="C61" s="40" t="s">
        <v>53</v>
      </c>
      <c r="D61" s="41">
        <v>4444.96</v>
      </c>
      <c r="E61" s="40"/>
      <c r="F61" s="43" t="s">
        <v>172</v>
      </c>
      <c r="H61" s="43" t="s">
        <v>216</v>
      </c>
    </row>
    <row r="62" spans="1:8" s="43" customFormat="1" ht="10.95" customHeight="1" x14ac:dyDescent="0.2">
      <c r="A62" s="40" t="s">
        <v>123</v>
      </c>
      <c r="B62" s="40" t="s">
        <v>124</v>
      </c>
      <c r="C62" s="40" t="s">
        <v>102</v>
      </c>
      <c r="D62" s="41">
        <v>5406</v>
      </c>
      <c r="E62" s="40"/>
      <c r="F62" s="43" t="s">
        <v>214</v>
      </c>
    </row>
    <row r="63" spans="1:8" s="43" customFormat="1" ht="10.95" customHeight="1" x14ac:dyDescent="0.2">
      <c r="A63" s="40" t="s">
        <v>125</v>
      </c>
      <c r="B63" s="40" t="s">
        <v>126</v>
      </c>
      <c r="C63" s="40" t="s">
        <v>102</v>
      </c>
      <c r="D63" s="41">
        <v>716.4</v>
      </c>
      <c r="E63" s="40"/>
      <c r="F63" s="43" t="s">
        <v>173</v>
      </c>
    </row>
    <row r="64" spans="1:8" s="43" customFormat="1" ht="10.95" customHeight="1" x14ac:dyDescent="0.2">
      <c r="A64" s="40" t="s">
        <v>127</v>
      </c>
      <c r="B64" s="40" t="s">
        <v>128</v>
      </c>
      <c r="C64" s="40" t="s">
        <v>102</v>
      </c>
      <c r="D64" s="41">
        <v>490.4</v>
      </c>
      <c r="E64" s="40"/>
      <c r="F64" s="43" t="s">
        <v>173</v>
      </c>
    </row>
    <row r="65" spans="1:6" ht="10.95" customHeight="1" x14ac:dyDescent="0.2">
      <c r="A65" s="8" t="s">
        <v>129</v>
      </c>
      <c r="B65" s="8" t="s">
        <v>1</v>
      </c>
      <c r="C65" s="8" t="s">
        <v>130</v>
      </c>
      <c r="D65" s="9">
        <v>209793.28</v>
      </c>
      <c r="E65" s="8"/>
      <c r="F65" s="39" t="s">
        <v>215</v>
      </c>
    </row>
    <row r="66" spans="1:6" ht="10.95" customHeight="1" x14ac:dyDescent="0.2">
      <c r="A66" s="8" t="s">
        <v>131</v>
      </c>
      <c r="B66" s="8" t="s">
        <v>132</v>
      </c>
      <c r="C66" s="8" t="s">
        <v>133</v>
      </c>
      <c r="D66" s="8"/>
      <c r="E66" s="9">
        <v>12500</v>
      </c>
      <c r="F66" s="39" t="s">
        <v>132</v>
      </c>
    </row>
    <row r="67" spans="1:6" ht="10.95" customHeight="1" x14ac:dyDescent="0.2">
      <c r="A67" s="8" t="s">
        <v>134</v>
      </c>
      <c r="B67" s="8" t="s">
        <v>135</v>
      </c>
      <c r="C67" s="8" t="s">
        <v>136</v>
      </c>
      <c r="D67" s="8"/>
      <c r="E67" s="9">
        <v>206191.29</v>
      </c>
      <c r="F67" s="39" t="s">
        <v>135</v>
      </c>
    </row>
    <row r="68" spans="1:6" ht="10.95" customHeight="1" x14ac:dyDescent="0.2">
      <c r="A68" s="10" t="s">
        <v>137</v>
      </c>
      <c r="B68" s="10"/>
      <c r="C68" s="10"/>
      <c r="D68" s="11">
        <f>SUM(D6:D67)</f>
        <v>302158.99</v>
      </c>
      <c r="E68" s="11">
        <f>SUM(E6:E67)</f>
        <v>302158.99</v>
      </c>
    </row>
  </sheetData>
  <autoFilter ref="A5:F68" xr:uid="{00000000-0001-0000-0000-000000000000}"/>
  <pageMargins left="0.7" right="0.7" top="0.75" bottom="0.75" header="0.3" footer="0.3"/>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FE304-8E3C-4622-A3BA-624D3B0B70C1}">
  <dimension ref="B6:B17"/>
  <sheetViews>
    <sheetView view="pageBreakPreview" zoomScale="60" zoomScaleNormal="100" workbookViewId="0">
      <selection activeCell="B15" sqref="B15"/>
    </sheetView>
  </sheetViews>
  <sheetFormatPr defaultRowHeight="11.4" x14ac:dyDescent="0.2"/>
  <sheetData>
    <row r="6" spans="2:2" ht="24.6" x14ac:dyDescent="0.4">
      <c r="B6" s="63" t="s">
        <v>1</v>
      </c>
    </row>
    <row r="10" spans="2:2" ht="13.8" x14ac:dyDescent="0.25">
      <c r="B10" s="12" t="s">
        <v>245</v>
      </c>
    </row>
    <row r="11" spans="2:2" ht="13.8" x14ac:dyDescent="0.25">
      <c r="B11" s="12" t="s">
        <v>246</v>
      </c>
    </row>
    <row r="16" spans="2:2" ht="13.8" x14ac:dyDescent="0.25">
      <c r="B16" s="64" t="s">
        <v>247</v>
      </c>
    </row>
    <row r="17" spans="2:2" ht="13.8" x14ac:dyDescent="0.25">
      <c r="B17" s="64" t="s">
        <v>248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3036F-E93E-4390-A7E9-C550F9F48848}">
  <sheetPr>
    <pageSetUpPr fitToPage="1"/>
  </sheetPr>
  <dimension ref="A1:G30"/>
  <sheetViews>
    <sheetView view="pageBreakPreview" zoomScale="60" zoomScaleNormal="100" workbookViewId="0">
      <selection activeCell="B14" sqref="B14"/>
    </sheetView>
  </sheetViews>
  <sheetFormatPr defaultColWidth="10" defaultRowHeight="13.8" x14ac:dyDescent="0.25"/>
  <cols>
    <col min="1" max="1" width="6.25" style="13" customWidth="1"/>
    <col min="2" max="2" width="24.375" style="13" customWidth="1"/>
    <col min="3" max="3" width="6.375" style="13" customWidth="1"/>
    <col min="4" max="4" width="5.5" style="13" customWidth="1"/>
    <col min="5" max="5" width="28.25" style="13" customWidth="1"/>
    <col min="6" max="6" width="4.375" style="13" customWidth="1"/>
    <col min="7" max="7" width="28.25" style="13" customWidth="1"/>
    <col min="8" max="16384" width="10" style="13"/>
  </cols>
  <sheetData>
    <row r="1" spans="1:7" x14ac:dyDescent="0.25">
      <c r="A1" s="13" t="s">
        <v>1</v>
      </c>
      <c r="F1" s="55" t="s">
        <v>245</v>
      </c>
      <c r="G1" s="55" t="s">
        <v>246</v>
      </c>
    </row>
    <row r="2" spans="1:7" x14ac:dyDescent="0.25">
      <c r="A2" s="13" t="s">
        <v>231</v>
      </c>
    </row>
    <row r="3" spans="1:7" x14ac:dyDescent="0.25">
      <c r="A3" s="46" t="s">
        <v>2</v>
      </c>
      <c r="B3" s="56"/>
      <c r="C3" s="56"/>
      <c r="D3" s="56"/>
      <c r="E3" s="56"/>
    </row>
    <row r="5" spans="1:7" x14ac:dyDescent="0.25">
      <c r="E5" s="21" t="str">
        <f>SOFA!D5</f>
        <v>31 December 2025</v>
      </c>
      <c r="G5" s="21" t="str">
        <f>SOFA!H5</f>
        <v xml:space="preserve"> December 2024</v>
      </c>
    </row>
    <row r="6" spans="1:7" x14ac:dyDescent="0.25">
      <c r="C6" s="17" t="s">
        <v>220</v>
      </c>
      <c r="E6" s="23" t="s">
        <v>159</v>
      </c>
      <c r="G6" s="23" t="s">
        <v>159</v>
      </c>
    </row>
    <row r="8" spans="1:7" x14ac:dyDescent="0.25">
      <c r="A8" s="13" t="s">
        <v>232</v>
      </c>
      <c r="E8" s="25">
        <v>0</v>
      </c>
      <c r="G8" s="25">
        <v>0</v>
      </c>
    </row>
    <row r="9" spans="1:7" x14ac:dyDescent="0.25">
      <c r="E9" s="25"/>
      <c r="G9" s="25"/>
    </row>
    <row r="10" spans="1:7" x14ac:dyDescent="0.25">
      <c r="A10" s="13" t="s">
        <v>233</v>
      </c>
      <c r="E10" s="25">
        <v>0</v>
      </c>
      <c r="G10" s="25">
        <v>0</v>
      </c>
    </row>
    <row r="11" spans="1:7" x14ac:dyDescent="0.25">
      <c r="E11" s="25"/>
      <c r="G11" s="25"/>
    </row>
    <row r="12" spans="1:7" x14ac:dyDescent="0.25">
      <c r="A12" s="13" t="s">
        <v>234</v>
      </c>
      <c r="E12" s="25">
        <f>'Trial Balance'!D65</f>
        <v>209793.28</v>
      </c>
      <c r="G12" s="25">
        <v>218691.29</v>
      </c>
    </row>
    <row r="13" spans="1:7" x14ac:dyDescent="0.25">
      <c r="E13" s="25"/>
      <c r="G13" s="25"/>
    </row>
    <row r="14" spans="1:7" x14ac:dyDescent="0.25">
      <c r="A14" s="13" t="s">
        <v>235</v>
      </c>
      <c r="E14" s="57">
        <f>'Trial Balance'!E66</f>
        <v>12500</v>
      </c>
      <c r="G14" s="57">
        <v>12500</v>
      </c>
    </row>
    <row r="15" spans="1:7" x14ac:dyDescent="0.25">
      <c r="E15" s="25"/>
      <c r="G15" s="25"/>
    </row>
    <row r="16" spans="1:7" x14ac:dyDescent="0.25">
      <c r="A16" s="13" t="s">
        <v>236</v>
      </c>
      <c r="E16" s="25">
        <f>SUM(E10:E12)-E14</f>
        <v>197293.28</v>
      </c>
      <c r="G16" s="25">
        <v>206191.29</v>
      </c>
    </row>
    <row r="17" spans="1:7" x14ac:dyDescent="0.25">
      <c r="E17" s="25"/>
      <c r="G17" s="25"/>
    </row>
    <row r="18" spans="1:7" ht="14.4" thickBot="1" x14ac:dyDescent="0.3">
      <c r="A18" s="13" t="s">
        <v>237</v>
      </c>
      <c r="E18" s="28">
        <f>E16+E8</f>
        <v>197293.28</v>
      </c>
      <c r="G18" s="28">
        <v>206191.29</v>
      </c>
    </row>
    <row r="19" spans="1:7" ht="14.4" thickTop="1" x14ac:dyDescent="0.25">
      <c r="E19" s="25"/>
      <c r="G19" s="25"/>
    </row>
    <row r="20" spans="1:7" x14ac:dyDescent="0.25">
      <c r="E20" s="25"/>
      <c r="G20" s="25"/>
    </row>
    <row r="21" spans="1:7" x14ac:dyDescent="0.25">
      <c r="A21" s="17" t="s">
        <v>238</v>
      </c>
      <c r="E21" s="25"/>
      <c r="G21" s="25"/>
    </row>
    <row r="22" spans="1:7" x14ac:dyDescent="0.25">
      <c r="A22" s="13" t="s">
        <v>180</v>
      </c>
      <c r="C22" s="16">
        <v>4</v>
      </c>
      <c r="E22" s="25">
        <f>Notes!J70</f>
        <v>177795.37</v>
      </c>
      <c r="G22" s="25">
        <v>191421.18</v>
      </c>
    </row>
    <row r="23" spans="1:7" x14ac:dyDescent="0.25">
      <c r="A23" s="13" t="s">
        <v>182</v>
      </c>
      <c r="C23" s="16">
        <v>5</v>
      </c>
      <c r="E23" s="25">
        <f>Notes!J86</f>
        <v>19497.75</v>
      </c>
      <c r="G23" s="25">
        <v>14769.949999999999</v>
      </c>
    </row>
    <row r="24" spans="1:7" x14ac:dyDescent="0.25">
      <c r="E24" s="25"/>
      <c r="G24" s="25"/>
    </row>
    <row r="25" spans="1:7" ht="14.4" thickBot="1" x14ac:dyDescent="0.3">
      <c r="A25" s="13" t="s">
        <v>239</v>
      </c>
      <c r="E25" s="28">
        <f>SUM(E22:E24)</f>
        <v>197293.12</v>
      </c>
      <c r="G25" s="28">
        <v>206191.13</v>
      </c>
    </row>
    <row r="26" spans="1:7" ht="14.4" thickTop="1" x14ac:dyDescent="0.25"/>
    <row r="27" spans="1:7" hidden="1" x14ac:dyDescent="0.25">
      <c r="E27" s="32">
        <f>E18-E25</f>
        <v>0.16000000000349246</v>
      </c>
    </row>
    <row r="30" spans="1:7" x14ac:dyDescent="0.25">
      <c r="A30" s="13" t="s">
        <v>240</v>
      </c>
    </row>
  </sheetData>
  <pageMargins left="0.70866141732283472" right="0.70866141732283472" top="0.74803149606299213" bottom="0.74803149606299213" header="0.31496062992125984" footer="0.31496062992125984"/>
  <pageSetup paperSize="9" scale="94"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14B9A-814F-4184-A259-6CF8D0F6BFFF}">
  <sheetPr>
    <pageSetUpPr fitToPage="1"/>
  </sheetPr>
  <dimension ref="A1:H25"/>
  <sheetViews>
    <sheetView view="pageBreakPreview" zoomScale="60" zoomScaleNormal="98" workbookViewId="0">
      <selection activeCell="E41" sqref="E41"/>
    </sheetView>
  </sheetViews>
  <sheetFormatPr defaultColWidth="10" defaultRowHeight="13.8" x14ac:dyDescent="0.25"/>
  <cols>
    <col min="1" max="1" width="17.75" style="13" customWidth="1"/>
    <col min="2" max="2" width="15.125" style="13" customWidth="1"/>
    <col min="3" max="3" width="7.75" style="13" customWidth="1"/>
    <col min="4" max="5" width="19.625" style="13" customWidth="1"/>
    <col min="6" max="6" width="21.25" style="13" customWidth="1"/>
    <col min="7" max="7" width="4.625" style="13" customWidth="1"/>
    <col min="8" max="8" width="21.25" style="45" customWidth="1"/>
    <col min="9" max="16384" width="10" style="13"/>
  </cols>
  <sheetData>
    <row r="1" spans="1:8" x14ac:dyDescent="0.25">
      <c r="A1" s="13" t="str">
        <f>[1]Ref!B14</f>
        <v>Gracemount Community Church</v>
      </c>
    </row>
    <row r="2" spans="1:8" x14ac:dyDescent="0.25">
      <c r="A2" s="13" t="s">
        <v>217</v>
      </c>
    </row>
    <row r="3" spans="1:8" x14ac:dyDescent="0.25">
      <c r="A3" s="46" t="s">
        <v>227</v>
      </c>
    </row>
    <row r="5" spans="1:8" x14ac:dyDescent="0.25">
      <c r="D5" s="65" t="s">
        <v>207</v>
      </c>
      <c r="E5" s="66"/>
      <c r="F5" s="66"/>
      <c r="H5" s="47" t="s">
        <v>228</v>
      </c>
    </row>
    <row r="6" spans="1:8" x14ac:dyDescent="0.25">
      <c r="D6" s="23" t="s">
        <v>218</v>
      </c>
      <c r="E6" s="23" t="s">
        <v>219</v>
      </c>
      <c r="F6" s="21" t="s">
        <v>137</v>
      </c>
      <c r="H6" s="47"/>
    </row>
    <row r="7" spans="1:8" x14ac:dyDescent="0.25">
      <c r="C7" s="17" t="s">
        <v>220</v>
      </c>
      <c r="D7" s="48" t="s">
        <v>159</v>
      </c>
      <c r="E7" s="48" t="s">
        <v>159</v>
      </c>
      <c r="F7" s="48" t="s">
        <v>159</v>
      </c>
      <c r="G7" s="17"/>
      <c r="H7" s="48" t="s">
        <v>159</v>
      </c>
    </row>
    <row r="9" spans="1:8" x14ac:dyDescent="0.25">
      <c r="A9" s="13" t="s">
        <v>221</v>
      </c>
    </row>
    <row r="10" spans="1:8" x14ac:dyDescent="0.25">
      <c r="A10" s="13" t="s">
        <v>158</v>
      </c>
      <c r="C10" s="16">
        <v>2</v>
      </c>
      <c r="D10" s="49">
        <f>Notes!F40</f>
        <v>850</v>
      </c>
      <c r="E10" s="50">
        <f>Notes!G40</f>
        <v>82567.7</v>
      </c>
      <c r="F10" s="50">
        <f>+D10+E10</f>
        <v>83417.7</v>
      </c>
      <c r="G10" s="12"/>
      <c r="H10" s="50">
        <v>74644.439999999988</v>
      </c>
    </row>
    <row r="11" spans="1:8" x14ac:dyDescent="0.25">
      <c r="C11" s="16"/>
      <c r="D11" s="45"/>
      <c r="E11" s="45"/>
      <c r="F11" s="45"/>
      <c r="G11" s="12"/>
    </row>
    <row r="12" spans="1:8" x14ac:dyDescent="0.25">
      <c r="A12" s="17" t="s">
        <v>222</v>
      </c>
      <c r="C12" s="16"/>
      <c r="D12" s="51">
        <f>SUM(D10:D11)</f>
        <v>850</v>
      </c>
      <c r="E12" s="52">
        <f>SUM(E10:E11)</f>
        <v>82567.7</v>
      </c>
      <c r="F12" s="52">
        <f>SUM(F10:F11)</f>
        <v>83417.7</v>
      </c>
      <c r="G12" s="12"/>
      <c r="H12" s="52">
        <v>74644.439999999988</v>
      </c>
    </row>
    <row r="13" spans="1:8" x14ac:dyDescent="0.25">
      <c r="C13" s="16"/>
      <c r="D13" s="45"/>
      <c r="E13" s="45"/>
      <c r="F13" s="45"/>
      <c r="G13" s="12"/>
    </row>
    <row r="14" spans="1:8" x14ac:dyDescent="0.25">
      <c r="A14" s="13" t="s">
        <v>223</v>
      </c>
      <c r="C14" s="16"/>
      <c r="D14" s="45"/>
      <c r="E14" s="45"/>
      <c r="F14" s="45"/>
      <c r="G14" s="12"/>
    </row>
    <row r="15" spans="1:8" x14ac:dyDescent="0.25">
      <c r="A15" s="13" t="s">
        <v>224</v>
      </c>
      <c r="C15" s="16">
        <v>3</v>
      </c>
      <c r="D15" s="53">
        <f>-Notes!F59</f>
        <v>-1122.2</v>
      </c>
      <c r="E15" s="53">
        <f>-Notes!G59</f>
        <v>-91193.510000000009</v>
      </c>
      <c r="F15" s="53">
        <f>+D15+E15</f>
        <v>-92315.71</v>
      </c>
      <c r="G15" s="12"/>
      <c r="H15" s="53">
        <v>-48671.829999999994</v>
      </c>
    </row>
    <row r="16" spans="1:8" x14ac:dyDescent="0.25">
      <c r="C16" s="16"/>
      <c r="D16" s="45"/>
      <c r="E16" s="45"/>
      <c r="F16" s="45"/>
    </row>
    <row r="17" spans="1:8" ht="14.4" thickBot="1" x14ac:dyDescent="0.3">
      <c r="A17" s="17" t="s">
        <v>225</v>
      </c>
      <c r="C17" s="16"/>
      <c r="D17" s="54">
        <f>D12+D15</f>
        <v>-272.20000000000005</v>
      </c>
      <c r="E17" s="54">
        <f>E12+E15</f>
        <v>-8625.8100000000122</v>
      </c>
      <c r="F17" s="54">
        <f>F12+F15</f>
        <v>-8898.0100000000093</v>
      </c>
      <c r="H17" s="54">
        <v>25972.609999999993</v>
      </c>
    </row>
    <row r="18" spans="1:8" ht="14.4" thickTop="1" x14ac:dyDescent="0.25">
      <c r="C18" s="16"/>
      <c r="D18" s="45"/>
      <c r="E18" s="45"/>
      <c r="F18" s="45"/>
    </row>
    <row r="19" spans="1:8" x14ac:dyDescent="0.25">
      <c r="C19" s="16"/>
      <c r="D19" s="45"/>
      <c r="E19" s="45"/>
      <c r="F19" s="45"/>
    </row>
    <row r="20" spans="1:8" x14ac:dyDescent="0.25">
      <c r="A20" s="13" t="s">
        <v>226</v>
      </c>
      <c r="C20" s="16"/>
      <c r="D20" s="45">
        <f>D17</f>
        <v>-272.20000000000005</v>
      </c>
      <c r="E20" s="45">
        <f>E17</f>
        <v>-8625.8100000000122</v>
      </c>
      <c r="F20" s="45">
        <f>F17</f>
        <v>-8898.0100000000093</v>
      </c>
      <c r="H20" s="45">
        <v>25972.609999999993</v>
      </c>
    </row>
    <row r="21" spans="1:8" x14ac:dyDescent="0.25">
      <c r="C21" s="16"/>
      <c r="D21" s="45"/>
      <c r="E21" s="45"/>
      <c r="F21" s="45"/>
    </row>
    <row r="22" spans="1:8" x14ac:dyDescent="0.25">
      <c r="A22" s="13" t="s">
        <v>229</v>
      </c>
      <c r="C22" s="16">
        <v>5</v>
      </c>
      <c r="D22" s="45">
        <f>Notes!F86</f>
        <v>14769.949999999999</v>
      </c>
      <c r="E22" s="45">
        <f>Notes!F66</f>
        <v>191421.18</v>
      </c>
      <c r="F22" s="50">
        <f>+D22+E22</f>
        <v>206191.13</v>
      </c>
      <c r="H22" s="50">
        <v>180218.52000000002</v>
      </c>
    </row>
    <row r="23" spans="1:8" x14ac:dyDescent="0.25">
      <c r="C23" s="16"/>
      <c r="D23" s="45"/>
      <c r="E23" s="45"/>
      <c r="F23" s="45"/>
    </row>
    <row r="24" spans="1:8" ht="14.4" thickBot="1" x14ac:dyDescent="0.3">
      <c r="A24" s="17" t="s">
        <v>230</v>
      </c>
      <c r="C24" s="16"/>
      <c r="D24" s="31">
        <f>D22+D20</f>
        <v>14497.749999999998</v>
      </c>
      <c r="E24" s="31">
        <f>E22+E20</f>
        <v>182795.37</v>
      </c>
      <c r="F24" s="31">
        <f>F22+F20</f>
        <v>197293.12</v>
      </c>
      <c r="H24" s="31">
        <v>206191.13</v>
      </c>
    </row>
    <row r="25" spans="1:8" ht="14.4" thickTop="1" x14ac:dyDescent="0.25"/>
  </sheetData>
  <mergeCells count="1">
    <mergeCell ref="D5:F5"/>
  </mergeCells>
  <pageMargins left="0.70866141732283472" right="0.70866141732283472" top="0.74803149606299213" bottom="0.74803149606299213" header="0.31496062992125984" footer="0.31496062992125984"/>
  <pageSetup paperSize="9" scale="76"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2329F-EF3E-4189-A967-AD313EAC89F7}">
  <dimension ref="A1:L126"/>
  <sheetViews>
    <sheetView tabSelected="1" view="pageBreakPreview" zoomScale="85" zoomScaleNormal="100" zoomScaleSheetLayoutView="85" workbookViewId="0">
      <selection activeCell="H1" sqref="H1"/>
    </sheetView>
  </sheetViews>
  <sheetFormatPr defaultColWidth="10" defaultRowHeight="13.8" x14ac:dyDescent="0.25"/>
  <cols>
    <col min="1" max="1" width="8.625" style="16" customWidth="1"/>
    <col min="2" max="2" width="5.5" style="13" customWidth="1"/>
    <col min="3" max="4" width="10" style="13"/>
    <col min="5" max="5" width="11.125" style="13" customWidth="1"/>
    <col min="6" max="6" width="15" style="13" customWidth="1"/>
    <col min="7" max="7" width="16.25" style="13" customWidth="1"/>
    <col min="8" max="8" width="15" style="13" customWidth="1"/>
    <col min="9" max="9" width="14.625" style="13" customWidth="1"/>
    <col min="10" max="10" width="20.625" style="13" customWidth="1"/>
    <col min="11" max="16384" width="10" style="13"/>
  </cols>
  <sheetData>
    <row r="1" spans="1:10" x14ac:dyDescent="0.25">
      <c r="A1" s="12" t="str">
        <f>[1]Ref!B14</f>
        <v>Gracemount Community Church</v>
      </c>
    </row>
    <row r="2" spans="1:10" x14ac:dyDescent="0.25">
      <c r="A2" s="13" t="s">
        <v>139</v>
      </c>
    </row>
    <row r="3" spans="1:10" x14ac:dyDescent="0.25">
      <c r="A3" s="14" t="s">
        <v>207</v>
      </c>
      <c r="B3" s="15"/>
      <c r="C3" s="15"/>
    </row>
    <row r="4" spans="1:10" x14ac:dyDescent="0.25">
      <c r="A4" s="13"/>
    </row>
    <row r="5" spans="1:10" x14ac:dyDescent="0.25">
      <c r="A5" s="16">
        <v>1</v>
      </c>
      <c r="B5" s="17" t="s">
        <v>141</v>
      </c>
    </row>
    <row r="6" spans="1:10" x14ac:dyDescent="0.25">
      <c r="B6" s="17"/>
    </row>
    <row r="7" spans="1:10" x14ac:dyDescent="0.25">
      <c r="B7" s="13" t="s">
        <v>142</v>
      </c>
      <c r="C7" s="17" t="s">
        <v>143</v>
      </c>
    </row>
    <row r="8" spans="1:10" ht="30" customHeight="1" x14ac:dyDescent="0.25">
      <c r="C8" s="67" t="s">
        <v>144</v>
      </c>
      <c r="D8" s="67"/>
      <c r="E8" s="67"/>
      <c r="F8" s="67"/>
      <c r="G8" s="67"/>
      <c r="H8" s="67"/>
      <c r="I8" s="67"/>
      <c r="J8" s="67"/>
    </row>
    <row r="10" spans="1:10" x14ac:dyDescent="0.25">
      <c r="B10" s="13" t="s">
        <v>145</v>
      </c>
      <c r="C10" s="17" t="s">
        <v>146</v>
      </c>
    </row>
    <row r="11" spans="1:10" ht="45" customHeight="1" x14ac:dyDescent="0.25">
      <c r="C11" s="68" t="s">
        <v>147</v>
      </c>
      <c r="D11" s="68"/>
      <c r="E11" s="68"/>
      <c r="F11" s="68"/>
      <c r="G11" s="68"/>
      <c r="H11" s="68"/>
      <c r="I11" s="68"/>
      <c r="J11" s="68"/>
    </row>
    <row r="13" spans="1:10" x14ac:dyDescent="0.25">
      <c r="B13" s="13" t="s">
        <v>148</v>
      </c>
      <c r="C13" s="17" t="s">
        <v>149</v>
      </c>
    </row>
    <row r="14" spans="1:10" ht="30" customHeight="1" x14ac:dyDescent="0.25">
      <c r="C14" s="68" t="s">
        <v>150</v>
      </c>
      <c r="D14" s="68"/>
      <c r="E14" s="68"/>
      <c r="F14" s="68"/>
      <c r="G14" s="68"/>
      <c r="H14" s="68"/>
      <c r="I14" s="68"/>
      <c r="J14" s="68"/>
    </row>
    <row r="15" spans="1:10" x14ac:dyDescent="0.25">
      <c r="C15" s="18"/>
      <c r="D15" s="18"/>
      <c r="E15" s="18"/>
      <c r="F15" s="18"/>
      <c r="G15" s="18"/>
      <c r="H15" s="18"/>
      <c r="I15" s="18"/>
      <c r="J15" s="18"/>
    </row>
    <row r="16" spans="1:10" ht="30" customHeight="1" x14ac:dyDescent="0.25">
      <c r="C16" s="69" t="s">
        <v>151</v>
      </c>
      <c r="D16" s="69"/>
      <c r="E16" s="69"/>
      <c r="F16" s="69"/>
      <c r="G16" s="69"/>
      <c r="H16" s="69"/>
      <c r="I16" s="69"/>
      <c r="J16" s="69"/>
    </row>
    <row r="18" spans="1:12" x14ac:dyDescent="0.25">
      <c r="B18" s="13" t="s">
        <v>152</v>
      </c>
      <c r="C18" s="17" t="s">
        <v>153</v>
      </c>
    </row>
    <row r="19" spans="1:12" x14ac:dyDescent="0.25">
      <c r="C19" s="13" t="s">
        <v>154</v>
      </c>
    </row>
    <row r="21" spans="1:12" x14ac:dyDescent="0.25">
      <c r="B21" s="13" t="s">
        <v>155</v>
      </c>
      <c r="C21" s="17" t="s">
        <v>156</v>
      </c>
    </row>
    <row r="22" spans="1:12" ht="28.5" customHeight="1" x14ac:dyDescent="0.25">
      <c r="C22" s="69" t="s">
        <v>157</v>
      </c>
      <c r="D22" s="69"/>
      <c r="E22" s="69"/>
      <c r="F22" s="69"/>
      <c r="G22" s="69"/>
      <c r="H22" s="69"/>
      <c r="I22" s="69"/>
      <c r="J22" s="69"/>
      <c r="L22" s="20"/>
    </row>
    <row r="23" spans="1:12" x14ac:dyDescent="0.25">
      <c r="C23" s="19"/>
      <c r="D23" s="19"/>
      <c r="E23" s="19"/>
      <c r="F23" s="19"/>
      <c r="G23" s="19"/>
      <c r="H23" s="19"/>
      <c r="I23" s="19"/>
      <c r="J23" s="19"/>
    </row>
    <row r="25" spans="1:12" x14ac:dyDescent="0.25">
      <c r="A25" s="16">
        <v>2</v>
      </c>
      <c r="B25" s="17" t="s">
        <v>158</v>
      </c>
    </row>
    <row r="26" spans="1:12" ht="27.6" x14ac:dyDescent="0.25">
      <c r="A26" s="13"/>
      <c r="F26" s="65" t="s">
        <v>207</v>
      </c>
      <c r="G26" s="66"/>
      <c r="H26" s="66"/>
      <c r="I26" s="21"/>
      <c r="J26" s="22" t="s">
        <v>140</v>
      </c>
    </row>
    <row r="27" spans="1:12" ht="13.95" customHeight="1" x14ac:dyDescent="0.25">
      <c r="B27" s="17"/>
      <c r="F27" s="23" t="str">
        <f>+[1]SOFA!D6</f>
        <v>Restricted</v>
      </c>
      <c r="G27" s="23" t="str">
        <f>+[1]SOFA!E6</f>
        <v>Unrestricted</v>
      </c>
      <c r="H27" s="23" t="str">
        <f>+[1]SOFA!F6</f>
        <v>Total</v>
      </c>
      <c r="I27" s="21"/>
      <c r="J27" s="23" t="s">
        <v>137</v>
      </c>
    </row>
    <row r="28" spans="1:12" ht="13.95" customHeight="1" x14ac:dyDescent="0.25">
      <c r="B28" s="17"/>
      <c r="F28" s="21" t="s">
        <v>159</v>
      </c>
      <c r="G28" s="21" t="s">
        <v>159</v>
      </c>
      <c r="H28" s="21" t="s">
        <v>159</v>
      </c>
      <c r="I28" s="21"/>
      <c r="J28" s="21" t="s">
        <v>159</v>
      </c>
    </row>
    <row r="29" spans="1:12" x14ac:dyDescent="0.25">
      <c r="B29" s="17"/>
      <c r="F29" s="21"/>
      <c r="G29" s="21"/>
      <c r="H29" s="21"/>
      <c r="I29" s="21"/>
      <c r="J29" s="21"/>
    </row>
    <row r="30" spans="1:12" x14ac:dyDescent="0.25">
      <c r="C30" s="13" t="s">
        <v>12</v>
      </c>
      <c r="F30" s="24">
        <f>'Trial Balance'!E19</f>
        <v>750</v>
      </c>
      <c r="G30" s="24">
        <f>SUM('Trial Balance'!E6:E8)</f>
        <v>58278.879999999997</v>
      </c>
      <c r="H30" s="25">
        <f>+F30+G30</f>
        <v>59028.88</v>
      </c>
      <c r="I30" s="25"/>
      <c r="J30" s="25">
        <v>54277.65</v>
      </c>
    </row>
    <row r="31" spans="1:12" hidden="1" x14ac:dyDescent="0.25">
      <c r="C31" s="69" t="s">
        <v>160</v>
      </c>
      <c r="D31" s="69"/>
      <c r="E31" s="69"/>
      <c r="F31" s="24">
        <v>0</v>
      </c>
      <c r="G31" s="24">
        <v>0</v>
      </c>
      <c r="H31" s="25">
        <f t="shared" ref="H31:H39" si="0">+F31+G31</f>
        <v>0</v>
      </c>
      <c r="I31" s="25"/>
      <c r="J31" s="25">
        <v>0</v>
      </c>
    </row>
    <row r="32" spans="1:12" x14ac:dyDescent="0.25">
      <c r="C32" s="13" t="s">
        <v>161</v>
      </c>
      <c r="F32" s="24">
        <f>'Trial Balance'!E18</f>
        <v>100</v>
      </c>
      <c r="G32" s="24">
        <f>SUM('Trial Balance'!E9:E14,'Trial Balance'!E20:E21,'Trial Balance'!E15:E17,'Trial Balance'!E22:E23)</f>
        <v>20932.400000000001</v>
      </c>
      <c r="H32" s="25">
        <f t="shared" si="0"/>
        <v>21032.400000000001</v>
      </c>
      <c r="I32" s="25"/>
      <c r="J32" s="25">
        <v>20050.41</v>
      </c>
    </row>
    <row r="33" spans="1:11" hidden="1" x14ac:dyDescent="0.25">
      <c r="C33" s="26" t="s">
        <v>162</v>
      </c>
      <c r="F33" s="24"/>
      <c r="G33" s="24"/>
      <c r="H33" s="25">
        <f t="shared" si="0"/>
        <v>0</v>
      </c>
      <c r="I33" s="25"/>
      <c r="J33" s="25">
        <v>0</v>
      </c>
    </row>
    <row r="34" spans="1:11" x14ac:dyDescent="0.25">
      <c r="C34" s="26" t="s">
        <v>46</v>
      </c>
      <c r="F34" s="24">
        <v>0</v>
      </c>
      <c r="G34" s="24">
        <f>'Trial Balance'!E24+'Trial Balance'!E26-'Trial Balance'!D27</f>
        <v>3097.77</v>
      </c>
      <c r="H34" s="25">
        <f t="shared" si="0"/>
        <v>3097.77</v>
      </c>
      <c r="I34" s="25"/>
      <c r="J34" s="25">
        <v>169.68</v>
      </c>
    </row>
    <row r="35" spans="1:11" x14ac:dyDescent="0.25">
      <c r="C35" s="26" t="s">
        <v>48</v>
      </c>
      <c r="F35" s="24">
        <v>0</v>
      </c>
      <c r="G35" s="24">
        <f>'Trial Balance'!E25</f>
        <v>258.64999999999998</v>
      </c>
      <c r="H35" s="25">
        <f t="shared" si="0"/>
        <v>258.64999999999998</v>
      </c>
      <c r="J35" s="25">
        <v>118.7</v>
      </c>
    </row>
    <row r="36" spans="1:11" hidden="1" x14ac:dyDescent="0.25">
      <c r="C36" s="27" t="s">
        <v>163</v>
      </c>
      <c r="F36" s="24"/>
      <c r="G36" s="24"/>
      <c r="H36" s="25">
        <f t="shared" si="0"/>
        <v>0</v>
      </c>
      <c r="J36" s="25">
        <v>0</v>
      </c>
    </row>
    <row r="37" spans="1:11" hidden="1" x14ac:dyDescent="0.25">
      <c r="C37" s="27" t="s">
        <v>164</v>
      </c>
      <c r="F37" s="24"/>
      <c r="G37" s="24"/>
      <c r="H37" s="25">
        <f t="shared" si="0"/>
        <v>0</v>
      </c>
      <c r="J37" s="25">
        <v>0</v>
      </c>
    </row>
    <row r="38" spans="1:11" hidden="1" x14ac:dyDescent="0.25">
      <c r="C38" s="27" t="s">
        <v>165</v>
      </c>
      <c r="F38" s="24"/>
      <c r="G38" s="24"/>
      <c r="H38" s="25">
        <f t="shared" si="0"/>
        <v>0</v>
      </c>
      <c r="J38" s="25">
        <v>0</v>
      </c>
    </row>
    <row r="39" spans="1:11" x14ac:dyDescent="0.25">
      <c r="C39" s="69" t="s">
        <v>166</v>
      </c>
      <c r="D39" s="69"/>
      <c r="E39" s="69"/>
      <c r="F39" s="24">
        <v>0</v>
      </c>
      <c r="G39" s="24">
        <v>0</v>
      </c>
      <c r="H39" s="25">
        <f t="shared" si="0"/>
        <v>0</v>
      </c>
      <c r="J39" s="25">
        <v>28</v>
      </c>
    </row>
    <row r="40" spans="1:11" ht="14.4" thickBot="1" x14ac:dyDescent="0.3">
      <c r="F40" s="28">
        <f>SUM(F30:F39)</f>
        <v>850</v>
      </c>
      <c r="G40" s="28">
        <f>SUM(G30:G39)</f>
        <v>82567.7</v>
      </c>
      <c r="H40" s="28">
        <f>SUM(H30:H39)</f>
        <v>83417.7</v>
      </c>
      <c r="J40" s="28">
        <v>74644.439999999988</v>
      </c>
    </row>
    <row r="41" spans="1:11" ht="14.4" thickTop="1" x14ac:dyDescent="0.25">
      <c r="F41" s="29"/>
      <c r="G41" s="29"/>
      <c r="H41" s="29"/>
      <c r="J41" s="29"/>
    </row>
    <row r="43" spans="1:11" x14ac:dyDescent="0.25">
      <c r="A43" s="16">
        <v>3</v>
      </c>
      <c r="B43" s="17" t="s">
        <v>167</v>
      </c>
    </row>
    <row r="44" spans="1:11" ht="45" customHeight="1" x14ac:dyDescent="0.25">
      <c r="B44" s="17"/>
      <c r="F44" s="66" t="str">
        <f>F26</f>
        <v>31 December 2025</v>
      </c>
      <c r="G44" s="66"/>
      <c r="H44" s="66"/>
      <c r="I44" s="21"/>
      <c r="J44" s="21" t="str">
        <f>+J26</f>
        <v>31 December 2024</v>
      </c>
    </row>
    <row r="45" spans="1:11" x14ac:dyDescent="0.25">
      <c r="B45" s="17"/>
      <c r="F45" s="23" t="str">
        <f>+F27</f>
        <v>Restricted</v>
      </c>
      <c r="G45" s="23" t="str">
        <f>+G27</f>
        <v>Unrestricted</v>
      </c>
      <c r="H45" s="23" t="str">
        <f>+H27</f>
        <v>Total</v>
      </c>
      <c r="I45" s="21"/>
      <c r="J45" s="23" t="s">
        <v>137</v>
      </c>
    </row>
    <row r="46" spans="1:11" x14ac:dyDescent="0.25">
      <c r="B46" s="17"/>
      <c r="F46" s="21" t="s">
        <v>159</v>
      </c>
      <c r="G46" s="21" t="s">
        <v>159</v>
      </c>
      <c r="H46" s="21" t="s">
        <v>159</v>
      </c>
      <c r="I46" s="21"/>
      <c r="J46" s="21" t="s">
        <v>159</v>
      </c>
    </row>
    <row r="47" spans="1:11" x14ac:dyDescent="0.25">
      <c r="B47" s="17"/>
      <c r="F47" s="21"/>
      <c r="G47" s="21"/>
      <c r="H47" s="21"/>
      <c r="I47" s="21"/>
      <c r="J47" s="21"/>
    </row>
    <row r="48" spans="1:11" x14ac:dyDescent="0.25">
      <c r="C48" s="13" t="s">
        <v>168</v>
      </c>
      <c r="F48" s="24">
        <v>0</v>
      </c>
      <c r="G48" s="24">
        <f>SUM('Trial Balance'!D29,'Trial Balance'!D35,'Trial Balance'!D40,'Trial Balance'!D45,'Trial Balance'!D50:D51,'Trial Balance'!D60)</f>
        <v>11824.54</v>
      </c>
      <c r="H48" s="24">
        <f>+F48+G48</f>
        <v>11824.54</v>
      </c>
      <c r="I48" s="21"/>
      <c r="J48" s="25">
        <v>6359.37</v>
      </c>
      <c r="K48" s="13" t="s">
        <v>169</v>
      </c>
    </row>
    <row r="49" spans="1:11" x14ac:dyDescent="0.25">
      <c r="C49" s="13" t="s">
        <v>170</v>
      </c>
      <c r="F49" s="24">
        <f>'Trial Balance'!D53</f>
        <v>1122.2</v>
      </c>
      <c r="G49" s="24">
        <f>SUM('Trial Balance'!D32:D34,'Trial Balance'!D52,)</f>
        <v>2499.38</v>
      </c>
      <c r="H49" s="24">
        <f t="shared" ref="H49:H55" si="1">+F49+G49</f>
        <v>3621.58</v>
      </c>
      <c r="I49" s="21"/>
      <c r="J49" s="25">
        <v>3138.29</v>
      </c>
      <c r="K49" s="13" t="s">
        <v>169</v>
      </c>
    </row>
    <row r="50" spans="1:11" x14ac:dyDescent="0.25">
      <c r="C50" s="13" t="s">
        <v>171</v>
      </c>
      <c r="F50" s="24">
        <v>0</v>
      </c>
      <c r="G50" s="24">
        <f>SUM('Trial Balance'!D36:D39,'Trial Balance'!D43,'Trial Balance'!D59)</f>
        <v>9472.869999999999</v>
      </c>
      <c r="H50" s="24">
        <f t="shared" si="1"/>
        <v>9472.869999999999</v>
      </c>
      <c r="I50" s="21"/>
      <c r="J50" s="25">
        <v>7858.6200000000008</v>
      </c>
      <c r="K50" s="13" t="s">
        <v>169</v>
      </c>
    </row>
    <row r="51" spans="1:11" x14ac:dyDescent="0.25">
      <c r="C51" s="13" t="s">
        <v>172</v>
      </c>
      <c r="F51" s="24">
        <v>0</v>
      </c>
      <c r="G51" s="24">
        <f>SUM('Trial Balance'!D41:D42,'Trial Balance'!D44,'Trial Balance'!D46:D48,'Trial Balance'!D61)</f>
        <v>14784.36</v>
      </c>
      <c r="H51" s="24">
        <f t="shared" si="1"/>
        <v>14784.36</v>
      </c>
      <c r="I51" s="21"/>
      <c r="J51" s="25">
        <v>10196.57</v>
      </c>
    </row>
    <row r="52" spans="1:11" x14ac:dyDescent="0.25">
      <c r="C52" s="13" t="s">
        <v>173</v>
      </c>
      <c r="F52" s="24">
        <v>0</v>
      </c>
      <c r="G52" s="24">
        <f>SUM('Trial Balance'!D31,'Trial Balance'!D49,'Trial Balance'!D54:D58,'Trial Balance'!D63:D64)</f>
        <v>7247.99</v>
      </c>
      <c r="H52" s="24">
        <f t="shared" si="1"/>
        <v>7247.99</v>
      </c>
      <c r="J52" s="25">
        <v>4323.92</v>
      </c>
      <c r="K52" s="13" t="s">
        <v>169</v>
      </c>
    </row>
    <row r="53" spans="1:11" x14ac:dyDescent="0.25">
      <c r="C53" s="13" t="s">
        <v>174</v>
      </c>
      <c r="F53" s="24">
        <v>0</v>
      </c>
      <c r="G53" s="24">
        <f>'Trial Balance'!D62</f>
        <v>5406</v>
      </c>
      <c r="H53" s="24">
        <f t="shared" si="1"/>
        <v>5406</v>
      </c>
      <c r="J53" s="25">
        <v>4011.66</v>
      </c>
      <c r="K53" s="13" t="s">
        <v>169</v>
      </c>
    </row>
    <row r="54" spans="1:11" x14ac:dyDescent="0.25">
      <c r="C54" s="13" t="s">
        <v>175</v>
      </c>
      <c r="F54" s="24">
        <v>0</v>
      </c>
      <c r="G54" s="24">
        <v>0</v>
      </c>
      <c r="H54" s="24">
        <f t="shared" si="1"/>
        <v>0</v>
      </c>
      <c r="J54" s="25">
        <v>283.39999999999998</v>
      </c>
      <c r="K54" s="13" t="s">
        <v>176</v>
      </c>
    </row>
    <row r="55" spans="1:11" x14ac:dyDescent="0.25">
      <c r="C55" s="13" t="s">
        <v>177</v>
      </c>
      <c r="F55" s="24">
        <v>0</v>
      </c>
      <c r="G55" s="24">
        <f>SUM('Trial Balance'!D28,'Trial Balance'!D30)</f>
        <v>39958.370000000003</v>
      </c>
      <c r="H55" s="24">
        <f t="shared" si="1"/>
        <v>39958.370000000003</v>
      </c>
      <c r="J55" s="25">
        <v>12500</v>
      </c>
      <c r="K55" s="13" t="s">
        <v>169</v>
      </c>
    </row>
    <row r="56" spans="1:11" hidden="1" x14ac:dyDescent="0.25">
      <c r="B56" s="13" t="s">
        <v>178</v>
      </c>
      <c r="F56" s="24">
        <v>0</v>
      </c>
      <c r="G56" s="24">
        <v>0</v>
      </c>
      <c r="H56" s="24">
        <f t="shared" ref="H56:H57" si="2">+F56+G56</f>
        <v>0</v>
      </c>
      <c r="J56" s="25">
        <v>0</v>
      </c>
    </row>
    <row r="57" spans="1:11" hidden="1" x14ac:dyDescent="0.25">
      <c r="B57" s="13" t="s">
        <v>179</v>
      </c>
      <c r="F57" s="24">
        <v>0</v>
      </c>
      <c r="G57" s="24">
        <v>0</v>
      </c>
      <c r="H57" s="24">
        <f t="shared" si="2"/>
        <v>0</v>
      </c>
      <c r="J57" s="25">
        <v>0</v>
      </c>
    </row>
    <row r="58" spans="1:11" x14ac:dyDescent="0.25">
      <c r="G58" s="25"/>
      <c r="H58" s="25"/>
      <c r="J58" s="25"/>
    </row>
    <row r="59" spans="1:11" ht="14.4" thickBot="1" x14ac:dyDescent="0.3">
      <c r="F59" s="28">
        <f>SUM(F48:F57)</f>
        <v>1122.2</v>
      </c>
      <c r="G59" s="28">
        <f>SUM(G48:G57)</f>
        <v>91193.510000000009</v>
      </c>
      <c r="H59" s="28">
        <f>SUM(H48:H57)</f>
        <v>92315.709999999992</v>
      </c>
      <c r="J59" s="28">
        <v>48671.829999999994</v>
      </c>
    </row>
    <row r="60" spans="1:11" ht="14.4" thickTop="1" x14ac:dyDescent="0.25">
      <c r="F60" s="29"/>
      <c r="G60" s="29"/>
      <c r="H60" s="25"/>
      <c r="J60" s="29"/>
    </row>
    <row r="61" spans="1:11" x14ac:dyDescent="0.25">
      <c r="G61" s="25"/>
    </row>
    <row r="62" spans="1:11" x14ac:dyDescent="0.25">
      <c r="A62" s="16">
        <v>4</v>
      </c>
      <c r="B62" s="17" t="s">
        <v>180</v>
      </c>
    </row>
    <row r="63" spans="1:11" ht="41.4" x14ac:dyDescent="0.25">
      <c r="F63" s="21" t="s">
        <v>208</v>
      </c>
      <c r="G63" s="21" t="s">
        <v>153</v>
      </c>
      <c r="H63" s="21" t="s">
        <v>156</v>
      </c>
      <c r="I63" s="21"/>
      <c r="J63" s="21" t="s">
        <v>2</v>
      </c>
    </row>
    <row r="64" spans="1:11" x14ac:dyDescent="0.25">
      <c r="C64" s="17"/>
      <c r="F64" s="23" t="s">
        <v>159</v>
      </c>
      <c r="G64" s="23" t="s">
        <v>159</v>
      </c>
      <c r="H64" s="23" t="s">
        <v>159</v>
      </c>
      <c r="J64" s="23" t="s">
        <v>159</v>
      </c>
    </row>
    <row r="65" spans="1:10" x14ac:dyDescent="0.25">
      <c r="C65" s="17"/>
    </row>
    <row r="66" spans="1:10" x14ac:dyDescent="0.25">
      <c r="C66" s="13" t="s">
        <v>181</v>
      </c>
      <c r="F66" s="25">
        <v>191421.18</v>
      </c>
      <c r="G66" s="24">
        <f>+G40</f>
        <v>82567.7</v>
      </c>
      <c r="H66" s="30">
        <f>-G59</f>
        <v>-91193.510000000009</v>
      </c>
      <c r="I66" s="25"/>
      <c r="J66" s="25">
        <f>SUM(F66:H66)</f>
        <v>182795.37</v>
      </c>
    </row>
    <row r="67" spans="1:10" ht="14.4" x14ac:dyDescent="0.3">
      <c r="C67" s="71" t="s">
        <v>242</v>
      </c>
      <c r="D67" s="72"/>
      <c r="E67" s="72"/>
      <c r="F67" s="24"/>
      <c r="G67" s="24"/>
      <c r="H67" s="30"/>
      <c r="I67" s="24"/>
      <c r="J67" s="30"/>
    </row>
    <row r="68" spans="1:10" x14ac:dyDescent="0.25">
      <c r="C68" s="73" t="s">
        <v>187</v>
      </c>
      <c r="D68" s="72"/>
      <c r="E68" s="72"/>
      <c r="F68" s="24">
        <v>0</v>
      </c>
      <c r="G68" s="24">
        <v>0</v>
      </c>
      <c r="H68" s="30">
        <v>-5000</v>
      </c>
      <c r="I68" s="24"/>
      <c r="J68" s="30">
        <f>SUM(F68:H68)</f>
        <v>-5000</v>
      </c>
    </row>
    <row r="69" spans="1:10" x14ac:dyDescent="0.25">
      <c r="C69" s="72"/>
      <c r="D69" s="72"/>
      <c r="E69" s="72"/>
      <c r="F69" s="72"/>
      <c r="G69" s="72"/>
      <c r="H69" s="24"/>
      <c r="I69" s="72"/>
      <c r="J69" s="25"/>
    </row>
    <row r="70" spans="1:10" ht="14.4" thickBot="1" x14ac:dyDescent="0.3">
      <c r="C70" s="17"/>
      <c r="F70" s="31">
        <f t="shared" ref="F70:G70" si="3">SUM(F66:F69)</f>
        <v>191421.18</v>
      </c>
      <c r="G70" s="31">
        <f t="shared" si="3"/>
        <v>82567.7</v>
      </c>
      <c r="H70" s="31">
        <f>SUM(H66:H69)</f>
        <v>-96193.510000000009</v>
      </c>
      <c r="J70" s="31">
        <f>SUM(J66:J69)</f>
        <v>177795.37</v>
      </c>
    </row>
    <row r="71" spans="1:10" ht="14.4" thickTop="1" x14ac:dyDescent="0.25">
      <c r="C71" s="17"/>
      <c r="F71" s="29"/>
      <c r="G71" s="29"/>
      <c r="H71" s="29"/>
      <c r="J71" s="29"/>
    </row>
    <row r="72" spans="1:10" ht="14.4" x14ac:dyDescent="0.25">
      <c r="C72" s="17"/>
      <c r="E72" s="32"/>
      <c r="G72" s="33"/>
      <c r="H72" s="25"/>
      <c r="I72" s="32"/>
      <c r="J72" s="25"/>
    </row>
    <row r="73" spans="1:10" x14ac:dyDescent="0.25">
      <c r="A73" s="16">
        <v>5</v>
      </c>
      <c r="B73" s="17" t="s">
        <v>182</v>
      </c>
      <c r="H73" s="25"/>
      <c r="J73" s="25"/>
    </row>
    <row r="74" spans="1:10" ht="55.2" x14ac:dyDescent="0.25">
      <c r="F74" s="21" t="str">
        <f>+F63</f>
        <v>As at 1 January 2025</v>
      </c>
      <c r="G74" s="21" t="s">
        <v>153</v>
      </c>
      <c r="H74" s="60" t="s">
        <v>244</v>
      </c>
      <c r="I74" s="21" t="s">
        <v>156</v>
      </c>
      <c r="J74" s="21" t="str">
        <f>+J63</f>
        <v>As at 31 December 2025</v>
      </c>
    </row>
    <row r="75" spans="1:10" x14ac:dyDescent="0.25">
      <c r="F75" s="23" t="s">
        <v>159</v>
      </c>
      <c r="G75" s="23" t="s">
        <v>159</v>
      </c>
      <c r="H75" s="23" t="s">
        <v>159</v>
      </c>
      <c r="I75" s="23" t="s">
        <v>159</v>
      </c>
      <c r="J75" s="23" t="s">
        <v>159</v>
      </c>
    </row>
    <row r="76" spans="1:10" x14ac:dyDescent="0.25">
      <c r="I76" s="25"/>
      <c r="J76" s="25"/>
    </row>
    <row r="77" spans="1:10" x14ac:dyDescent="0.25">
      <c r="C77" s="13" t="s">
        <v>183</v>
      </c>
      <c r="F77" s="30">
        <v>9949.84</v>
      </c>
      <c r="G77" s="34">
        <v>0</v>
      </c>
      <c r="H77" s="34">
        <v>0</v>
      </c>
      <c r="I77" s="34">
        <v>0</v>
      </c>
      <c r="J77" s="61">
        <f t="shared" ref="J77:J84" si="4">SUM(F77:I77)</f>
        <v>9949.84</v>
      </c>
    </row>
    <row r="78" spans="1:10" x14ac:dyDescent="0.25">
      <c r="C78" s="13" t="s">
        <v>184</v>
      </c>
      <c r="F78" s="24">
        <v>4648.3900000000003</v>
      </c>
      <c r="G78" s="34">
        <v>0</v>
      </c>
      <c r="H78" s="34">
        <v>0</v>
      </c>
      <c r="I78" s="34">
        <v>0</v>
      </c>
      <c r="J78" s="61">
        <f t="shared" si="4"/>
        <v>4648.3900000000003</v>
      </c>
    </row>
    <row r="79" spans="1:10" x14ac:dyDescent="0.25">
      <c r="C79" s="13" t="s">
        <v>185</v>
      </c>
      <c r="F79" s="24">
        <v>680.64</v>
      </c>
      <c r="G79" s="34">
        <v>0</v>
      </c>
      <c r="H79" s="34">
        <v>0</v>
      </c>
      <c r="I79" s="34">
        <v>0</v>
      </c>
      <c r="J79" s="61">
        <f t="shared" si="4"/>
        <v>680.64</v>
      </c>
    </row>
    <row r="80" spans="1:10" hidden="1" x14ac:dyDescent="0.25">
      <c r="C80" s="13" t="s">
        <v>186</v>
      </c>
      <c r="F80" s="24">
        <v>0</v>
      </c>
      <c r="G80" s="34">
        <v>0</v>
      </c>
      <c r="H80" s="34"/>
      <c r="I80" s="34">
        <v>0</v>
      </c>
      <c r="J80" s="61">
        <f t="shared" si="4"/>
        <v>0</v>
      </c>
    </row>
    <row r="81" spans="2:10" x14ac:dyDescent="0.25">
      <c r="C81" s="13" t="s">
        <v>187</v>
      </c>
      <c r="F81" s="30">
        <v>-1299.92</v>
      </c>
      <c r="G81" s="34">
        <v>0</v>
      </c>
      <c r="H81" s="30">
        <v>5000</v>
      </c>
      <c r="I81" s="30">
        <f>-'Trial Balance'!D53</f>
        <v>-1122.2</v>
      </c>
      <c r="J81" s="61">
        <f t="shared" si="4"/>
        <v>2577.88</v>
      </c>
    </row>
    <row r="82" spans="2:10" x14ac:dyDescent="0.25">
      <c r="C82" s="13" t="s">
        <v>188</v>
      </c>
      <c r="F82" s="24">
        <v>140</v>
      </c>
      <c r="G82" s="34">
        <v>0</v>
      </c>
      <c r="H82" s="34">
        <v>0</v>
      </c>
      <c r="I82" s="34">
        <v>0</v>
      </c>
      <c r="J82" s="61">
        <f t="shared" si="4"/>
        <v>140</v>
      </c>
    </row>
    <row r="83" spans="2:10" x14ac:dyDescent="0.25">
      <c r="C83" s="13" t="s">
        <v>189</v>
      </c>
      <c r="F83" s="24">
        <v>471</v>
      </c>
      <c r="G83" s="30">
        <f>'Trial Balance'!E18</f>
        <v>100</v>
      </c>
      <c r="H83" s="34">
        <v>0</v>
      </c>
      <c r="I83" s="34">
        <v>0</v>
      </c>
      <c r="J83" s="62">
        <f t="shared" si="4"/>
        <v>571</v>
      </c>
    </row>
    <row r="84" spans="2:10" x14ac:dyDescent="0.25">
      <c r="C84" s="13" t="s">
        <v>190</v>
      </c>
      <c r="F84" s="24">
        <v>180</v>
      </c>
      <c r="G84" s="30">
        <f>'Trial Balance'!E19</f>
        <v>750</v>
      </c>
      <c r="H84" s="34">
        <v>0</v>
      </c>
      <c r="I84" s="34">
        <v>0</v>
      </c>
      <c r="J84" s="62">
        <f t="shared" si="4"/>
        <v>930</v>
      </c>
    </row>
    <row r="86" spans="2:10" ht="14.4" thickBot="1" x14ac:dyDescent="0.3">
      <c r="C86" s="17"/>
      <c r="F86" s="35">
        <f>SUM(F77:F84)</f>
        <v>14769.949999999999</v>
      </c>
      <c r="G86" s="36">
        <f>SUM(G77:G84)</f>
        <v>850</v>
      </c>
      <c r="H86" s="36">
        <f>SUM(H77:H84)</f>
        <v>5000</v>
      </c>
      <c r="I86" s="36">
        <f>SUM(I77:I84)</f>
        <v>-1122.2</v>
      </c>
      <c r="J86" s="28">
        <f>SUM(J77:J84)</f>
        <v>19497.75</v>
      </c>
    </row>
    <row r="87" spans="2:10" ht="14.4" thickTop="1" x14ac:dyDescent="0.25">
      <c r="H87" s="25"/>
      <c r="J87" s="25"/>
    </row>
    <row r="88" spans="2:10" ht="14.4" x14ac:dyDescent="0.3">
      <c r="B88" s="37" t="s">
        <v>183</v>
      </c>
    </row>
    <row r="89" spans="2:10" ht="73.8" customHeight="1" x14ac:dyDescent="0.25">
      <c r="C89" s="69" t="s">
        <v>191</v>
      </c>
      <c r="D89" s="69"/>
      <c r="E89" s="69"/>
      <c r="F89" s="69"/>
      <c r="G89" s="69"/>
      <c r="H89" s="69"/>
      <c r="I89" s="69"/>
      <c r="J89" s="69"/>
    </row>
    <row r="91" spans="2:10" ht="14.4" x14ac:dyDescent="0.3">
      <c r="B91" s="37" t="s">
        <v>192</v>
      </c>
    </row>
    <row r="92" spans="2:10" ht="30" customHeight="1" x14ac:dyDescent="0.25">
      <c r="C92" s="68" t="s">
        <v>193</v>
      </c>
      <c r="D92" s="68"/>
      <c r="E92" s="68"/>
      <c r="F92" s="68"/>
      <c r="G92" s="68"/>
      <c r="H92" s="68"/>
      <c r="I92" s="68"/>
      <c r="J92" s="68"/>
    </row>
    <row r="94" spans="2:10" ht="14.4" x14ac:dyDescent="0.3">
      <c r="B94" s="37" t="s">
        <v>185</v>
      </c>
    </row>
    <row r="95" spans="2:10" x14ac:dyDescent="0.25">
      <c r="C95" s="13" t="s">
        <v>194</v>
      </c>
    </row>
    <row r="97" spans="2:3" ht="14.4" x14ac:dyDescent="0.3">
      <c r="B97" s="37" t="s">
        <v>186</v>
      </c>
    </row>
    <row r="98" spans="2:3" x14ac:dyDescent="0.25">
      <c r="C98" s="13" t="s">
        <v>195</v>
      </c>
    </row>
    <row r="100" spans="2:3" ht="14.4" x14ac:dyDescent="0.3">
      <c r="B100" s="37" t="s">
        <v>187</v>
      </c>
    </row>
    <row r="101" spans="2:3" x14ac:dyDescent="0.25">
      <c r="C101" s="13" t="s">
        <v>196</v>
      </c>
    </row>
    <row r="103" spans="2:3" ht="14.4" x14ac:dyDescent="0.3">
      <c r="B103" s="37" t="s">
        <v>188</v>
      </c>
    </row>
    <row r="104" spans="2:3" ht="14.4" x14ac:dyDescent="0.3">
      <c r="B104" s="37"/>
      <c r="C104" s="13" t="s">
        <v>197</v>
      </c>
    </row>
    <row r="105" spans="2:3" ht="14.4" x14ac:dyDescent="0.3">
      <c r="B105" s="37"/>
    </row>
    <row r="106" spans="2:3" ht="14.4" x14ac:dyDescent="0.3">
      <c r="B106" s="37" t="s">
        <v>189</v>
      </c>
    </row>
    <row r="107" spans="2:3" ht="14.4" x14ac:dyDescent="0.3">
      <c r="B107" s="37"/>
      <c r="C107" s="13" t="s">
        <v>198</v>
      </c>
    </row>
    <row r="108" spans="2:3" ht="14.4" x14ac:dyDescent="0.3">
      <c r="B108" s="37"/>
    </row>
    <row r="109" spans="2:3" ht="14.4" x14ac:dyDescent="0.3">
      <c r="B109" s="37" t="s">
        <v>199</v>
      </c>
    </row>
    <row r="110" spans="2:3" ht="14.4" x14ac:dyDescent="0.3">
      <c r="B110" s="37"/>
      <c r="C110" s="13" t="s">
        <v>200</v>
      </c>
    </row>
    <row r="111" spans="2:3" ht="14.4" x14ac:dyDescent="0.3">
      <c r="B111" s="37"/>
    </row>
    <row r="112" spans="2:3" ht="14.4" hidden="1" x14ac:dyDescent="0.3">
      <c r="B112" s="37" t="s">
        <v>201</v>
      </c>
    </row>
    <row r="113" spans="1:10" ht="14.4" hidden="1" x14ac:dyDescent="0.3">
      <c r="B113" s="37"/>
      <c r="C113" s="13" t="s">
        <v>202</v>
      </c>
    </row>
    <row r="114" spans="1:10" hidden="1" x14ac:dyDescent="0.25"/>
    <row r="115" spans="1:10" ht="14.4" hidden="1" x14ac:dyDescent="0.3">
      <c r="B115" s="37" t="s">
        <v>203</v>
      </c>
    </row>
    <row r="116" spans="1:10" hidden="1" x14ac:dyDescent="0.25">
      <c r="C116" s="68" t="s">
        <v>204</v>
      </c>
      <c r="D116" s="70"/>
      <c r="E116" s="70"/>
      <c r="F116" s="70"/>
      <c r="G116" s="70"/>
      <c r="H116" s="70"/>
      <c r="I116" s="70"/>
      <c r="J116" s="70"/>
    </row>
    <row r="117" spans="1:10" hidden="1" x14ac:dyDescent="0.25">
      <c r="C117" s="70"/>
      <c r="D117" s="70"/>
      <c r="E117" s="70"/>
      <c r="F117" s="70"/>
      <c r="G117" s="70"/>
      <c r="H117" s="70"/>
      <c r="I117" s="70"/>
      <c r="J117" s="70"/>
    </row>
    <row r="118" spans="1:10" x14ac:dyDescent="0.25">
      <c r="A118" s="16">
        <v>6</v>
      </c>
      <c r="B118" s="17" t="s">
        <v>205</v>
      </c>
    </row>
    <row r="119" spans="1:10" x14ac:dyDescent="0.25">
      <c r="H119" s="17">
        <v>2025</v>
      </c>
      <c r="I119" s="17"/>
      <c r="J119" s="17">
        <v>2024</v>
      </c>
    </row>
    <row r="120" spans="1:10" x14ac:dyDescent="0.25">
      <c r="H120" s="23" t="s">
        <v>159</v>
      </c>
      <c r="I120" s="23"/>
      <c r="J120" s="23" t="s">
        <v>159</v>
      </c>
    </row>
    <row r="121" spans="1:10" ht="4.8" customHeight="1" x14ac:dyDescent="0.25"/>
    <row r="122" spans="1:10" x14ac:dyDescent="0.25">
      <c r="B122" s="13" t="s">
        <v>206</v>
      </c>
      <c r="H122" s="38">
        <v>1244</v>
      </c>
      <c r="J122" s="38">
        <v>1126</v>
      </c>
    </row>
    <row r="124" spans="1:10" ht="30" customHeight="1" x14ac:dyDescent="0.25">
      <c r="B124" s="68" t="s">
        <v>243</v>
      </c>
      <c r="C124" s="68"/>
      <c r="D124" s="68"/>
      <c r="E124" s="68"/>
      <c r="F124" s="68"/>
      <c r="G124" s="68"/>
      <c r="H124" s="68"/>
      <c r="I124" s="68"/>
      <c r="J124" s="68"/>
    </row>
    <row r="126" spans="1:10" x14ac:dyDescent="0.25">
      <c r="B126" s="17"/>
    </row>
  </sheetData>
  <mergeCells count="13">
    <mergeCell ref="B124:J124"/>
    <mergeCell ref="C31:E31"/>
    <mergeCell ref="C39:E39"/>
    <mergeCell ref="F44:H44"/>
    <mergeCell ref="C89:J89"/>
    <mergeCell ref="C92:J92"/>
    <mergeCell ref="C116:J117"/>
    <mergeCell ref="F26:H26"/>
    <mergeCell ref="C8:J8"/>
    <mergeCell ref="C11:J11"/>
    <mergeCell ref="C14:J14"/>
    <mergeCell ref="C16:J16"/>
    <mergeCell ref="C22:J22"/>
  </mergeCells>
  <pageMargins left="0.70866141732283472" right="0.70866141732283472" top="0.74803149606299213" bottom="0.74803149606299213" header="0.31496062992125984" footer="0.31496062992125984"/>
  <pageSetup paperSize="9" scale="73" fitToHeight="2" orientation="portrait" horizontalDpi="4294967293" r:id="rId1"/>
  <rowBreaks count="1" manualBreakCount="1">
    <brk id="60"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E639AC-E0DA-48A6-97E2-62A16D2AD783}">
  <ds:schemaRefs>
    <ds:schemaRef ds:uri="http://schemas.microsoft.com/office/2006/metadata/properties"/>
    <ds:schemaRef ds:uri="http://schemas.microsoft.com/office/infopath/2007/PartnerControls"/>
    <ds:schemaRef ds:uri="907ee458-40f1-49e1-acf6-661ea2e6299d"/>
    <ds:schemaRef ds:uri="97eae5da-3383-4bd2-90a8-b841365c84c8"/>
  </ds:schemaRefs>
</ds:datastoreItem>
</file>

<file path=customXml/itemProps2.xml><?xml version="1.0" encoding="utf-8"?>
<ds:datastoreItem xmlns:ds="http://schemas.openxmlformats.org/officeDocument/2006/customXml" ds:itemID="{D87F99EB-9B0A-47CB-ADBC-A29FECF7217E}"/>
</file>

<file path=customXml/itemProps3.xml><?xml version="1.0" encoding="utf-8"?>
<ds:datastoreItem xmlns:ds="http://schemas.openxmlformats.org/officeDocument/2006/customXml" ds:itemID="{7BF20C3C-2CB7-4AA5-8092-28388BC5F3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Trial Balance</vt:lpstr>
      <vt:lpstr>Cover</vt:lpstr>
      <vt:lpstr>BS</vt:lpstr>
      <vt:lpstr>SOFA</vt:lpstr>
      <vt:lpstr>Notes</vt:lpstr>
      <vt:lpstr>Notes!Print_Area</vt:lpstr>
      <vt:lpstr>Notes!Print_Titles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Toheeb Olugbode</dc:creator>
  <cp:lastModifiedBy>Tosin Oluyemi</cp:lastModifiedBy>
  <cp:lastPrinted>2026-07-30T16:27:49Z</cp:lastPrinted>
  <dcterms:created xsi:type="dcterms:W3CDTF">2026-06-22T11:48:00Z</dcterms:created>
  <dcterms:modified xsi:type="dcterms:W3CDTF">2026-09-13T20:29:37Z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0x010100CD04853568B40F4E8366B3070197220F</vt:lpwstr>
  </property>
</Properties>
</file>