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16b4e1c11f21efa/Documents/Glen Buchat/"/>
    </mc:Choice>
  </mc:AlternateContent>
  <xr:revisionPtr revIDLastSave="0" documentId="8_{D6081276-7EF0-4DF4-8E09-AC41B95F17A1}" xr6:coauthVersionLast="47" xr6:coauthVersionMax="47" xr10:uidLastSave="{00000000-0000-0000-0000-000000000000}"/>
  <bookViews>
    <workbookView xWindow="-120" yWindow="-120" windowWidth="29040" windowHeight="15840" activeTab="5" xr2:uid="{622DF9D1-E1AF-4405-96F1-8405C093BE9A}"/>
  </bookViews>
  <sheets>
    <sheet name="Front Page" sheetId="1" r:id="rId1"/>
    <sheet name="Income" sheetId="2" r:id="rId2"/>
    <sheet name="Expenditure" sheetId="3" r:id="rId3"/>
    <sheet name="Sheet1" sheetId="4" r:id="rId4"/>
    <sheet name="Cash book" sheetId="5" r:id="rId5"/>
    <sheet name="Petty Cash" sheetId="6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29" i="6" l="1"/>
  <c r="H29" i="6"/>
  <c r="F29" i="6"/>
  <c r="H27" i="6"/>
  <c r="H24" i="6"/>
  <c r="F24" i="6"/>
  <c r="N3" i="3"/>
  <c r="J105" i="5"/>
  <c r="H105" i="5"/>
  <c r="D9" i="1"/>
  <c r="D11" i="1"/>
  <c r="D12" i="1"/>
  <c r="D13" i="1"/>
  <c r="D14" i="1"/>
  <c r="D15" i="1"/>
  <c r="D16" i="1"/>
  <c r="D18" i="1"/>
  <c r="D19" i="1"/>
  <c r="D20" i="1"/>
  <c r="D21" i="1"/>
  <c r="D22" i="1"/>
  <c r="D23" i="1"/>
  <c r="D26" i="1"/>
  <c r="G11" i="1"/>
  <c r="G12" i="1"/>
  <c r="G13" i="1"/>
  <c r="G14" i="1"/>
  <c r="G15" i="1"/>
  <c r="G16" i="1"/>
  <c r="G18" i="1"/>
  <c r="G26" i="1"/>
  <c r="G29" i="1"/>
  <c r="D33" i="1"/>
  <c r="D38" i="1"/>
  <c r="I26" i="1"/>
  <c r="P3" i="2"/>
  <c r="H13" i="6"/>
  <c r="J13" i="6"/>
  <c r="J14" i="6"/>
  <c r="J15" i="6"/>
  <c r="J16" i="6"/>
  <c r="J17" i="6"/>
  <c r="J18" i="6"/>
  <c r="J19" i="6"/>
  <c r="J20" i="6"/>
  <c r="J21" i="6"/>
  <c r="J22" i="6"/>
  <c r="L23" i="6"/>
  <c r="F10" i="6"/>
  <c r="H11" i="6"/>
  <c r="J10" i="6"/>
  <c r="J11" i="6"/>
  <c r="J12" i="6"/>
  <c r="J9" i="6"/>
  <c r="J8" i="6"/>
  <c r="J3" i="3"/>
  <c r="F3" i="3"/>
  <c r="H3" i="3"/>
  <c r="E3" i="3"/>
  <c r="G3" i="3"/>
  <c r="I3" i="3"/>
  <c r="K3" i="3"/>
  <c r="M3" i="3"/>
  <c r="L3" i="3"/>
  <c r="O3" i="3"/>
  <c r="L74" i="5"/>
  <c r="L75" i="5"/>
  <c r="L76" i="5"/>
  <c r="L77" i="5"/>
  <c r="L78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N92" i="5"/>
  <c r="L93" i="5"/>
  <c r="L94" i="5"/>
  <c r="L95" i="5"/>
  <c r="L96" i="5"/>
  <c r="L97" i="5"/>
  <c r="L98" i="5"/>
  <c r="L99" i="5"/>
  <c r="L100" i="5"/>
  <c r="L101" i="5"/>
  <c r="L102" i="5"/>
  <c r="N104" i="5"/>
  <c r="F23" i="4"/>
  <c r="F26" i="4"/>
  <c r="M7" i="4"/>
  <c r="E3" i="2"/>
  <c r="F3" i="2"/>
  <c r="G3" i="2"/>
  <c r="H3" i="2"/>
  <c r="I3" i="2"/>
  <c r="J3" i="2"/>
  <c r="K3" i="2"/>
  <c r="L3" i="2"/>
  <c r="M3" i="2"/>
  <c r="N3" i="2"/>
  <c r="O3" i="2"/>
  <c r="R3" i="2"/>
  <c r="M6" i="4"/>
  <c r="M10" i="4"/>
  <c r="M14" i="4"/>
  <c r="F7" i="4"/>
  <c r="F10" i="4"/>
  <c r="F18" i="1"/>
  <c r="F16" i="1"/>
  <c r="F14" i="1"/>
  <c r="F13" i="1"/>
  <c r="F12" i="1"/>
  <c r="F11" i="1"/>
  <c r="Q3" i="2"/>
</calcChain>
</file>

<file path=xl/sharedStrings.xml><?xml version="1.0" encoding="utf-8"?>
<sst xmlns="http://schemas.openxmlformats.org/spreadsheetml/2006/main" count="469" uniqueCount="189">
  <si>
    <t>Description</t>
  </si>
  <si>
    <t>British Gas (electric bill)</t>
  </si>
  <si>
    <t>Totals</t>
  </si>
  <si>
    <t>Transaction date</t>
  </si>
  <si>
    <t>Bank reference</t>
  </si>
  <si>
    <t>Type of payment</t>
  </si>
  <si>
    <t>Customer reference</t>
  </si>
  <si>
    <t>Amount (GBP)</t>
  </si>
  <si>
    <t>Standing Order</t>
  </si>
  <si>
    <t>Enix Limited</t>
  </si>
  <si>
    <t>BGL0237872-0507475</t>
  </si>
  <si>
    <t>Direct Debit</t>
  </si>
  <si>
    <t>BRITISH GAS</t>
  </si>
  <si>
    <t>GH refund</t>
  </si>
  <si>
    <t>Steve Cameron</t>
  </si>
  <si>
    <t>GBH01-25</t>
  </si>
  <si>
    <t>P Fuller</t>
  </si>
  <si>
    <t>Invoice noTCR16846</t>
  </si>
  <si>
    <t>the classroom.co</t>
  </si>
  <si>
    <t>INV 3645</t>
  </si>
  <si>
    <t>James Pirie</t>
  </si>
  <si>
    <t>Cameron Electrical</t>
  </si>
  <si>
    <t>Glenbuchat Hall</t>
  </si>
  <si>
    <t>The Brew Group Ltd</t>
  </si>
  <si>
    <t>Paul Johnson</t>
  </si>
  <si>
    <t>Aberdeenshire Coun</t>
  </si>
  <si>
    <t>INV 35538</t>
  </si>
  <si>
    <t>Mackenzie Fire Pro</t>
  </si>
  <si>
    <t>PAT TESTING 2025</t>
  </si>
  <si>
    <t>James Prince</t>
  </si>
  <si>
    <t xml:space="preserve"> The Spotted Pengu</t>
  </si>
  <si>
    <t>UDCT Chairs X16</t>
  </si>
  <si>
    <t>King Samuel</t>
  </si>
  <si>
    <t>PPL PRS LIMITED</t>
  </si>
  <si>
    <t>BS69884</t>
  </si>
  <si>
    <t>ALLIED WESTMINSTER</t>
  </si>
  <si>
    <t>Page 1 of</t>
  </si>
  <si>
    <t>Glenbuchat Live Music</t>
  </si>
  <si>
    <t>Art in the buchat</t>
  </si>
  <si>
    <t>Line Dancing</t>
  </si>
  <si>
    <t>Crochet Group</t>
  </si>
  <si>
    <t>Manure</t>
  </si>
  <si>
    <t>Pop Up Café</t>
  </si>
  <si>
    <t>Bible Study Group</t>
  </si>
  <si>
    <t>Grants</t>
  </si>
  <si>
    <t>Other Hall Hire</t>
  </si>
  <si>
    <t>Other</t>
  </si>
  <si>
    <t>LINE DANCE OCT-NOV</t>
  </si>
  <si>
    <t>Faster Payment</t>
  </si>
  <si>
    <t>MARSHALL R &amp; A</t>
  </si>
  <si>
    <t>LINE DANCE DEC</t>
  </si>
  <si>
    <t>Crochet 28-25</t>
  </si>
  <si>
    <t>WILLIAMS&amp;FITTON</t>
  </si>
  <si>
    <t>INV-30-25</t>
  </si>
  <si>
    <t>King samuel</t>
  </si>
  <si>
    <t>Own Account Credit</t>
  </si>
  <si>
    <t>ART IN THE BUCHAT</t>
  </si>
  <si>
    <t>000000      CREDIT</t>
  </si>
  <si>
    <t>0125  6024</t>
  </si>
  <si>
    <t>Kris Drever gig</t>
  </si>
  <si>
    <t>Glenbuchat Live Mu</t>
  </si>
  <si>
    <t>CARD 4988243067055859</t>
  </si>
  <si>
    <t>National Giro Credit</t>
  </si>
  <si>
    <t>5859 PO 11:56NOV22</t>
  </si>
  <si>
    <t>Resilience money</t>
  </si>
  <si>
    <t>DONSIDE COMMUNITY</t>
  </si>
  <si>
    <t>Bruce Edelsten</t>
  </si>
  <si>
    <t>Chairse</t>
  </si>
  <si>
    <t>Chairs</t>
  </si>
  <si>
    <t>CNPA</t>
  </si>
  <si>
    <t>BACS Credit</t>
  </si>
  <si>
    <t>CAIRNGORMS NATIONA</t>
  </si>
  <si>
    <t>5859 PO 15:11OCT13</t>
  </si>
  <si>
    <t>5859 PO 15:17OCT13</t>
  </si>
  <si>
    <t>5859 PO 15:21OCT13</t>
  </si>
  <si>
    <t>5859 PO 15:18OCT13</t>
  </si>
  <si>
    <t>5859 PO 15:10OCT13</t>
  </si>
  <si>
    <t>Cahalen Morrison</t>
  </si>
  <si>
    <t>Graham's manure</t>
  </si>
  <si>
    <t>Penelope WELLS</t>
  </si>
  <si>
    <t>MANURE JACK</t>
  </si>
  <si>
    <t>GILLESPIE JOHN</t>
  </si>
  <si>
    <t>5859 PO 12:49SEP19</t>
  </si>
  <si>
    <t>Lonach Sunday hire</t>
  </si>
  <si>
    <t>LOWRY R M ESQ A-T</t>
  </si>
  <si>
    <t>Crochet 22&amp;27</t>
  </si>
  <si>
    <t>Jenn Butterworth</t>
  </si>
  <si>
    <t>Cafe Match Funding</t>
  </si>
  <si>
    <t>MANURE</t>
  </si>
  <si>
    <t>Beatrice Cavadino</t>
  </si>
  <si>
    <t>Crochet 18-25</t>
  </si>
  <si>
    <t>Crochet 12-25</t>
  </si>
  <si>
    <t>MCGILLIVRAY TEAS</t>
  </si>
  <si>
    <t>DUNCAN JOHN PARK-B</t>
  </si>
  <si>
    <t>Good Guy Hank 16</t>
  </si>
  <si>
    <t>Ross Couper 15</t>
  </si>
  <si>
    <t>MANURE Jack</t>
  </si>
  <si>
    <t>Sheena Rowbottom</t>
  </si>
  <si>
    <t>Craigievar Gardene</t>
  </si>
  <si>
    <t>STEPHENS GM</t>
  </si>
  <si>
    <t>REFUND SP</t>
  </si>
  <si>
    <t>THE SPOTTED PENGUI</t>
  </si>
  <si>
    <t>Crochet 10-25</t>
  </si>
  <si>
    <t>Tenement Jazz Band</t>
  </si>
  <si>
    <t>UCDT RETURNED</t>
  </si>
  <si>
    <t>Crochet 7-25</t>
  </si>
  <si>
    <t>Hall Hire MS - PA</t>
  </si>
  <si>
    <t>INV NO 05-25</t>
  </si>
  <si>
    <t>FULGENT TECHNOLOGI</t>
  </si>
  <si>
    <t>Hall hire</t>
  </si>
  <si>
    <t>Crochet 2-25</t>
  </si>
  <si>
    <t>Katherine Rider</t>
  </si>
  <si>
    <t>RIDER K &amp; J</t>
  </si>
  <si>
    <t>PJ HOGMANY</t>
  </si>
  <si>
    <t>Transfer In</t>
  </si>
  <si>
    <t>GLENBUCHAT HALL SC</t>
  </si>
  <si>
    <t>FUPizza J Wilson</t>
  </si>
  <si>
    <t>DON CHORUS</t>
  </si>
  <si>
    <t>PATTERSON ANGELA-C</t>
  </si>
  <si>
    <t>Invoice 67-24</t>
  </si>
  <si>
    <t>ANNE HUTCHISON</t>
  </si>
  <si>
    <t>Opening Balance</t>
  </si>
  <si>
    <t>Glenbuchat Hall Finances 2025</t>
  </si>
  <si>
    <t>Income</t>
  </si>
  <si>
    <t>Total</t>
  </si>
  <si>
    <t>Checksum</t>
  </si>
  <si>
    <t>Expenditure</t>
  </si>
  <si>
    <t>Closing Bank Balances</t>
  </si>
  <si>
    <t>Web Hosting</t>
  </si>
  <si>
    <t>Expenses Refunds</t>
  </si>
  <si>
    <t>Capital Expenditure</t>
  </si>
  <si>
    <t>Maintenance / running  costs</t>
  </si>
  <si>
    <t>Manure (donations)</t>
  </si>
  <si>
    <t>Restricted Account (1)</t>
  </si>
  <si>
    <t>Includes erroneous £50 from Fired Up Pizzas - J Wilson from 2024</t>
  </si>
  <si>
    <t>Main current account</t>
  </si>
  <si>
    <t>Main Account</t>
  </si>
  <si>
    <t>Cash Float</t>
  </si>
  <si>
    <t>Virgin Restricted</t>
  </si>
  <si>
    <t xml:space="preserve">Restricted Account </t>
  </si>
  <si>
    <t>Bank Transfer</t>
  </si>
  <si>
    <t>Bank Transfer (from Virgin?)</t>
  </si>
  <si>
    <t>Ninja Account</t>
  </si>
  <si>
    <t>Purchase</t>
  </si>
  <si>
    <t>Ninja</t>
  </si>
  <si>
    <t>Card Purchase</t>
  </si>
  <si>
    <t>ADVANCEDMOU</t>
  </si>
  <si>
    <t>Love Table Cloth</t>
  </si>
  <si>
    <t>Restricted Bank account interest</t>
  </si>
  <si>
    <t>Checksum 1</t>
  </si>
  <si>
    <t>Other income</t>
  </si>
  <si>
    <t>Don Chorus</t>
  </si>
  <si>
    <t>Profit</t>
  </si>
  <si>
    <t>opening restricted</t>
  </si>
  <si>
    <t>opening co-op</t>
  </si>
  <si>
    <t>transfer out</t>
  </si>
  <si>
    <t>closing restricted</t>
  </si>
  <si>
    <t>interest in</t>
  </si>
  <si>
    <t>Co op</t>
  </si>
  <si>
    <t>payments in</t>
  </si>
  <si>
    <t>payments out</t>
  </si>
  <si>
    <t>closing</t>
  </si>
  <si>
    <t>closing coop</t>
  </si>
  <si>
    <t xml:space="preserve">Actual </t>
  </si>
  <si>
    <t>diff</t>
  </si>
  <si>
    <t>QUOTED PETTY CASH</t>
  </si>
  <si>
    <t>CLOSING</t>
  </si>
  <si>
    <t>DIFF</t>
  </si>
  <si>
    <t>C</t>
  </si>
  <si>
    <t>in</t>
  </si>
  <si>
    <t>out</t>
  </si>
  <si>
    <t>Bank transfer</t>
  </si>
  <si>
    <t>bank transfer</t>
  </si>
  <si>
    <t>donation</t>
  </si>
  <si>
    <t>udct</t>
  </si>
  <si>
    <t>Opening Bank Balances 1/1/2025</t>
  </si>
  <si>
    <t>Opening balance 01/01/2025</t>
  </si>
  <si>
    <t>DR</t>
  </si>
  <si>
    <t>CR</t>
  </si>
  <si>
    <t>Closing Balance</t>
  </si>
  <si>
    <t xml:space="preserve">Pop up café expenses </t>
  </si>
  <si>
    <t>03/08/20258</t>
  </si>
  <si>
    <t>Whisky gifts committee</t>
  </si>
  <si>
    <t>over yr</t>
  </si>
  <si>
    <t>pop up café</t>
  </si>
  <si>
    <t>missing receipt</t>
  </si>
  <si>
    <t>Pop up café  (profit in p/c)</t>
  </si>
  <si>
    <t>profit in café</t>
  </si>
  <si>
    <t>Profit on café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</si>
</sst>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44" formatCode="_-&quot;£&quot;* #,##0.00_-;\-&quot;£&quot;* #,##0.00_-;_-&quot;£&quot;* &quot;-&quot;??_-;_-@_-"/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0" xfId="0" applyNumberFormat="1"/>
    <xf numFmtId="14" fontId="0" fillId="0" borderId="0" xfId="0" applyNumberFormat="1"/>
    <xf numFmtId="44" fontId="0" fillId="0" borderId="0" xfId="0" applyNumberFormat="1"/>
    <xf numFmtId="49" fontId="0" fillId="0" borderId="0" xfId="0" applyNumberFormat="1" applyAlignment="1">
      <alignment horizontal="left" wrapText="1"/>
    </xf>
    <xf numFmtId="0" fontId="1" fillId="0" borderId="0" xfId="0" applyFont="1"/>
    <xf numFmtId="49" fontId="1" fillId="0" borderId="0" xfId="0" applyNumberFormat="1" applyFont="1" applyAlignment="1">
      <alignment horizontal="left" wrapText="1"/>
    </xf>
    <xf numFmtId="0" fontId="0" fillId="2" borderId="0" xfId="0" applyFill="1"/>
    <xf numFmtId="2" fontId="0" fillId="2" borderId="0" xfId="0" applyNumberFormat="1" applyFill="1"/>
    <xf numFmtId="0" fontId="1" fillId="3" borderId="0" xfId="0" applyFont="1" applyFill="1"/>
    <xf numFmtId="2" fontId="1" fillId="3" borderId="0" xfId="0" applyNumberFormat="1" applyFont="1" applyFill="1"/>
    <xf numFmtId="44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49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/>
    </xf>
    <xf numFmtId="4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0" fillId="2" borderId="0" xfId="0" applyNumberFormat="1" applyFill="1" applyAlignment="1">
      <alignment horizontal="center"/>
    </xf>
    <xf numFmtId="6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3A5D-56B1-473A-8C3E-962FECAC3506}">
  <sheetPr>
    <pageSetUpPr fitToPage="1"/>
  </sheetPr>
  <dimension ref="A1:P38"/>
  <sheetViews>
    <sheetView topLeftCell="A12" workbookViewId="0">
      <selection activeCell="K12" sqref="K12"/>
    </sheetView>
  </sheetViews>
  <sheetFormatPr defaultRowHeight="15" x14ac:dyDescent="0.25"/>
  <cols>
    <col min="3" max="3" width="28.28515625" customWidth="1"/>
    <col min="4" max="4" width="11.5703125" bestFit="1" customWidth="1"/>
    <col min="6" max="6" width="25.5703125" customWidth="1"/>
    <col min="7" max="7" width="11.7109375" customWidth="1"/>
    <col min="11" max="11" width="10.5703125" bestFit="1" customWidth="1"/>
    <col min="13" max="13" width="10.5703125" bestFit="1" customWidth="1"/>
    <col min="14" max="15" width="11.5703125" bestFit="1" customWidth="1"/>
  </cols>
  <sheetData>
    <row r="1" spans="1:8" x14ac:dyDescent="0.25">
      <c r="A1" t="s">
        <v>122</v>
      </c>
    </row>
    <row r="3" spans="1:8" x14ac:dyDescent="0.25">
      <c r="B3" t="s">
        <v>175</v>
      </c>
    </row>
    <row r="5" spans="1:8" x14ac:dyDescent="0.25">
      <c r="C5" s="5" t="s">
        <v>133</v>
      </c>
      <c r="D5">
        <v>2392.58</v>
      </c>
    </row>
    <row r="6" spans="1:8" x14ac:dyDescent="0.25">
      <c r="C6" s="5" t="s">
        <v>135</v>
      </c>
      <c r="D6">
        <v>5918.34</v>
      </c>
    </row>
    <row r="7" spans="1:8" x14ac:dyDescent="0.25">
      <c r="C7" s="7" t="s">
        <v>137</v>
      </c>
      <c r="D7" s="7">
        <v>325.97000000000003</v>
      </c>
    </row>
    <row r="8" spans="1:8" x14ac:dyDescent="0.25">
      <c r="C8" s="5" t="s">
        <v>138</v>
      </c>
      <c r="D8" s="1">
        <v>100</v>
      </c>
    </row>
    <row r="9" spans="1:8" x14ac:dyDescent="0.25">
      <c r="C9" t="s">
        <v>124</v>
      </c>
      <c r="D9">
        <f>SUM(D5:D8)</f>
        <v>8736.89</v>
      </c>
    </row>
    <row r="10" spans="1:8" x14ac:dyDescent="0.25">
      <c r="B10" t="s">
        <v>123</v>
      </c>
      <c r="F10" t="s">
        <v>126</v>
      </c>
    </row>
    <row r="11" spans="1:8" ht="17.25" customHeight="1" x14ac:dyDescent="0.25">
      <c r="C11" s="4" t="s">
        <v>37</v>
      </c>
      <c r="D11" s="3">
        <f>Income!E3</f>
        <v>960</v>
      </c>
      <c r="F11" t="str">
        <f>Expenditure!E1</f>
        <v>Web Hosting</v>
      </c>
      <c r="G11" s="1">
        <f>Expenditure!E3</f>
        <v>-71.989999999999995</v>
      </c>
      <c r="H11" s="1"/>
    </row>
    <row r="12" spans="1:8" x14ac:dyDescent="0.25">
      <c r="C12" s="4" t="s">
        <v>38</v>
      </c>
      <c r="D12" s="3">
        <f>Income!F3</f>
        <v>1579</v>
      </c>
      <c r="F12" t="str">
        <f>Expenditure!G1</f>
        <v>Expenses Refunds</v>
      </c>
      <c r="G12" s="1">
        <f>Expenditure!G3</f>
        <v>-2302.91</v>
      </c>
    </row>
    <row r="13" spans="1:8" x14ac:dyDescent="0.25">
      <c r="C13" s="4" t="s">
        <v>39</v>
      </c>
      <c r="D13" s="3">
        <f>Income!H3</f>
        <v>156</v>
      </c>
      <c r="F13" t="str">
        <f>Expenditure!H1</f>
        <v>Capital Expenditure</v>
      </c>
      <c r="G13" s="1">
        <f>Expenditure!H3</f>
        <v>-7934.34</v>
      </c>
    </row>
    <row r="14" spans="1:8" x14ac:dyDescent="0.25">
      <c r="C14" s="4" t="s">
        <v>40</v>
      </c>
      <c r="D14" s="3">
        <f>Income!I3</f>
        <v>816</v>
      </c>
      <c r="F14" t="str">
        <f>Expenditure!I1</f>
        <v>Maintenance / running  costs</v>
      </c>
      <c r="G14" s="1">
        <f>Expenditure!I3</f>
        <v>-2412.52</v>
      </c>
    </row>
    <row r="15" spans="1:8" x14ac:dyDescent="0.25">
      <c r="C15" s="4" t="s">
        <v>41</v>
      </c>
      <c r="D15" s="3">
        <f>Income!J3</f>
        <v>270</v>
      </c>
      <c r="F15" t="s">
        <v>140</v>
      </c>
      <c r="G15" s="1">
        <f>Expenditure!J3</f>
        <v>-50</v>
      </c>
    </row>
    <row r="16" spans="1:8" x14ac:dyDescent="0.25">
      <c r="C16" s="4" t="s">
        <v>42</v>
      </c>
      <c r="D16" s="3">
        <f>Income!K3</f>
        <v>1503</v>
      </c>
      <c r="F16" t="str">
        <f>Expenditure!K1</f>
        <v>British Gas (electric bill)</v>
      </c>
      <c r="G16" s="1">
        <f>Expenditure!K3</f>
        <v>-1680.72</v>
      </c>
    </row>
    <row r="17" spans="1:15" x14ac:dyDescent="0.25">
      <c r="C17" s="4" t="s">
        <v>186</v>
      </c>
      <c r="D17" s="3">
        <v>56.69</v>
      </c>
      <c r="F17" s="4"/>
      <c r="G17" s="3"/>
    </row>
    <row r="18" spans="1:15" x14ac:dyDescent="0.25">
      <c r="C18" s="4" t="s">
        <v>43</v>
      </c>
      <c r="D18" s="3">
        <f>Income!L3</f>
        <v>1594.8</v>
      </c>
      <c r="F18" t="str">
        <f>Expenditure!F1</f>
        <v>Ninja Account</v>
      </c>
      <c r="G18" s="1">
        <f>Expenditure!F3</f>
        <v>-93.749999999999986</v>
      </c>
    </row>
    <row r="19" spans="1:15" x14ac:dyDescent="0.25">
      <c r="C19" s="4" t="s">
        <v>44</v>
      </c>
      <c r="D19" s="3">
        <f>Income!M3</f>
        <v>6997.8500000000013</v>
      </c>
    </row>
    <row r="20" spans="1:15" x14ac:dyDescent="0.25">
      <c r="C20" s="4" t="s">
        <v>151</v>
      </c>
      <c r="D20" s="3">
        <f>Income!G3</f>
        <v>175.25</v>
      </c>
    </row>
    <row r="21" spans="1:15" x14ac:dyDescent="0.25">
      <c r="C21" s="4" t="s">
        <v>45</v>
      </c>
      <c r="D21" s="3">
        <f>Income!N3</f>
        <v>385</v>
      </c>
    </row>
    <row r="22" spans="1:15" ht="16.5" customHeight="1" x14ac:dyDescent="0.25">
      <c r="A22" t="s">
        <v>174</v>
      </c>
      <c r="B22" t="s">
        <v>173</v>
      </c>
      <c r="C22" s="4" t="s">
        <v>141</v>
      </c>
      <c r="D22" s="3">
        <f>Income!O3</f>
        <v>500</v>
      </c>
    </row>
    <row r="23" spans="1:15" x14ac:dyDescent="0.25">
      <c r="C23" s="4" t="s">
        <v>150</v>
      </c>
      <c r="D23" s="3">
        <f>Income!P3</f>
        <v>450</v>
      </c>
    </row>
    <row r="24" spans="1:15" ht="30" x14ac:dyDescent="0.25">
      <c r="C24" s="6" t="s">
        <v>148</v>
      </c>
      <c r="D24" s="3">
        <v>33.29</v>
      </c>
    </row>
    <row r="25" spans="1:15" x14ac:dyDescent="0.25">
      <c r="C25" s="4"/>
      <c r="D25" s="3"/>
      <c r="M25" s="3"/>
    </row>
    <row r="26" spans="1:15" x14ac:dyDescent="0.25">
      <c r="C26" s="4" t="s">
        <v>124</v>
      </c>
      <c r="D26" s="3">
        <f>SUM(D11:D25)</f>
        <v>15476.880000000001</v>
      </c>
      <c r="G26" s="3">
        <f>SUM(G11:G23)</f>
        <v>-14546.23</v>
      </c>
      <c r="I26" s="11">
        <f>D26+G26</f>
        <v>930.65000000000146</v>
      </c>
      <c r="M26" s="3"/>
    </row>
    <row r="27" spans="1:15" x14ac:dyDescent="0.25">
      <c r="M27" s="3"/>
    </row>
    <row r="28" spans="1:15" x14ac:dyDescent="0.25">
      <c r="B28" t="s">
        <v>127</v>
      </c>
      <c r="O28" s="3"/>
    </row>
    <row r="29" spans="1:15" x14ac:dyDescent="0.25">
      <c r="C29" s="6" t="s">
        <v>139</v>
      </c>
      <c r="D29">
        <v>2375.87</v>
      </c>
      <c r="F29" t="s">
        <v>149</v>
      </c>
      <c r="G29" s="3">
        <f>SUM(D9+D26+G26)</f>
        <v>9667.5400000000009</v>
      </c>
    </row>
    <row r="30" spans="1:15" x14ac:dyDescent="0.25">
      <c r="C30" s="5" t="s">
        <v>136</v>
      </c>
      <c r="D30">
        <v>6809.01</v>
      </c>
    </row>
    <row r="31" spans="1:15" x14ac:dyDescent="0.25">
      <c r="C31" s="5" t="s">
        <v>138</v>
      </c>
      <c r="D31" s="1">
        <v>100</v>
      </c>
      <c r="G31" s="3"/>
    </row>
    <row r="32" spans="1:15" x14ac:dyDescent="0.25">
      <c r="C32" s="7" t="s">
        <v>137</v>
      </c>
      <c r="D32" s="7">
        <v>382.66</v>
      </c>
    </row>
    <row r="33" spans="2:16" x14ac:dyDescent="0.25">
      <c r="C33" t="s">
        <v>124</v>
      </c>
      <c r="D33">
        <f>SUM(D29:D32)</f>
        <v>9667.5400000000009</v>
      </c>
    </row>
    <row r="35" spans="2:16" x14ac:dyDescent="0.25">
      <c r="B35">
        <v>1</v>
      </c>
      <c r="C35" t="s">
        <v>134</v>
      </c>
    </row>
    <row r="37" spans="2:16" x14ac:dyDescent="0.25">
      <c r="G37" s="3"/>
      <c r="K37" s="3"/>
      <c r="N37" s="3"/>
      <c r="P37" s="3"/>
    </row>
    <row r="38" spans="2:16" x14ac:dyDescent="0.25">
      <c r="C38" t="s">
        <v>152</v>
      </c>
      <c r="D38" s="7">
        <f>D33-D9</f>
        <v>930.65000000000146</v>
      </c>
      <c r="N38" s="3"/>
    </row>
  </sheetData>
  <pageMargins left="0.70866141732283472" right="0.70866141732283472" top="0.74803149606299213" bottom="0.74803149606299213" header="0.31496062992125984" footer="0.31496062992125984"/>
  <pageSetup paperSize="9" scale="71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DDF6E-135E-491E-98AD-FD1184151D8F}">
  <dimension ref="A1:T60"/>
  <sheetViews>
    <sheetView topLeftCell="B1" workbookViewId="0">
      <pane ySplit="3" topLeftCell="A47" activePane="bottomLeft" state="frozen"/>
      <selection pane="bottomLeft" activeCell="P55" sqref="P55"/>
    </sheetView>
  </sheetViews>
  <sheetFormatPr defaultRowHeight="15" x14ac:dyDescent="0.25"/>
  <cols>
    <col min="1" max="1" width="15.140625" customWidth="1"/>
    <col min="2" max="2" width="21" customWidth="1"/>
    <col min="3" max="3" width="18.85546875" customWidth="1"/>
    <col min="4" max="4" width="39" customWidth="1"/>
    <col min="5" max="5" width="15.140625" customWidth="1"/>
    <col min="6" max="7" width="11.42578125" customWidth="1"/>
    <col min="8" max="8" width="12.42578125" customWidth="1"/>
    <col min="9" max="9" width="14.42578125" customWidth="1"/>
    <col min="10" max="10" width="11.140625" customWidth="1"/>
    <col min="11" max="11" width="12" customWidth="1"/>
    <col min="12" max="12" width="10.7109375" customWidth="1"/>
    <col min="13" max="13" width="12.140625" customWidth="1"/>
    <col min="14" max="14" width="10.140625" customWidth="1"/>
    <col min="15" max="15" width="13.5703125" customWidth="1"/>
    <col min="16" max="16" width="11.28515625" customWidth="1"/>
    <col min="17" max="18" width="17.85546875" customWidth="1"/>
  </cols>
  <sheetData>
    <row r="1" spans="1:18" ht="45" x14ac:dyDescent="0.25">
      <c r="A1" t="s">
        <v>0</v>
      </c>
      <c r="E1" s="19" t="s">
        <v>37</v>
      </c>
      <c r="F1" s="19" t="s">
        <v>38</v>
      </c>
      <c r="G1" s="19" t="s">
        <v>151</v>
      </c>
      <c r="H1" s="19" t="s">
        <v>39</v>
      </c>
      <c r="I1" s="19" t="s">
        <v>40</v>
      </c>
      <c r="J1" s="19" t="s">
        <v>132</v>
      </c>
      <c r="K1" s="19" t="s">
        <v>42</v>
      </c>
      <c r="L1" s="19" t="s">
        <v>43</v>
      </c>
      <c r="M1" s="19" t="s">
        <v>44</v>
      </c>
      <c r="N1" s="19" t="s">
        <v>45</v>
      </c>
      <c r="O1" s="19" t="s">
        <v>140</v>
      </c>
      <c r="P1" s="19" t="s">
        <v>46</v>
      </c>
      <c r="Q1" s="19" t="s">
        <v>124</v>
      </c>
      <c r="R1" s="4" t="s">
        <v>125</v>
      </c>
    </row>
    <row r="2" spans="1:18" x14ac:dyDescent="0.25"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x14ac:dyDescent="0.25">
      <c r="A3" t="s">
        <v>2</v>
      </c>
      <c r="E3" s="3">
        <f t="shared" ref="E3:Q3" si="0">SUM(E5:E58)</f>
        <v>960</v>
      </c>
      <c r="F3" s="3">
        <f t="shared" si="0"/>
        <v>1579</v>
      </c>
      <c r="G3" s="3">
        <f t="shared" si="0"/>
        <v>175.25</v>
      </c>
      <c r="H3" s="3">
        <f t="shared" si="0"/>
        <v>156</v>
      </c>
      <c r="I3" s="3">
        <f t="shared" si="0"/>
        <v>816</v>
      </c>
      <c r="J3" s="3">
        <f t="shared" si="0"/>
        <v>270</v>
      </c>
      <c r="K3" s="3">
        <f t="shared" si="0"/>
        <v>1503</v>
      </c>
      <c r="L3" s="3">
        <f t="shared" si="0"/>
        <v>1594.8</v>
      </c>
      <c r="M3" s="3">
        <f t="shared" si="0"/>
        <v>6997.8500000000013</v>
      </c>
      <c r="N3" s="3">
        <f t="shared" si="0"/>
        <v>385</v>
      </c>
      <c r="O3" s="3">
        <f t="shared" si="0"/>
        <v>500</v>
      </c>
      <c r="P3" s="3">
        <f t="shared" si="0"/>
        <v>450</v>
      </c>
      <c r="Q3" s="3">
        <f t="shared" si="0"/>
        <v>15386.9</v>
      </c>
      <c r="R3" s="3">
        <f>SUM(E3:P3)</f>
        <v>15386.900000000001</v>
      </c>
    </row>
    <row r="4" spans="1:18" x14ac:dyDescent="0.25">
      <c r="A4" t="s">
        <v>3</v>
      </c>
      <c r="B4" t="s">
        <v>4</v>
      </c>
      <c r="C4" t="s">
        <v>5</v>
      </c>
      <c r="D4" t="s">
        <v>6</v>
      </c>
      <c r="E4" s="4"/>
      <c r="F4" s="4"/>
      <c r="G4" s="4"/>
      <c r="H4" s="4"/>
      <c r="I4" s="4"/>
      <c r="J4" s="4"/>
      <c r="L4" s="4"/>
      <c r="M4" s="4"/>
      <c r="N4" s="4"/>
      <c r="O4" s="4"/>
      <c r="P4" s="4"/>
      <c r="R4" s="4"/>
    </row>
    <row r="5" spans="1:18" x14ac:dyDescent="0.25">
      <c r="A5" s="2">
        <v>46021</v>
      </c>
      <c r="B5" s="5" t="s">
        <v>47</v>
      </c>
      <c r="C5" t="s">
        <v>48</v>
      </c>
      <c r="D5" t="s">
        <v>49</v>
      </c>
      <c r="H5">
        <v>84</v>
      </c>
      <c r="Q5">
        <v>84</v>
      </c>
    </row>
    <row r="6" spans="1:18" x14ac:dyDescent="0.25">
      <c r="A6" s="2">
        <v>46021</v>
      </c>
      <c r="B6" s="5" t="s">
        <v>50</v>
      </c>
      <c r="C6" t="s">
        <v>48</v>
      </c>
      <c r="D6" t="s">
        <v>49</v>
      </c>
      <c r="H6">
        <v>72</v>
      </c>
      <c r="Q6">
        <v>72</v>
      </c>
    </row>
    <row r="7" spans="1:18" x14ac:dyDescent="0.25">
      <c r="A7" s="2">
        <v>46007</v>
      </c>
      <c r="B7" s="5" t="s">
        <v>51</v>
      </c>
      <c r="C7" t="s">
        <v>48</v>
      </c>
      <c r="D7" t="s">
        <v>52</v>
      </c>
      <c r="I7">
        <v>234</v>
      </c>
      <c r="Q7">
        <v>234</v>
      </c>
    </row>
    <row r="8" spans="1:18" x14ac:dyDescent="0.25">
      <c r="A8" s="2">
        <v>46000</v>
      </c>
      <c r="B8" s="9" t="s">
        <v>53</v>
      </c>
      <c r="C8" t="s">
        <v>48</v>
      </c>
      <c r="D8" t="s">
        <v>54</v>
      </c>
      <c r="L8">
        <v>840</v>
      </c>
      <c r="Q8">
        <v>840</v>
      </c>
    </row>
    <row r="9" spans="1:18" x14ac:dyDescent="0.25">
      <c r="A9" s="2">
        <v>45999</v>
      </c>
      <c r="B9" s="9">
        <v>225</v>
      </c>
      <c r="C9" t="s">
        <v>55</v>
      </c>
      <c r="D9" t="s">
        <v>56</v>
      </c>
      <c r="F9">
        <v>1080</v>
      </c>
      <c r="Q9">
        <v>1080</v>
      </c>
    </row>
    <row r="10" spans="1:18" x14ac:dyDescent="0.25">
      <c r="A10" s="2">
        <v>45999</v>
      </c>
      <c r="B10" s="10">
        <v>4599800971880000</v>
      </c>
      <c r="C10" t="s">
        <v>55</v>
      </c>
      <c r="D10" t="s">
        <v>57</v>
      </c>
      <c r="K10">
        <v>500</v>
      </c>
      <c r="Q10">
        <v>500</v>
      </c>
    </row>
    <row r="11" spans="1:18" x14ac:dyDescent="0.25">
      <c r="A11" s="2">
        <v>45999</v>
      </c>
      <c r="B11" s="9" t="s">
        <v>58</v>
      </c>
      <c r="C11" t="s">
        <v>55</v>
      </c>
      <c r="D11" t="s">
        <v>56</v>
      </c>
      <c r="F11">
        <v>499</v>
      </c>
      <c r="Q11">
        <v>499</v>
      </c>
    </row>
    <row r="12" spans="1:18" x14ac:dyDescent="0.25">
      <c r="A12" s="2">
        <v>45995</v>
      </c>
      <c r="B12" s="9" t="s">
        <v>59</v>
      </c>
      <c r="C12" t="s">
        <v>48</v>
      </c>
      <c r="D12" t="s">
        <v>60</v>
      </c>
      <c r="E12">
        <v>120</v>
      </c>
      <c r="Q12">
        <v>120</v>
      </c>
    </row>
    <row r="13" spans="1:18" x14ac:dyDescent="0.25">
      <c r="A13" s="2">
        <v>45985</v>
      </c>
      <c r="B13" t="s">
        <v>61</v>
      </c>
      <c r="C13" t="s">
        <v>62</v>
      </c>
      <c r="D13" t="s">
        <v>63</v>
      </c>
      <c r="K13">
        <v>50</v>
      </c>
      <c r="Q13">
        <v>50</v>
      </c>
    </row>
    <row r="14" spans="1:18" x14ac:dyDescent="0.25">
      <c r="A14" s="2">
        <v>45980</v>
      </c>
      <c r="B14" s="7" t="s">
        <v>64</v>
      </c>
      <c r="C14" t="s">
        <v>48</v>
      </c>
      <c r="D14" t="s">
        <v>65</v>
      </c>
      <c r="M14">
        <v>146.94</v>
      </c>
      <c r="Q14">
        <v>146.94</v>
      </c>
    </row>
    <row r="15" spans="1:18" x14ac:dyDescent="0.25">
      <c r="A15" s="2">
        <v>45973</v>
      </c>
      <c r="B15" s="7" t="s">
        <v>41</v>
      </c>
      <c r="C15" t="s">
        <v>48</v>
      </c>
      <c r="D15" t="s">
        <v>66</v>
      </c>
      <c r="J15">
        <v>60</v>
      </c>
      <c r="Q15">
        <v>60</v>
      </c>
    </row>
    <row r="16" spans="1:18" x14ac:dyDescent="0.25">
      <c r="A16" s="2">
        <v>45964</v>
      </c>
      <c r="B16" s="7" t="s">
        <v>67</v>
      </c>
      <c r="C16" t="s">
        <v>48</v>
      </c>
      <c r="D16" t="s">
        <v>14</v>
      </c>
      <c r="P16">
        <v>12</v>
      </c>
      <c r="Q16">
        <v>12</v>
      </c>
    </row>
    <row r="17" spans="1:17" x14ac:dyDescent="0.25">
      <c r="A17" s="2">
        <v>45960</v>
      </c>
      <c r="B17" s="7" t="s">
        <v>68</v>
      </c>
      <c r="C17" t="s">
        <v>48</v>
      </c>
      <c r="D17" t="s">
        <v>14</v>
      </c>
      <c r="P17">
        <v>5</v>
      </c>
      <c r="Q17">
        <v>5</v>
      </c>
    </row>
    <row r="18" spans="1:17" x14ac:dyDescent="0.25">
      <c r="A18" s="2">
        <v>45954</v>
      </c>
      <c r="B18" s="5" t="s">
        <v>69</v>
      </c>
      <c r="C18" t="s">
        <v>70</v>
      </c>
      <c r="D18" t="s">
        <v>71</v>
      </c>
      <c r="M18">
        <v>2850.13</v>
      </c>
      <c r="Q18">
        <v>2850.13</v>
      </c>
    </row>
    <row r="19" spans="1:17" x14ac:dyDescent="0.25">
      <c r="A19" s="2">
        <v>45943</v>
      </c>
      <c r="B19" s="5" t="s">
        <v>61</v>
      </c>
      <c r="C19" t="s">
        <v>62</v>
      </c>
      <c r="D19" t="s">
        <v>72</v>
      </c>
      <c r="K19">
        <v>280</v>
      </c>
      <c r="Q19">
        <v>280</v>
      </c>
    </row>
    <row r="20" spans="1:17" x14ac:dyDescent="0.25">
      <c r="A20" s="2">
        <v>45943</v>
      </c>
      <c r="B20" s="5" t="s">
        <v>61</v>
      </c>
      <c r="C20" t="s">
        <v>62</v>
      </c>
      <c r="D20" t="s">
        <v>73</v>
      </c>
      <c r="K20">
        <v>245</v>
      </c>
      <c r="Q20">
        <v>245</v>
      </c>
    </row>
    <row r="21" spans="1:17" x14ac:dyDescent="0.25">
      <c r="A21" s="2">
        <v>45943</v>
      </c>
      <c r="B21" s="5" t="s">
        <v>61</v>
      </c>
      <c r="C21" t="s">
        <v>62</v>
      </c>
      <c r="D21" t="s">
        <v>74</v>
      </c>
      <c r="K21" s="5">
        <v>15</v>
      </c>
      <c r="Q21">
        <v>15</v>
      </c>
    </row>
    <row r="22" spans="1:17" x14ac:dyDescent="0.25">
      <c r="A22" s="2">
        <v>45943</v>
      </c>
      <c r="B22" s="5" t="s">
        <v>61</v>
      </c>
      <c r="C22" t="s">
        <v>62</v>
      </c>
      <c r="D22" t="s">
        <v>75</v>
      </c>
      <c r="K22" s="5">
        <v>15</v>
      </c>
      <c r="Q22">
        <v>15</v>
      </c>
    </row>
    <row r="23" spans="1:17" x14ac:dyDescent="0.25">
      <c r="A23" s="2">
        <v>45943</v>
      </c>
      <c r="B23" s="5" t="s">
        <v>61</v>
      </c>
      <c r="C23" t="s">
        <v>62</v>
      </c>
      <c r="D23" t="s">
        <v>76</v>
      </c>
      <c r="K23" s="5">
        <v>10</v>
      </c>
      <c r="Q23">
        <v>10</v>
      </c>
    </row>
    <row r="24" spans="1:17" x14ac:dyDescent="0.25">
      <c r="A24" s="2">
        <v>45938</v>
      </c>
      <c r="B24" s="5" t="s">
        <v>77</v>
      </c>
      <c r="C24" t="s">
        <v>48</v>
      </c>
      <c r="D24" t="s">
        <v>60</v>
      </c>
      <c r="E24">
        <v>120</v>
      </c>
      <c r="Q24">
        <v>120</v>
      </c>
    </row>
    <row r="25" spans="1:17" x14ac:dyDescent="0.25">
      <c r="A25" s="2">
        <v>45938</v>
      </c>
      <c r="B25" s="5" t="s">
        <v>78</v>
      </c>
      <c r="C25" t="s">
        <v>48</v>
      </c>
      <c r="D25" t="s">
        <v>79</v>
      </c>
      <c r="J25">
        <v>100</v>
      </c>
      <c r="Q25">
        <v>100</v>
      </c>
    </row>
    <row r="26" spans="1:17" x14ac:dyDescent="0.25">
      <c r="A26" s="2">
        <v>45922</v>
      </c>
      <c r="B26" s="5" t="s">
        <v>80</v>
      </c>
      <c r="C26" t="s">
        <v>48</v>
      </c>
      <c r="D26" t="s">
        <v>81</v>
      </c>
      <c r="J26">
        <v>5</v>
      </c>
      <c r="Q26">
        <v>5</v>
      </c>
    </row>
    <row r="27" spans="1:17" x14ac:dyDescent="0.25">
      <c r="A27" s="2">
        <v>45919</v>
      </c>
      <c r="B27" s="5" t="s">
        <v>69</v>
      </c>
      <c r="C27" t="s">
        <v>70</v>
      </c>
      <c r="D27" t="s">
        <v>71</v>
      </c>
      <c r="M27">
        <v>2850.13</v>
      </c>
      <c r="Q27">
        <v>2850.13</v>
      </c>
    </row>
    <row r="28" spans="1:17" x14ac:dyDescent="0.25">
      <c r="A28" s="2">
        <v>45919</v>
      </c>
      <c r="B28" s="5" t="s">
        <v>61</v>
      </c>
      <c r="C28" t="s">
        <v>62</v>
      </c>
      <c r="D28" t="s">
        <v>82</v>
      </c>
      <c r="K28">
        <v>388</v>
      </c>
      <c r="Q28">
        <v>388</v>
      </c>
    </row>
    <row r="29" spans="1:17" x14ac:dyDescent="0.25">
      <c r="A29" s="2">
        <v>45918</v>
      </c>
      <c r="B29" s="5" t="s">
        <v>83</v>
      </c>
      <c r="C29" t="s">
        <v>48</v>
      </c>
      <c r="D29" t="s">
        <v>84</v>
      </c>
      <c r="N29">
        <v>100</v>
      </c>
      <c r="Q29">
        <v>100</v>
      </c>
    </row>
    <row r="30" spans="1:17" x14ac:dyDescent="0.25">
      <c r="A30" s="2">
        <v>45917</v>
      </c>
      <c r="B30" s="5" t="s">
        <v>85</v>
      </c>
      <c r="C30" t="s">
        <v>48</v>
      </c>
      <c r="D30" t="s">
        <v>52</v>
      </c>
      <c r="I30">
        <v>144</v>
      </c>
      <c r="Q30">
        <v>144</v>
      </c>
    </row>
    <row r="31" spans="1:17" x14ac:dyDescent="0.25">
      <c r="A31" s="2">
        <v>45916</v>
      </c>
      <c r="B31" s="5" t="s">
        <v>86</v>
      </c>
      <c r="C31" t="s">
        <v>48</v>
      </c>
      <c r="D31" t="s">
        <v>60</v>
      </c>
      <c r="E31">
        <v>120</v>
      </c>
      <c r="Q31">
        <v>120</v>
      </c>
    </row>
    <row r="32" spans="1:17" x14ac:dyDescent="0.25">
      <c r="A32" s="2">
        <v>45896</v>
      </c>
      <c r="B32" s="5" t="s">
        <v>87</v>
      </c>
      <c r="C32" t="s">
        <v>48</v>
      </c>
      <c r="D32" t="s">
        <v>60</v>
      </c>
      <c r="M32">
        <v>395.85</v>
      </c>
      <c r="Q32">
        <v>395.85</v>
      </c>
    </row>
    <row r="33" spans="1:17" x14ac:dyDescent="0.25">
      <c r="A33" s="2">
        <v>45889</v>
      </c>
      <c r="B33" s="5" t="s">
        <v>88</v>
      </c>
      <c r="C33" t="s">
        <v>48</v>
      </c>
      <c r="D33" t="s">
        <v>89</v>
      </c>
      <c r="I33">
        <v>60</v>
      </c>
      <c r="Q33">
        <v>60</v>
      </c>
    </row>
    <row r="34" spans="1:17" x14ac:dyDescent="0.25">
      <c r="A34" s="2">
        <v>45852</v>
      </c>
      <c r="B34" s="5" t="s">
        <v>90</v>
      </c>
      <c r="C34" t="s">
        <v>48</v>
      </c>
      <c r="D34" t="s">
        <v>52</v>
      </c>
      <c r="I34">
        <v>54</v>
      </c>
      <c r="Q34">
        <v>54</v>
      </c>
    </row>
    <row r="35" spans="1:17" x14ac:dyDescent="0.25">
      <c r="A35" s="2">
        <v>45847</v>
      </c>
      <c r="B35" s="5" t="s">
        <v>91</v>
      </c>
      <c r="C35" t="s">
        <v>48</v>
      </c>
      <c r="D35" t="s">
        <v>52</v>
      </c>
      <c r="I35">
        <v>162</v>
      </c>
      <c r="Q35">
        <v>162</v>
      </c>
    </row>
    <row r="36" spans="1:17" x14ac:dyDescent="0.25">
      <c r="A36" s="2">
        <v>45838</v>
      </c>
      <c r="B36" s="5" t="s">
        <v>92</v>
      </c>
      <c r="C36" t="s">
        <v>48</v>
      </c>
      <c r="D36" t="s">
        <v>93</v>
      </c>
      <c r="N36">
        <v>165</v>
      </c>
      <c r="Q36">
        <v>165</v>
      </c>
    </row>
    <row r="37" spans="1:17" x14ac:dyDescent="0.25">
      <c r="A37" s="2">
        <v>45831</v>
      </c>
      <c r="B37" s="5" t="s">
        <v>94</v>
      </c>
      <c r="C37" t="s">
        <v>48</v>
      </c>
      <c r="D37" t="s">
        <v>60</v>
      </c>
      <c r="E37">
        <v>120</v>
      </c>
      <c r="Q37">
        <v>120</v>
      </c>
    </row>
    <row r="38" spans="1:17" x14ac:dyDescent="0.25">
      <c r="A38" s="2">
        <v>45831</v>
      </c>
      <c r="B38" s="5" t="s">
        <v>95</v>
      </c>
      <c r="C38" t="s">
        <v>48</v>
      </c>
      <c r="D38" t="s">
        <v>60</v>
      </c>
      <c r="E38">
        <v>120</v>
      </c>
      <c r="Q38">
        <v>120</v>
      </c>
    </row>
    <row r="39" spans="1:17" x14ac:dyDescent="0.25">
      <c r="A39" s="2">
        <v>45824</v>
      </c>
      <c r="B39" s="5" t="s">
        <v>96</v>
      </c>
      <c r="C39" t="s">
        <v>48</v>
      </c>
      <c r="D39" t="s">
        <v>81</v>
      </c>
      <c r="J39">
        <v>5</v>
      </c>
      <c r="Q39">
        <v>5</v>
      </c>
    </row>
    <row r="40" spans="1:17" x14ac:dyDescent="0.25">
      <c r="A40" s="2">
        <v>45810</v>
      </c>
      <c r="B40" s="5" t="s">
        <v>41</v>
      </c>
      <c r="C40" t="s">
        <v>48</v>
      </c>
      <c r="D40" t="s">
        <v>97</v>
      </c>
      <c r="J40">
        <v>10</v>
      </c>
      <c r="Q40">
        <v>10</v>
      </c>
    </row>
    <row r="41" spans="1:17" x14ac:dyDescent="0.25">
      <c r="A41" s="2">
        <v>45789</v>
      </c>
      <c r="B41" s="5" t="s">
        <v>41</v>
      </c>
      <c r="C41" t="s">
        <v>48</v>
      </c>
      <c r="D41" t="s">
        <v>81</v>
      </c>
      <c r="J41">
        <v>10</v>
      </c>
      <c r="Q41">
        <v>10</v>
      </c>
    </row>
    <row r="42" spans="1:17" x14ac:dyDescent="0.25">
      <c r="A42" s="2">
        <v>45783</v>
      </c>
      <c r="B42" s="5" t="s">
        <v>88</v>
      </c>
      <c r="C42" t="s">
        <v>48</v>
      </c>
      <c r="D42" t="s">
        <v>98</v>
      </c>
      <c r="J42">
        <v>20</v>
      </c>
      <c r="Q42">
        <v>20</v>
      </c>
    </row>
    <row r="43" spans="1:17" x14ac:dyDescent="0.25">
      <c r="A43" s="2">
        <v>45769</v>
      </c>
      <c r="B43" s="5" t="s">
        <v>88</v>
      </c>
      <c r="C43" t="s">
        <v>48</v>
      </c>
      <c r="D43" t="s">
        <v>99</v>
      </c>
      <c r="J43">
        <v>30</v>
      </c>
      <c r="Q43">
        <v>30</v>
      </c>
    </row>
    <row r="44" spans="1:17" x14ac:dyDescent="0.25">
      <c r="A44" s="2">
        <v>45764</v>
      </c>
      <c r="B44" s="5" t="s">
        <v>100</v>
      </c>
      <c r="C44" t="s">
        <v>48</v>
      </c>
      <c r="D44" t="s">
        <v>101</v>
      </c>
      <c r="M44">
        <v>754.8</v>
      </c>
      <c r="Q44">
        <v>754.8</v>
      </c>
    </row>
    <row r="45" spans="1:17" x14ac:dyDescent="0.25">
      <c r="A45" s="2">
        <v>45757</v>
      </c>
      <c r="B45" s="5" t="s">
        <v>102</v>
      </c>
      <c r="C45" t="s">
        <v>48</v>
      </c>
      <c r="D45" t="s">
        <v>52</v>
      </c>
      <c r="I45">
        <v>54</v>
      </c>
      <c r="Q45">
        <v>54</v>
      </c>
    </row>
    <row r="46" spans="1:17" x14ac:dyDescent="0.25">
      <c r="A46" s="2">
        <v>45754</v>
      </c>
      <c r="B46" s="5" t="s">
        <v>103</v>
      </c>
      <c r="C46" t="s">
        <v>48</v>
      </c>
      <c r="D46" t="s">
        <v>60</v>
      </c>
      <c r="E46">
        <v>120</v>
      </c>
      <c r="Q46">
        <v>120</v>
      </c>
    </row>
    <row r="47" spans="1:17" x14ac:dyDescent="0.25">
      <c r="A47" s="2">
        <v>45742</v>
      </c>
      <c r="B47" s="5" t="s">
        <v>104</v>
      </c>
      <c r="C47" t="s">
        <v>48</v>
      </c>
      <c r="D47" t="s">
        <v>32</v>
      </c>
      <c r="L47">
        <v>754.8</v>
      </c>
      <c r="Q47">
        <v>754.8</v>
      </c>
    </row>
    <row r="48" spans="1:17" x14ac:dyDescent="0.25">
      <c r="A48" s="2">
        <v>45726</v>
      </c>
      <c r="B48" s="5" t="s">
        <v>105</v>
      </c>
      <c r="C48" t="s">
        <v>48</v>
      </c>
      <c r="D48" t="s">
        <v>52</v>
      </c>
      <c r="I48">
        <v>54</v>
      </c>
      <c r="Q48">
        <v>54</v>
      </c>
    </row>
    <row r="49" spans="1:20" x14ac:dyDescent="0.25">
      <c r="A49" s="2">
        <v>45723</v>
      </c>
      <c r="B49" s="5" t="s">
        <v>106</v>
      </c>
      <c r="C49" t="s">
        <v>48</v>
      </c>
      <c r="D49" t="s">
        <v>60</v>
      </c>
      <c r="E49">
        <v>240</v>
      </c>
      <c r="Q49">
        <v>240</v>
      </c>
    </row>
    <row r="50" spans="1:20" x14ac:dyDescent="0.25">
      <c r="A50" s="2">
        <v>45700</v>
      </c>
      <c r="B50" s="5" t="s">
        <v>107</v>
      </c>
      <c r="C50" t="s">
        <v>48</v>
      </c>
      <c r="D50" t="s">
        <v>108</v>
      </c>
      <c r="P50">
        <v>159</v>
      </c>
      <c r="Q50">
        <v>159</v>
      </c>
    </row>
    <row r="51" spans="1:20" x14ac:dyDescent="0.25">
      <c r="A51" s="2">
        <v>45698</v>
      </c>
      <c r="B51" s="5" t="s">
        <v>109</v>
      </c>
      <c r="C51" t="s">
        <v>48</v>
      </c>
      <c r="D51" t="s">
        <v>14</v>
      </c>
      <c r="N51">
        <v>120</v>
      </c>
      <c r="Q51">
        <v>120</v>
      </c>
    </row>
    <row r="52" spans="1:20" x14ac:dyDescent="0.25">
      <c r="A52" s="2">
        <v>45698</v>
      </c>
      <c r="B52" s="5" t="s">
        <v>110</v>
      </c>
      <c r="C52" t="s">
        <v>48</v>
      </c>
      <c r="D52" t="s">
        <v>52</v>
      </c>
      <c r="I52">
        <v>54</v>
      </c>
      <c r="Q52">
        <v>54</v>
      </c>
    </row>
    <row r="53" spans="1:20" x14ac:dyDescent="0.25">
      <c r="A53" s="2">
        <v>45694</v>
      </c>
      <c r="B53" s="5" t="s">
        <v>111</v>
      </c>
      <c r="C53" t="s">
        <v>48</v>
      </c>
      <c r="D53" t="s">
        <v>112</v>
      </c>
      <c r="J53">
        <v>30</v>
      </c>
      <c r="Q53">
        <v>30</v>
      </c>
    </row>
    <row r="54" spans="1:20" x14ac:dyDescent="0.25">
      <c r="A54" s="2">
        <v>45692</v>
      </c>
      <c r="B54" s="5" t="s">
        <v>113</v>
      </c>
      <c r="C54" t="s">
        <v>114</v>
      </c>
      <c r="D54" t="s">
        <v>115</v>
      </c>
      <c r="P54">
        <v>194</v>
      </c>
      <c r="Q54">
        <v>194</v>
      </c>
    </row>
    <row r="55" spans="1:20" x14ac:dyDescent="0.25">
      <c r="A55" s="2">
        <v>45692</v>
      </c>
      <c r="B55" s="5" t="s">
        <v>116</v>
      </c>
      <c r="C55" t="s">
        <v>114</v>
      </c>
      <c r="D55" t="s">
        <v>115</v>
      </c>
      <c r="P55">
        <v>50</v>
      </c>
      <c r="Q55">
        <v>50</v>
      </c>
    </row>
    <row r="56" spans="1:20" x14ac:dyDescent="0.25">
      <c r="A56" s="2">
        <v>45691</v>
      </c>
      <c r="B56" s="5" t="s">
        <v>117</v>
      </c>
      <c r="C56" t="s">
        <v>48</v>
      </c>
      <c r="D56" t="s">
        <v>118</v>
      </c>
      <c r="G56">
        <v>175.25</v>
      </c>
      <c r="Q56">
        <v>175.25</v>
      </c>
    </row>
    <row r="57" spans="1:20" x14ac:dyDescent="0.25">
      <c r="A57" s="2">
        <v>45691</v>
      </c>
      <c r="B57" s="5" t="s">
        <v>119</v>
      </c>
      <c r="C57" t="s">
        <v>48</v>
      </c>
      <c r="D57" t="s">
        <v>120</v>
      </c>
      <c r="P57">
        <v>30</v>
      </c>
      <c r="Q57">
        <v>30</v>
      </c>
    </row>
    <row r="58" spans="1:20" x14ac:dyDescent="0.25">
      <c r="A58" s="2">
        <v>45679</v>
      </c>
      <c r="B58">
        <v>4567801645880000</v>
      </c>
      <c r="C58" t="s">
        <v>55</v>
      </c>
      <c r="D58" t="s">
        <v>57</v>
      </c>
      <c r="O58">
        <v>500</v>
      </c>
      <c r="Q58">
        <v>500</v>
      </c>
    </row>
    <row r="59" spans="1:20" x14ac:dyDescent="0.25">
      <c r="A59" s="2"/>
    </row>
    <row r="60" spans="1:20" x14ac:dyDescent="0.25">
      <c r="C60" t="s">
        <v>121</v>
      </c>
      <c r="D60">
        <v>5918.34</v>
      </c>
      <c r="S60" t="s">
        <v>36</v>
      </c>
      <c r="T60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86728-E777-4D48-B923-D525AD27A898}">
  <dimension ref="A1:O49"/>
  <sheetViews>
    <sheetView workbookViewId="0">
      <pane ySplit="3" topLeftCell="A4" activePane="bottomLeft" state="frozen"/>
      <selection pane="bottomLeft" activeCell="N29" sqref="N29"/>
    </sheetView>
  </sheetViews>
  <sheetFormatPr defaultRowHeight="15" x14ac:dyDescent="0.25"/>
  <cols>
    <col min="1" max="1" width="17.5703125" customWidth="1"/>
    <col min="2" max="2" width="19.7109375" customWidth="1"/>
    <col min="3" max="3" width="18.85546875" customWidth="1"/>
    <col min="4" max="4" width="22.28515625" customWidth="1"/>
    <col min="5" max="5" width="12.7109375" style="13" customWidth="1"/>
    <col min="6" max="6" width="14.85546875" style="13" customWidth="1"/>
    <col min="7" max="7" width="16.7109375" style="13" customWidth="1"/>
    <col min="8" max="8" width="15.7109375" style="13" customWidth="1"/>
    <col min="9" max="9" width="15.5703125" style="13" customWidth="1"/>
    <col min="10" max="10" width="16.140625" style="13" customWidth="1"/>
    <col min="11" max="11" width="15.140625" style="13" customWidth="1"/>
    <col min="12" max="15" width="25" style="13" customWidth="1"/>
  </cols>
  <sheetData>
    <row r="1" spans="1:15" ht="30" x14ac:dyDescent="0.25">
      <c r="A1" t="s">
        <v>0</v>
      </c>
      <c r="E1" s="13" t="s">
        <v>128</v>
      </c>
      <c r="F1" s="13" t="s">
        <v>142</v>
      </c>
      <c r="G1" s="13" t="s">
        <v>129</v>
      </c>
      <c r="H1" s="22" t="s">
        <v>130</v>
      </c>
      <c r="I1" s="22" t="s">
        <v>131</v>
      </c>
      <c r="J1" s="13" t="s">
        <v>171</v>
      </c>
      <c r="K1" s="22" t="s">
        <v>1</v>
      </c>
    </row>
    <row r="2" spans="1:15" x14ac:dyDescent="0.25">
      <c r="K2" s="22"/>
    </row>
    <row r="3" spans="1:15" x14ac:dyDescent="0.25">
      <c r="A3" t="s">
        <v>2</v>
      </c>
      <c r="E3" s="14">
        <f>SUM(E5:E47)</f>
        <v>-71.989999999999995</v>
      </c>
      <c r="F3" s="14">
        <f>SUM(F5:F48)</f>
        <v>-93.749999999999986</v>
      </c>
      <c r="G3" s="14">
        <f>SUM(G5:G47)</f>
        <v>-2302.91</v>
      </c>
      <c r="H3" s="14">
        <f>SUM(H5:H47)</f>
        <v>-7934.34</v>
      </c>
      <c r="I3" s="14">
        <f>SUM(I5:I48)</f>
        <v>-2412.52</v>
      </c>
      <c r="J3" s="14">
        <f>SUM(J5:J48)</f>
        <v>-50</v>
      </c>
      <c r="K3" s="14">
        <f>SUM(K5:K47)</f>
        <v>-1680.72</v>
      </c>
      <c r="L3" s="23">
        <f>SUM(L5:L48)</f>
        <v>-14546.229999999998</v>
      </c>
      <c r="M3" s="23">
        <f>SUM(E3:K3)</f>
        <v>-14546.23</v>
      </c>
      <c r="N3" s="13">
        <f>14496.23-14546.23</f>
        <v>-50</v>
      </c>
      <c r="O3" s="14">
        <f>M3-L3</f>
        <v>0</v>
      </c>
    </row>
    <row r="4" spans="1:15" x14ac:dyDescent="0.25">
      <c r="A4" t="s">
        <v>3</v>
      </c>
      <c r="B4" t="s">
        <v>4</v>
      </c>
      <c r="C4" t="s">
        <v>5</v>
      </c>
      <c r="D4" t="s">
        <v>6</v>
      </c>
      <c r="L4" s="13" t="s">
        <v>7</v>
      </c>
    </row>
    <row r="5" spans="1:15" x14ac:dyDescent="0.25">
      <c r="A5" s="2">
        <v>46001</v>
      </c>
      <c r="B5">
        <v>1125051</v>
      </c>
      <c r="C5" t="s">
        <v>8</v>
      </c>
      <c r="D5" s="5" t="s">
        <v>9</v>
      </c>
      <c r="E5" s="15">
        <v>-42.01</v>
      </c>
      <c r="F5" s="15"/>
      <c r="G5" s="15"/>
      <c r="H5" s="15"/>
      <c r="I5" s="15"/>
      <c r="J5" s="15"/>
      <c r="L5" s="16">
        <v>-42.01</v>
      </c>
    </row>
    <row r="6" spans="1:15" x14ac:dyDescent="0.25">
      <c r="A6" s="2">
        <v>45989</v>
      </c>
      <c r="B6" t="s">
        <v>10</v>
      </c>
      <c r="C6" t="s">
        <v>11</v>
      </c>
      <c r="D6" s="5" t="s">
        <v>12</v>
      </c>
      <c r="K6" s="14">
        <v>-179.26</v>
      </c>
      <c r="L6" s="16">
        <v>-179.26</v>
      </c>
    </row>
    <row r="7" spans="1:15" x14ac:dyDescent="0.25">
      <c r="A7" s="2">
        <v>45985</v>
      </c>
      <c r="B7" t="s">
        <v>13</v>
      </c>
      <c r="C7" t="s">
        <v>8</v>
      </c>
      <c r="D7" s="5" t="s">
        <v>14</v>
      </c>
      <c r="G7" s="15">
        <v>-946.03</v>
      </c>
      <c r="H7" s="15"/>
      <c r="I7" s="15"/>
      <c r="J7" s="15"/>
      <c r="L7" s="16">
        <v>-946.03</v>
      </c>
    </row>
    <row r="8" spans="1:15" x14ac:dyDescent="0.25">
      <c r="A8" s="2">
        <v>45978</v>
      </c>
      <c r="B8">
        <v>1121146</v>
      </c>
      <c r="C8" t="s">
        <v>8</v>
      </c>
      <c r="D8" s="5" t="s">
        <v>9</v>
      </c>
      <c r="E8" s="15">
        <v>-29.98</v>
      </c>
      <c r="F8" s="15"/>
      <c r="L8" s="16">
        <v>-29.98</v>
      </c>
    </row>
    <row r="9" spans="1:15" x14ac:dyDescent="0.25">
      <c r="A9" s="2">
        <v>45978</v>
      </c>
      <c r="B9" t="s">
        <v>13</v>
      </c>
      <c r="C9" t="s">
        <v>8</v>
      </c>
      <c r="D9" s="5" t="s">
        <v>14</v>
      </c>
      <c r="G9" s="15">
        <v>-96</v>
      </c>
      <c r="H9" s="15"/>
      <c r="I9" s="15"/>
      <c r="J9" s="15"/>
      <c r="L9" s="16">
        <v>-96</v>
      </c>
    </row>
    <row r="10" spans="1:15" x14ac:dyDescent="0.25">
      <c r="A10" s="2">
        <v>45972</v>
      </c>
      <c r="B10" t="s">
        <v>15</v>
      </c>
      <c r="C10" t="s">
        <v>8</v>
      </c>
      <c r="D10" s="5" t="s">
        <v>16</v>
      </c>
      <c r="I10" s="15">
        <v>-100</v>
      </c>
      <c r="J10" s="15"/>
      <c r="L10" s="16">
        <v>-100</v>
      </c>
      <c r="M10" s="24"/>
    </row>
    <row r="11" spans="1:15" x14ac:dyDescent="0.25">
      <c r="A11" s="2">
        <v>45957</v>
      </c>
      <c r="C11" t="s">
        <v>143</v>
      </c>
      <c r="D11" t="s">
        <v>144</v>
      </c>
      <c r="F11" s="13">
        <v>-9.27</v>
      </c>
      <c r="L11" s="17">
        <v>-9.27</v>
      </c>
    </row>
    <row r="12" spans="1:15" x14ac:dyDescent="0.25">
      <c r="A12" s="2">
        <v>45957</v>
      </c>
      <c r="B12" t="s">
        <v>10</v>
      </c>
      <c r="C12" t="s">
        <v>11</v>
      </c>
      <c r="D12" s="5" t="s">
        <v>12</v>
      </c>
      <c r="K12" s="14">
        <v>-153.79</v>
      </c>
      <c r="L12" s="16">
        <v>-153.79</v>
      </c>
    </row>
    <row r="13" spans="1:15" x14ac:dyDescent="0.25">
      <c r="A13" s="2">
        <v>45950</v>
      </c>
      <c r="B13" t="s">
        <v>17</v>
      </c>
      <c r="C13" t="s">
        <v>8</v>
      </c>
      <c r="D13" s="5" t="s">
        <v>18</v>
      </c>
      <c r="H13" s="15">
        <v>-2571.84</v>
      </c>
      <c r="I13" s="15"/>
      <c r="J13" s="15"/>
      <c r="L13" s="16">
        <v>-2571.84</v>
      </c>
    </row>
    <row r="14" spans="1:15" x14ac:dyDescent="0.25">
      <c r="A14" s="2">
        <v>46308</v>
      </c>
      <c r="D14" s="5"/>
      <c r="H14" s="15"/>
      <c r="I14" s="15">
        <v>-15</v>
      </c>
      <c r="J14" s="15"/>
      <c r="L14" s="16">
        <v>-15</v>
      </c>
    </row>
    <row r="15" spans="1:15" x14ac:dyDescent="0.25">
      <c r="A15" s="2">
        <v>46308</v>
      </c>
      <c r="D15" s="5"/>
      <c r="H15" s="15"/>
      <c r="I15" s="15">
        <v>-15</v>
      </c>
      <c r="J15" s="15"/>
      <c r="L15" s="16">
        <v>-15</v>
      </c>
    </row>
    <row r="16" spans="1:15" x14ac:dyDescent="0.25">
      <c r="A16" s="2">
        <v>45943</v>
      </c>
      <c r="B16" t="s">
        <v>19</v>
      </c>
      <c r="C16" t="s">
        <v>8</v>
      </c>
      <c r="D16" s="5" t="s">
        <v>20</v>
      </c>
      <c r="I16" s="15">
        <v>-80</v>
      </c>
      <c r="J16" s="15"/>
      <c r="L16" s="16">
        <v>-80</v>
      </c>
    </row>
    <row r="17" spans="1:12" x14ac:dyDescent="0.25">
      <c r="A17" s="2">
        <v>45931</v>
      </c>
      <c r="B17" t="s">
        <v>13</v>
      </c>
      <c r="C17" t="s">
        <v>8</v>
      </c>
      <c r="D17" s="5" t="s">
        <v>21</v>
      </c>
      <c r="G17" s="15">
        <v>-274.08</v>
      </c>
      <c r="L17" s="16">
        <v>-274.08</v>
      </c>
    </row>
    <row r="18" spans="1:12" x14ac:dyDescent="0.25">
      <c r="A18" s="2">
        <v>45931</v>
      </c>
      <c r="B18" t="s">
        <v>13</v>
      </c>
      <c r="C18" t="s">
        <v>8</v>
      </c>
      <c r="D18" s="5" t="s">
        <v>14</v>
      </c>
      <c r="G18" s="15">
        <v>-164.98</v>
      </c>
      <c r="L18" s="16">
        <v>-164.98</v>
      </c>
    </row>
    <row r="19" spans="1:12" x14ac:dyDescent="0.25">
      <c r="A19" s="2">
        <v>45929</v>
      </c>
      <c r="B19" t="s">
        <v>10</v>
      </c>
      <c r="C19" t="s">
        <v>11</v>
      </c>
      <c r="D19" s="5" t="s">
        <v>12</v>
      </c>
      <c r="K19" s="14">
        <v>-61.87</v>
      </c>
      <c r="L19" s="16">
        <v>-61.87</v>
      </c>
    </row>
    <row r="20" spans="1:12" x14ac:dyDescent="0.25">
      <c r="A20" s="2">
        <v>45926</v>
      </c>
      <c r="C20" t="s">
        <v>143</v>
      </c>
      <c r="D20" s="5" t="s">
        <v>144</v>
      </c>
      <c r="F20" s="13">
        <v>-9.25</v>
      </c>
      <c r="L20" s="13">
        <v>-9.25</v>
      </c>
    </row>
    <row r="21" spans="1:12" x14ac:dyDescent="0.25">
      <c r="A21" s="2">
        <v>45922</v>
      </c>
      <c r="B21" t="s">
        <v>147</v>
      </c>
      <c r="C21" t="s">
        <v>143</v>
      </c>
      <c r="D21" s="5"/>
      <c r="H21" s="13">
        <v>-173.7</v>
      </c>
      <c r="L21" s="13">
        <v>-173.7</v>
      </c>
    </row>
    <row r="22" spans="1:12" x14ac:dyDescent="0.25">
      <c r="A22" s="2">
        <v>45915</v>
      </c>
      <c r="B22" t="s">
        <v>22</v>
      </c>
      <c r="C22" t="s">
        <v>8</v>
      </c>
      <c r="D22" s="5" t="s">
        <v>23</v>
      </c>
      <c r="H22" s="15">
        <v>-4434</v>
      </c>
      <c r="L22" s="15">
        <v>-4434</v>
      </c>
    </row>
    <row r="23" spans="1:12" x14ac:dyDescent="0.25">
      <c r="A23" s="2">
        <v>45915</v>
      </c>
      <c r="B23" t="s">
        <v>22</v>
      </c>
      <c r="C23" t="s">
        <v>8</v>
      </c>
      <c r="D23" s="5" t="s">
        <v>24</v>
      </c>
      <c r="G23" s="15">
        <v>-67.02</v>
      </c>
      <c r="L23" s="15">
        <v>-67.02</v>
      </c>
    </row>
    <row r="24" spans="1:12" x14ac:dyDescent="0.25">
      <c r="A24" s="2">
        <v>45902</v>
      </c>
      <c r="B24">
        <v>21445074766575</v>
      </c>
      <c r="C24" t="s">
        <v>8</v>
      </c>
      <c r="D24" s="5" t="s">
        <v>25</v>
      </c>
      <c r="I24" s="15">
        <v>-293</v>
      </c>
      <c r="J24" s="15"/>
      <c r="L24" s="15">
        <v>-293</v>
      </c>
    </row>
    <row r="25" spans="1:12" x14ac:dyDescent="0.25">
      <c r="A25" s="2">
        <v>45902</v>
      </c>
      <c r="B25" t="s">
        <v>26</v>
      </c>
      <c r="C25" t="s">
        <v>8</v>
      </c>
      <c r="D25" s="5" t="s">
        <v>27</v>
      </c>
      <c r="I25" s="15">
        <v>-117</v>
      </c>
      <c r="J25" s="15"/>
      <c r="L25" s="15">
        <v>-117</v>
      </c>
    </row>
    <row r="26" spans="1:12" x14ac:dyDescent="0.25">
      <c r="A26" s="2">
        <v>45902</v>
      </c>
      <c r="B26" t="s">
        <v>28</v>
      </c>
      <c r="C26" t="s">
        <v>8</v>
      </c>
      <c r="D26" s="5" t="s">
        <v>29</v>
      </c>
      <c r="I26" s="15">
        <v>-90</v>
      </c>
      <c r="J26" s="15"/>
      <c r="L26" s="15">
        <v>-90</v>
      </c>
    </row>
    <row r="27" spans="1:12" x14ac:dyDescent="0.25">
      <c r="A27" s="2">
        <v>45896</v>
      </c>
      <c r="B27" t="s">
        <v>10</v>
      </c>
      <c r="C27" t="s">
        <v>11</v>
      </c>
      <c r="D27" s="5" t="s">
        <v>12</v>
      </c>
      <c r="K27" s="14">
        <v>-159.66999999999999</v>
      </c>
      <c r="L27" s="15">
        <v>-159.66999999999999</v>
      </c>
    </row>
    <row r="28" spans="1:12" x14ac:dyDescent="0.25">
      <c r="A28" s="2">
        <v>45895</v>
      </c>
      <c r="C28" t="s">
        <v>143</v>
      </c>
      <c r="D28" s="5" t="s">
        <v>144</v>
      </c>
      <c r="F28" s="13">
        <v>-9.17</v>
      </c>
      <c r="L28" s="13">
        <v>-9.17</v>
      </c>
    </row>
    <row r="29" spans="1:12" x14ac:dyDescent="0.25">
      <c r="A29" s="2">
        <v>45866</v>
      </c>
      <c r="B29" t="s">
        <v>10</v>
      </c>
      <c r="C29" t="s">
        <v>11</v>
      </c>
      <c r="D29" s="5" t="s">
        <v>12</v>
      </c>
      <c r="K29" s="14">
        <v>-169.22</v>
      </c>
      <c r="L29" s="15">
        <v>-169.22</v>
      </c>
    </row>
    <row r="30" spans="1:12" x14ac:dyDescent="0.25">
      <c r="A30" s="2">
        <v>45866</v>
      </c>
      <c r="C30" t="s">
        <v>143</v>
      </c>
      <c r="D30" s="5" t="s">
        <v>144</v>
      </c>
      <c r="F30" s="13">
        <v>-9.19</v>
      </c>
      <c r="L30" s="13">
        <v>-9.19</v>
      </c>
    </row>
    <row r="31" spans="1:12" x14ac:dyDescent="0.25">
      <c r="A31" s="2">
        <v>45835</v>
      </c>
      <c r="B31" t="s">
        <v>10</v>
      </c>
      <c r="C31" t="s">
        <v>11</v>
      </c>
      <c r="D31" s="5" t="s">
        <v>12</v>
      </c>
      <c r="K31" s="14">
        <v>-175.72</v>
      </c>
      <c r="L31" s="15">
        <v>-175.72</v>
      </c>
    </row>
    <row r="32" spans="1:12" x14ac:dyDescent="0.25">
      <c r="A32" s="2">
        <v>45834</v>
      </c>
      <c r="C32" t="s">
        <v>143</v>
      </c>
      <c r="D32" s="5" t="s">
        <v>144</v>
      </c>
      <c r="F32" s="13">
        <v>-9.07</v>
      </c>
      <c r="L32" s="13">
        <v>-9.07</v>
      </c>
    </row>
    <row r="33" spans="1:12" x14ac:dyDescent="0.25">
      <c r="A33" s="2">
        <v>45804</v>
      </c>
      <c r="B33" t="s">
        <v>10</v>
      </c>
      <c r="C33" t="s">
        <v>11</v>
      </c>
      <c r="D33" s="5" t="s">
        <v>12</v>
      </c>
      <c r="K33" s="14">
        <v>-179.49</v>
      </c>
      <c r="L33" s="15">
        <v>-179.49</v>
      </c>
    </row>
    <row r="34" spans="1:12" x14ac:dyDescent="0.25">
      <c r="A34" s="2">
        <v>45804</v>
      </c>
      <c r="C34" t="s">
        <v>143</v>
      </c>
      <c r="D34" s="5" t="s">
        <v>144</v>
      </c>
      <c r="F34" s="13">
        <v>-9.1999999999999993</v>
      </c>
      <c r="L34" s="13">
        <v>-9.1999999999999993</v>
      </c>
    </row>
    <row r="35" spans="1:12" x14ac:dyDescent="0.25">
      <c r="A35" s="2">
        <v>45775</v>
      </c>
      <c r="C35" t="s">
        <v>143</v>
      </c>
      <c r="D35" s="5" t="s">
        <v>144</v>
      </c>
      <c r="F35" s="13">
        <v>-9.2799999999999994</v>
      </c>
      <c r="L35" s="13">
        <v>-9.2799999999999994</v>
      </c>
    </row>
    <row r="36" spans="1:12" x14ac:dyDescent="0.25">
      <c r="A36" s="2">
        <v>45775</v>
      </c>
      <c r="B36" t="s">
        <v>10</v>
      </c>
      <c r="C36" t="s">
        <v>11</v>
      </c>
      <c r="D36" s="5" t="s">
        <v>12</v>
      </c>
      <c r="K36" s="14">
        <v>-192.97</v>
      </c>
      <c r="L36" s="14">
        <v>-192.97</v>
      </c>
    </row>
    <row r="37" spans="1:12" x14ac:dyDescent="0.25">
      <c r="A37" s="2">
        <v>45747</v>
      </c>
      <c r="B37" t="s">
        <v>145</v>
      </c>
      <c r="D37" s="5" t="s">
        <v>146</v>
      </c>
      <c r="I37" s="13">
        <v>-687.94</v>
      </c>
      <c r="K37" s="14"/>
      <c r="L37" s="13">
        <v>-687.94</v>
      </c>
    </row>
    <row r="38" spans="1:12" x14ac:dyDescent="0.25">
      <c r="A38" s="2">
        <v>45744</v>
      </c>
      <c r="B38" t="s">
        <v>10</v>
      </c>
      <c r="C38" t="s">
        <v>11</v>
      </c>
      <c r="D38" s="5" t="s">
        <v>12</v>
      </c>
      <c r="K38" s="14">
        <v>-149.9</v>
      </c>
      <c r="L38" s="14">
        <v>-149.9</v>
      </c>
    </row>
    <row r="39" spans="1:12" x14ac:dyDescent="0.25">
      <c r="A39" s="2">
        <v>45742</v>
      </c>
      <c r="C39" t="s">
        <v>143</v>
      </c>
      <c r="D39" s="5" t="s">
        <v>144</v>
      </c>
      <c r="F39" s="13">
        <v>-9.5500000000000007</v>
      </c>
      <c r="L39" s="13">
        <v>-9.5500000000000007</v>
      </c>
    </row>
    <row r="40" spans="1:12" x14ac:dyDescent="0.25">
      <c r="A40" s="2">
        <v>45742</v>
      </c>
      <c r="B40">
        <v>21529</v>
      </c>
      <c r="C40" t="s">
        <v>8</v>
      </c>
      <c r="D40" s="5" t="s">
        <v>30</v>
      </c>
      <c r="H40" s="14">
        <v>-754.8</v>
      </c>
      <c r="L40" s="14">
        <v>-754.8</v>
      </c>
    </row>
    <row r="41" spans="1:12" x14ac:dyDescent="0.25">
      <c r="A41" s="2">
        <v>45742</v>
      </c>
      <c r="B41" t="s">
        <v>31</v>
      </c>
      <c r="C41" t="s">
        <v>8</v>
      </c>
      <c r="D41" s="5" t="s">
        <v>32</v>
      </c>
      <c r="G41" s="14">
        <v>-754.8</v>
      </c>
      <c r="L41" s="14">
        <v>-754.8</v>
      </c>
    </row>
    <row r="42" spans="1:12" x14ac:dyDescent="0.25">
      <c r="A42" s="2">
        <v>45733</v>
      </c>
      <c r="B42">
        <v>2423525</v>
      </c>
      <c r="C42" t="s">
        <v>8</v>
      </c>
      <c r="D42" s="5" t="s">
        <v>33</v>
      </c>
      <c r="I42" s="14">
        <v>-81</v>
      </c>
      <c r="J42" s="14"/>
      <c r="L42" s="14">
        <v>-81</v>
      </c>
    </row>
    <row r="43" spans="1:12" x14ac:dyDescent="0.25">
      <c r="A43" s="2">
        <v>45729</v>
      </c>
      <c r="B43" t="s">
        <v>34</v>
      </c>
      <c r="C43" t="s">
        <v>8</v>
      </c>
      <c r="D43" s="5" t="s">
        <v>35</v>
      </c>
      <c r="I43" s="14">
        <v>-933.58</v>
      </c>
      <c r="J43" s="14"/>
      <c r="L43" s="14">
        <v>-933.58</v>
      </c>
    </row>
    <row r="44" spans="1:12" x14ac:dyDescent="0.25">
      <c r="A44" s="2">
        <v>45714</v>
      </c>
      <c r="C44" t="s">
        <v>143</v>
      </c>
      <c r="D44" s="5" t="s">
        <v>144</v>
      </c>
      <c r="F44" s="13">
        <v>-9.7799999999999994</v>
      </c>
      <c r="L44" s="13">
        <v>-9.7799999999999994</v>
      </c>
    </row>
    <row r="45" spans="1:12" x14ac:dyDescent="0.25">
      <c r="A45" s="2">
        <v>45716</v>
      </c>
      <c r="B45" t="s">
        <v>10</v>
      </c>
      <c r="C45" t="s">
        <v>11</v>
      </c>
      <c r="D45" s="5" t="s">
        <v>12</v>
      </c>
      <c r="K45" s="14">
        <v>-136.6</v>
      </c>
      <c r="L45" s="14">
        <v>-136.6</v>
      </c>
    </row>
    <row r="46" spans="1:12" x14ac:dyDescent="0.25">
      <c r="A46" s="2">
        <v>45692</v>
      </c>
      <c r="C46" t="s">
        <v>172</v>
      </c>
      <c r="D46" s="5"/>
      <c r="J46" s="13">
        <v>-50</v>
      </c>
      <c r="K46" s="14"/>
      <c r="L46" s="14">
        <v>-50</v>
      </c>
    </row>
    <row r="47" spans="1:12" x14ac:dyDescent="0.25">
      <c r="A47" s="2">
        <v>45685</v>
      </c>
      <c r="B47" t="s">
        <v>10</v>
      </c>
      <c r="C47" t="s">
        <v>11</v>
      </c>
      <c r="D47" s="5" t="s">
        <v>12</v>
      </c>
      <c r="K47" s="14">
        <v>-122.23</v>
      </c>
      <c r="L47" s="14">
        <v>-122.23</v>
      </c>
    </row>
    <row r="48" spans="1:12" x14ac:dyDescent="0.25">
      <c r="A48" s="2">
        <v>45684</v>
      </c>
      <c r="C48" t="s">
        <v>143</v>
      </c>
      <c r="D48" s="5" t="s">
        <v>144</v>
      </c>
      <c r="F48" s="13">
        <v>-9.99</v>
      </c>
      <c r="L48" s="13">
        <v>-9.99</v>
      </c>
    </row>
    <row r="49" spans="13:14" x14ac:dyDescent="0.25">
      <c r="M49" s="13" t="s">
        <v>36</v>
      </c>
      <c r="N49" s="13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0E08D-DDCD-4551-9795-73962D136D29}">
  <dimension ref="B2:M26"/>
  <sheetViews>
    <sheetView topLeftCell="A10" workbookViewId="0">
      <selection activeCell="T39" sqref="T39"/>
    </sheetView>
  </sheetViews>
  <sheetFormatPr defaultRowHeight="15" x14ac:dyDescent="0.25"/>
  <cols>
    <col min="2" max="2" width="19.42578125" customWidth="1"/>
    <col min="3" max="3" width="4.5703125" customWidth="1"/>
    <col min="4" max="4" width="10.42578125" bestFit="1" customWidth="1"/>
    <col min="5" max="5" width="3.85546875" customWidth="1"/>
    <col min="9" max="9" width="14.140625" customWidth="1"/>
    <col min="10" max="10" width="3.5703125" customWidth="1"/>
    <col min="11" max="11" width="13.85546875" customWidth="1"/>
    <col min="12" max="12" width="7.28515625" customWidth="1"/>
    <col min="13" max="13" width="11.5703125" bestFit="1" customWidth="1"/>
  </cols>
  <sheetData>
    <row r="2" spans="2:13" x14ac:dyDescent="0.25">
      <c r="B2" s="5" t="s">
        <v>158</v>
      </c>
      <c r="I2" s="5" t="s">
        <v>158</v>
      </c>
    </row>
    <row r="4" spans="2:13" x14ac:dyDescent="0.25">
      <c r="B4" t="s">
        <v>153</v>
      </c>
      <c r="D4" s="2">
        <v>45658</v>
      </c>
      <c r="F4">
        <v>2392.58</v>
      </c>
      <c r="I4" t="s">
        <v>154</v>
      </c>
      <c r="K4" s="2">
        <v>45658</v>
      </c>
      <c r="M4">
        <v>5918.34</v>
      </c>
    </row>
    <row r="6" spans="2:13" x14ac:dyDescent="0.25">
      <c r="B6" t="s">
        <v>155</v>
      </c>
      <c r="F6" s="1">
        <v>50</v>
      </c>
      <c r="I6" t="s">
        <v>159</v>
      </c>
      <c r="M6" s="3">
        <f>Income!R3</f>
        <v>15386.900000000001</v>
      </c>
    </row>
    <row r="7" spans="2:13" x14ac:dyDescent="0.25">
      <c r="B7" t="s">
        <v>157</v>
      </c>
      <c r="F7">
        <f>17.76+15.53</f>
        <v>33.29</v>
      </c>
      <c r="I7" t="s">
        <v>160</v>
      </c>
      <c r="M7" s="1">
        <f>Expenditure!M3</f>
        <v>-14546.23</v>
      </c>
    </row>
    <row r="10" spans="2:13" x14ac:dyDescent="0.25">
      <c r="B10" t="s">
        <v>156</v>
      </c>
      <c r="F10" s="1">
        <f>F4-F6+F7</f>
        <v>2375.87</v>
      </c>
      <c r="I10" t="s">
        <v>162</v>
      </c>
      <c r="K10" t="s">
        <v>161</v>
      </c>
      <c r="M10" s="3">
        <f>M4+M6+M7</f>
        <v>6759.010000000002</v>
      </c>
    </row>
    <row r="12" spans="2:13" x14ac:dyDescent="0.25">
      <c r="I12" t="s">
        <v>163</v>
      </c>
      <c r="M12">
        <v>6809.01</v>
      </c>
    </row>
    <row r="14" spans="2:13" x14ac:dyDescent="0.25">
      <c r="K14" t="s">
        <v>164</v>
      </c>
      <c r="M14" s="3">
        <f>M12-M10</f>
        <v>49.999999999998181</v>
      </c>
    </row>
    <row r="21" spans="2:8" x14ac:dyDescent="0.25">
      <c r="B21" t="s">
        <v>165</v>
      </c>
      <c r="D21" s="2">
        <v>45658</v>
      </c>
      <c r="F21">
        <v>325.97000000000003</v>
      </c>
    </row>
    <row r="23" spans="2:8" x14ac:dyDescent="0.25">
      <c r="B23" t="s">
        <v>166</v>
      </c>
      <c r="F23">
        <f>'Front Page'!D32</f>
        <v>382.66</v>
      </c>
    </row>
    <row r="26" spans="2:8" x14ac:dyDescent="0.25">
      <c r="B26" t="s">
        <v>167</v>
      </c>
      <c r="F26">
        <f>F23-F21</f>
        <v>56.69</v>
      </c>
      <c r="H26" t="s">
        <v>187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C7579-8D7D-47ED-9AD5-8A34CCE415A7}">
  <dimension ref="A1:P105"/>
  <sheetViews>
    <sheetView topLeftCell="A66" workbookViewId="0">
      <selection activeCell="J105" sqref="J105"/>
    </sheetView>
  </sheetViews>
  <sheetFormatPr defaultRowHeight="15" x14ac:dyDescent="0.25"/>
  <cols>
    <col min="3" max="3" width="14.28515625" customWidth="1"/>
    <col min="4" max="5" width="4.42578125" customWidth="1"/>
    <col min="6" max="6" width="37.5703125" customWidth="1"/>
    <col min="8" max="8" width="9.140625" style="13"/>
    <col min="9" max="9" width="3.5703125" customWidth="1"/>
    <col min="10" max="10" width="16" style="13" customWidth="1"/>
  </cols>
  <sheetData>
    <row r="1" spans="1:12" x14ac:dyDescent="0.25">
      <c r="A1" t="s">
        <v>168</v>
      </c>
    </row>
    <row r="3" spans="1:12" x14ac:dyDescent="0.25">
      <c r="H3" s="13" t="s">
        <v>169</v>
      </c>
      <c r="I3" s="13"/>
      <c r="J3" s="13" t="s">
        <v>170</v>
      </c>
    </row>
    <row r="4" spans="1:12" x14ac:dyDescent="0.25">
      <c r="I4" s="13"/>
    </row>
    <row r="5" spans="1:12" x14ac:dyDescent="0.25">
      <c r="C5" s="2">
        <v>45658</v>
      </c>
      <c r="I5" s="13"/>
      <c r="L5">
        <v>5918.34</v>
      </c>
    </row>
    <row r="6" spans="1:12" x14ac:dyDescent="0.25">
      <c r="C6" s="2">
        <v>45679</v>
      </c>
      <c r="F6" t="s">
        <v>57</v>
      </c>
      <c r="H6" s="14">
        <v>500</v>
      </c>
      <c r="L6" s="1">
        <f>L5+H6+J6</f>
        <v>6418.34</v>
      </c>
    </row>
    <row r="7" spans="1:12" x14ac:dyDescent="0.25">
      <c r="C7" s="2">
        <v>45684</v>
      </c>
      <c r="F7" s="5" t="s">
        <v>144</v>
      </c>
      <c r="J7" s="13">
        <v>-9.99</v>
      </c>
      <c r="L7" s="1">
        <f>L6+H7+J7</f>
        <v>6408.35</v>
      </c>
    </row>
    <row r="8" spans="1:12" x14ac:dyDescent="0.25">
      <c r="C8" s="2">
        <v>45685</v>
      </c>
      <c r="F8" s="5" t="s">
        <v>12</v>
      </c>
      <c r="J8" s="14">
        <v>-122.23</v>
      </c>
      <c r="L8" s="1">
        <f t="shared" ref="L8:L71" si="0">L7+H8+J8</f>
        <v>6286.1200000000008</v>
      </c>
    </row>
    <row r="9" spans="1:12" x14ac:dyDescent="0.25">
      <c r="C9" s="2">
        <v>45691</v>
      </c>
      <c r="F9" t="s">
        <v>118</v>
      </c>
      <c r="H9" s="13">
        <v>175.25</v>
      </c>
      <c r="L9" s="1">
        <f t="shared" si="0"/>
        <v>6461.3700000000008</v>
      </c>
    </row>
    <row r="10" spans="1:12" x14ac:dyDescent="0.25">
      <c r="C10" s="2">
        <v>45691</v>
      </c>
      <c r="F10" t="s">
        <v>120</v>
      </c>
      <c r="H10" s="14">
        <v>30</v>
      </c>
      <c r="L10" s="1">
        <f t="shared" si="0"/>
        <v>6491.3700000000008</v>
      </c>
    </row>
    <row r="11" spans="1:12" x14ac:dyDescent="0.25">
      <c r="C11" s="2">
        <v>45692</v>
      </c>
      <c r="F11" t="s">
        <v>115</v>
      </c>
      <c r="H11" s="14">
        <v>194</v>
      </c>
      <c r="L11" s="1">
        <f t="shared" si="0"/>
        <v>6685.3700000000008</v>
      </c>
    </row>
    <row r="12" spans="1:12" x14ac:dyDescent="0.25">
      <c r="C12" s="2">
        <v>45692</v>
      </c>
      <c r="F12" t="s">
        <v>115</v>
      </c>
      <c r="H12" s="14">
        <v>50</v>
      </c>
      <c r="L12" s="1">
        <f t="shared" si="0"/>
        <v>6735.3700000000008</v>
      </c>
    </row>
    <row r="13" spans="1:12" x14ac:dyDescent="0.25">
      <c r="C13" s="2">
        <v>45694</v>
      </c>
      <c r="F13" t="s">
        <v>112</v>
      </c>
      <c r="H13" s="14">
        <v>30</v>
      </c>
      <c r="L13" s="1">
        <f t="shared" si="0"/>
        <v>6765.3700000000008</v>
      </c>
    </row>
    <row r="14" spans="1:12" x14ac:dyDescent="0.25">
      <c r="C14" s="2">
        <v>45698</v>
      </c>
      <c r="F14" t="s">
        <v>14</v>
      </c>
      <c r="H14" s="14">
        <v>120</v>
      </c>
      <c r="L14" s="1">
        <f t="shared" si="0"/>
        <v>6885.3700000000008</v>
      </c>
    </row>
    <row r="15" spans="1:12" x14ac:dyDescent="0.25">
      <c r="C15" s="2">
        <v>45698</v>
      </c>
      <c r="F15" t="s">
        <v>52</v>
      </c>
      <c r="H15" s="14">
        <v>54</v>
      </c>
      <c r="L15" s="1">
        <f t="shared" si="0"/>
        <v>6939.3700000000008</v>
      </c>
    </row>
    <row r="16" spans="1:12" x14ac:dyDescent="0.25">
      <c r="C16" s="2">
        <v>45700</v>
      </c>
      <c r="F16" t="s">
        <v>108</v>
      </c>
      <c r="H16" s="14">
        <v>159</v>
      </c>
      <c r="L16" s="1">
        <f t="shared" si="0"/>
        <v>7098.3700000000008</v>
      </c>
    </row>
    <row r="17" spans="3:12" x14ac:dyDescent="0.25">
      <c r="C17" s="2">
        <v>45714</v>
      </c>
      <c r="F17" s="5" t="s">
        <v>144</v>
      </c>
      <c r="H17" s="14"/>
      <c r="J17" s="13">
        <v>-9.7799999999999994</v>
      </c>
      <c r="L17" s="8">
        <f t="shared" si="0"/>
        <v>7088.5900000000011</v>
      </c>
    </row>
    <row r="18" spans="3:12" x14ac:dyDescent="0.25">
      <c r="C18" s="2">
        <v>45716</v>
      </c>
      <c r="F18" s="5" t="s">
        <v>12</v>
      </c>
      <c r="H18" s="14"/>
      <c r="J18" s="14">
        <v>-136.6</v>
      </c>
      <c r="L18" s="1">
        <f t="shared" si="0"/>
        <v>6951.9900000000007</v>
      </c>
    </row>
    <row r="19" spans="3:12" x14ac:dyDescent="0.25">
      <c r="C19" s="2">
        <v>45723</v>
      </c>
      <c r="F19" t="s">
        <v>60</v>
      </c>
      <c r="H19" s="14">
        <v>240</v>
      </c>
      <c r="L19" s="1">
        <f t="shared" si="0"/>
        <v>7191.9900000000007</v>
      </c>
    </row>
    <row r="20" spans="3:12" x14ac:dyDescent="0.25">
      <c r="C20" s="2">
        <v>45726</v>
      </c>
      <c r="F20" t="s">
        <v>52</v>
      </c>
      <c r="H20" s="14">
        <v>54</v>
      </c>
      <c r="L20" s="1">
        <f t="shared" si="0"/>
        <v>7245.9900000000007</v>
      </c>
    </row>
    <row r="21" spans="3:12" x14ac:dyDescent="0.25">
      <c r="C21" s="2">
        <v>45729</v>
      </c>
      <c r="F21" s="5" t="s">
        <v>35</v>
      </c>
      <c r="J21" s="14">
        <v>-933.58</v>
      </c>
      <c r="L21" s="1">
        <f t="shared" si="0"/>
        <v>6312.4100000000008</v>
      </c>
    </row>
    <row r="22" spans="3:12" x14ac:dyDescent="0.25">
      <c r="C22" s="2">
        <v>45733</v>
      </c>
      <c r="F22" s="5" t="s">
        <v>33</v>
      </c>
      <c r="J22" s="14">
        <v>-81</v>
      </c>
      <c r="L22" s="1">
        <f t="shared" si="0"/>
        <v>6231.4100000000008</v>
      </c>
    </row>
    <row r="23" spans="3:12" x14ac:dyDescent="0.25">
      <c r="C23" s="2">
        <v>45742</v>
      </c>
      <c r="F23" s="5" t="s">
        <v>144</v>
      </c>
      <c r="J23" s="13">
        <v>-9.5500000000000007</v>
      </c>
      <c r="L23" s="1">
        <f t="shared" si="0"/>
        <v>6221.8600000000006</v>
      </c>
    </row>
    <row r="24" spans="3:12" x14ac:dyDescent="0.25">
      <c r="C24" s="2">
        <v>45742</v>
      </c>
      <c r="F24" s="5" t="s">
        <v>30</v>
      </c>
      <c r="J24" s="14">
        <v>-754.8</v>
      </c>
      <c r="L24" s="1">
        <f t="shared" si="0"/>
        <v>5467.06</v>
      </c>
    </row>
    <row r="25" spans="3:12" x14ac:dyDescent="0.25">
      <c r="C25" s="2">
        <v>45742</v>
      </c>
      <c r="F25" s="5" t="s">
        <v>32</v>
      </c>
      <c r="J25" s="14">
        <v>-754.8</v>
      </c>
      <c r="L25" s="1">
        <f t="shared" si="0"/>
        <v>4712.26</v>
      </c>
    </row>
    <row r="26" spans="3:12" x14ac:dyDescent="0.25">
      <c r="C26" s="2">
        <v>45742</v>
      </c>
      <c r="F26" t="s">
        <v>32</v>
      </c>
      <c r="H26" s="14">
        <v>754.8</v>
      </c>
      <c r="L26" s="8">
        <f t="shared" si="0"/>
        <v>5467.06</v>
      </c>
    </row>
    <row r="27" spans="3:12" x14ac:dyDescent="0.25">
      <c r="C27" s="2">
        <v>45744</v>
      </c>
      <c r="F27" s="5" t="s">
        <v>12</v>
      </c>
      <c r="J27" s="14">
        <v>-149.9</v>
      </c>
      <c r="L27" s="1">
        <f t="shared" si="0"/>
        <v>5317.1600000000008</v>
      </c>
    </row>
    <row r="28" spans="3:12" x14ac:dyDescent="0.25">
      <c r="C28" s="2">
        <v>45747</v>
      </c>
      <c r="F28" s="5" t="s">
        <v>146</v>
      </c>
      <c r="J28" s="13">
        <v>-687.94</v>
      </c>
      <c r="L28" s="1">
        <f t="shared" si="0"/>
        <v>4629.2200000000012</v>
      </c>
    </row>
    <row r="29" spans="3:12" x14ac:dyDescent="0.25">
      <c r="C29" s="2">
        <v>45754</v>
      </c>
      <c r="F29" t="s">
        <v>60</v>
      </c>
      <c r="H29" s="14">
        <v>120</v>
      </c>
      <c r="L29" s="1">
        <f t="shared" si="0"/>
        <v>4749.2200000000012</v>
      </c>
    </row>
    <row r="30" spans="3:12" x14ac:dyDescent="0.25">
      <c r="C30" s="2">
        <v>45757</v>
      </c>
      <c r="F30" t="s">
        <v>52</v>
      </c>
      <c r="H30" s="14">
        <v>54</v>
      </c>
      <c r="L30" s="1">
        <f t="shared" si="0"/>
        <v>4803.2200000000012</v>
      </c>
    </row>
    <row r="31" spans="3:12" x14ac:dyDescent="0.25">
      <c r="C31" s="2">
        <v>45764</v>
      </c>
      <c r="F31" t="s">
        <v>101</v>
      </c>
      <c r="H31" s="14">
        <v>754.8</v>
      </c>
      <c r="L31" s="8">
        <f t="shared" si="0"/>
        <v>5558.0200000000013</v>
      </c>
    </row>
    <row r="32" spans="3:12" x14ac:dyDescent="0.25">
      <c r="C32" s="2">
        <v>45769</v>
      </c>
      <c r="F32" t="s">
        <v>99</v>
      </c>
      <c r="H32" s="14">
        <v>30</v>
      </c>
      <c r="L32" s="1">
        <f t="shared" si="0"/>
        <v>5588.0200000000013</v>
      </c>
    </row>
    <row r="33" spans="3:12" x14ac:dyDescent="0.25">
      <c r="C33" s="2">
        <v>45775</v>
      </c>
      <c r="F33" s="5" t="s">
        <v>144</v>
      </c>
      <c r="H33" s="14"/>
      <c r="J33" s="13">
        <v>-9.2799999999999994</v>
      </c>
      <c r="L33" s="1">
        <f t="shared" si="0"/>
        <v>5578.7400000000016</v>
      </c>
    </row>
    <row r="34" spans="3:12" x14ac:dyDescent="0.25">
      <c r="C34" s="2">
        <v>45775</v>
      </c>
      <c r="F34" s="5" t="s">
        <v>12</v>
      </c>
      <c r="H34" s="14"/>
      <c r="J34" s="14">
        <v>-192.97</v>
      </c>
      <c r="L34" s="1">
        <f t="shared" si="0"/>
        <v>5385.7700000000013</v>
      </c>
    </row>
    <row r="35" spans="3:12" x14ac:dyDescent="0.25">
      <c r="C35" s="2">
        <v>45783</v>
      </c>
      <c r="F35" t="s">
        <v>98</v>
      </c>
      <c r="H35" s="14">
        <v>20</v>
      </c>
      <c r="L35" s="1">
        <f t="shared" si="0"/>
        <v>5405.7700000000013</v>
      </c>
    </row>
    <row r="36" spans="3:12" x14ac:dyDescent="0.25">
      <c r="C36" s="2">
        <v>45789</v>
      </c>
      <c r="F36" t="s">
        <v>81</v>
      </c>
      <c r="H36" s="14">
        <v>10</v>
      </c>
      <c r="L36" s="1">
        <f t="shared" si="0"/>
        <v>5415.7700000000013</v>
      </c>
    </row>
    <row r="37" spans="3:12" x14ac:dyDescent="0.25">
      <c r="C37" s="2">
        <v>45804</v>
      </c>
      <c r="F37" s="5" t="s">
        <v>12</v>
      </c>
      <c r="H37" s="14"/>
      <c r="J37" s="15">
        <v>-179.49</v>
      </c>
      <c r="L37" s="1">
        <f t="shared" si="0"/>
        <v>5236.2800000000016</v>
      </c>
    </row>
    <row r="38" spans="3:12" x14ac:dyDescent="0.25">
      <c r="C38" s="2">
        <v>45804</v>
      </c>
      <c r="F38" s="5" t="s">
        <v>144</v>
      </c>
      <c r="H38" s="14"/>
      <c r="J38" s="13">
        <v>-9.1999999999999993</v>
      </c>
      <c r="L38" s="8">
        <f t="shared" si="0"/>
        <v>5227.0800000000017</v>
      </c>
    </row>
    <row r="39" spans="3:12" x14ac:dyDescent="0.25">
      <c r="C39" s="2">
        <v>45810</v>
      </c>
      <c r="F39" t="s">
        <v>97</v>
      </c>
      <c r="H39" s="14">
        <v>10</v>
      </c>
      <c r="L39" s="1">
        <f t="shared" si="0"/>
        <v>5237.0800000000017</v>
      </c>
    </row>
    <row r="40" spans="3:12" x14ac:dyDescent="0.25">
      <c r="C40" s="2">
        <v>45824</v>
      </c>
      <c r="F40" t="s">
        <v>81</v>
      </c>
      <c r="H40" s="14">
        <v>5</v>
      </c>
      <c r="L40" s="1">
        <f t="shared" si="0"/>
        <v>5242.0800000000017</v>
      </c>
    </row>
    <row r="41" spans="3:12" x14ac:dyDescent="0.25">
      <c r="C41" s="2">
        <v>45831</v>
      </c>
      <c r="F41" t="s">
        <v>60</v>
      </c>
      <c r="H41" s="14">
        <v>120</v>
      </c>
      <c r="L41" s="1">
        <f t="shared" si="0"/>
        <v>5362.0800000000017</v>
      </c>
    </row>
    <row r="42" spans="3:12" x14ac:dyDescent="0.25">
      <c r="C42" s="2">
        <v>45831</v>
      </c>
      <c r="F42" t="s">
        <v>60</v>
      </c>
      <c r="H42" s="14">
        <v>120</v>
      </c>
      <c r="L42" s="1">
        <f t="shared" si="0"/>
        <v>5482.0800000000017</v>
      </c>
    </row>
    <row r="43" spans="3:12" x14ac:dyDescent="0.25">
      <c r="C43" s="2">
        <v>45834</v>
      </c>
      <c r="F43" s="5" t="s">
        <v>144</v>
      </c>
      <c r="J43" s="13">
        <v>-9.07</v>
      </c>
      <c r="L43" s="1">
        <f t="shared" si="0"/>
        <v>5473.010000000002</v>
      </c>
    </row>
    <row r="44" spans="3:12" x14ac:dyDescent="0.25">
      <c r="C44" s="2">
        <v>45835</v>
      </c>
      <c r="F44" s="5" t="s">
        <v>12</v>
      </c>
      <c r="J44" s="15">
        <v>-175.72</v>
      </c>
      <c r="L44" s="8">
        <f t="shared" si="0"/>
        <v>5297.2900000000018</v>
      </c>
    </row>
    <row r="45" spans="3:12" x14ac:dyDescent="0.25">
      <c r="C45" s="2">
        <v>45838</v>
      </c>
      <c r="F45" t="s">
        <v>93</v>
      </c>
      <c r="H45" s="14">
        <v>165</v>
      </c>
      <c r="L45" s="1">
        <f t="shared" si="0"/>
        <v>5462.2900000000018</v>
      </c>
    </row>
    <row r="46" spans="3:12" x14ac:dyDescent="0.25">
      <c r="C46" s="2">
        <v>45847</v>
      </c>
      <c r="F46" t="s">
        <v>52</v>
      </c>
      <c r="H46" s="14">
        <v>162</v>
      </c>
      <c r="L46" s="1">
        <f t="shared" si="0"/>
        <v>5624.2900000000018</v>
      </c>
    </row>
    <row r="47" spans="3:12" x14ac:dyDescent="0.25">
      <c r="C47" s="2">
        <v>45852</v>
      </c>
      <c r="F47" t="s">
        <v>52</v>
      </c>
      <c r="H47" s="14">
        <v>54</v>
      </c>
      <c r="L47" s="1">
        <f t="shared" si="0"/>
        <v>5678.2900000000018</v>
      </c>
    </row>
    <row r="48" spans="3:12" x14ac:dyDescent="0.25">
      <c r="C48" s="2">
        <v>45866</v>
      </c>
      <c r="F48" s="5" t="s">
        <v>12</v>
      </c>
      <c r="H48" s="14"/>
      <c r="J48" s="15">
        <v>-169.22</v>
      </c>
      <c r="L48" s="1">
        <f t="shared" si="0"/>
        <v>5509.0700000000015</v>
      </c>
    </row>
    <row r="49" spans="3:12" x14ac:dyDescent="0.25">
      <c r="C49" s="2">
        <v>45866</v>
      </c>
      <c r="F49" s="5" t="s">
        <v>144</v>
      </c>
      <c r="H49" s="14"/>
      <c r="J49" s="13">
        <v>-9.19</v>
      </c>
      <c r="L49" s="1">
        <f t="shared" si="0"/>
        <v>5499.8800000000019</v>
      </c>
    </row>
    <row r="50" spans="3:12" x14ac:dyDescent="0.25">
      <c r="C50" s="2">
        <v>45889</v>
      </c>
      <c r="F50" t="s">
        <v>89</v>
      </c>
      <c r="H50" s="14">
        <v>60</v>
      </c>
      <c r="L50" s="1">
        <f t="shared" si="0"/>
        <v>5559.8800000000019</v>
      </c>
    </row>
    <row r="51" spans="3:12" x14ac:dyDescent="0.25">
      <c r="C51" s="2">
        <v>45895</v>
      </c>
      <c r="F51" s="5" t="s">
        <v>144</v>
      </c>
      <c r="J51" s="13">
        <v>-9.17</v>
      </c>
      <c r="L51" s="1">
        <f t="shared" si="0"/>
        <v>5550.7100000000019</v>
      </c>
    </row>
    <row r="52" spans="3:12" x14ac:dyDescent="0.25">
      <c r="C52" s="2">
        <v>45896</v>
      </c>
      <c r="F52" s="5" t="s">
        <v>12</v>
      </c>
      <c r="J52" s="15">
        <v>-159.66999999999999</v>
      </c>
      <c r="L52" s="1">
        <f t="shared" si="0"/>
        <v>5391.0400000000018</v>
      </c>
    </row>
    <row r="53" spans="3:12" x14ac:dyDescent="0.25">
      <c r="C53" s="2">
        <v>45896</v>
      </c>
      <c r="F53" t="s">
        <v>60</v>
      </c>
      <c r="H53" s="13">
        <v>395.85</v>
      </c>
      <c r="L53" s="1">
        <f t="shared" si="0"/>
        <v>5786.8900000000021</v>
      </c>
    </row>
    <row r="54" spans="3:12" x14ac:dyDescent="0.25">
      <c r="C54" s="2">
        <v>45902</v>
      </c>
      <c r="F54" s="5" t="s">
        <v>25</v>
      </c>
      <c r="J54" s="15">
        <v>-293</v>
      </c>
      <c r="L54" s="1">
        <f t="shared" si="0"/>
        <v>5493.8900000000021</v>
      </c>
    </row>
    <row r="55" spans="3:12" x14ac:dyDescent="0.25">
      <c r="C55" s="2">
        <v>45902</v>
      </c>
      <c r="F55" s="5" t="s">
        <v>27</v>
      </c>
      <c r="J55" s="15">
        <v>-117</v>
      </c>
      <c r="L55" s="1">
        <f t="shared" si="0"/>
        <v>5376.8900000000021</v>
      </c>
    </row>
    <row r="56" spans="3:12" x14ac:dyDescent="0.25">
      <c r="C56" s="2">
        <v>45902</v>
      </c>
      <c r="F56" s="5" t="s">
        <v>29</v>
      </c>
      <c r="J56" s="15">
        <v>-90</v>
      </c>
      <c r="L56" s="1">
        <f t="shared" si="0"/>
        <v>5286.8900000000021</v>
      </c>
    </row>
    <row r="57" spans="3:12" x14ac:dyDescent="0.25">
      <c r="C57" s="2">
        <v>45915</v>
      </c>
      <c r="F57" s="5" t="s">
        <v>23</v>
      </c>
      <c r="J57" s="15">
        <v>-4434</v>
      </c>
      <c r="L57" s="1">
        <f t="shared" si="0"/>
        <v>852.89000000000215</v>
      </c>
    </row>
    <row r="58" spans="3:12" x14ac:dyDescent="0.25">
      <c r="C58" s="2">
        <v>45915</v>
      </c>
      <c r="F58" s="5" t="s">
        <v>24</v>
      </c>
      <c r="J58" s="15">
        <v>-67.02</v>
      </c>
      <c r="L58" s="1">
        <f t="shared" si="0"/>
        <v>785.87000000000216</v>
      </c>
    </row>
    <row r="59" spans="3:12" x14ac:dyDescent="0.25">
      <c r="C59" s="2">
        <v>45916</v>
      </c>
      <c r="F59" t="s">
        <v>60</v>
      </c>
      <c r="H59" s="14">
        <v>120</v>
      </c>
      <c r="L59" s="1">
        <f t="shared" si="0"/>
        <v>905.87000000000216</v>
      </c>
    </row>
    <row r="60" spans="3:12" x14ac:dyDescent="0.25">
      <c r="C60" s="2">
        <v>45917</v>
      </c>
      <c r="F60" t="s">
        <v>52</v>
      </c>
      <c r="H60" s="14">
        <v>144</v>
      </c>
      <c r="L60" s="1">
        <f t="shared" si="0"/>
        <v>1049.8700000000022</v>
      </c>
    </row>
    <row r="61" spans="3:12" x14ac:dyDescent="0.25">
      <c r="C61" s="2">
        <v>45918</v>
      </c>
      <c r="F61" t="s">
        <v>84</v>
      </c>
      <c r="H61" s="14">
        <v>100</v>
      </c>
      <c r="L61" s="1">
        <f t="shared" si="0"/>
        <v>1149.8700000000022</v>
      </c>
    </row>
    <row r="62" spans="3:12" x14ac:dyDescent="0.25">
      <c r="C62" s="2">
        <v>45919</v>
      </c>
      <c r="F62" t="s">
        <v>71</v>
      </c>
      <c r="H62" s="13">
        <v>2850.13</v>
      </c>
      <c r="L62" s="1">
        <f t="shared" si="0"/>
        <v>4000.0000000000023</v>
      </c>
    </row>
    <row r="63" spans="3:12" x14ac:dyDescent="0.25">
      <c r="C63" s="2">
        <v>45919</v>
      </c>
      <c r="F63" t="s">
        <v>82</v>
      </c>
      <c r="H63" s="14">
        <v>388</v>
      </c>
      <c r="L63" s="1">
        <f t="shared" si="0"/>
        <v>4388.0000000000018</v>
      </c>
    </row>
    <row r="64" spans="3:12" x14ac:dyDescent="0.25">
      <c r="C64" s="2">
        <v>45922</v>
      </c>
      <c r="F64" s="5"/>
      <c r="H64" s="14"/>
      <c r="J64" s="13">
        <v>-173.7</v>
      </c>
      <c r="L64" s="1">
        <f t="shared" si="0"/>
        <v>4214.300000000002</v>
      </c>
    </row>
    <row r="65" spans="3:12" x14ac:dyDescent="0.25">
      <c r="C65" s="2">
        <v>45922</v>
      </c>
      <c r="F65" t="s">
        <v>81</v>
      </c>
      <c r="H65" s="14">
        <v>5</v>
      </c>
      <c r="L65" s="1">
        <f t="shared" si="0"/>
        <v>4219.300000000002</v>
      </c>
    </row>
    <row r="66" spans="3:12" x14ac:dyDescent="0.25">
      <c r="C66" s="2">
        <v>45926</v>
      </c>
      <c r="F66" s="5" t="s">
        <v>144</v>
      </c>
      <c r="H66" s="14"/>
      <c r="J66" s="13">
        <v>-9.25</v>
      </c>
      <c r="L66" s="1">
        <f t="shared" si="0"/>
        <v>4210.050000000002</v>
      </c>
    </row>
    <row r="67" spans="3:12" x14ac:dyDescent="0.25">
      <c r="C67" s="2">
        <v>45929</v>
      </c>
      <c r="F67" s="5" t="s">
        <v>12</v>
      </c>
      <c r="H67" s="14"/>
      <c r="J67" s="16">
        <v>-61.87</v>
      </c>
      <c r="L67" s="1">
        <f t="shared" si="0"/>
        <v>4148.1800000000021</v>
      </c>
    </row>
    <row r="68" spans="3:12" x14ac:dyDescent="0.25">
      <c r="C68" s="2">
        <v>45931</v>
      </c>
      <c r="F68" s="5" t="s">
        <v>21</v>
      </c>
      <c r="H68" s="14"/>
      <c r="J68" s="16">
        <v>-274.08</v>
      </c>
      <c r="L68" s="1">
        <f t="shared" si="0"/>
        <v>3874.1000000000022</v>
      </c>
    </row>
    <row r="69" spans="3:12" x14ac:dyDescent="0.25">
      <c r="C69" s="2">
        <v>45931</v>
      </c>
      <c r="F69" s="5" t="s">
        <v>14</v>
      </c>
      <c r="H69" s="14"/>
      <c r="J69" s="16">
        <v>-164.98</v>
      </c>
      <c r="L69" s="1">
        <f t="shared" si="0"/>
        <v>3709.1200000000022</v>
      </c>
    </row>
    <row r="70" spans="3:12" x14ac:dyDescent="0.25">
      <c r="C70" s="2">
        <v>45938</v>
      </c>
      <c r="F70" t="s">
        <v>60</v>
      </c>
      <c r="H70" s="14">
        <v>120</v>
      </c>
      <c r="L70" s="1">
        <f t="shared" si="0"/>
        <v>3829.1200000000022</v>
      </c>
    </row>
    <row r="71" spans="3:12" x14ac:dyDescent="0.25">
      <c r="C71" s="2">
        <v>45938</v>
      </c>
      <c r="F71" t="s">
        <v>79</v>
      </c>
      <c r="H71" s="14">
        <v>100</v>
      </c>
      <c r="L71" s="1">
        <f t="shared" si="0"/>
        <v>3929.1200000000022</v>
      </c>
    </row>
    <row r="72" spans="3:12" x14ac:dyDescent="0.25">
      <c r="C72" s="12">
        <v>45943</v>
      </c>
      <c r="F72" s="5" t="s">
        <v>20</v>
      </c>
      <c r="H72" s="14"/>
      <c r="J72" s="16">
        <v>-80</v>
      </c>
      <c r="L72" s="1">
        <f t="shared" ref="L72:L102" si="1">L71+H72+J72</f>
        <v>3849.1200000000022</v>
      </c>
    </row>
    <row r="73" spans="3:12" x14ac:dyDescent="0.25">
      <c r="C73" s="12">
        <v>45943</v>
      </c>
      <c r="F73" t="s">
        <v>72</v>
      </c>
      <c r="H73" s="14">
        <v>280</v>
      </c>
      <c r="L73" s="1">
        <f t="shared" si="1"/>
        <v>4129.1200000000026</v>
      </c>
    </row>
    <row r="74" spans="3:12" x14ac:dyDescent="0.25">
      <c r="C74" s="12"/>
      <c r="H74" s="14"/>
      <c r="J74" s="18">
        <v>-15</v>
      </c>
      <c r="L74" s="1">
        <f t="shared" si="1"/>
        <v>4114.1200000000026</v>
      </c>
    </row>
    <row r="75" spans="3:12" x14ac:dyDescent="0.25">
      <c r="C75" s="12"/>
      <c r="H75" s="14"/>
      <c r="J75" s="18">
        <v>-15</v>
      </c>
      <c r="L75" s="1">
        <f t="shared" si="1"/>
        <v>4099.1200000000026</v>
      </c>
    </row>
    <row r="76" spans="3:12" x14ac:dyDescent="0.25">
      <c r="C76" s="12">
        <v>45943</v>
      </c>
      <c r="F76" t="s">
        <v>73</v>
      </c>
      <c r="H76" s="14">
        <v>245</v>
      </c>
      <c r="L76" s="1">
        <f t="shared" si="1"/>
        <v>4344.1200000000026</v>
      </c>
    </row>
    <row r="77" spans="3:12" x14ac:dyDescent="0.25">
      <c r="C77" s="12">
        <v>45943</v>
      </c>
      <c r="F77" t="s">
        <v>74</v>
      </c>
      <c r="H77" s="14">
        <v>15</v>
      </c>
      <c r="L77" s="1">
        <f t="shared" si="1"/>
        <v>4359.1200000000026</v>
      </c>
    </row>
    <row r="78" spans="3:12" x14ac:dyDescent="0.25">
      <c r="C78" s="12">
        <v>45943</v>
      </c>
      <c r="F78" t="s">
        <v>75</v>
      </c>
      <c r="H78" s="14">
        <v>15</v>
      </c>
      <c r="L78" s="1">
        <f t="shared" si="1"/>
        <v>4374.1200000000026</v>
      </c>
    </row>
    <row r="79" spans="3:12" x14ac:dyDescent="0.25">
      <c r="C79" s="12">
        <v>45943</v>
      </c>
      <c r="F79" t="s">
        <v>76</v>
      </c>
      <c r="H79" s="14">
        <v>10</v>
      </c>
      <c r="L79" s="1">
        <f t="shared" si="1"/>
        <v>4384.1200000000026</v>
      </c>
    </row>
    <row r="80" spans="3:12" x14ac:dyDescent="0.25">
      <c r="C80" s="2">
        <v>45950</v>
      </c>
      <c r="F80" s="5" t="s">
        <v>18</v>
      </c>
      <c r="J80" s="16">
        <v>-2571.84</v>
      </c>
      <c r="L80" s="1">
        <f t="shared" si="1"/>
        <v>1812.2800000000025</v>
      </c>
    </row>
    <row r="81" spans="3:14" x14ac:dyDescent="0.25">
      <c r="C81" s="2">
        <v>45954</v>
      </c>
      <c r="F81" t="s">
        <v>71</v>
      </c>
      <c r="H81" s="13">
        <v>2850.13</v>
      </c>
      <c r="L81" s="1">
        <f t="shared" si="1"/>
        <v>4662.4100000000026</v>
      </c>
    </row>
    <row r="82" spans="3:14" x14ac:dyDescent="0.25">
      <c r="C82" s="2">
        <v>45957</v>
      </c>
      <c r="F82" t="s">
        <v>144</v>
      </c>
      <c r="J82" s="17">
        <v>-9.27</v>
      </c>
      <c r="L82" s="1">
        <f t="shared" si="1"/>
        <v>4653.1400000000021</v>
      </c>
    </row>
    <row r="83" spans="3:14" x14ac:dyDescent="0.25">
      <c r="C83" s="2">
        <v>45957</v>
      </c>
      <c r="F83" s="5" t="s">
        <v>12</v>
      </c>
      <c r="J83" s="16">
        <v>-153.79</v>
      </c>
      <c r="L83" s="1">
        <f t="shared" si="1"/>
        <v>4499.3500000000022</v>
      </c>
    </row>
    <row r="84" spans="3:14" x14ac:dyDescent="0.25">
      <c r="C84" s="2">
        <v>45960</v>
      </c>
      <c r="F84" t="s">
        <v>14</v>
      </c>
      <c r="H84" s="14">
        <v>5</v>
      </c>
      <c r="L84" s="1">
        <f t="shared" si="1"/>
        <v>4504.3500000000022</v>
      </c>
    </row>
    <row r="85" spans="3:14" x14ac:dyDescent="0.25">
      <c r="C85" s="2">
        <v>45964</v>
      </c>
      <c r="F85" t="s">
        <v>14</v>
      </c>
      <c r="H85" s="14">
        <v>12</v>
      </c>
      <c r="L85" s="1">
        <f t="shared" si="1"/>
        <v>4516.3500000000022</v>
      </c>
    </row>
    <row r="86" spans="3:14" x14ac:dyDescent="0.25">
      <c r="C86" s="2">
        <v>45972</v>
      </c>
      <c r="F86" s="5" t="s">
        <v>16</v>
      </c>
      <c r="H86" s="14"/>
      <c r="J86" s="16">
        <v>-100</v>
      </c>
      <c r="L86" s="1">
        <f t="shared" si="1"/>
        <v>4416.3500000000022</v>
      </c>
    </row>
    <row r="87" spans="3:14" x14ac:dyDescent="0.25">
      <c r="C87" s="2">
        <v>45973</v>
      </c>
      <c r="F87" t="s">
        <v>66</v>
      </c>
      <c r="H87" s="14">
        <v>60</v>
      </c>
      <c r="L87" s="1">
        <f t="shared" si="1"/>
        <v>4476.3500000000022</v>
      </c>
    </row>
    <row r="88" spans="3:14" x14ac:dyDescent="0.25">
      <c r="C88" s="2">
        <v>45978</v>
      </c>
      <c r="F88" s="5" t="s">
        <v>9</v>
      </c>
      <c r="H88" s="14"/>
      <c r="J88" s="16">
        <v>-29.98</v>
      </c>
      <c r="L88" s="1">
        <f t="shared" si="1"/>
        <v>4446.3700000000026</v>
      </c>
    </row>
    <row r="89" spans="3:14" x14ac:dyDescent="0.25">
      <c r="C89" s="2">
        <v>45978</v>
      </c>
      <c r="F89" s="5" t="s">
        <v>14</v>
      </c>
      <c r="H89" s="14"/>
      <c r="J89" s="16">
        <v>-96</v>
      </c>
      <c r="L89" s="1">
        <f t="shared" si="1"/>
        <v>4350.3700000000026</v>
      </c>
    </row>
    <row r="90" spans="3:14" x14ac:dyDescent="0.25">
      <c r="C90" s="2">
        <v>45980</v>
      </c>
      <c r="F90" t="s">
        <v>65</v>
      </c>
      <c r="H90" s="13">
        <v>146.94</v>
      </c>
      <c r="L90" s="1">
        <f t="shared" si="1"/>
        <v>4497.3100000000022</v>
      </c>
    </row>
    <row r="91" spans="3:14" x14ac:dyDescent="0.25">
      <c r="C91" s="2">
        <v>45985</v>
      </c>
      <c r="F91" s="5" t="s">
        <v>14</v>
      </c>
      <c r="J91" s="16">
        <v>-946.03</v>
      </c>
      <c r="L91" s="1">
        <f t="shared" si="1"/>
        <v>3551.2800000000025</v>
      </c>
    </row>
    <row r="92" spans="3:14" x14ac:dyDescent="0.25">
      <c r="C92" s="2">
        <v>45985</v>
      </c>
      <c r="F92" t="s">
        <v>63</v>
      </c>
      <c r="H92" s="14">
        <v>50</v>
      </c>
      <c r="L92" s="1">
        <f t="shared" si="1"/>
        <v>3601.2800000000025</v>
      </c>
      <c r="M92">
        <v>3601.28</v>
      </c>
      <c r="N92" s="1">
        <f>L92-M92</f>
        <v>0</v>
      </c>
    </row>
    <row r="93" spans="3:14" x14ac:dyDescent="0.25">
      <c r="C93" s="2">
        <v>45989</v>
      </c>
      <c r="F93" s="5" t="s">
        <v>12</v>
      </c>
      <c r="J93" s="16">
        <v>-179.26</v>
      </c>
      <c r="L93" s="1">
        <f t="shared" si="1"/>
        <v>3422.0200000000023</v>
      </c>
    </row>
    <row r="94" spans="3:14" x14ac:dyDescent="0.25">
      <c r="C94" s="2">
        <v>45995</v>
      </c>
      <c r="F94" t="s">
        <v>60</v>
      </c>
      <c r="H94" s="14">
        <v>120</v>
      </c>
      <c r="L94" s="1">
        <f t="shared" si="1"/>
        <v>3542.0200000000023</v>
      </c>
    </row>
    <row r="95" spans="3:14" x14ac:dyDescent="0.25">
      <c r="C95" s="2">
        <v>45999</v>
      </c>
      <c r="F95" t="s">
        <v>56</v>
      </c>
      <c r="H95" s="14">
        <v>1080</v>
      </c>
      <c r="L95" s="1">
        <f t="shared" si="1"/>
        <v>4622.0200000000023</v>
      </c>
    </row>
    <row r="96" spans="3:14" x14ac:dyDescent="0.25">
      <c r="C96" s="2">
        <v>45999</v>
      </c>
      <c r="F96" t="s">
        <v>57</v>
      </c>
      <c r="H96" s="14">
        <v>500</v>
      </c>
      <c r="L96" s="1">
        <f t="shared" si="1"/>
        <v>5122.0200000000023</v>
      </c>
    </row>
    <row r="97" spans="3:16" x14ac:dyDescent="0.25">
      <c r="C97" s="2">
        <v>45999</v>
      </c>
      <c r="F97" t="s">
        <v>56</v>
      </c>
      <c r="H97" s="14">
        <v>499</v>
      </c>
      <c r="L97" s="1">
        <f t="shared" si="1"/>
        <v>5621.0200000000023</v>
      </c>
    </row>
    <row r="98" spans="3:16" x14ac:dyDescent="0.25">
      <c r="C98" s="2">
        <v>46000</v>
      </c>
      <c r="F98" t="s">
        <v>54</v>
      </c>
      <c r="H98" s="14">
        <v>840</v>
      </c>
      <c r="L98" s="1">
        <f t="shared" si="1"/>
        <v>6461.0200000000023</v>
      </c>
    </row>
    <row r="99" spans="3:16" x14ac:dyDescent="0.25">
      <c r="C99" s="2">
        <v>46001</v>
      </c>
      <c r="F99" s="5" t="s">
        <v>9</v>
      </c>
      <c r="H99" s="14"/>
      <c r="J99" s="16">
        <v>-42.01</v>
      </c>
      <c r="L99" s="1">
        <f t="shared" si="1"/>
        <v>6419.010000000002</v>
      </c>
    </row>
    <row r="100" spans="3:16" x14ac:dyDescent="0.25">
      <c r="C100" s="2">
        <v>46007</v>
      </c>
      <c r="F100" t="s">
        <v>52</v>
      </c>
      <c r="H100" s="14">
        <v>234</v>
      </c>
      <c r="L100" s="1">
        <f t="shared" si="1"/>
        <v>6653.010000000002</v>
      </c>
    </row>
    <row r="101" spans="3:16" x14ac:dyDescent="0.25">
      <c r="C101" s="2">
        <v>46021</v>
      </c>
      <c r="F101" t="s">
        <v>49</v>
      </c>
      <c r="H101" s="14">
        <v>84</v>
      </c>
      <c r="L101" s="1">
        <f t="shared" si="1"/>
        <v>6737.010000000002</v>
      </c>
    </row>
    <row r="102" spans="3:16" x14ac:dyDescent="0.25">
      <c r="C102" s="2">
        <v>46021</v>
      </c>
      <c r="F102" t="s">
        <v>49</v>
      </c>
      <c r="H102" s="14">
        <v>72</v>
      </c>
      <c r="L102" s="1">
        <f t="shared" si="1"/>
        <v>6809.010000000002</v>
      </c>
      <c r="N102">
        <v>6809.01</v>
      </c>
    </row>
    <row r="104" spans="3:16" x14ac:dyDescent="0.25">
      <c r="N104" s="1">
        <f>N102-L102</f>
        <v>0</v>
      </c>
      <c r="P104" s="3"/>
    </row>
    <row r="105" spans="3:16" x14ac:dyDescent="0.25">
      <c r="H105" s="14">
        <f>SUM(H6:H103)</f>
        <v>15386.900000000003</v>
      </c>
      <c r="J105" s="14">
        <f>SUM(J6:J103)</f>
        <v>-14496.230000000003</v>
      </c>
      <c r="N105" s="3"/>
      <c r="P105" s="3"/>
    </row>
  </sheetData>
  <sortState xmlns:xlrd2="http://schemas.microsoft.com/office/spreadsheetml/2017/richdata2" ref="C6:J102">
    <sortCondition ref="C6:C10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48DF8-EEE4-4234-AC9B-F302FCBBB6A3}">
  <dimension ref="B4:L29"/>
  <sheetViews>
    <sheetView tabSelected="1" workbookViewId="0">
      <selection activeCell="V24" sqref="V24"/>
    </sheetView>
  </sheetViews>
  <sheetFormatPr defaultRowHeight="15" x14ac:dyDescent="0.25"/>
  <cols>
    <col min="2" max="2" width="12.5703125" style="13" customWidth="1"/>
    <col min="3" max="3" width="3.28515625" customWidth="1"/>
    <col min="4" max="4" width="36" customWidth="1"/>
    <col min="5" max="5" width="3.5703125" customWidth="1"/>
    <col min="6" max="6" width="10.5703125" style="13" bestFit="1" customWidth="1"/>
    <col min="7" max="7" width="4.7109375" customWidth="1"/>
    <col min="8" max="8" width="13.42578125" style="13" customWidth="1"/>
    <col min="9" max="9" width="3.5703125" customWidth="1"/>
    <col min="10" max="10" width="9.140625" style="13"/>
  </cols>
  <sheetData>
    <row r="4" spans="2:10" x14ac:dyDescent="0.25">
      <c r="F4" s="13" t="s">
        <v>177</v>
      </c>
      <c r="G4" s="13"/>
      <c r="H4" s="13" t="s">
        <v>178</v>
      </c>
    </row>
    <row r="6" spans="2:10" x14ac:dyDescent="0.25">
      <c r="B6" s="20">
        <v>45658</v>
      </c>
      <c r="D6" t="s">
        <v>176</v>
      </c>
      <c r="F6" s="13">
        <v>325.97000000000003</v>
      </c>
      <c r="J6" s="13">
        <v>325.97000000000003</v>
      </c>
    </row>
    <row r="8" spans="2:10" x14ac:dyDescent="0.25">
      <c r="B8" s="13" t="s">
        <v>181</v>
      </c>
      <c r="D8" t="s">
        <v>180</v>
      </c>
      <c r="H8" s="14">
        <v>20</v>
      </c>
      <c r="J8" s="14">
        <f>J6+F8-H8</f>
        <v>305.97000000000003</v>
      </c>
    </row>
    <row r="9" spans="2:10" x14ac:dyDescent="0.25">
      <c r="B9" s="20">
        <v>45864</v>
      </c>
      <c r="D9" t="s">
        <v>182</v>
      </c>
      <c r="H9" s="14">
        <v>79</v>
      </c>
      <c r="J9" s="14">
        <f>J8+F9-H9</f>
        <v>226.97000000000003</v>
      </c>
    </row>
    <row r="10" spans="2:10" x14ac:dyDescent="0.25">
      <c r="B10" s="13" t="s">
        <v>183</v>
      </c>
      <c r="D10" t="s">
        <v>184</v>
      </c>
      <c r="F10" s="21">
        <f>388+472+283.7+800</f>
        <v>1943.7</v>
      </c>
      <c r="H10" s="13">
        <v>1503</v>
      </c>
      <c r="J10" s="14">
        <f t="shared" ref="J10:J22" si="0">J9+F10-H10</f>
        <v>667.67000000000007</v>
      </c>
    </row>
    <row r="11" spans="2:10" x14ac:dyDescent="0.25">
      <c r="B11" s="20">
        <v>45907</v>
      </c>
      <c r="D11" t="s">
        <v>180</v>
      </c>
      <c r="H11" s="13">
        <f>7.2+31.89</f>
        <v>39.090000000000003</v>
      </c>
      <c r="J11" s="14">
        <f t="shared" si="0"/>
        <v>628.58000000000004</v>
      </c>
    </row>
    <row r="12" spans="2:10" x14ac:dyDescent="0.25">
      <c r="B12" s="20">
        <v>45942</v>
      </c>
      <c r="D12" t="s">
        <v>180</v>
      </c>
      <c r="H12" s="13">
        <v>38</v>
      </c>
      <c r="J12" s="14">
        <f t="shared" si="0"/>
        <v>590.58000000000004</v>
      </c>
    </row>
    <row r="13" spans="2:10" x14ac:dyDescent="0.25">
      <c r="B13" s="20">
        <v>46003</v>
      </c>
      <c r="D13" t="s">
        <v>180</v>
      </c>
      <c r="H13" s="13">
        <f>21.4+40.58+28.06</f>
        <v>90.039999999999992</v>
      </c>
      <c r="J13" s="14">
        <f t="shared" si="0"/>
        <v>500.54000000000008</v>
      </c>
    </row>
    <row r="14" spans="2:10" x14ac:dyDescent="0.25">
      <c r="B14" s="20">
        <v>45872</v>
      </c>
      <c r="D14" t="s">
        <v>180</v>
      </c>
      <c r="H14" s="13">
        <v>38</v>
      </c>
      <c r="J14" s="14">
        <f t="shared" si="0"/>
        <v>462.54000000000008</v>
      </c>
    </row>
    <row r="15" spans="2:10" x14ac:dyDescent="0.25">
      <c r="B15" s="13" t="s">
        <v>183</v>
      </c>
      <c r="D15" t="s">
        <v>185</v>
      </c>
      <c r="H15" s="13">
        <v>79.88</v>
      </c>
      <c r="J15" s="14">
        <f t="shared" si="0"/>
        <v>382.66000000000008</v>
      </c>
    </row>
    <row r="16" spans="2:10" x14ac:dyDescent="0.25">
      <c r="J16" s="14">
        <f t="shared" si="0"/>
        <v>382.66000000000008</v>
      </c>
    </row>
    <row r="17" spans="4:12" x14ac:dyDescent="0.25">
      <c r="J17" s="14">
        <f t="shared" si="0"/>
        <v>382.66000000000008</v>
      </c>
    </row>
    <row r="18" spans="4:12" x14ac:dyDescent="0.25">
      <c r="J18" s="14">
        <f t="shared" si="0"/>
        <v>382.66000000000008</v>
      </c>
    </row>
    <row r="19" spans="4:12" x14ac:dyDescent="0.25">
      <c r="J19" s="14">
        <f t="shared" si="0"/>
        <v>382.66000000000008</v>
      </c>
    </row>
    <row r="20" spans="4:12" x14ac:dyDescent="0.25">
      <c r="J20" s="14">
        <f t="shared" si="0"/>
        <v>382.66000000000008</v>
      </c>
    </row>
    <row r="21" spans="4:12" x14ac:dyDescent="0.25">
      <c r="J21" s="14">
        <f t="shared" si="0"/>
        <v>382.66000000000008</v>
      </c>
    </row>
    <row r="22" spans="4:12" x14ac:dyDescent="0.25">
      <c r="J22" s="14">
        <f t="shared" si="0"/>
        <v>382.66000000000008</v>
      </c>
    </row>
    <row r="23" spans="4:12" x14ac:dyDescent="0.25">
      <c r="L23" s="1">
        <f>J22-J24</f>
        <v>0</v>
      </c>
    </row>
    <row r="24" spans="4:12" x14ac:dyDescent="0.25">
      <c r="D24" t="s">
        <v>179</v>
      </c>
      <c r="F24" s="21">
        <f>SUM(F10:F23)</f>
        <v>1943.7</v>
      </c>
      <c r="H24" s="21">
        <f>SUM(H10:H23)</f>
        <v>1788.0099999999998</v>
      </c>
      <c r="J24" s="13">
        <v>382.66</v>
      </c>
    </row>
    <row r="27" spans="4:12" x14ac:dyDescent="0.25">
      <c r="H27" s="21">
        <f>F24-H24</f>
        <v>155.69000000000028</v>
      </c>
    </row>
    <row r="29" spans="4:12" x14ac:dyDescent="0.25">
      <c r="F29" s="21">
        <f>F6+F10-H24</f>
        <v>481.66000000000031</v>
      </c>
      <c r="H29" s="21">
        <f>F29-H27</f>
        <v>325.97000000000003</v>
      </c>
      <c r="K29">
        <f>J24-F6</f>
        <v>56.69</v>
      </c>
      <c r="L29" t="s">
        <v>188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C2EEB839-1140-4F95-8578-A955AD7C2F42}"/>
</file>

<file path=customXml/itemProps2.xml><?xml version="1.0" encoding="utf-8"?>
<ds:datastoreItem xmlns:ds="http://schemas.openxmlformats.org/officeDocument/2006/customXml" ds:itemID="{1E1C24FD-EDA2-4832-98BB-319758E4AD39}"/>
</file>

<file path=customXml/itemProps3.xml><?xml version="1.0" encoding="utf-8"?>
<ds:datastoreItem xmlns:ds="http://schemas.openxmlformats.org/officeDocument/2006/customXml" ds:itemID="{94D7F19D-54B6-4C4B-89E2-1C495735BE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Front Page</vt:lpstr>
      <vt:lpstr>Income</vt:lpstr>
      <vt:lpstr>Expenditure</vt:lpstr>
      <vt:lpstr>Sheet1</vt:lpstr>
      <vt:lpstr>Cash book</vt:lpstr>
      <vt:lpstr>Petty Cash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Beatrice Cavadino</dc:creator>
  <cp:lastModifiedBy>Penny Fuller</cp:lastModifiedBy>
  <cp:lastPrinted>2026-08-14T08:09:13Z</cp:lastPrinted>
  <dcterms:created xsi:type="dcterms:W3CDTF">2026-07-11T08:29:31Z</dcterms:created>
  <dcterms:modified xsi:type="dcterms:W3CDTF">2026-08-14T08:21:55Z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