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app.xml" ContentType="application/vnd.openxmlformats-officedocument.extended-properties+xml"/>
  <Override PartName="/xl/threadedComments/threadedComment2.xml" ContentType="application/vnd.ms-excel.threadedcomments+xml"/>
  <Override PartName="/xl/comments2.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comments6.xml" ContentType="application/vnd.openxmlformats-officedocument.spreadsheetml.comments+xml"/>
  <Override PartName="/xl/threadedComments/threadedComment3.xml" ContentType="application/vnd.ms-excel.threadedcomments+xml"/>
  <Override PartName="/xl/comments7.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comments8.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Finance 2025\"/>
    </mc:Choice>
  </mc:AlternateContent>
  <xr:revisionPtr revIDLastSave="0" documentId="13_ncr:1_{B31A3E79-0610-46A8-80E3-2357BD641FE3}" xr6:coauthVersionLast="47" xr6:coauthVersionMax="47" xr10:uidLastSave="{00000000-0000-0000-0000-000000000000}"/>
  <bookViews>
    <workbookView xWindow="-110" yWindow="-110" windowWidth="19420" windowHeight="11500" tabRatio="500" xr2:uid="{00000000-000D-0000-FFFF-FFFF00000000}"/>
  </bookViews>
  <sheets>
    <sheet name="Accounts" sheetId="20" r:id="rId1"/>
    <sheet name="TB" sheetId="21" r:id="rId2"/>
    <sheet name="Income" sheetId="7" r:id="rId3"/>
    <sheet name="Expenditure" sheetId="8" r:id="rId4"/>
    <sheet name="January" sheetId="1" r:id="rId5"/>
    <sheet name="February" sheetId="9" r:id="rId6"/>
    <sheet name="March" sheetId="10" r:id="rId7"/>
    <sheet name="April" sheetId="11" r:id="rId8"/>
    <sheet name="May" sheetId="12" r:id="rId9"/>
    <sheet name="June" sheetId="13" r:id="rId10"/>
    <sheet name="July" sheetId="14" r:id="rId11"/>
    <sheet name="August" sheetId="15" r:id="rId12"/>
    <sheet name="September" sheetId="16" r:id="rId13"/>
    <sheet name="October" sheetId="17" r:id="rId14"/>
    <sheet name="November" sheetId="18" r:id="rId15"/>
    <sheet name="December"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1" i="20" l="1"/>
  <c r="H90" i="20"/>
  <c r="F90" i="20"/>
  <c r="A111" i="20"/>
  <c r="A153" i="20" s="1"/>
  <c r="F102" i="20"/>
  <c r="F101" i="20"/>
  <c r="F98" i="20"/>
  <c r="F97" i="20"/>
  <c r="G44" i="21"/>
  <c r="G36" i="21"/>
  <c r="M36" i="21" s="1"/>
  <c r="G38" i="21"/>
  <c r="M38" i="21" s="1"/>
  <c r="F99" i="20" s="1"/>
  <c r="H20" i="21"/>
  <c r="N20" i="21" s="1"/>
  <c r="H24" i="21"/>
  <c r="H51" i="21" s="1"/>
  <c r="H18" i="21"/>
  <c r="N18" i="21" s="1"/>
  <c r="H14" i="21"/>
  <c r="N14" i="21" s="1"/>
  <c r="E9" i="21"/>
  <c r="E51" i="21" s="1"/>
  <c r="A150" i="20"/>
  <c r="H136" i="20"/>
  <c r="F132" i="20"/>
  <c r="H125" i="20"/>
  <c r="A112" i="20"/>
  <c r="H104" i="20"/>
  <c r="E104" i="20"/>
  <c r="F96" i="20"/>
  <c r="F95" i="20"/>
  <c r="E90" i="20"/>
  <c r="A73" i="20"/>
  <c r="K51" i="21"/>
  <c r="J51" i="21"/>
  <c r="D51" i="21"/>
  <c r="M44" i="21"/>
  <c r="M42" i="21"/>
  <c r="M40" i="21"/>
  <c r="M34" i="21"/>
  <c r="M32" i="21"/>
  <c r="M30" i="21"/>
  <c r="M28" i="21"/>
  <c r="G51" i="21"/>
  <c r="N22" i="21"/>
  <c r="N16" i="21"/>
  <c r="Q10" i="21"/>
  <c r="P7" i="21"/>
  <c r="P51" i="21" s="1"/>
  <c r="H107" i="20" l="1"/>
  <c r="E107" i="20"/>
  <c r="E133" i="20" s="1"/>
  <c r="E136" i="20" s="1"/>
  <c r="D104" i="20"/>
  <c r="F104" i="20"/>
  <c r="Q9" i="21"/>
  <c r="Q51" i="21" s="1"/>
  <c r="Q53" i="21" s="1"/>
  <c r="E53" i="21"/>
  <c r="G53" i="21"/>
  <c r="N24" i="21"/>
  <c r="M26" i="21"/>
  <c r="M51" i="21" s="1"/>
  <c r="N51" i="21" l="1"/>
  <c r="M53" i="21"/>
  <c r="Q55" i="21" s="1"/>
  <c r="F107" i="20" l="1"/>
  <c r="F125" i="20" s="1"/>
  <c r="D90" i="20"/>
  <c r="D107" i="20" s="1"/>
  <c r="D136" i="20" s="1"/>
  <c r="F133" i="20" l="1"/>
  <c r="F136" i="20" s="1"/>
  <c r="AA34" i="17" l="1"/>
  <c r="AA33" i="17"/>
  <c r="AA32" i="17"/>
  <c r="AA31" i="17"/>
  <c r="AA30" i="17"/>
  <c r="AA29" i="17"/>
  <c r="AA28" i="17"/>
  <c r="AB23" i="1"/>
  <c r="AB24" i="1"/>
  <c r="AB25" i="1"/>
  <c r="AB26" i="1"/>
  <c r="AB27" i="1"/>
  <c r="AB28" i="1"/>
  <c r="AB29" i="1"/>
  <c r="AB30" i="1"/>
  <c r="AB31" i="1"/>
  <c r="AB32" i="1"/>
  <c r="AB33" i="1"/>
  <c r="AB34" i="1"/>
  <c r="AB35" i="1"/>
  <c r="AB36" i="1"/>
  <c r="AB37" i="1"/>
  <c r="AB38" i="1"/>
  <c r="AB39" i="1"/>
  <c r="AB40" i="1"/>
  <c r="AA34" i="19"/>
  <c r="AA33" i="19"/>
  <c r="AA32" i="19"/>
  <c r="AA31" i="19"/>
  <c r="AA30" i="19"/>
  <c r="AA29" i="19"/>
  <c r="AA28" i="19"/>
  <c r="AA8" i="19"/>
  <c r="AA7" i="19"/>
  <c r="AA6" i="19"/>
  <c r="AA5" i="19"/>
  <c r="AA4" i="19"/>
  <c r="AA3" i="19"/>
  <c r="AA34" i="18"/>
  <c r="AA33" i="18"/>
  <c r="AA32" i="18"/>
  <c r="AA31" i="18"/>
  <c r="AA30" i="18"/>
  <c r="AA29" i="18"/>
  <c r="AA28" i="18"/>
  <c r="AA8" i="18"/>
  <c r="AA7" i="18"/>
  <c r="AA6" i="18"/>
  <c r="AA5" i="18"/>
  <c r="AA4" i="18"/>
  <c r="AA3" i="18"/>
  <c r="AA8" i="17"/>
  <c r="AA7" i="17"/>
  <c r="AA6" i="17"/>
  <c r="AA5" i="17"/>
  <c r="AA4" i="17"/>
  <c r="AA3" i="17"/>
  <c r="AA34" i="16"/>
  <c r="AA33" i="16"/>
  <c r="AA32" i="16"/>
  <c r="AA31" i="16"/>
  <c r="AA30" i="16"/>
  <c r="AA29" i="16"/>
  <c r="AA28" i="16"/>
  <c r="AA11" i="16"/>
  <c r="AA8" i="16"/>
  <c r="AA7" i="16"/>
  <c r="AA6" i="16"/>
  <c r="AA5" i="16"/>
  <c r="AA4" i="16"/>
  <c r="AA3" i="16"/>
  <c r="AA34" i="15"/>
  <c r="AA33" i="15"/>
  <c r="AA32" i="15"/>
  <c r="AA31" i="15"/>
  <c r="AA30" i="15"/>
  <c r="AA29" i="15"/>
  <c r="AA28" i="15"/>
  <c r="AA9" i="15"/>
  <c r="AA8" i="15"/>
  <c r="AA7" i="15"/>
  <c r="AA6" i="15"/>
  <c r="AA5" i="15"/>
  <c r="AA4" i="15"/>
  <c r="AA3" i="15"/>
  <c r="AA2" i="15"/>
  <c r="AA34" i="14"/>
  <c r="AA33" i="14"/>
  <c r="AA32" i="14"/>
  <c r="AA31" i="14"/>
  <c r="AA30" i="14"/>
  <c r="AA29" i="14"/>
  <c r="AA28" i="14"/>
  <c r="AA8" i="14"/>
  <c r="AA7" i="14"/>
  <c r="AA6" i="14"/>
  <c r="AA5" i="14"/>
  <c r="AA4" i="14"/>
  <c r="AA3" i="14"/>
  <c r="AA34" i="13"/>
  <c r="AA33" i="13"/>
  <c r="AA32" i="13"/>
  <c r="AA31" i="13"/>
  <c r="AA30" i="13"/>
  <c r="AA29" i="13"/>
  <c r="AA28" i="13"/>
  <c r="AA8" i="13"/>
  <c r="AA7" i="13"/>
  <c r="AA6" i="13"/>
  <c r="AA5" i="13"/>
  <c r="AA4" i="13"/>
  <c r="AA3" i="13"/>
  <c r="AA33" i="12"/>
  <c r="AA32" i="12"/>
  <c r="AA31" i="12"/>
  <c r="AA30" i="12"/>
  <c r="AA29" i="12"/>
  <c r="AA27" i="12"/>
  <c r="AA9" i="12"/>
  <c r="AA8" i="12"/>
  <c r="AA7" i="12"/>
  <c r="AA6" i="12"/>
  <c r="AA5" i="12"/>
  <c r="AA4" i="12"/>
  <c r="AA3" i="12"/>
  <c r="AA33" i="11"/>
  <c r="AA32" i="11"/>
  <c r="AA31" i="11"/>
  <c r="AA30" i="11"/>
  <c r="AA29" i="11"/>
  <c r="AA28" i="11"/>
  <c r="AA27" i="11"/>
  <c r="AA9" i="11"/>
  <c r="AA8" i="11"/>
  <c r="AA7" i="11"/>
  <c r="AA6" i="11"/>
  <c r="AA5" i="11"/>
  <c r="AA4" i="11"/>
  <c r="AA3" i="11"/>
  <c r="AA35" i="10"/>
  <c r="AA34" i="10"/>
  <c r="AA33" i="10"/>
  <c r="AA32" i="10"/>
  <c r="AA31" i="10"/>
  <c r="AA30" i="10"/>
  <c r="AA29" i="10"/>
  <c r="AA4" i="10"/>
  <c r="AA5" i="10"/>
  <c r="AA6" i="10"/>
  <c r="AA7" i="10"/>
  <c r="AA8" i="10"/>
  <c r="AA9" i="10"/>
  <c r="B12" i="9"/>
  <c r="D12" i="9"/>
  <c r="E12" i="9"/>
  <c r="F12" i="9"/>
  <c r="G12" i="9"/>
  <c r="H12" i="9"/>
  <c r="I12" i="9"/>
  <c r="J12" i="9"/>
  <c r="K12" i="9"/>
  <c r="L12" i="9"/>
  <c r="M12" i="9"/>
  <c r="N12" i="9"/>
  <c r="O12" i="9"/>
  <c r="P12" i="9"/>
  <c r="Q12" i="9"/>
  <c r="R12" i="9"/>
  <c r="S12" i="9"/>
  <c r="T12" i="9"/>
  <c r="U12" i="9"/>
  <c r="V12" i="9"/>
  <c r="W12" i="9"/>
  <c r="X12" i="9"/>
  <c r="Y12" i="9"/>
  <c r="AA12" i="9"/>
  <c r="B15" i="1"/>
  <c r="D15" i="1"/>
  <c r="E15" i="1"/>
  <c r="F15" i="1"/>
  <c r="G15" i="1"/>
  <c r="H15" i="1"/>
  <c r="I15" i="1"/>
  <c r="J15" i="1"/>
  <c r="K15" i="1"/>
  <c r="L15" i="1"/>
  <c r="M15" i="1"/>
  <c r="N15" i="1"/>
  <c r="O15" i="1"/>
  <c r="P15" i="1"/>
  <c r="Q15" i="1"/>
  <c r="R15" i="1"/>
  <c r="S15" i="1"/>
  <c r="T15" i="1"/>
  <c r="U15" i="1"/>
  <c r="V15" i="1"/>
  <c r="W15" i="1"/>
  <c r="X15" i="1"/>
  <c r="Y15" i="1"/>
  <c r="AA15" i="1"/>
  <c r="B18" i="10"/>
  <c r="D18" i="10"/>
  <c r="E18" i="10"/>
  <c r="F18" i="10"/>
  <c r="G18" i="10"/>
  <c r="H18" i="10"/>
  <c r="I18" i="10"/>
  <c r="J18" i="10"/>
  <c r="K18" i="10"/>
  <c r="L18" i="10"/>
  <c r="M18" i="10"/>
  <c r="N18" i="10"/>
  <c r="O18" i="10"/>
  <c r="P18" i="10"/>
  <c r="Q18" i="10"/>
  <c r="R18" i="10"/>
  <c r="S18" i="10"/>
  <c r="T18" i="10"/>
  <c r="U18" i="10"/>
  <c r="V18" i="10"/>
  <c r="W18" i="10"/>
  <c r="X18" i="10"/>
  <c r="Y18" i="10"/>
  <c r="AA18" i="10"/>
  <c r="AA43" i="12"/>
  <c r="AA42" i="12"/>
  <c r="AA41" i="12"/>
  <c r="AA40" i="12"/>
  <c r="AA39" i="12"/>
  <c r="AA38" i="12"/>
  <c r="AA37" i="12"/>
  <c r="AA36" i="12"/>
  <c r="AA35" i="12"/>
  <c r="AA34" i="12"/>
  <c r="AA26" i="12"/>
  <c r="AA43" i="13"/>
  <c r="AA42" i="13"/>
  <c r="AA41" i="13"/>
  <c r="AA40" i="13"/>
  <c r="AA39" i="13"/>
  <c r="AA38" i="13"/>
  <c r="AA37" i="13"/>
  <c r="AA36" i="13"/>
  <c r="AA35" i="13"/>
  <c r="AA27" i="13"/>
  <c r="AA26" i="13"/>
  <c r="AA43" i="14"/>
  <c r="AA42" i="14"/>
  <c r="AA41" i="14"/>
  <c r="AA40" i="14"/>
  <c r="AA39" i="14"/>
  <c r="AA38" i="14"/>
  <c r="AA37" i="14"/>
  <c r="AA36" i="14"/>
  <c r="AA35" i="14"/>
  <c r="AA27" i="14"/>
  <c r="AA26" i="14"/>
  <c r="AA43" i="15"/>
  <c r="AA42" i="15"/>
  <c r="AA41" i="15"/>
  <c r="AA40" i="15"/>
  <c r="AA39" i="15"/>
  <c r="AA38" i="15"/>
  <c r="AA37" i="15"/>
  <c r="AA36" i="15"/>
  <c r="AA35" i="15"/>
  <c r="AA27" i="15"/>
  <c r="AA26" i="15"/>
  <c r="AA43" i="16"/>
  <c r="AA42" i="16"/>
  <c r="AA41" i="16"/>
  <c r="AA40" i="16"/>
  <c r="AA39" i="16"/>
  <c r="AA38" i="16"/>
  <c r="AA37" i="16"/>
  <c r="AA36" i="16"/>
  <c r="AA35" i="16"/>
  <c r="AA27" i="16"/>
  <c r="AA26" i="16"/>
  <c r="AA43" i="17"/>
  <c r="AA42" i="17"/>
  <c r="AA41" i="17"/>
  <c r="AA40" i="17"/>
  <c r="AA39" i="17"/>
  <c r="AA38" i="17"/>
  <c r="AA37" i="17"/>
  <c r="AA36" i="17"/>
  <c r="AA35" i="17"/>
  <c r="AA27" i="17"/>
  <c r="AA26" i="17"/>
  <c r="AA43" i="18"/>
  <c r="AA42" i="18"/>
  <c r="AA41" i="18"/>
  <c r="AA40" i="18"/>
  <c r="AA39" i="18"/>
  <c r="AA38" i="18"/>
  <c r="AA37" i="18"/>
  <c r="AA36" i="18"/>
  <c r="AA35" i="18"/>
  <c r="AA27" i="18"/>
  <c r="AA26" i="18"/>
  <c r="AA43" i="19"/>
  <c r="AA42" i="19"/>
  <c r="AA41" i="19"/>
  <c r="AA40" i="19"/>
  <c r="AA39" i="19"/>
  <c r="AA38" i="19"/>
  <c r="AA37" i="19"/>
  <c r="AA36" i="19"/>
  <c r="AA35" i="19"/>
  <c r="AA27" i="19"/>
  <c r="AA26" i="19"/>
  <c r="AA43" i="11"/>
  <c r="AA42" i="11"/>
  <c r="AA41" i="11"/>
  <c r="AA40" i="11"/>
  <c r="AA37" i="11"/>
  <c r="AA36" i="11"/>
  <c r="AA35" i="11"/>
  <c r="AA34" i="11"/>
  <c r="AA26" i="11"/>
  <c r="AA43" i="10"/>
  <c r="AA42" i="10"/>
  <c r="AA41" i="10"/>
  <c r="AA40" i="10"/>
  <c r="AA39" i="10"/>
  <c r="AA38" i="10"/>
  <c r="AA37" i="10"/>
  <c r="AA36" i="10"/>
  <c r="AA28" i="10"/>
  <c r="AA27" i="10"/>
  <c r="AA26" i="10"/>
  <c r="AA17" i="11"/>
  <c r="AA16" i="11"/>
  <c r="AA15" i="11"/>
  <c r="AA14" i="11"/>
  <c r="AA13" i="11"/>
  <c r="AA12" i="11"/>
  <c r="AA11" i="11"/>
  <c r="AA10" i="11"/>
  <c r="AA2" i="11"/>
  <c r="AA17" i="12"/>
  <c r="AA16" i="12"/>
  <c r="AA15" i="12"/>
  <c r="AA14" i="12"/>
  <c r="AA13" i="12"/>
  <c r="AA12" i="12"/>
  <c r="AA11" i="12"/>
  <c r="AA10" i="12"/>
  <c r="AA2" i="12"/>
  <c r="AA17" i="13"/>
  <c r="AA16" i="13"/>
  <c r="AA15" i="13"/>
  <c r="AA14" i="13"/>
  <c r="AA13" i="13"/>
  <c r="AA12" i="13"/>
  <c r="AA11" i="13"/>
  <c r="AA10" i="13"/>
  <c r="AA9" i="13"/>
  <c r="AA2" i="13"/>
  <c r="AA17" i="14"/>
  <c r="AA16" i="14"/>
  <c r="AA15" i="14"/>
  <c r="AA14" i="14"/>
  <c r="AA13" i="14"/>
  <c r="AA12" i="14"/>
  <c r="AA11" i="14"/>
  <c r="AA10" i="14"/>
  <c r="AA9" i="14"/>
  <c r="AA2" i="14"/>
  <c r="AA17" i="15"/>
  <c r="AA16" i="15"/>
  <c r="AA15" i="15"/>
  <c r="AA14" i="15"/>
  <c r="AA13" i="15"/>
  <c r="AA12" i="15"/>
  <c r="AA11" i="15"/>
  <c r="AA10" i="15"/>
  <c r="AA17" i="16"/>
  <c r="AA16" i="16"/>
  <c r="AA15" i="16"/>
  <c r="AA14" i="16"/>
  <c r="AA13" i="16"/>
  <c r="AA12" i="16"/>
  <c r="AA10" i="16"/>
  <c r="AA9" i="16"/>
  <c r="AA2" i="16"/>
  <c r="AA17" i="17"/>
  <c r="AA16" i="17"/>
  <c r="AA15" i="17"/>
  <c r="AA14" i="17"/>
  <c r="AA13" i="17"/>
  <c r="AA12" i="17"/>
  <c r="AA11" i="17"/>
  <c r="AA10" i="17"/>
  <c r="AA9" i="17"/>
  <c r="AA2" i="17"/>
  <c r="AA17" i="18"/>
  <c r="AA16" i="18"/>
  <c r="AA15" i="18"/>
  <c r="AA14" i="18"/>
  <c r="AA13" i="18"/>
  <c r="AA12" i="18"/>
  <c r="AA11" i="18"/>
  <c r="AA10" i="18"/>
  <c r="AA9" i="18"/>
  <c r="AA2" i="18"/>
  <c r="AA17" i="19"/>
  <c r="AA16" i="19"/>
  <c r="AA15" i="19"/>
  <c r="AA14" i="19"/>
  <c r="AA13" i="19"/>
  <c r="AA12" i="19"/>
  <c r="AA11" i="19"/>
  <c r="AA10" i="19"/>
  <c r="AA9" i="19"/>
  <c r="AA2" i="19"/>
  <c r="AA17" i="10"/>
  <c r="AA16" i="10"/>
  <c r="AA15" i="10"/>
  <c r="AA14" i="10"/>
  <c r="AA13" i="10"/>
  <c r="AA12" i="10"/>
  <c r="AA11" i="10"/>
  <c r="AA10" i="10"/>
  <c r="AA3" i="10"/>
  <c r="AA2" i="10"/>
  <c r="AA34" i="9"/>
  <c r="AA33" i="9"/>
  <c r="AA32" i="9"/>
  <c r="AA31" i="9"/>
  <c r="AA30" i="9"/>
  <c r="AA29" i="9"/>
  <c r="AA28" i="9"/>
  <c r="AA27" i="9"/>
  <c r="AA26" i="9"/>
  <c r="AA25" i="9"/>
  <c r="AA24" i="9"/>
  <c r="AA23" i="9"/>
  <c r="AA22" i="9"/>
  <c r="AA21" i="9"/>
  <c r="AA20" i="9"/>
  <c r="AA11" i="9"/>
  <c r="AA10" i="9"/>
  <c r="AA9" i="9"/>
  <c r="AA8" i="9"/>
  <c r="AA7" i="9"/>
  <c r="AA6" i="9"/>
  <c r="AA5" i="9"/>
  <c r="AA4" i="9"/>
  <c r="AA3" i="9"/>
  <c r="AA2" i="9"/>
  <c r="AA40" i="1"/>
  <c r="AA39" i="1"/>
  <c r="AA38" i="1"/>
  <c r="AA37" i="1"/>
  <c r="AA36" i="1"/>
  <c r="AA35" i="1"/>
  <c r="AA34" i="1"/>
  <c r="AA33" i="1"/>
  <c r="AA32" i="1"/>
  <c r="AA31" i="1"/>
  <c r="AA30" i="1"/>
  <c r="AA29" i="1"/>
  <c r="AA28" i="1"/>
  <c r="AA27" i="1"/>
  <c r="AA26" i="1"/>
  <c r="AA25" i="1"/>
  <c r="AA23" i="1"/>
  <c r="AA24" i="1"/>
  <c r="AA14" i="1"/>
  <c r="AA13" i="1"/>
  <c r="AA12" i="1"/>
  <c r="AA11" i="1"/>
  <c r="AA10" i="1"/>
  <c r="AA9" i="1"/>
  <c r="AA8" i="1"/>
  <c r="AA7" i="1"/>
  <c r="AA6" i="1"/>
  <c r="AA5" i="1"/>
  <c r="AA4" i="1"/>
  <c r="AA2" i="1"/>
  <c r="AA3" i="1"/>
  <c r="E44" i="10"/>
  <c r="E35" i="9"/>
  <c r="N41" i="1"/>
  <c r="C10" i="7"/>
  <c r="R24" i="8"/>
  <c r="Q24" i="8"/>
  <c r="P24" i="8"/>
  <c r="O24" i="8"/>
  <c r="N24" i="8"/>
  <c r="M24" i="8"/>
  <c r="L24" i="8"/>
  <c r="K24" i="8"/>
  <c r="J24" i="8"/>
  <c r="H24" i="8"/>
  <c r="R23" i="8"/>
  <c r="Q23" i="8"/>
  <c r="P23" i="8"/>
  <c r="O23" i="8"/>
  <c r="N23" i="8"/>
  <c r="M23" i="8"/>
  <c r="L23" i="8"/>
  <c r="K23" i="8"/>
  <c r="I23" i="8"/>
  <c r="H23" i="8"/>
  <c r="A24" i="8"/>
  <c r="A23" i="8"/>
  <c r="V44" i="13"/>
  <c r="U44" i="13"/>
  <c r="G24" i="8" s="1"/>
  <c r="T44" i="13"/>
  <c r="G23" i="8" s="1"/>
  <c r="S44" i="13"/>
  <c r="R44" i="13"/>
  <c r="Q44" i="13"/>
  <c r="P44" i="13"/>
  <c r="O44" i="13"/>
  <c r="N44" i="13"/>
  <c r="M44" i="13"/>
  <c r="L44" i="13"/>
  <c r="K44" i="13"/>
  <c r="J44" i="13"/>
  <c r="I44" i="13"/>
  <c r="H44" i="13"/>
  <c r="G44" i="13"/>
  <c r="F44" i="13"/>
  <c r="V44" i="14"/>
  <c r="U44" i="14"/>
  <c r="S24" i="8" s="1"/>
  <c r="T44" i="14"/>
  <c r="S23" i="8" s="1"/>
  <c r="S44" i="14"/>
  <c r="R44" i="14"/>
  <c r="Q44" i="14"/>
  <c r="P44" i="14"/>
  <c r="O44" i="14"/>
  <c r="N44" i="14"/>
  <c r="M44" i="14"/>
  <c r="L44" i="14"/>
  <c r="K44" i="14"/>
  <c r="J44" i="14"/>
  <c r="I44" i="14"/>
  <c r="H44" i="14"/>
  <c r="G44" i="14"/>
  <c r="F44" i="14"/>
  <c r="V44" i="15"/>
  <c r="U44" i="15"/>
  <c r="T24" i="8" s="1"/>
  <c r="T44" i="15"/>
  <c r="T23" i="8" s="1"/>
  <c r="S44" i="15"/>
  <c r="R44" i="15"/>
  <c r="Q44" i="15"/>
  <c r="P44" i="15"/>
  <c r="O44" i="15"/>
  <c r="N44" i="15"/>
  <c r="M44" i="15"/>
  <c r="L44" i="15"/>
  <c r="K44" i="15"/>
  <c r="J44" i="15"/>
  <c r="I44" i="15"/>
  <c r="H44" i="15"/>
  <c r="G44" i="15"/>
  <c r="F44" i="15"/>
  <c r="V44" i="16"/>
  <c r="U44" i="16"/>
  <c r="U24" i="8" s="1"/>
  <c r="T44" i="16"/>
  <c r="U23" i="8" s="1"/>
  <c r="S44" i="16"/>
  <c r="R44" i="16"/>
  <c r="Q44" i="16"/>
  <c r="P44" i="16"/>
  <c r="O44" i="16"/>
  <c r="N44" i="16"/>
  <c r="M44" i="16"/>
  <c r="L44" i="16"/>
  <c r="K44" i="16"/>
  <c r="J44" i="16"/>
  <c r="I44" i="16"/>
  <c r="H44" i="16"/>
  <c r="G44" i="16"/>
  <c r="F44" i="16"/>
  <c r="V44" i="17"/>
  <c r="U44" i="17"/>
  <c r="V24" i="8" s="1"/>
  <c r="T44" i="17"/>
  <c r="V23" i="8" s="1"/>
  <c r="S44" i="17"/>
  <c r="R44" i="17"/>
  <c r="Q44" i="17"/>
  <c r="P44" i="17"/>
  <c r="O44" i="17"/>
  <c r="N44" i="17"/>
  <c r="M44" i="17"/>
  <c r="L44" i="17"/>
  <c r="K44" i="17"/>
  <c r="J44" i="17"/>
  <c r="I44" i="17"/>
  <c r="H44" i="17"/>
  <c r="G44" i="17"/>
  <c r="F44" i="17"/>
  <c r="V44" i="18"/>
  <c r="U44" i="18"/>
  <c r="W24" i="8" s="1"/>
  <c r="T44" i="18"/>
  <c r="W23" i="8" s="1"/>
  <c r="S44" i="18"/>
  <c r="R44" i="18"/>
  <c r="Q44" i="18"/>
  <c r="P44" i="18"/>
  <c r="O44" i="18"/>
  <c r="N44" i="18"/>
  <c r="M44" i="18"/>
  <c r="L44" i="18"/>
  <c r="K44" i="18"/>
  <c r="J44" i="18"/>
  <c r="I44" i="18"/>
  <c r="H44" i="18"/>
  <c r="G44" i="18"/>
  <c r="F44" i="18"/>
  <c r="V44" i="19"/>
  <c r="U44" i="19"/>
  <c r="X24" i="8" s="1"/>
  <c r="T44" i="19"/>
  <c r="X23" i="8" s="1"/>
  <c r="S44" i="19"/>
  <c r="R44" i="19"/>
  <c r="Q44" i="19"/>
  <c r="P44" i="19"/>
  <c r="O44" i="19"/>
  <c r="N44" i="19"/>
  <c r="M44" i="19"/>
  <c r="L44" i="19"/>
  <c r="K44" i="19"/>
  <c r="J44" i="19"/>
  <c r="I44" i="19"/>
  <c r="H44" i="19"/>
  <c r="G44" i="19"/>
  <c r="F44" i="19"/>
  <c r="V44" i="12"/>
  <c r="F25" i="8" s="1"/>
  <c r="Y25" i="8" s="1"/>
  <c r="U44" i="12"/>
  <c r="F24" i="8" s="1"/>
  <c r="T44" i="12"/>
  <c r="F23" i="8" s="1"/>
  <c r="S43" i="12"/>
  <c r="R43" i="12"/>
  <c r="Q43" i="12"/>
  <c r="P43" i="12"/>
  <c r="F18" i="8" s="1"/>
  <c r="O43" i="12"/>
  <c r="F16" i="8" s="1"/>
  <c r="N43" i="12"/>
  <c r="M43" i="12"/>
  <c r="L43" i="12"/>
  <c r="K43" i="12"/>
  <c r="J43" i="12"/>
  <c r="F11" i="8" s="1"/>
  <c r="I43" i="12"/>
  <c r="F8" i="8" s="1"/>
  <c r="H43" i="12"/>
  <c r="G43" i="12"/>
  <c r="F43" i="12"/>
  <c r="V44" i="11"/>
  <c r="U44" i="11"/>
  <c r="E24" i="8" s="1"/>
  <c r="T44" i="11"/>
  <c r="E23" i="8" s="1"/>
  <c r="S44" i="11"/>
  <c r="R44" i="11"/>
  <c r="Q44" i="11"/>
  <c r="P44" i="11"/>
  <c r="O44" i="11"/>
  <c r="N44" i="11"/>
  <c r="M44" i="11"/>
  <c r="L44" i="11"/>
  <c r="K44" i="11"/>
  <c r="J44" i="11"/>
  <c r="I44" i="11"/>
  <c r="H44" i="11"/>
  <c r="G44" i="11"/>
  <c r="F44" i="11"/>
  <c r="V44" i="10"/>
  <c r="U44" i="10"/>
  <c r="D24" i="8" s="1"/>
  <c r="T44" i="10"/>
  <c r="D23" i="8" s="1"/>
  <c r="S44" i="10"/>
  <c r="R44" i="10"/>
  <c r="Q44" i="10"/>
  <c r="P44" i="10"/>
  <c r="O44" i="10"/>
  <c r="N44" i="10"/>
  <c r="M44" i="10"/>
  <c r="L44" i="10"/>
  <c r="K44" i="10"/>
  <c r="J44" i="10"/>
  <c r="I44" i="10"/>
  <c r="H44" i="10"/>
  <c r="G44" i="10"/>
  <c r="F44" i="10"/>
  <c r="V35" i="9"/>
  <c r="U35" i="9"/>
  <c r="C24" i="8" s="1"/>
  <c r="T35" i="9"/>
  <c r="S35" i="9"/>
  <c r="R35" i="9"/>
  <c r="Q35" i="9"/>
  <c r="P35" i="9"/>
  <c r="O35" i="9"/>
  <c r="N35" i="9"/>
  <c r="M35" i="9"/>
  <c r="L35" i="9"/>
  <c r="K35" i="9"/>
  <c r="J35" i="9"/>
  <c r="I35" i="9"/>
  <c r="H35" i="9"/>
  <c r="G35" i="9"/>
  <c r="F35" i="9"/>
  <c r="U41" i="1"/>
  <c r="T41" i="1"/>
  <c r="B23" i="8" s="1"/>
  <c r="D10" i="7"/>
  <c r="J18" i="11"/>
  <c r="E10" i="7" s="1"/>
  <c r="J18" i="12"/>
  <c r="F10" i="7" s="1"/>
  <c r="J18" i="13"/>
  <c r="G10" i="7" s="1"/>
  <c r="J18" i="14"/>
  <c r="S10" i="7" s="1"/>
  <c r="J18" i="15"/>
  <c r="T10" i="7" s="1"/>
  <c r="J18" i="16"/>
  <c r="U10" i="7" s="1"/>
  <c r="J18" i="17"/>
  <c r="V10" i="7" s="1"/>
  <c r="J18" i="18"/>
  <c r="W10" i="7" s="1"/>
  <c r="J18" i="19"/>
  <c r="X10" i="7" s="1"/>
  <c r="A10" i="7"/>
  <c r="V41" i="1"/>
  <c r="S41" i="1"/>
  <c r="R41" i="1"/>
  <c r="Q41" i="1"/>
  <c r="P41" i="1"/>
  <c r="O41" i="1"/>
  <c r="M41" i="1"/>
  <c r="L41" i="1"/>
  <c r="K41" i="1"/>
  <c r="J41" i="1"/>
  <c r="I41" i="1"/>
  <c r="H41" i="1"/>
  <c r="G41" i="1"/>
  <c r="E41" i="1"/>
  <c r="B25" i="8"/>
  <c r="F41" i="1"/>
  <c r="E44" i="19"/>
  <c r="E44" i="18"/>
  <c r="AA44" i="18" s="1"/>
  <c r="E44" i="17"/>
  <c r="E44" i="16"/>
  <c r="E44" i="15"/>
  <c r="AA44" i="15" s="1"/>
  <c r="E44" i="14"/>
  <c r="E44" i="13"/>
  <c r="AA44" i="13" s="1"/>
  <c r="E43" i="12"/>
  <c r="E44" i="11"/>
  <c r="C52" i="16"/>
  <c r="C51" i="19"/>
  <c r="C60" i="19"/>
  <c r="C58" i="19"/>
  <c r="C57" i="19"/>
  <c r="C55" i="19"/>
  <c r="C52" i="19"/>
  <c r="C60" i="18"/>
  <c r="D61" i="18"/>
  <c r="C57" i="18"/>
  <c r="C55" i="18"/>
  <c r="C53" i="18"/>
  <c r="D61" i="17"/>
  <c r="D60" i="17"/>
  <c r="C57" i="17"/>
  <c r="C55" i="17"/>
  <c r="C57" i="16"/>
  <c r="D61" i="16"/>
  <c r="D60" i="16"/>
  <c r="D59" i="16"/>
  <c r="C55" i="16"/>
  <c r="C51" i="16"/>
  <c r="C57" i="15"/>
  <c r="C56" i="15"/>
  <c r="D61" i="15"/>
  <c r="D60" i="15"/>
  <c r="D59" i="15"/>
  <c r="D58" i="15"/>
  <c r="C55" i="15"/>
  <c r="C52" i="15"/>
  <c r="C51" i="15"/>
  <c r="C55" i="14"/>
  <c r="D61" i="14"/>
  <c r="D60" i="14"/>
  <c r="D59" i="14"/>
  <c r="D58" i="14"/>
  <c r="D57" i="14"/>
  <c r="C53" i="14"/>
  <c r="C52" i="14"/>
  <c r="C51" i="14"/>
  <c r="C55" i="13"/>
  <c r="D61" i="13"/>
  <c r="D60" i="13"/>
  <c r="D59" i="13"/>
  <c r="D58" i="13"/>
  <c r="D57" i="13"/>
  <c r="D56" i="13"/>
  <c r="C53" i="13"/>
  <c r="C52" i="13"/>
  <c r="C51" i="13"/>
  <c r="C53" i="12"/>
  <c r="D61" i="12"/>
  <c r="D60" i="12"/>
  <c r="D59" i="12"/>
  <c r="D58" i="12"/>
  <c r="D57" i="12"/>
  <c r="D56" i="12"/>
  <c r="D55" i="12"/>
  <c r="C52" i="12"/>
  <c r="C51" i="12"/>
  <c r="C53" i="11"/>
  <c r="C52" i="11"/>
  <c r="D61" i="11"/>
  <c r="D60" i="11"/>
  <c r="D59" i="11"/>
  <c r="D58" i="11"/>
  <c r="D57" i="11"/>
  <c r="D56" i="11"/>
  <c r="D55" i="11"/>
  <c r="D54" i="11"/>
  <c r="C51" i="11"/>
  <c r="C52" i="10"/>
  <c r="C51" i="10"/>
  <c r="D61" i="10"/>
  <c r="D60" i="10"/>
  <c r="D59" i="10"/>
  <c r="D58" i="10"/>
  <c r="D57" i="10"/>
  <c r="D56" i="10"/>
  <c r="D55" i="10"/>
  <c r="D54" i="10"/>
  <c r="D53" i="10"/>
  <c r="D43" i="9"/>
  <c r="D44" i="9"/>
  <c r="D45" i="9"/>
  <c r="D46" i="9"/>
  <c r="D47" i="9"/>
  <c r="D48" i="9"/>
  <c r="D49" i="9"/>
  <c r="D50" i="9"/>
  <c r="D51" i="9"/>
  <c r="D52" i="9"/>
  <c r="D48" i="1"/>
  <c r="D49" i="1"/>
  <c r="D50" i="1"/>
  <c r="D51" i="1"/>
  <c r="D52" i="1"/>
  <c r="D53" i="1"/>
  <c r="D54" i="1"/>
  <c r="D55" i="1"/>
  <c r="D56" i="1"/>
  <c r="D57" i="1"/>
  <c r="D58" i="1"/>
  <c r="C50" i="19"/>
  <c r="H27" i="8"/>
  <c r="K27" i="8"/>
  <c r="L27" i="8"/>
  <c r="M27" i="8"/>
  <c r="N27" i="8"/>
  <c r="O27" i="8"/>
  <c r="P27" i="8"/>
  <c r="Q27" i="8"/>
  <c r="R27" i="8"/>
  <c r="H28" i="7"/>
  <c r="I28" i="7"/>
  <c r="J28" i="7"/>
  <c r="K28" i="7"/>
  <c r="L28" i="7"/>
  <c r="M28" i="7"/>
  <c r="N28" i="7"/>
  <c r="O28" i="7"/>
  <c r="P28" i="7"/>
  <c r="Q28" i="7"/>
  <c r="R28" i="7"/>
  <c r="H54" i="19"/>
  <c r="X25" i="8"/>
  <c r="X22" i="8"/>
  <c r="X21" i="8"/>
  <c r="X20" i="8"/>
  <c r="X18" i="8"/>
  <c r="X16" i="8"/>
  <c r="X15" i="8"/>
  <c r="X14" i="8"/>
  <c r="X12" i="8"/>
  <c r="X10" i="8"/>
  <c r="X11" i="8"/>
  <c r="X8" i="8"/>
  <c r="X6" i="8"/>
  <c r="X5" i="8"/>
  <c r="X4" i="8"/>
  <c r="Y18" i="19"/>
  <c r="X26" i="7" s="1"/>
  <c r="X18" i="19"/>
  <c r="X25" i="7" s="1"/>
  <c r="W18" i="19"/>
  <c r="X24" i="7" s="1"/>
  <c r="V18" i="19"/>
  <c r="X22" i="7" s="1"/>
  <c r="U18" i="19"/>
  <c r="X20" i="7" s="1"/>
  <c r="T18" i="19"/>
  <c r="X19" i="7" s="1"/>
  <c r="S18" i="19"/>
  <c r="X18" i="7" s="1"/>
  <c r="R18" i="19"/>
  <c r="X17" i="7" s="1"/>
  <c r="Q18" i="19"/>
  <c r="X16" i="7" s="1"/>
  <c r="P18" i="19"/>
  <c r="O18" i="19"/>
  <c r="N18" i="19"/>
  <c r="X15" i="7" s="1"/>
  <c r="M18" i="19"/>
  <c r="X14" i="7" s="1"/>
  <c r="L18" i="19"/>
  <c r="X12" i="7" s="1"/>
  <c r="K18" i="19"/>
  <c r="X11" i="7" s="1"/>
  <c r="I18" i="19"/>
  <c r="X8" i="7" s="1"/>
  <c r="H18" i="19"/>
  <c r="X7" i="7" s="1"/>
  <c r="G18" i="19"/>
  <c r="X4" i="7" s="1"/>
  <c r="F18" i="19"/>
  <c r="X6" i="7" s="1"/>
  <c r="E18" i="19"/>
  <c r="X5" i="7" s="1"/>
  <c r="D18" i="19"/>
  <c r="B18" i="19"/>
  <c r="H54" i="18"/>
  <c r="W25" i="8"/>
  <c r="W22" i="8"/>
  <c r="W21" i="8"/>
  <c r="W20" i="8"/>
  <c r="W18" i="8"/>
  <c r="W16" i="8"/>
  <c r="W15" i="8"/>
  <c r="W14" i="8"/>
  <c r="W12" i="8"/>
  <c r="W10" i="8"/>
  <c r="W11" i="8"/>
  <c r="W8" i="8"/>
  <c r="W6" i="8"/>
  <c r="W5" i="8"/>
  <c r="W4" i="8"/>
  <c r="Y18" i="18"/>
  <c r="W26" i="7" s="1"/>
  <c r="X18" i="18"/>
  <c r="W25" i="7" s="1"/>
  <c r="W18" i="18"/>
  <c r="W24" i="7" s="1"/>
  <c r="V18" i="18"/>
  <c r="W22" i="7" s="1"/>
  <c r="U18" i="18"/>
  <c r="W20" i="7" s="1"/>
  <c r="T18" i="18"/>
  <c r="W19" i="7" s="1"/>
  <c r="S18" i="18"/>
  <c r="W18" i="7" s="1"/>
  <c r="R18" i="18"/>
  <c r="W17" i="7" s="1"/>
  <c r="Q18" i="18"/>
  <c r="W16" i="7" s="1"/>
  <c r="P18" i="18"/>
  <c r="O18" i="18"/>
  <c r="N18" i="18"/>
  <c r="W15" i="7" s="1"/>
  <c r="M18" i="18"/>
  <c r="W14" i="7" s="1"/>
  <c r="L18" i="18"/>
  <c r="W12" i="7" s="1"/>
  <c r="K18" i="18"/>
  <c r="W11" i="7" s="1"/>
  <c r="I18" i="18"/>
  <c r="W8" i="7" s="1"/>
  <c r="H18" i="18"/>
  <c r="W7" i="7" s="1"/>
  <c r="G18" i="18"/>
  <c r="W4" i="7" s="1"/>
  <c r="F18" i="18"/>
  <c r="W6" i="7" s="1"/>
  <c r="E18" i="18"/>
  <c r="W5" i="7" s="1"/>
  <c r="D18" i="18"/>
  <c r="B18" i="18"/>
  <c r="AA18" i="18" s="1"/>
  <c r="H54" i="17"/>
  <c r="V25" i="8"/>
  <c r="V22" i="8"/>
  <c r="V21" i="8"/>
  <c r="V20" i="8"/>
  <c r="V18" i="8"/>
  <c r="V16" i="8"/>
  <c r="V15" i="8"/>
  <c r="V14" i="8"/>
  <c r="V12" i="8"/>
  <c r="V10" i="8"/>
  <c r="V11" i="8"/>
  <c r="V8" i="8"/>
  <c r="V6" i="8"/>
  <c r="V5" i="8"/>
  <c r="V4" i="8"/>
  <c r="Y18" i="17"/>
  <c r="V26" i="7" s="1"/>
  <c r="X18" i="17"/>
  <c r="V25" i="7" s="1"/>
  <c r="W18" i="17"/>
  <c r="V24" i="7" s="1"/>
  <c r="V18" i="17"/>
  <c r="V22" i="7" s="1"/>
  <c r="U18" i="17"/>
  <c r="V20" i="7" s="1"/>
  <c r="T18" i="17"/>
  <c r="V19" i="7" s="1"/>
  <c r="S18" i="17"/>
  <c r="V18" i="7" s="1"/>
  <c r="R18" i="17"/>
  <c r="V17" i="7" s="1"/>
  <c r="Q18" i="17"/>
  <c r="V16" i="7" s="1"/>
  <c r="P18" i="17"/>
  <c r="O18" i="17"/>
  <c r="N18" i="17"/>
  <c r="V15" i="7" s="1"/>
  <c r="M18" i="17"/>
  <c r="V14" i="7" s="1"/>
  <c r="L18" i="17"/>
  <c r="V12" i="7" s="1"/>
  <c r="K18" i="17"/>
  <c r="V11" i="7" s="1"/>
  <c r="I18" i="17"/>
  <c r="V8" i="7" s="1"/>
  <c r="H18" i="17"/>
  <c r="V7" i="7" s="1"/>
  <c r="G18" i="17"/>
  <c r="V4" i="7" s="1"/>
  <c r="F18" i="17"/>
  <c r="V6" i="7" s="1"/>
  <c r="E18" i="17"/>
  <c r="V5" i="7" s="1"/>
  <c r="D18" i="17"/>
  <c r="B18" i="17"/>
  <c r="AA18" i="17" s="1"/>
  <c r="H54" i="16"/>
  <c r="U25" i="8"/>
  <c r="U22" i="8"/>
  <c r="U21" i="8"/>
  <c r="U20" i="8"/>
  <c r="U18" i="8"/>
  <c r="U16" i="8"/>
  <c r="U15" i="8"/>
  <c r="U14" i="8"/>
  <c r="U12" i="8"/>
  <c r="U10" i="8"/>
  <c r="U11" i="8"/>
  <c r="U8" i="8"/>
  <c r="U6" i="8"/>
  <c r="U5" i="8"/>
  <c r="U4" i="8"/>
  <c r="U27" i="8" s="1"/>
  <c r="Y18" i="16"/>
  <c r="U26" i="7" s="1"/>
  <c r="X18" i="16"/>
  <c r="U25" i="7" s="1"/>
  <c r="W18" i="16"/>
  <c r="U24" i="7" s="1"/>
  <c r="V18" i="16"/>
  <c r="U22" i="7" s="1"/>
  <c r="U18" i="16"/>
  <c r="U20" i="7" s="1"/>
  <c r="T18" i="16"/>
  <c r="U19" i="7" s="1"/>
  <c r="S18" i="16"/>
  <c r="U18" i="7" s="1"/>
  <c r="R18" i="16"/>
  <c r="U17" i="7" s="1"/>
  <c r="Q18" i="16"/>
  <c r="U16" i="7" s="1"/>
  <c r="P18" i="16"/>
  <c r="O18" i="16"/>
  <c r="N18" i="16"/>
  <c r="U15" i="7" s="1"/>
  <c r="M18" i="16"/>
  <c r="U14" i="7" s="1"/>
  <c r="L18" i="16"/>
  <c r="U12" i="7" s="1"/>
  <c r="K18" i="16"/>
  <c r="U11" i="7" s="1"/>
  <c r="I18" i="16"/>
  <c r="U8" i="7" s="1"/>
  <c r="H18" i="16"/>
  <c r="U7" i="7" s="1"/>
  <c r="G18" i="16"/>
  <c r="U4" i="7" s="1"/>
  <c r="F18" i="16"/>
  <c r="U6" i="7" s="1"/>
  <c r="E18" i="16"/>
  <c r="U5" i="7" s="1"/>
  <c r="D18" i="16"/>
  <c r="B18" i="16"/>
  <c r="AA18" i="16" s="1"/>
  <c r="H54" i="15"/>
  <c r="T25" i="8"/>
  <c r="T22" i="8"/>
  <c r="T21" i="8"/>
  <c r="T20" i="8"/>
  <c r="T18" i="8"/>
  <c r="T16" i="8"/>
  <c r="T15" i="8"/>
  <c r="T14" i="8"/>
  <c r="T12" i="8"/>
  <c r="T10" i="8"/>
  <c r="T11" i="8"/>
  <c r="T8" i="8"/>
  <c r="T6" i="8"/>
  <c r="T5" i="8"/>
  <c r="T4" i="8"/>
  <c r="T27" i="8" s="1"/>
  <c r="Y18" i="15"/>
  <c r="T26" i="7" s="1"/>
  <c r="X18" i="15"/>
  <c r="T25" i="7" s="1"/>
  <c r="W18" i="15"/>
  <c r="T24" i="7" s="1"/>
  <c r="V18" i="15"/>
  <c r="T22" i="7" s="1"/>
  <c r="U18" i="15"/>
  <c r="T20" i="7" s="1"/>
  <c r="T18" i="15"/>
  <c r="T19" i="7" s="1"/>
  <c r="S18" i="15"/>
  <c r="T18" i="7" s="1"/>
  <c r="R18" i="15"/>
  <c r="T17" i="7" s="1"/>
  <c r="Q18" i="15"/>
  <c r="T16" i="7" s="1"/>
  <c r="P18" i="15"/>
  <c r="O18" i="15"/>
  <c r="N18" i="15"/>
  <c r="T15" i="7" s="1"/>
  <c r="M18" i="15"/>
  <c r="T14" i="7" s="1"/>
  <c r="L18" i="15"/>
  <c r="T12" i="7" s="1"/>
  <c r="K18" i="15"/>
  <c r="T11" i="7" s="1"/>
  <c r="I18" i="15"/>
  <c r="T8" i="7" s="1"/>
  <c r="H18" i="15"/>
  <c r="T7" i="7" s="1"/>
  <c r="G18" i="15"/>
  <c r="T4" i="7" s="1"/>
  <c r="F18" i="15"/>
  <c r="T6" i="7" s="1"/>
  <c r="E18" i="15"/>
  <c r="T5" i="7" s="1"/>
  <c r="D18" i="15"/>
  <c r="B18" i="15"/>
  <c r="AA18" i="15" s="1"/>
  <c r="H54" i="14"/>
  <c r="S25" i="8"/>
  <c r="S22" i="8"/>
  <c r="S21" i="8"/>
  <c r="S20" i="8"/>
  <c r="S18" i="8"/>
  <c r="S16" i="8"/>
  <c r="S15" i="8"/>
  <c r="S14" i="8"/>
  <c r="S12" i="8"/>
  <c r="S10" i="8"/>
  <c r="S11" i="8"/>
  <c r="S8" i="8"/>
  <c r="S6" i="8"/>
  <c r="S5" i="8"/>
  <c r="S4" i="8"/>
  <c r="S27" i="8" s="1"/>
  <c r="Y18" i="14"/>
  <c r="S26" i="7" s="1"/>
  <c r="X18" i="14"/>
  <c r="S25" i="7" s="1"/>
  <c r="W18" i="14"/>
  <c r="S24" i="7" s="1"/>
  <c r="V18" i="14"/>
  <c r="S22" i="7" s="1"/>
  <c r="U18" i="14"/>
  <c r="S20" i="7" s="1"/>
  <c r="T18" i="14"/>
  <c r="S19" i="7" s="1"/>
  <c r="S18" i="14"/>
  <c r="S18" i="7" s="1"/>
  <c r="R18" i="14"/>
  <c r="S17" i="7" s="1"/>
  <c r="Q18" i="14"/>
  <c r="S16" i="7" s="1"/>
  <c r="P18" i="14"/>
  <c r="O18" i="14"/>
  <c r="N18" i="14"/>
  <c r="S15" i="7" s="1"/>
  <c r="M18" i="14"/>
  <c r="S14" i="7" s="1"/>
  <c r="L18" i="14"/>
  <c r="S12" i="7" s="1"/>
  <c r="K18" i="14"/>
  <c r="S11" i="7" s="1"/>
  <c r="I18" i="14"/>
  <c r="S8" i="7" s="1"/>
  <c r="H18" i="14"/>
  <c r="S7" i="7" s="1"/>
  <c r="G18" i="14"/>
  <c r="S4" i="7" s="1"/>
  <c r="F18" i="14"/>
  <c r="S6" i="7" s="1"/>
  <c r="E18" i="14"/>
  <c r="S5" i="7" s="1"/>
  <c r="D18" i="14"/>
  <c r="B18" i="14"/>
  <c r="AA18" i="14" s="1"/>
  <c r="H54" i="13"/>
  <c r="G25" i="8"/>
  <c r="G22" i="8"/>
  <c r="G21" i="8"/>
  <c r="G20" i="8"/>
  <c r="G18" i="8"/>
  <c r="G16" i="8"/>
  <c r="G15" i="8"/>
  <c r="G14" i="8"/>
  <c r="G12" i="8"/>
  <c r="G10" i="8"/>
  <c r="G11" i="8"/>
  <c r="G8" i="8"/>
  <c r="G6" i="8"/>
  <c r="G5" i="8"/>
  <c r="G4" i="8"/>
  <c r="G27" i="8" s="1"/>
  <c r="Y18" i="13"/>
  <c r="G26" i="7" s="1"/>
  <c r="X18" i="13"/>
  <c r="G25" i="7" s="1"/>
  <c r="W18" i="13"/>
  <c r="G24" i="7" s="1"/>
  <c r="V18" i="13"/>
  <c r="G22" i="7" s="1"/>
  <c r="U18" i="13"/>
  <c r="G20" i="7" s="1"/>
  <c r="T18" i="13"/>
  <c r="G19" i="7" s="1"/>
  <c r="S18" i="13"/>
  <c r="G18" i="7" s="1"/>
  <c r="R18" i="13"/>
  <c r="G17" i="7" s="1"/>
  <c r="Q18" i="13"/>
  <c r="G16" i="7" s="1"/>
  <c r="P18" i="13"/>
  <c r="O18" i="13"/>
  <c r="N18" i="13"/>
  <c r="G15" i="7" s="1"/>
  <c r="M18" i="13"/>
  <c r="G14" i="7" s="1"/>
  <c r="L18" i="13"/>
  <c r="G12" i="7" s="1"/>
  <c r="K18" i="13"/>
  <c r="G11" i="7" s="1"/>
  <c r="I18" i="13"/>
  <c r="G8" i="7" s="1"/>
  <c r="H18" i="13"/>
  <c r="G7" i="7" s="1"/>
  <c r="G18" i="13"/>
  <c r="G4" i="7" s="1"/>
  <c r="F18" i="13"/>
  <c r="G6" i="7" s="1"/>
  <c r="E18" i="13"/>
  <c r="G5" i="7" s="1"/>
  <c r="D18" i="13"/>
  <c r="B18" i="13"/>
  <c r="AA18" i="13" s="1"/>
  <c r="H54" i="12"/>
  <c r="F22" i="8"/>
  <c r="F21" i="8"/>
  <c r="F20" i="8"/>
  <c r="F15" i="8"/>
  <c r="F14" i="8"/>
  <c r="F12" i="8"/>
  <c r="F10" i="8"/>
  <c r="F6" i="8"/>
  <c r="F5" i="8"/>
  <c r="F4" i="8"/>
  <c r="Y18" i="12"/>
  <c r="F26" i="7" s="1"/>
  <c r="X18" i="12"/>
  <c r="F25" i="7" s="1"/>
  <c r="W18" i="12"/>
  <c r="F24" i="7" s="1"/>
  <c r="V18" i="12"/>
  <c r="F22" i="7" s="1"/>
  <c r="U18" i="12"/>
  <c r="F20" i="7" s="1"/>
  <c r="T18" i="12"/>
  <c r="F19" i="7" s="1"/>
  <c r="S18" i="12"/>
  <c r="F18" i="7" s="1"/>
  <c r="R18" i="12"/>
  <c r="F17" i="7" s="1"/>
  <c r="Q18" i="12"/>
  <c r="F16" i="7" s="1"/>
  <c r="P18" i="12"/>
  <c r="O18" i="12"/>
  <c r="N18" i="12"/>
  <c r="F15" i="7" s="1"/>
  <c r="M18" i="12"/>
  <c r="F14" i="7" s="1"/>
  <c r="L18" i="12"/>
  <c r="F12" i="7" s="1"/>
  <c r="K18" i="12"/>
  <c r="F11" i="7" s="1"/>
  <c r="I18" i="12"/>
  <c r="F8" i="7" s="1"/>
  <c r="H18" i="12"/>
  <c r="F7" i="7" s="1"/>
  <c r="G18" i="12"/>
  <c r="F4" i="7" s="1"/>
  <c r="F18" i="12"/>
  <c r="F6" i="7" s="1"/>
  <c r="E18" i="12"/>
  <c r="F5" i="7" s="1"/>
  <c r="D18" i="12"/>
  <c r="B18" i="12"/>
  <c r="AA18" i="12" s="1"/>
  <c r="H54" i="11"/>
  <c r="E25" i="8"/>
  <c r="E22" i="8"/>
  <c r="E21" i="8"/>
  <c r="E20" i="8"/>
  <c r="E18" i="8"/>
  <c r="E16" i="8"/>
  <c r="E15" i="8"/>
  <c r="E14" i="8"/>
  <c r="E12" i="8"/>
  <c r="E10" i="8"/>
  <c r="E11" i="8"/>
  <c r="E8" i="8"/>
  <c r="E6" i="8"/>
  <c r="E5" i="8"/>
  <c r="E4" i="8"/>
  <c r="Y18" i="11"/>
  <c r="E26" i="7" s="1"/>
  <c r="X18" i="11"/>
  <c r="E25" i="7" s="1"/>
  <c r="W18" i="11"/>
  <c r="E24" i="7" s="1"/>
  <c r="V18" i="11"/>
  <c r="E22" i="7" s="1"/>
  <c r="U18" i="11"/>
  <c r="E20" i="7" s="1"/>
  <c r="T18" i="11"/>
  <c r="E19" i="7" s="1"/>
  <c r="S18" i="11"/>
  <c r="E18" i="7" s="1"/>
  <c r="R18" i="11"/>
  <c r="E17" i="7" s="1"/>
  <c r="Q18" i="11"/>
  <c r="E16" i="7" s="1"/>
  <c r="P18" i="11"/>
  <c r="O18" i="11"/>
  <c r="N18" i="11"/>
  <c r="E15" i="7" s="1"/>
  <c r="M18" i="11"/>
  <c r="E14" i="7" s="1"/>
  <c r="L18" i="11"/>
  <c r="E12" i="7" s="1"/>
  <c r="K18" i="11"/>
  <c r="E11" i="7" s="1"/>
  <c r="I18" i="11"/>
  <c r="E8" i="7" s="1"/>
  <c r="H18" i="11"/>
  <c r="E7" i="7" s="1"/>
  <c r="G18" i="11"/>
  <c r="E4" i="7" s="1"/>
  <c r="F18" i="11"/>
  <c r="E6" i="7" s="1"/>
  <c r="E18" i="11"/>
  <c r="E5" i="7" s="1"/>
  <c r="D18" i="11"/>
  <c r="B18" i="11"/>
  <c r="AA18" i="11" s="1"/>
  <c r="H54" i="10"/>
  <c r="D25" i="8"/>
  <c r="D22" i="8"/>
  <c r="D21" i="8"/>
  <c r="D20" i="8"/>
  <c r="D18" i="8"/>
  <c r="D16" i="8"/>
  <c r="D15" i="8"/>
  <c r="D14" i="8"/>
  <c r="D12" i="8"/>
  <c r="D10" i="8"/>
  <c r="D11" i="8"/>
  <c r="D8" i="8"/>
  <c r="D6" i="8"/>
  <c r="D5" i="8"/>
  <c r="D4" i="8"/>
  <c r="D27" i="8" s="1"/>
  <c r="D26" i="7"/>
  <c r="D25" i="7"/>
  <c r="D24" i="7"/>
  <c r="D22" i="7"/>
  <c r="D20" i="7"/>
  <c r="D19" i="7"/>
  <c r="D18" i="7"/>
  <c r="D17" i="7"/>
  <c r="D16" i="7"/>
  <c r="D15" i="7"/>
  <c r="D14" i="7"/>
  <c r="D12" i="7"/>
  <c r="D11" i="7"/>
  <c r="D8" i="7"/>
  <c r="D7" i="7"/>
  <c r="D4" i="7"/>
  <c r="D6" i="7"/>
  <c r="D5" i="7"/>
  <c r="H45" i="9"/>
  <c r="C25" i="8"/>
  <c r="C22" i="8"/>
  <c r="C21" i="8"/>
  <c r="C20" i="8"/>
  <c r="C18" i="8"/>
  <c r="C16" i="8"/>
  <c r="C15" i="8"/>
  <c r="C14" i="8"/>
  <c r="C12" i="8"/>
  <c r="C10" i="8"/>
  <c r="C11" i="8"/>
  <c r="C8" i="8"/>
  <c r="C6" i="8"/>
  <c r="C5" i="8"/>
  <c r="C4" i="8"/>
  <c r="C26" i="7"/>
  <c r="C25" i="7"/>
  <c r="C24" i="7"/>
  <c r="C22" i="7"/>
  <c r="C20" i="7"/>
  <c r="C19" i="7"/>
  <c r="C18" i="7"/>
  <c r="C17" i="7"/>
  <c r="C16" i="7"/>
  <c r="C15" i="7"/>
  <c r="C14" i="7"/>
  <c r="C12" i="7"/>
  <c r="C11" i="7"/>
  <c r="C8" i="7"/>
  <c r="C7" i="7"/>
  <c r="C4" i="7"/>
  <c r="C6" i="7"/>
  <c r="C5" i="7"/>
  <c r="B51" i="17"/>
  <c r="B10" i="8"/>
  <c r="B12" i="8"/>
  <c r="B14" i="8"/>
  <c r="Y14" i="8" s="1"/>
  <c r="B15" i="8"/>
  <c r="Y15" i="8" s="1"/>
  <c r="B16" i="8"/>
  <c r="B18" i="8"/>
  <c r="B20" i="8"/>
  <c r="Y20" i="8" s="1"/>
  <c r="B21" i="8"/>
  <c r="B22" i="8"/>
  <c r="Y22" i="8" s="1"/>
  <c r="B5" i="7"/>
  <c r="B17" i="7"/>
  <c r="Y17" i="7" s="1"/>
  <c r="H51" i="1"/>
  <c r="B50" i="17"/>
  <c r="B6" i="7"/>
  <c r="B4" i="7"/>
  <c r="B7" i="7"/>
  <c r="B8" i="7"/>
  <c r="B11" i="7"/>
  <c r="Y11" i="7" s="1"/>
  <c r="B12" i="7"/>
  <c r="Y12" i="7" s="1"/>
  <c r="B14" i="7"/>
  <c r="Y14" i="7" s="1"/>
  <c r="B15" i="7"/>
  <c r="B16" i="7"/>
  <c r="Y16" i="7" s="1"/>
  <c r="B18" i="7"/>
  <c r="Y18" i="7" s="1"/>
  <c r="B19" i="7"/>
  <c r="B20" i="7"/>
  <c r="Y20" i="7" s="1"/>
  <c r="B22" i="7"/>
  <c r="Y22" i="7" s="1"/>
  <c r="B24" i="7"/>
  <c r="Y24" i="7" s="1"/>
  <c r="B25" i="7"/>
  <c r="Y25" i="7" s="1"/>
  <c r="B26" i="7"/>
  <c r="Y26" i="7" s="1"/>
  <c r="B4" i="8"/>
  <c r="B5" i="8"/>
  <c r="Y5" i="8" s="1"/>
  <c r="B6" i="8"/>
  <c r="Y6" i="8" s="1"/>
  <c r="B8" i="8"/>
  <c r="B11" i="8"/>
  <c r="Y19" i="7" l="1"/>
  <c r="Y21" i="8"/>
  <c r="Y18" i="8"/>
  <c r="F27" i="8"/>
  <c r="Y16" i="8"/>
  <c r="Y12" i="8"/>
  <c r="Y15" i="7"/>
  <c r="B61" i="19"/>
  <c r="AA18" i="19"/>
  <c r="C61" i="19"/>
  <c r="AA44" i="19"/>
  <c r="C59" i="17"/>
  <c r="AA44" i="17"/>
  <c r="C58" i="18"/>
  <c r="AA44" i="16"/>
  <c r="C56" i="17"/>
  <c r="AA44" i="14"/>
  <c r="C54" i="17"/>
  <c r="D54" i="17" s="1"/>
  <c r="C53" i="16"/>
  <c r="AA44" i="11"/>
  <c r="AA44" i="10"/>
  <c r="AA35" i="9"/>
  <c r="C23" i="8"/>
  <c r="B24" i="8"/>
  <c r="AA41" i="1"/>
  <c r="B10" i="7"/>
  <c r="Y10" i="7" s="1"/>
  <c r="B52" i="19"/>
  <c r="B52" i="18"/>
  <c r="B52" i="17"/>
  <c r="B52" i="16"/>
  <c r="B52" i="15"/>
  <c r="D52" i="15" s="1"/>
  <c r="B52" i="14"/>
  <c r="B52" i="13"/>
  <c r="D52" i="13" s="1"/>
  <c r="B52" i="12"/>
  <c r="B52" i="11"/>
  <c r="D52" i="11" s="1"/>
  <c r="B52" i="10"/>
  <c r="D52" i="10" s="1"/>
  <c r="D28" i="7"/>
  <c r="B53" i="19"/>
  <c r="B53" i="18"/>
  <c r="B53" i="17"/>
  <c r="B53" i="16"/>
  <c r="B53" i="15"/>
  <c r="B53" i="14"/>
  <c r="B53" i="13"/>
  <c r="B53" i="12"/>
  <c r="B53" i="11"/>
  <c r="D53" i="11" s="1"/>
  <c r="E28" i="7"/>
  <c r="E27" i="8"/>
  <c r="B54" i="19"/>
  <c r="B54" i="18"/>
  <c r="B54" i="17"/>
  <c r="B54" i="16"/>
  <c r="B54" i="15"/>
  <c r="D54" i="15" s="1"/>
  <c r="B54" i="14"/>
  <c r="B63" i="14" s="1"/>
  <c r="N52" i="14" s="1"/>
  <c r="B54" i="13"/>
  <c r="B54" i="12"/>
  <c r="F28" i="7"/>
  <c r="B55" i="19"/>
  <c r="B55" i="18"/>
  <c r="B55" i="17"/>
  <c r="B55" i="16"/>
  <c r="D55" i="16" s="1"/>
  <c r="B55" i="15"/>
  <c r="D55" i="15" s="1"/>
  <c r="B55" i="14"/>
  <c r="D55" i="14" s="1"/>
  <c r="B55" i="13"/>
  <c r="G28" i="7"/>
  <c r="B56" i="19"/>
  <c r="B56" i="18"/>
  <c r="B56" i="17"/>
  <c r="B56" i="16"/>
  <c r="B56" i="15"/>
  <c r="B56" i="14"/>
  <c r="S28" i="7"/>
  <c r="B57" i="19"/>
  <c r="D57" i="19" s="1"/>
  <c r="B57" i="18"/>
  <c r="D57" i="18" s="1"/>
  <c r="B57" i="17"/>
  <c r="D57" i="17" s="1"/>
  <c r="B57" i="16"/>
  <c r="D57" i="16" s="1"/>
  <c r="B57" i="15"/>
  <c r="T28" i="7"/>
  <c r="B58" i="19"/>
  <c r="B58" i="18"/>
  <c r="B58" i="17"/>
  <c r="B58" i="16"/>
  <c r="U28" i="7"/>
  <c r="B59" i="19"/>
  <c r="B59" i="18"/>
  <c r="B59" i="17"/>
  <c r="B60" i="19"/>
  <c r="B60" i="18"/>
  <c r="W28" i="7"/>
  <c r="W27" i="8"/>
  <c r="D52" i="12"/>
  <c r="D55" i="13"/>
  <c r="D52" i="14"/>
  <c r="D53" i="14"/>
  <c r="D56" i="15"/>
  <c r="D55" i="17"/>
  <c r="D53" i="18"/>
  <c r="D60" i="18"/>
  <c r="D52" i="19"/>
  <c r="D55" i="19"/>
  <c r="D60" i="19"/>
  <c r="D53" i="16"/>
  <c r="D59" i="17"/>
  <c r="C27" i="8"/>
  <c r="C28" i="7"/>
  <c r="Y4" i="8"/>
  <c r="B27" i="8"/>
  <c r="Y5" i="7"/>
  <c r="Y6" i="7"/>
  <c r="Y7" i="7"/>
  <c r="Y8" i="7"/>
  <c r="Y11" i="8"/>
  <c r="Y10" i="8"/>
  <c r="Y8" i="8"/>
  <c r="Y4" i="7"/>
  <c r="C50" i="10"/>
  <c r="C41" i="9"/>
  <c r="C50" i="12"/>
  <c r="C50" i="14"/>
  <c r="B42" i="9"/>
  <c r="B51" i="14"/>
  <c r="D51" i="14" s="1"/>
  <c r="C51" i="18"/>
  <c r="C51" i="17"/>
  <c r="D51" i="17" s="1"/>
  <c r="C42" i="9"/>
  <c r="C54" i="9" s="1"/>
  <c r="N44" i="9" s="1"/>
  <c r="C54" i="18"/>
  <c r="C63" i="18" s="1"/>
  <c r="N53" i="18" s="1"/>
  <c r="C54" i="14"/>
  <c r="C54" i="12"/>
  <c r="D54" i="12" s="1"/>
  <c r="C54" i="19"/>
  <c r="C59" i="18"/>
  <c r="D59" i="18" s="1"/>
  <c r="C59" i="19"/>
  <c r="D59" i="19" s="1"/>
  <c r="C58" i="16"/>
  <c r="D58" i="18"/>
  <c r="C58" i="17"/>
  <c r="D58" i="17" s="1"/>
  <c r="D58" i="19"/>
  <c r="D58" i="16"/>
  <c r="C56" i="14"/>
  <c r="C56" i="16"/>
  <c r="D56" i="16" s="1"/>
  <c r="C56" i="18"/>
  <c r="D56" i="18" s="1"/>
  <c r="C56" i="19"/>
  <c r="D56" i="19" s="1"/>
  <c r="D56" i="17"/>
  <c r="D55" i="18"/>
  <c r="C54" i="13"/>
  <c r="D54" i="13" s="1"/>
  <c r="C54" i="15"/>
  <c r="C54" i="16"/>
  <c r="D54" i="19"/>
  <c r="D54" i="16"/>
  <c r="C53" i="17"/>
  <c r="D53" i="13"/>
  <c r="C53" i="15"/>
  <c r="D53" i="15" s="1"/>
  <c r="C53" i="19"/>
  <c r="D53" i="19" s="1"/>
  <c r="D53" i="17"/>
  <c r="D52" i="16"/>
  <c r="C52" i="17"/>
  <c r="D52" i="17" s="1"/>
  <c r="C52" i="18"/>
  <c r="D52" i="18" s="1"/>
  <c r="B51" i="10"/>
  <c r="D51" i="10" s="1"/>
  <c r="B51" i="11"/>
  <c r="D51" i="11" s="1"/>
  <c r="B51" i="18"/>
  <c r="D51" i="18" s="1"/>
  <c r="B51" i="19"/>
  <c r="D51" i="19" s="1"/>
  <c r="B51" i="13"/>
  <c r="D51" i="13" s="1"/>
  <c r="B51" i="12"/>
  <c r="D51" i="12" s="1"/>
  <c r="B51" i="15"/>
  <c r="D51" i="15" s="1"/>
  <c r="B51" i="16"/>
  <c r="D51" i="16" s="1"/>
  <c r="C50" i="11"/>
  <c r="C50" i="13"/>
  <c r="C50" i="15"/>
  <c r="C50" i="17"/>
  <c r="C50" i="18"/>
  <c r="C47" i="1"/>
  <c r="C60" i="1" s="1"/>
  <c r="N50" i="1" s="1"/>
  <c r="C50" i="16"/>
  <c r="B50" i="10"/>
  <c r="D50" i="10" s="1"/>
  <c r="B50" i="12"/>
  <c r="D50" i="12" s="1"/>
  <c r="B50" i="14"/>
  <c r="D50" i="14" s="1"/>
  <c r="B50" i="18"/>
  <c r="B50" i="19"/>
  <c r="B63" i="19" s="1"/>
  <c r="N52" i="19" s="1"/>
  <c r="B47" i="1"/>
  <c r="B41" i="9"/>
  <c r="B50" i="11"/>
  <c r="B63" i="11" s="1"/>
  <c r="B50" i="13"/>
  <c r="B50" i="15"/>
  <c r="B50" i="16"/>
  <c r="D50" i="16" s="1"/>
  <c r="C63" i="19"/>
  <c r="N53" i="19" s="1"/>
  <c r="D61" i="19"/>
  <c r="B63" i="17"/>
  <c r="D50" i="17"/>
  <c r="D57" i="15"/>
  <c r="D50" i="15"/>
  <c r="D56" i="14"/>
  <c r="C63" i="14"/>
  <c r="N53" i="14" s="1"/>
  <c r="D53" i="12"/>
  <c r="C63" i="11"/>
  <c r="N53" i="11" s="1"/>
  <c r="C63" i="10"/>
  <c r="N53" i="10" s="1"/>
  <c r="X28" i="7"/>
  <c r="X27" i="8"/>
  <c r="V27" i="8"/>
  <c r="V28" i="7"/>
  <c r="B28" i="7"/>
  <c r="D54" i="18" l="1"/>
  <c r="D54" i="14"/>
  <c r="I24" i="8"/>
  <c r="J23" i="8"/>
  <c r="C63" i="15"/>
  <c r="N53" i="15" s="1"/>
  <c r="Y28" i="7"/>
  <c r="B63" i="12"/>
  <c r="D50" i="13"/>
  <c r="D50" i="18"/>
  <c r="D42" i="9"/>
  <c r="C63" i="12"/>
  <c r="N53" i="12" s="1"/>
  <c r="C63" i="16"/>
  <c r="N53" i="16" s="1"/>
  <c r="C63" i="13"/>
  <c r="N53" i="13" s="1"/>
  <c r="C63" i="17"/>
  <c r="N53" i="17" s="1"/>
  <c r="B63" i="15"/>
  <c r="N52" i="15" s="1"/>
  <c r="B63" i="13"/>
  <c r="N52" i="13" s="1"/>
  <c r="D50" i="19"/>
  <c r="B63" i="10"/>
  <c r="N52" i="10" s="1"/>
  <c r="D63" i="19"/>
  <c r="N55" i="19" s="1"/>
  <c r="D50" i="11"/>
  <c r="B63" i="18"/>
  <c r="N52" i="18" s="1"/>
  <c r="N52" i="17"/>
  <c r="B54" i="9"/>
  <c r="D41" i="9"/>
  <c r="B63" i="16"/>
  <c r="N52" i="16" s="1"/>
  <c r="B60" i="1"/>
  <c r="D47" i="1"/>
  <c r="D63" i="18"/>
  <c r="N52" i="12"/>
  <c r="D63" i="11"/>
  <c r="N52" i="11"/>
  <c r="D63" i="14"/>
  <c r="N55" i="14" s="1"/>
  <c r="D63" i="15" l="1"/>
  <c r="N55" i="15" s="1"/>
  <c r="J27" i="8"/>
  <c r="Y23" i="8"/>
  <c r="I27" i="8"/>
  <c r="Y27" i="8" s="1"/>
  <c r="Y24" i="8"/>
  <c r="D63" i="12"/>
  <c r="D63" i="13"/>
  <c r="D63" i="17"/>
  <c r="D63" i="16"/>
  <c r="N55" i="16" s="1"/>
  <c r="D63" i="10"/>
  <c r="N55" i="10" s="1"/>
  <c r="N55" i="11"/>
  <c r="D60" i="1"/>
  <c r="N49" i="1"/>
  <c r="N52" i="1" s="1"/>
  <c r="N55" i="12"/>
  <c r="N43" i="9"/>
  <c r="N46" i="9" s="1"/>
  <c r="D54" i="9"/>
  <c r="N55" i="13"/>
  <c r="N55" i="18"/>
  <c r="N5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tc={17D15870-A638-4313-A501-3B3732EAF203}</author>
    <author>tc={CFEA1F35-0B24-4009-B94D-46D40829F073}</author>
    <author>tc={AD0A360C-2035-4432-A14D-378176D1D4FC}</author>
    <author>tc={BEFC2DA6-66D2-4B0F-B46D-C37DAC5A1AB0}</author>
    <author>tc={FC587BEE-9C41-44C9-8ABE-70EF17F36859}</author>
    <author>tc={BE48A355-E831-4859-9804-643A725E9A64}</author>
    <author>tc={124E9647-FBBD-4FE8-B3DE-ECBD26237CE9}</author>
    <author>tc={CABEF1F3-60A5-4B3C-9899-0793F9CE1DD2}</author>
  </authors>
  <commentList>
    <comment ref="Y4" authorId="0" shapeId="0" xr:uid="{17D15870-A638-4313-A501-3B3732EAF203}">
      <text>
        <t>[Threaded comment]
Your version of Excel allows you to read this threaded comment; however, any edits to it will get removed if the file is opened in a newer version of Excel. Learn more: https://go.microsoft.com/fwlink/?linkid=870924
Comment:
    Insurance refund</t>
      </text>
    </comment>
    <comment ref="V24" authorId="1" shapeId="0" xr:uid="{CFEA1F35-0B24-4009-B94D-46D40829F073}">
      <text>
        <t>[Threaded comment]
Your version of Excel allows you to read this threaded comment; however, any edits to it will get removed if the file is opened in a newer version of Excel. Learn more: https://go.microsoft.com/fwlink/?linkid=870924
Comment:
    removal</t>
      </text>
    </comment>
    <comment ref="V26" authorId="2" shapeId="0" xr:uid="{AD0A360C-2035-4432-A14D-378176D1D4FC}">
      <text>
        <t>[Threaded comment]
Your version of Excel allows you to read this threaded comment; however, any edits to it will get removed if the file is opened in a newer version of Excel. Learn more: https://go.microsoft.com/fwlink/?linkid=870924
Comment:
    mugs</t>
      </text>
    </comment>
    <comment ref="V29" authorId="3" shapeId="0" xr:uid="{BEFC2DA6-66D2-4B0F-B46D-C37DAC5A1AB0}">
      <text>
        <t>[Threaded comment]
Your version of Excel allows you to read this threaded comment; however, any edits to it will get removed if the file is opened in a newer version of Excel. Learn more: https://go.microsoft.com/fwlink/?linkid=870924
Comment:
    Security Keys</t>
      </text>
    </comment>
    <comment ref="V30" authorId="4" shapeId="0" xr:uid="{FC587BEE-9C41-44C9-8ABE-70EF17F36859}">
      <text>
        <t>[Threaded comment]
Your version of Excel allows you to read this threaded comment; however, any edits to it will get removed if the file is opened in a newer version of Excel. Learn more: https://go.microsoft.com/fwlink/?linkid=870924
Comment:
    Sundries for new building</t>
      </text>
    </comment>
    <comment ref="V31" authorId="5" shapeId="0" xr:uid="{BE48A355-E831-4859-9804-643A725E9A64}">
      <text>
        <t>[Threaded comment]
Your version of Excel allows you to read this threaded comment; however, any edits to it will get removed if the file is opened in a newer version of Excel. Learn more: https://go.microsoft.com/fwlink/?linkid=870924
Comment:
    AV system</t>
      </text>
    </comment>
    <comment ref="V35" authorId="6" shapeId="0" xr:uid="{124E9647-FBBD-4FE8-B3DE-ECBD26237CE9}">
      <text>
        <t>[Threaded comment]
Your version of Excel allows you to read this threaded comment; however, any edits to it will get removed if the file is opened in a newer version of Excel. Learn more: https://go.microsoft.com/fwlink/?linkid=870924
Comment:
    Door bells</t>
      </text>
    </comment>
    <comment ref="V39" authorId="7" shapeId="0" xr:uid="{CABEF1F3-60A5-4B3C-9899-0793F9CE1DD2}">
      <text>
        <t>[Threaded comment]
Your version of Excel allows you to read this threaded comment; however, any edits to it will get removed if the file is opened in a newer version of Excel. Learn more: https://go.microsoft.com/fwlink/?linkid=870924
Comment:
    Printer stand and paper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tc={47EB6C2D-18A3-4070-A0C6-842A4B27F563}</author>
  </authors>
  <commentList>
    <comment ref="V28" authorId="0" shapeId="0" xr:uid="{47EB6C2D-18A3-4070-A0C6-842A4B27F563}">
      <text>
        <t>[Threaded comment]
Your version of Excel allows you to read this threaded comment; however, any edits to it will get removed if the file is opened in a newer version of Excel. Learn more: https://go.microsoft.com/fwlink/?linkid=870924
Comment:
    Copyright Licences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tc={327C4E1A-860E-4BC6-B34D-5E532DEDFEEA}</author>
    <author>tc={2F113C79-68A1-4382-A4BC-8AB8E002E2FB}</author>
    <author>tc={FDA7B28C-6604-4F19-B361-6696118B5089}</author>
  </authors>
  <commentList>
    <comment ref="Y3" authorId="0" shapeId="0" xr:uid="{327C4E1A-860E-4BC6-B34D-5E532DEDFEEA}">
      <text>
        <t xml:space="preserve">[Threaded comment]
Your version of Excel allows you to read this threaded comment; however, any edits to it will get removed if the file is opened in a newer version of Excel. Learn more: https://go.microsoft.com/fwlink/?linkid=870924
Comment:
    REFUND FROM SSE </t>
      </text>
    </comment>
    <comment ref="Y4" authorId="1" shapeId="0" xr:uid="{2F113C79-68A1-4382-A4BC-8AB8E002E2FB}">
      <text>
        <t>[Threaded comment]
Your version of Excel allows you to read this threaded comment; however, any edits to it will get removed if the file is opened in a newer version of Excel. Learn more: https://go.microsoft.com/fwlink/?linkid=870924
Comment:
    Refund from sse</t>
      </text>
    </comment>
    <comment ref="V34" authorId="2" shapeId="0" xr:uid="{FDA7B28C-6604-4F19-B361-6696118B5089}">
      <text>
        <t>[Threaded comment]
Your version of Excel allows you to read this threaded comment; however, any edits to it will get removed if the file is opened in a newer version of Excel. Learn more: https://go.microsoft.com/fwlink/?linkid=870924
Comment:
    Synod weekend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Coulter</author>
  </authors>
  <commentList>
    <comment ref="Y5" authorId="0" shapeId="0" xr:uid="{F3659D8F-93F8-4EA7-8CBC-5F6C6AEC76F5}">
      <text>
        <r>
          <rPr>
            <b/>
            <sz val="9"/>
            <color indexed="81"/>
            <rFont val="Tahoma"/>
            <charset val="1"/>
          </rPr>
          <t>Yvonne Coulter:</t>
        </r>
        <r>
          <rPr>
            <sz val="9"/>
            <color indexed="81"/>
            <rFont val="Tahoma"/>
            <charset val="1"/>
          </rPr>
          <t xml:space="preserve">
SSE refund</t>
        </r>
      </text>
    </comment>
    <comment ref="V33" authorId="0" shapeId="0" xr:uid="{88599077-E9F8-4583-9557-B5954A362382}">
      <text>
        <r>
          <rPr>
            <b/>
            <sz val="9"/>
            <color indexed="81"/>
            <rFont val="Tahoma"/>
            <charset val="1"/>
          </rPr>
          <t>Yvonne Coulter:</t>
        </r>
        <r>
          <rPr>
            <sz val="9"/>
            <color indexed="81"/>
            <rFont val="Tahoma"/>
            <charset val="1"/>
          </rPr>
          <t xml:space="preserve">
Tambour Unit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Coulter</author>
  </authors>
  <commentList>
    <comment ref="Y8" authorId="0" shapeId="0" xr:uid="{D55C3062-AF7F-4B7B-9541-3EEEECE21BB1}">
      <text>
        <r>
          <rPr>
            <b/>
            <sz val="9"/>
            <color indexed="81"/>
            <rFont val="Tahoma"/>
            <charset val="1"/>
          </rPr>
          <t>Yvonne Coulter:</t>
        </r>
        <r>
          <rPr>
            <sz val="9"/>
            <color indexed="81"/>
            <rFont val="Tahoma"/>
            <charset val="1"/>
          </rPr>
          <t xml:space="preserve">
Martial Arts</t>
        </r>
      </text>
    </comment>
    <comment ref="Y9" authorId="0" shapeId="0" xr:uid="{7D093B62-0615-4AD5-9C93-3EF39ED630EC}">
      <text>
        <r>
          <rPr>
            <b/>
            <sz val="9"/>
            <color indexed="81"/>
            <rFont val="Tahoma"/>
            <charset val="1"/>
          </rPr>
          <t>Yvonne Coulter:</t>
        </r>
        <r>
          <rPr>
            <sz val="9"/>
            <color indexed="81"/>
            <rFont val="Tahoma"/>
            <charset val="1"/>
          </rPr>
          <t xml:space="preserve">
Martial Arts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Coulter</author>
  </authors>
  <commentList>
    <comment ref="K5" authorId="0" shapeId="0" xr:uid="{90CCB76F-7E8B-420A-85EA-C217D8919D70}">
      <text>
        <r>
          <rPr>
            <b/>
            <sz val="9"/>
            <color indexed="81"/>
            <rFont val="Tahoma"/>
            <family val="2"/>
          </rPr>
          <t>Yvonne Coulter:</t>
        </r>
        <r>
          <rPr>
            <sz val="9"/>
            <color indexed="81"/>
            <rFont val="Tahoma"/>
            <family val="2"/>
          </rPr>
          <t xml:space="preserve">
harvest donation for womans aid</t>
        </r>
      </text>
    </comment>
    <comment ref="V32" authorId="0" shapeId="0" xr:uid="{B9230A7A-3D2E-4C72-8062-0C4FF74BB5BF}">
      <text>
        <r>
          <rPr>
            <b/>
            <sz val="9"/>
            <color indexed="81"/>
            <rFont val="Tahoma"/>
            <family val="2"/>
          </rPr>
          <t>Yvonne Coulter:</t>
        </r>
        <r>
          <rPr>
            <sz val="9"/>
            <color indexed="81"/>
            <rFont val="Tahoma"/>
            <family val="2"/>
          </rPr>
          <t xml:space="preserve">
Gifts for Special occasion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Coulter</author>
  </authors>
  <commentList>
    <comment ref="Y3" authorId="0" shapeId="0" xr:uid="{EC29D126-C951-43DC-831F-7B0A0F1FC13A}">
      <text>
        <r>
          <rPr>
            <b/>
            <sz val="9"/>
            <color indexed="81"/>
            <rFont val="Tahoma"/>
            <charset val="1"/>
          </rPr>
          <t>Yvonne Coulter:</t>
        </r>
        <r>
          <rPr>
            <sz val="9"/>
            <color indexed="81"/>
            <rFont val="Tahoma"/>
            <charset val="1"/>
          </rPr>
          <t xml:space="preserve">
Martial Arts</t>
        </r>
      </text>
    </comment>
    <comment ref="M10" authorId="0" shapeId="0" xr:uid="{5F606966-2CAF-47BC-A3AA-9B7D95F94612}">
      <text>
        <r>
          <rPr>
            <b/>
            <sz val="9"/>
            <color indexed="81"/>
            <rFont val="Tahoma"/>
            <charset val="1"/>
          </rPr>
          <t>Yvonne Coulter:</t>
        </r>
        <r>
          <rPr>
            <sz val="9"/>
            <color indexed="81"/>
            <rFont val="Tahoma"/>
            <charset val="1"/>
          </rPr>
          <t xml:space="preserve">
additional key
</t>
        </r>
      </text>
    </comment>
    <comment ref="V13" authorId="0" shapeId="0" xr:uid="{6C0D4941-F4C8-401A-9253-1B7D5062B1FC}">
      <text>
        <r>
          <rPr>
            <b/>
            <sz val="9"/>
            <color indexed="81"/>
            <rFont val="Tahoma"/>
            <charset val="1"/>
          </rPr>
          <t>Yvonne Coulter:</t>
        </r>
        <r>
          <rPr>
            <sz val="9"/>
            <color indexed="81"/>
            <rFont val="Tahoma"/>
            <charset val="1"/>
          </rPr>
          <t xml:space="preserve">
womans aid</t>
        </r>
      </text>
    </comment>
    <comment ref="Q32" authorId="0" shapeId="0" xr:uid="{DDFCCEEF-B6F9-4156-8F86-78E08FA96154}">
      <text>
        <r>
          <rPr>
            <b/>
            <sz val="9"/>
            <color indexed="81"/>
            <rFont val="Tahoma"/>
            <charset val="1"/>
          </rPr>
          <t>Yvonne Coulter:</t>
        </r>
        <r>
          <rPr>
            <sz val="9"/>
            <color indexed="81"/>
            <rFont val="Tahoma"/>
            <charset val="1"/>
          </rPr>
          <t xml:space="preserve">
Boiler service</t>
        </r>
      </text>
    </comment>
    <comment ref="V34" authorId="0" shapeId="0" xr:uid="{213BF61B-6B48-4B39-9D69-BE17ECC5D8B7}">
      <text>
        <r>
          <rPr>
            <b/>
            <sz val="9"/>
            <color indexed="81"/>
            <rFont val="Tahoma"/>
            <charset val="1"/>
          </rPr>
          <t>Yvonne Coulter:</t>
        </r>
        <r>
          <rPr>
            <sz val="9"/>
            <color indexed="81"/>
            <rFont val="Tahoma"/>
            <charset val="1"/>
          </rPr>
          <t xml:space="preserve">
Congratiional gifts</t>
        </r>
      </text>
    </comment>
    <comment ref="Q37" authorId="0" shapeId="0" xr:uid="{32CB0F01-E56E-45CA-9CD2-E81BE3C01614}">
      <text>
        <r>
          <rPr>
            <b/>
            <sz val="9"/>
            <color indexed="81"/>
            <rFont val="Tahoma"/>
            <charset val="1"/>
          </rPr>
          <t>Yvonne Coulter:</t>
        </r>
        <r>
          <rPr>
            <sz val="9"/>
            <color indexed="81"/>
            <rFont val="Tahoma"/>
            <charset val="1"/>
          </rPr>
          <t xml:space="preserve">
Key Cuting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tc={A7607B02-FA70-4717-9A30-31906842F415}</author>
    <author>tc={E4B97287-6B34-422D-9B62-B226BD439277}</author>
    <author>tc={097565E2-A879-47E5-83DB-4D217C532E6A}</author>
    <author>tc={B75A175D-590C-452B-B772-BA6D64B09CC4}</author>
  </authors>
  <commentList>
    <comment ref="Y3" authorId="0" shapeId="0" xr:uid="{A7607B02-FA70-4717-9A30-31906842F415}">
      <text>
        <t>[Threaded comment]
Your version of Excel allows you to read this threaded comment; however, any edits to it will get removed if the file is opened in a newer version of Excel. Learn more: https://go.microsoft.com/fwlink/?linkid=870924
Comment:
    Martial Arts</t>
      </text>
    </comment>
    <comment ref="Y7" authorId="1" shapeId="0" xr:uid="{E4B97287-6B34-422D-9B62-B226BD439277}">
      <text>
        <t>[Threaded comment]
Your version of Excel allows you to read this threaded comment; however, any edits to it will get removed if the file is opened in a newer version of Excel. Learn more: https://go.microsoft.com/fwlink/?linkid=870924
Comment:
    Martial Arts</t>
      </text>
    </comment>
    <comment ref="V9" authorId="2" shapeId="0" xr:uid="{097565E2-A879-47E5-83DB-4D217C532E6A}">
      <text>
        <t>[Threaded comment]
Your version of Excel allows you to read this threaded comment; however, any edits to it will get removed if the file is opened in a newer version of Excel. Learn more: https://go.microsoft.com/fwlink/?linkid=870924
Comment:
    Christmas card appeal</t>
      </text>
    </comment>
    <comment ref="V12" authorId="3" shapeId="0" xr:uid="{B75A175D-590C-452B-B772-BA6D64B09CC4}">
      <text>
        <t>[Threaded comment]
Your version of Excel allows you to read this threaded comment; however, any edits to it will get removed if the file is opened in a newer version of Excel. Learn more: https://go.microsoft.com/fwlink/?linkid=870924
Comment:
    Christmas card appeal £235
Womens aid appeal £245</t>
      </text>
    </comment>
  </commentList>
</comments>
</file>

<file path=xl/sharedStrings.xml><?xml version="1.0" encoding="utf-8"?>
<sst xmlns="http://schemas.openxmlformats.org/spreadsheetml/2006/main" count="1354" uniqueCount="279">
  <si>
    <t>Date</t>
  </si>
  <si>
    <t>Weekly total</t>
  </si>
  <si>
    <t>Cash paid out</t>
  </si>
  <si>
    <t>Weekly total as banked</t>
  </si>
  <si>
    <t>Freewill Offering Envelopes</t>
  </si>
  <si>
    <t>Plate</t>
  </si>
  <si>
    <t>Monthly Standing Orders</t>
  </si>
  <si>
    <t>Tea room</t>
  </si>
  <si>
    <t>Donations</t>
  </si>
  <si>
    <t>Gift Aid Donations</t>
  </si>
  <si>
    <t>Wed  AA</t>
  </si>
  <si>
    <t>Friday AA</t>
  </si>
  <si>
    <t>Tai Chi</t>
  </si>
  <si>
    <t>Dog Training</t>
  </si>
  <si>
    <t>appeals</t>
  </si>
  <si>
    <t>Other</t>
  </si>
  <si>
    <t xml:space="preserve">January </t>
  </si>
  <si>
    <t>EXPENDITURE</t>
  </si>
  <si>
    <t>Form</t>
  </si>
  <si>
    <t xml:space="preserve">Central fund M&amp;M </t>
  </si>
  <si>
    <t>minister's expenses</t>
  </si>
  <si>
    <t>Organist</t>
  </si>
  <si>
    <t>Insurance</t>
  </si>
  <si>
    <t>Health &amp; Safety</t>
  </si>
  <si>
    <t>other</t>
  </si>
  <si>
    <t>JANUARY</t>
  </si>
  <si>
    <t>TOTAL</t>
  </si>
  <si>
    <t>Income</t>
  </si>
  <si>
    <t>Expenditure</t>
  </si>
  <si>
    <t>Balance</t>
  </si>
  <si>
    <t>BANK RECONCILIATION</t>
  </si>
  <si>
    <t>ANNUAL RECONCILIATION</t>
  </si>
  <si>
    <t>January</t>
  </si>
  <si>
    <t>February</t>
  </si>
  <si>
    <t>STATEMENT</t>
  </si>
  <si>
    <t>Opening Balance</t>
  </si>
  <si>
    <t>March</t>
  </si>
  <si>
    <t>add credits missing</t>
  </si>
  <si>
    <t>Income for YTD</t>
  </si>
  <si>
    <t>April</t>
  </si>
  <si>
    <t>less chqs not cash</t>
  </si>
  <si>
    <t>Exp. for YTD</t>
  </si>
  <si>
    <t>May</t>
  </si>
  <si>
    <t>BALANCE</t>
  </si>
  <si>
    <t>June</t>
  </si>
  <si>
    <t>July</t>
  </si>
  <si>
    <t>August</t>
  </si>
  <si>
    <t>September</t>
  </si>
  <si>
    <t>October</t>
  </si>
  <si>
    <t>November</t>
  </si>
  <si>
    <t>December</t>
  </si>
  <si>
    <t>Totals</t>
  </si>
  <si>
    <t xml:space="preserve">February </t>
  </si>
  <si>
    <t xml:space="preserve">March </t>
  </si>
  <si>
    <t xml:space="preserve">May </t>
  </si>
  <si>
    <t xml:space="preserve">July </t>
  </si>
  <si>
    <t>Sept.</t>
  </si>
  <si>
    <t>Oct.</t>
  </si>
  <si>
    <t>Nov.</t>
  </si>
  <si>
    <t>Dec.</t>
  </si>
  <si>
    <t xml:space="preserve">September </t>
  </si>
  <si>
    <t>Sept</t>
  </si>
  <si>
    <t>Oct</t>
  </si>
  <si>
    <t>Nov</t>
  </si>
  <si>
    <t>Dec</t>
  </si>
  <si>
    <t>total</t>
  </si>
  <si>
    <t>standing orders</t>
  </si>
  <si>
    <t>freewill</t>
  </si>
  <si>
    <t>plate</t>
  </si>
  <si>
    <t>tearoom</t>
  </si>
  <si>
    <t>donations</t>
  </si>
  <si>
    <t>Malayalam Church</t>
  </si>
  <si>
    <t>Lesley Dutch</t>
  </si>
  <si>
    <t>fundraising</t>
  </si>
  <si>
    <t xml:space="preserve">April </t>
  </si>
  <si>
    <t xml:space="preserve">June </t>
  </si>
  <si>
    <t xml:space="preserve">August </t>
  </si>
  <si>
    <t xml:space="preserve">Septmeber </t>
  </si>
  <si>
    <t>Total</t>
  </si>
  <si>
    <t>Mission &amp; Ministry</t>
  </si>
  <si>
    <t>Minister's expenses</t>
  </si>
  <si>
    <t xml:space="preserve">Synod of Scotland </t>
  </si>
  <si>
    <t>Repairs &amp; Maintenance</t>
  </si>
  <si>
    <t>Charitable giving</t>
  </si>
  <si>
    <t xml:space="preserve">Total </t>
  </si>
  <si>
    <t>Coffee and Chat</t>
  </si>
  <si>
    <t>6th EK Scout Group</t>
  </si>
  <si>
    <t>Lesley Dutch dancing</t>
  </si>
  <si>
    <t xml:space="preserve"> Sunday Night AA Group</t>
  </si>
  <si>
    <t>EK SNP</t>
  </si>
  <si>
    <t>Synod contribution</t>
  </si>
  <si>
    <t>Appeals</t>
  </si>
  <si>
    <t>Minister's allowances &amp; Council Tax</t>
  </si>
  <si>
    <t>Pulpit/Organ supply</t>
  </si>
  <si>
    <t>Cleaner</t>
  </si>
  <si>
    <t>Gas</t>
  </si>
  <si>
    <t>Electricity</t>
  </si>
  <si>
    <t>Repair &amp; Maintence</t>
  </si>
  <si>
    <t>cleaning supplies &amp; consumables</t>
  </si>
  <si>
    <t>health &amp; safety</t>
  </si>
  <si>
    <t>gift aid donations</t>
  </si>
  <si>
    <t>AA groups</t>
  </si>
  <si>
    <t>6th EK Scout group</t>
  </si>
  <si>
    <t>Minister's Allowances &amp; Council Tax</t>
  </si>
  <si>
    <t>Pulpit /Organ supply</t>
  </si>
  <si>
    <t>Charitable Giving</t>
  </si>
  <si>
    <t>Cleaning &amp; Comsumables</t>
  </si>
  <si>
    <t>Paid to…</t>
  </si>
  <si>
    <t>Date Cashed</t>
  </si>
  <si>
    <t>Actual Spend</t>
  </si>
  <si>
    <t>SO</t>
  </si>
  <si>
    <t>C Lipton</t>
  </si>
  <si>
    <t>S Grennhall</t>
  </si>
  <si>
    <t>David Coulter</t>
  </si>
  <si>
    <t>June Jannaway</t>
  </si>
  <si>
    <t>Turners Roller Doors</t>
  </si>
  <si>
    <t>C Crosbie</t>
  </si>
  <si>
    <t>Stuart Henderson</t>
  </si>
  <si>
    <t>Fiona Morton</t>
  </si>
  <si>
    <t>DD</t>
  </si>
  <si>
    <t>URC trust</t>
  </si>
  <si>
    <t>John Collings</t>
  </si>
  <si>
    <t>Erskine</t>
  </si>
  <si>
    <t>EK Dementia Group</t>
  </si>
  <si>
    <t>Y Coulter</t>
  </si>
  <si>
    <t>Christian Aid</t>
  </si>
  <si>
    <t>john Bell</t>
  </si>
  <si>
    <t>FEBRUARY</t>
  </si>
  <si>
    <t>Virgin Media</t>
  </si>
  <si>
    <t>F Morton</t>
  </si>
  <si>
    <t xml:space="preserve">SSE </t>
  </si>
  <si>
    <t>Urc Trust</t>
  </si>
  <si>
    <t>EK Toa</t>
  </si>
  <si>
    <t>Y Hamilton</t>
  </si>
  <si>
    <t>A Wood</t>
  </si>
  <si>
    <t xml:space="preserve">URC Synod </t>
  </si>
  <si>
    <t>J Collings</t>
  </si>
  <si>
    <t>Brooker Net' LTD</t>
  </si>
  <si>
    <t xml:space="preserve"> </t>
  </si>
  <si>
    <t>D Coulter</t>
  </si>
  <si>
    <t>Loaves  Fishes</t>
  </si>
  <si>
    <t>CHECK</t>
  </si>
  <si>
    <t>Taxi Fund</t>
  </si>
  <si>
    <t>Taxi Payment</t>
  </si>
  <si>
    <t>Check</t>
  </si>
  <si>
    <t>SSE</t>
  </si>
  <si>
    <t>URC Trust</t>
  </si>
  <si>
    <t>URC Synod</t>
  </si>
  <si>
    <t>TOA Taxis</t>
  </si>
  <si>
    <t>M Topple</t>
  </si>
  <si>
    <t>John Bell LSK</t>
  </si>
  <si>
    <t>John Young</t>
  </si>
  <si>
    <t>C.Lipton</t>
  </si>
  <si>
    <t>F. Morton</t>
  </si>
  <si>
    <t>Michael Topple</t>
  </si>
  <si>
    <t>MAY</t>
  </si>
  <si>
    <t>S/O</t>
  </si>
  <si>
    <t>D/D</t>
  </si>
  <si>
    <t>Virgin</t>
  </si>
  <si>
    <t>EK TOA Taxi</t>
  </si>
  <si>
    <t>Verastar Ltd</t>
  </si>
  <si>
    <t>URC Church</t>
  </si>
  <si>
    <t>07/0524</t>
  </si>
  <si>
    <t>JUNE</t>
  </si>
  <si>
    <t>S/0</t>
  </si>
  <si>
    <t>EK TOA</t>
  </si>
  <si>
    <t>J  Collings</t>
  </si>
  <si>
    <t>East Kilbride United Reformed Church Income  2024</t>
  </si>
  <si>
    <t>East Kilbride United Reformed Church Expenditure 2024</t>
  </si>
  <si>
    <t>#3352</t>
  </si>
  <si>
    <t>#3353</t>
  </si>
  <si>
    <t>#3354</t>
  </si>
  <si>
    <t>EK TOA Taxis</t>
  </si>
  <si>
    <t>#3355</t>
  </si>
  <si>
    <t>MacFire Ltd</t>
  </si>
  <si>
    <t>#3356</t>
  </si>
  <si>
    <t>#3357</t>
  </si>
  <si>
    <t>F McDowall</t>
  </si>
  <si>
    <t>Sewing</t>
  </si>
  <si>
    <t xml:space="preserve">S/O </t>
  </si>
  <si>
    <t>B/T</t>
  </si>
  <si>
    <t>TOA</t>
  </si>
  <si>
    <t>Sewing Group</t>
  </si>
  <si>
    <t xml:space="preserve">online </t>
  </si>
  <si>
    <t>#003360</t>
  </si>
  <si>
    <t>#003361</t>
  </si>
  <si>
    <t>BT</t>
  </si>
  <si>
    <t>EK Toa Taxi</t>
  </si>
  <si>
    <t xml:space="preserve">Virgin </t>
  </si>
  <si>
    <t>a</t>
  </si>
  <si>
    <t>F McDowell</t>
  </si>
  <si>
    <t>Urc Synod   Sc</t>
  </si>
  <si>
    <t>Womens Aid</t>
  </si>
  <si>
    <t>2910/2024</t>
  </si>
  <si>
    <t>AVI Pluming</t>
  </si>
  <si>
    <t>A M Wood</t>
  </si>
  <si>
    <t>Loaves &amp; Fishes</t>
  </si>
  <si>
    <t>DECEMBER</t>
  </si>
  <si>
    <t>Righead United Reformed Church</t>
  </si>
  <si>
    <t>Trial Balance</t>
  </si>
  <si>
    <t>31st December 2022</t>
  </si>
  <si>
    <t>Opening balance</t>
  </si>
  <si>
    <t>Transactions</t>
  </si>
  <si>
    <t>Journal</t>
  </si>
  <si>
    <t>Income &amp; expenditure</t>
  </si>
  <si>
    <t>Balance sheet</t>
  </si>
  <si>
    <t>Bank account</t>
  </si>
  <si>
    <t>General fund</t>
  </si>
  <si>
    <t>Third parties</t>
  </si>
  <si>
    <t>Creditors</t>
  </si>
  <si>
    <t>Weekly offering</t>
  </si>
  <si>
    <t>Legacies</t>
  </si>
  <si>
    <t>Hall lets</t>
  </si>
  <si>
    <t>Fundraising</t>
  </si>
  <si>
    <t>Other income</t>
  </si>
  <si>
    <t>Ministry</t>
  </si>
  <si>
    <t>Synod expenses</t>
  </si>
  <si>
    <t>Pulpit supply</t>
  </si>
  <si>
    <t>Cleaning</t>
  </si>
  <si>
    <t>Utilities</t>
  </si>
  <si>
    <t>Isurance</t>
  </si>
  <si>
    <t>Repairs</t>
  </si>
  <si>
    <t>Sundries</t>
  </si>
  <si>
    <t>Scottish Charity Number  SC014527</t>
  </si>
  <si>
    <t>Trustees' Annual Report and Accounts</t>
  </si>
  <si>
    <t>Scottish Charity Number SC014527</t>
  </si>
  <si>
    <t>Trustees</t>
  </si>
  <si>
    <t>Sandra Wood</t>
  </si>
  <si>
    <t xml:space="preserve">Secretary </t>
  </si>
  <si>
    <t>Elder</t>
  </si>
  <si>
    <t>Babs Paterson</t>
  </si>
  <si>
    <t>Edith Rae</t>
  </si>
  <si>
    <t>Yvonne Coulter</t>
  </si>
  <si>
    <t>Catherine Crosbie</t>
  </si>
  <si>
    <t>Recruitment and appointment of trustees</t>
  </si>
  <si>
    <t>The trustees are the elders and office bearers within the church's members and are reappointed at our annual general meeting.</t>
  </si>
  <si>
    <t>Governing document</t>
  </si>
  <si>
    <t>Charitable purposes</t>
  </si>
  <si>
    <t>The church's aim as recorded in our constitution is to uphold and further those who profess their faith, and to give of their ability and time to promote the continuance of public worship in the church.</t>
  </si>
  <si>
    <t>Activities and achievements</t>
  </si>
  <si>
    <t>Trustees remuneration and expenses</t>
  </si>
  <si>
    <t>Details of remuneration and expenses paid to trustees are shown in the Note on page 4.</t>
  </si>
  <si>
    <t>Reserves</t>
  </si>
  <si>
    <t>The charity pledges any reserves to the continued development of all activities and projects current and future.</t>
  </si>
  <si>
    <t>Approved by the Trustees and signed on their behalf</t>
  </si>
  <si>
    <t>Year to</t>
  </si>
  <si>
    <t>Unrestricted</t>
  </si>
  <si>
    <t>Restricted</t>
  </si>
  <si>
    <t>funds</t>
  </si>
  <si>
    <t>Receipts</t>
  </si>
  <si>
    <t>Hall letting</t>
  </si>
  <si>
    <t>Fundraising activities</t>
  </si>
  <si>
    <t>Total receipts</t>
  </si>
  <si>
    <t>Payments</t>
  </si>
  <si>
    <t>Organist's expenses</t>
  </si>
  <si>
    <t>Repairs &amp; upkeep</t>
  </si>
  <si>
    <t>Total payments</t>
  </si>
  <si>
    <t>Surplus/(deficit) for year</t>
  </si>
  <si>
    <t>Bank and cash in hand</t>
  </si>
  <si>
    <t>Opening balances</t>
  </si>
  <si>
    <t>Closing balances</t>
  </si>
  <si>
    <t>Other Assets</t>
  </si>
  <si>
    <t>Gift aid tax recoverable</t>
  </si>
  <si>
    <t>Note</t>
  </si>
  <si>
    <t>No remuneration was paid to any trustee during the year.</t>
  </si>
  <si>
    <t>Scottish Charity Number SC017428</t>
  </si>
  <si>
    <t>East Kilbride United Reformed Church</t>
  </si>
  <si>
    <t>Sandra Wood - Secretary</t>
  </si>
  <si>
    <t>East Kilbride United Reformed Church (formerly Righead United Reformed Church) - Trustees Report</t>
  </si>
  <si>
    <t>East Kilbride United Reformed Church is a charitable unincorporated association and the purposes and administration arrangements are set out in our constitution.</t>
  </si>
  <si>
    <t>For the year ended 31 December 2025</t>
  </si>
  <si>
    <t>The numbers attending remained fairly stable and a number of members still made good use of the Taxi Firm account, with the option to make a contribution towards this, through the offering plate.</t>
  </si>
  <si>
    <t xml:space="preserve"> We realised that we would have to increase our income by encouraging more organisations and groups to let our hall. A simple banner at the front of the building brought enquiries from several and varied groups and most have now taken up permanent hall let contracts. This has significantly increased our reliable income. This drive for new hall users will continue as we still have some availability.</t>
  </si>
  <si>
    <t>The beginning of 2025 saw the start of our second year in the newly refurbished building. We had alerted Synod of our precarious financial position and were granted a year's excemption from paying Ministry and Mission contributions. This also reflected the fact that we were in vacancy and actively seeking a new minister.</t>
  </si>
  <si>
    <t xml:space="preserve"> The most significant event within the year was the formation of a Joint Pastorate with Rutherglen United Reformed Church. Both churrches, while working together in some ways, will remain independent charities. The ministerial vacancy has been filled and the Joint Pastorate now has a full time Pastorate Minister and a 50% Community Minister. East Kilbride United Reformed Church has agreed to pay 25% of Ministerial expenses for both ministers as this represents the proprtionate size of both churches within the Joint Pastorate.</t>
  </si>
  <si>
    <t>Receipts and Payments Account for the Year Ended 31st December 2025</t>
  </si>
  <si>
    <t>Statement of Balances at 31st December 2025</t>
  </si>
  <si>
    <t>Other income (inc non cash adjustment)</t>
  </si>
  <si>
    <t>Financially, the church finished the year with a surplus of £20,895.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</si>
</sst>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0.00;[Red]\-&quot;£&quot;#,##0.00"/>
    <numFmt numFmtId="41" formatCode="_-* #,##0_-;\-* #,##0_-;_-* &quot;-&quot;_-;_-@_-"/>
    <numFmt numFmtId="43" formatCode="_-* #,##0.00_-;\-* #,##0.00_-;_-* &quot;-&quot;??_-;_-@_-"/>
    <numFmt numFmtId="164" formatCode="_-\£* #,##0.00_-;&quot;-£&quot;* #,##0.00_-;_-\£* \-??_-;_-@_-"/>
    <numFmt numFmtId="165" formatCode="\£#,##0.00"/>
    <numFmt numFmtId="166" formatCode="_-[$£-809]* #,##0.00_-;\-[$£-809]* #,##0.00_-;_-[$£-809]* \-??_-;_-@_-"/>
    <numFmt numFmtId="167" formatCode="\£#,##0.00;[Red]&quot;-£&quot;#,##0.00"/>
    <numFmt numFmtId="168" formatCode="&quot;£&quot;#,##0.00"/>
    <numFmt numFmtId="169" formatCode="#,##0.000000000000000000"/>
    <numFmt numFmtId="170" formatCode="#,##0.000000000000000"/>
    <numFmt numFmtId="171" formatCode="dd/mm/yyyy;@"/>
    <numFmt numFmtId="172" formatCode="_-* #,##0.00_-;[Red]\(* #,##0.00\)_-;_*\ &quot;-&quot;??_-;_-@_-"/>
    <numFmt numFmtId="173" formatCode="#,##0;[Red]\(#,##0\)"/>
  </numFmts>
  <fonts count="33" x14ac:knownFonts="1">
    <font>
      <sz val="10"/>
      <name val="Arial"/>
    </font>
    <font>
      <sz val="10"/>
      <name val="Arial"/>
      <family val="2"/>
    </font>
    <font>
      <sz val="11"/>
      <color indexed="8"/>
      <name val="Calibri"/>
      <family val="2"/>
    </font>
    <font>
      <sz val="11"/>
      <color indexed="8"/>
      <name val="Arial"/>
      <family val="2"/>
    </font>
    <font>
      <sz val="11"/>
      <name val="Arial"/>
      <family val="2"/>
    </font>
    <font>
      <sz val="11"/>
      <color indexed="9"/>
      <name val="Arial"/>
      <family val="2"/>
    </font>
    <font>
      <sz val="11"/>
      <color indexed="22"/>
      <name val="Arial"/>
      <family val="2"/>
    </font>
    <font>
      <b/>
      <sz val="11"/>
      <name val="Arial"/>
      <family val="2"/>
    </font>
    <font>
      <sz val="11"/>
      <color indexed="9"/>
      <name val="Calibri"/>
      <family val="2"/>
    </font>
    <font>
      <b/>
      <sz val="11"/>
      <color indexed="9"/>
      <name val="Arial"/>
      <family val="2"/>
    </font>
    <font>
      <sz val="18"/>
      <color indexed="8"/>
      <name val="Calibri"/>
      <family val="2"/>
    </font>
    <font>
      <sz val="10"/>
      <name val="Arial"/>
    </font>
    <font>
      <b/>
      <sz val="18"/>
      <color indexed="8"/>
      <name val="Calibri"/>
      <family val="2"/>
    </font>
    <font>
      <sz val="18"/>
      <color rgb="FFFF0000"/>
      <name val="Calibri"/>
      <family val="2"/>
    </font>
    <font>
      <sz val="11"/>
      <color theme="0"/>
      <name val="Arial"/>
      <family val="2"/>
    </font>
    <font>
      <sz val="18"/>
      <color indexed="10"/>
      <name val="Calibri"/>
      <family val="2"/>
    </font>
    <font>
      <sz val="18"/>
      <name val="Calibri"/>
      <family val="2"/>
    </font>
    <font>
      <sz val="18"/>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
      <b/>
      <sz val="9"/>
      <name val="Arial"/>
      <family val="2"/>
    </font>
    <font>
      <sz val="9"/>
      <name val="Arial"/>
      <family val="2"/>
    </font>
    <font>
      <sz val="10"/>
      <name val="Book Antiqua"/>
      <family val="1"/>
    </font>
    <font>
      <b/>
      <sz val="10"/>
      <name val="Book Antiqua"/>
      <family val="1"/>
    </font>
    <font>
      <b/>
      <sz val="18"/>
      <name val="Book Antiqua"/>
      <family val="1"/>
    </font>
    <font>
      <sz val="16"/>
      <name val="Book Antiqua"/>
      <family val="1"/>
    </font>
    <font>
      <b/>
      <sz val="14"/>
      <name val="Book Antiqua"/>
      <family val="1"/>
    </font>
    <font>
      <b/>
      <sz val="9"/>
      <name val="Book Antiqua"/>
      <family val="1"/>
    </font>
    <font>
      <sz val="9"/>
      <name val="Book Antiqua"/>
      <family val="1"/>
    </font>
    <font>
      <sz val="9"/>
      <color rgb="FF000000"/>
      <name val="Book Antiqua"/>
      <family val="1"/>
    </font>
    <font>
      <sz val="14"/>
      <name val="Arial"/>
      <family val="2"/>
    </font>
  </fonts>
  <fills count="24">
    <fill>
      <patternFill patternType="none"/>
    </fill>
    <fill>
      <patternFill patternType="gray125"/>
    </fill>
    <fill>
      <patternFill patternType="solid">
        <fgColor indexed="49"/>
        <bgColor indexed="40"/>
      </patternFill>
    </fill>
    <fill>
      <patternFill patternType="solid">
        <fgColor indexed="45"/>
        <bgColor indexed="29"/>
      </patternFill>
    </fill>
    <fill>
      <patternFill patternType="solid">
        <fgColor indexed="22"/>
        <bgColor indexed="31"/>
      </patternFill>
    </fill>
    <fill>
      <patternFill patternType="solid">
        <fgColor indexed="47"/>
        <bgColor indexed="22"/>
      </patternFill>
    </fill>
    <fill>
      <patternFill patternType="solid">
        <fgColor indexed="13"/>
        <bgColor indexed="34"/>
      </patternFill>
    </fill>
    <fill>
      <patternFill patternType="solid">
        <fgColor indexed="20"/>
        <bgColor indexed="36"/>
      </patternFill>
    </fill>
    <fill>
      <patternFill patternType="solid">
        <fgColor indexed="53"/>
        <bgColor indexed="52"/>
      </patternFill>
    </fill>
    <fill>
      <patternFill patternType="solid">
        <fgColor rgb="FF00B050"/>
        <bgColor indexed="64"/>
      </patternFill>
    </fill>
    <fill>
      <patternFill patternType="solid">
        <fgColor rgb="FF7030A0"/>
        <bgColor indexed="64"/>
      </patternFill>
    </fill>
    <fill>
      <patternFill patternType="solid">
        <fgColor theme="5"/>
        <bgColor indexed="64"/>
      </patternFill>
    </fill>
    <fill>
      <patternFill patternType="solid">
        <fgColor theme="6"/>
        <bgColor indexed="22"/>
      </patternFill>
    </fill>
    <fill>
      <patternFill patternType="solid">
        <fgColor rgb="FFFFFF00"/>
        <bgColor indexed="22"/>
      </patternFill>
    </fill>
    <fill>
      <patternFill patternType="solid">
        <fgColor theme="4" tint="0.59999389629810485"/>
        <bgColor indexed="64"/>
      </patternFill>
    </fill>
    <fill>
      <patternFill patternType="solid">
        <fgColor rgb="FF00B050"/>
        <bgColor indexed="26"/>
      </patternFill>
    </fill>
    <fill>
      <patternFill patternType="solid">
        <fgColor theme="5"/>
        <bgColor indexed="26"/>
      </patternFill>
    </fill>
    <fill>
      <patternFill patternType="solid">
        <fgColor theme="8" tint="-0.249977111117893"/>
        <bgColor indexed="21"/>
      </patternFill>
    </fill>
    <fill>
      <patternFill patternType="solid">
        <fgColor theme="9" tint="0.39997558519241921"/>
        <bgColor indexed="21"/>
      </patternFill>
    </fill>
    <fill>
      <patternFill patternType="solid">
        <fgColor theme="9" tint="0.39997558519241921"/>
        <bgColor indexed="23"/>
      </patternFill>
    </fill>
    <fill>
      <patternFill patternType="solid">
        <fgColor theme="2"/>
        <bgColor indexed="52"/>
      </patternFill>
    </fill>
    <fill>
      <patternFill patternType="solid">
        <fgColor theme="5" tint="0.39997558519241921"/>
        <bgColor indexed="64"/>
      </patternFill>
    </fill>
    <fill>
      <patternFill patternType="solid">
        <fgColor theme="2" tint="-0.249977111117893"/>
        <bgColor indexed="64"/>
      </patternFill>
    </fill>
    <fill>
      <patternFill patternType="solid">
        <fgColor theme="0"/>
        <bgColor indexed="64"/>
      </patternFill>
    </fill>
  </fills>
  <borders count="24">
    <border>
      <left/>
      <right/>
      <top/>
      <bottom/>
      <diagonal/>
    </border>
    <border>
      <left style="thin">
        <color indexed="8"/>
      </left>
      <right/>
      <top/>
      <bottom style="thin">
        <color indexed="8"/>
      </bottom>
      <diagonal/>
    </border>
    <border>
      <left/>
      <right/>
      <top/>
      <bottom style="thin">
        <color indexed="8"/>
      </bottom>
      <diagonal/>
    </border>
    <border>
      <left style="thin">
        <color indexed="8"/>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s>
  <cellStyleXfs count="6">
    <xf numFmtId="0" fontId="0" fillId="0" borderId="0"/>
    <xf numFmtId="164" fontId="11" fillId="0" borderId="0" applyFill="0" applyBorder="0" applyAlignment="0" applyProtection="0"/>
    <xf numFmtId="164" fontId="11" fillId="0" borderId="0" applyFill="0" applyBorder="0" applyAlignment="0" applyProtection="0"/>
    <xf numFmtId="0" fontId="8" fillId="2" borderId="0" applyNumberFormat="0" applyBorder="0" applyAlignment="0" applyProtection="0"/>
    <xf numFmtId="0" fontId="1" fillId="0" borderId="0"/>
    <xf numFmtId="0" fontId="2" fillId="0" borderId="0"/>
  </cellStyleXfs>
  <cellXfs count="242">
    <xf numFmtId="0" fontId="0" fillId="0" borderId="0" xfId="0"/>
    <xf numFmtId="0" fontId="3" fillId="0" borderId="0" xfId="5" applyFont="1"/>
    <xf numFmtId="0" fontId="4" fillId="3" borderId="1" xfId="4" applyFont="1" applyFill="1" applyBorder="1" applyAlignment="1">
      <alignment horizontal="center"/>
    </xf>
    <xf numFmtId="0" fontId="4" fillId="3" borderId="2" xfId="4" applyFont="1" applyFill="1" applyBorder="1" applyAlignment="1">
      <alignment horizontal="center" wrapText="1"/>
    </xf>
    <xf numFmtId="0" fontId="4" fillId="5" borderId="2" xfId="4" applyFont="1" applyFill="1" applyBorder="1" applyAlignment="1">
      <alignment horizontal="center" wrapText="1"/>
    </xf>
    <xf numFmtId="0" fontId="4" fillId="6" borderId="2" xfId="4" applyFont="1" applyFill="1" applyBorder="1" applyAlignment="1">
      <alignment horizontal="center" wrapText="1"/>
    </xf>
    <xf numFmtId="0" fontId="4" fillId="0" borderId="0" xfId="4" applyFont="1" applyAlignment="1">
      <alignment horizontal="center" wrapText="1"/>
    </xf>
    <xf numFmtId="0" fontId="4" fillId="0" borderId="0" xfId="4" applyFont="1"/>
    <xf numFmtId="14" fontId="3" fillId="0" borderId="0" xfId="5" applyNumberFormat="1" applyFont="1"/>
    <xf numFmtId="165" fontId="4" fillId="0" borderId="0" xfId="2" applyNumberFormat="1" applyFont="1" applyFill="1" applyBorder="1" applyAlignment="1" applyProtection="1">
      <alignment horizontal="center"/>
    </xf>
    <xf numFmtId="164" fontId="4" fillId="8" borderId="0" xfId="4" applyNumberFormat="1" applyFont="1" applyFill="1"/>
    <xf numFmtId="164" fontId="4" fillId="0" borderId="0" xfId="4" applyNumberFormat="1" applyFont="1"/>
    <xf numFmtId="165" fontId="4" fillId="0" borderId="0" xfId="4" applyNumberFormat="1" applyFont="1"/>
    <xf numFmtId="164" fontId="4" fillId="0" borderId="0" xfId="2" applyFont="1" applyFill="1" applyBorder="1" applyAlignment="1" applyProtection="1">
      <alignment horizontal="center"/>
    </xf>
    <xf numFmtId="164" fontId="6" fillId="0" borderId="0" xfId="2" applyFont="1" applyFill="1" applyBorder="1" applyAlignment="1" applyProtection="1"/>
    <xf numFmtId="165" fontId="4" fillId="0" borderId="0" xfId="2" applyNumberFormat="1" applyFont="1" applyFill="1" applyBorder="1" applyAlignment="1" applyProtection="1">
      <alignment horizontal="left"/>
    </xf>
    <xf numFmtId="165" fontId="4" fillId="8" borderId="0" xfId="4" applyNumberFormat="1" applyFont="1" applyFill="1"/>
    <xf numFmtId="14" fontId="4" fillId="0" borderId="0" xfId="4" applyNumberFormat="1" applyFont="1"/>
    <xf numFmtId="166" fontId="4" fillId="0" borderId="0" xfId="4" applyNumberFormat="1" applyFont="1"/>
    <xf numFmtId="2" fontId="4" fillId="0" borderId="0" xfId="2" applyNumberFormat="1" applyFont="1" applyFill="1" applyBorder="1" applyAlignment="1" applyProtection="1">
      <alignment horizontal="center"/>
    </xf>
    <xf numFmtId="165" fontId="3" fillId="0" borderId="0" xfId="5" applyNumberFormat="1" applyFont="1"/>
    <xf numFmtId="14" fontId="5" fillId="7" borderId="3" xfId="4" applyNumberFormat="1" applyFont="1" applyFill="1" applyBorder="1" applyAlignment="1">
      <alignment horizontal="center"/>
    </xf>
    <xf numFmtId="164" fontId="5" fillId="7" borderId="0" xfId="2" applyFont="1" applyFill="1" applyBorder="1" applyAlignment="1" applyProtection="1">
      <alignment horizontal="center"/>
    </xf>
    <xf numFmtId="2" fontId="5" fillId="7" borderId="0" xfId="2" applyNumberFormat="1" applyFont="1" applyFill="1" applyBorder="1" applyAlignment="1" applyProtection="1">
      <alignment horizontal="center"/>
    </xf>
    <xf numFmtId="164" fontId="5" fillId="0" borderId="0" xfId="2" applyFont="1" applyFill="1" applyBorder="1" applyAlignment="1" applyProtection="1">
      <alignment horizontal="center"/>
    </xf>
    <xf numFmtId="164" fontId="7" fillId="0" borderId="0" xfId="2" applyFont="1" applyFill="1" applyBorder="1" applyAlignment="1" applyProtection="1">
      <alignment horizontal="center"/>
    </xf>
    <xf numFmtId="165" fontId="7" fillId="0" borderId="0" xfId="2" applyNumberFormat="1" applyFont="1" applyFill="1" applyBorder="1" applyAlignment="1" applyProtection="1">
      <alignment horizontal="center"/>
    </xf>
    <xf numFmtId="0" fontId="4" fillId="3" borderId="0" xfId="4" applyFont="1" applyFill="1" applyAlignment="1">
      <alignment horizontal="left"/>
    </xf>
    <xf numFmtId="0" fontId="4" fillId="3" borderId="3" xfId="4" applyFont="1" applyFill="1" applyBorder="1" applyAlignment="1">
      <alignment horizontal="left"/>
    </xf>
    <xf numFmtId="0" fontId="4" fillId="3" borderId="0" xfId="4" applyFont="1" applyFill="1" applyAlignment="1">
      <alignment horizontal="center" wrapText="1"/>
    </xf>
    <xf numFmtId="0" fontId="4" fillId="5" borderId="0" xfId="4" applyFont="1" applyFill="1" applyAlignment="1">
      <alignment horizontal="center" wrapText="1"/>
    </xf>
    <xf numFmtId="0" fontId="3" fillId="0" borderId="0" xfId="5" applyFont="1" applyAlignment="1">
      <alignment horizontal="left"/>
    </xf>
    <xf numFmtId="14" fontId="3" fillId="0" borderId="0" xfId="5" applyNumberFormat="1" applyFont="1" applyAlignment="1">
      <alignment horizontal="left"/>
    </xf>
    <xf numFmtId="164" fontId="5" fillId="2" borderId="0" xfId="3" applyNumberFormat="1" applyFont="1" applyBorder="1" applyAlignment="1" applyProtection="1">
      <alignment horizontal="center"/>
    </xf>
    <xf numFmtId="164" fontId="3" fillId="0" borderId="0" xfId="1" applyFont="1" applyFill="1" applyBorder="1" applyAlignment="1" applyProtection="1">
      <alignment horizontal="center"/>
    </xf>
    <xf numFmtId="164" fontId="5" fillId="2" borderId="0" xfId="3" applyNumberFormat="1" applyFont="1" applyBorder="1" applyAlignment="1" applyProtection="1">
      <alignment horizontal="center" wrapText="1"/>
    </xf>
    <xf numFmtId="164" fontId="3" fillId="0" borderId="0" xfId="1" applyFont="1" applyFill="1" applyBorder="1" applyAlignment="1" applyProtection="1">
      <alignment horizontal="center" wrapText="1"/>
    </xf>
    <xf numFmtId="14" fontId="5" fillId="7" borderId="3" xfId="4" applyNumberFormat="1" applyFont="1" applyFill="1" applyBorder="1" applyAlignment="1">
      <alignment horizontal="left"/>
    </xf>
    <xf numFmtId="0" fontId="5" fillId="7" borderId="0" xfId="4" applyFont="1" applyFill="1" applyAlignment="1">
      <alignment horizontal="left"/>
    </xf>
    <xf numFmtId="0" fontId="5" fillId="7" borderId="0" xfId="4" applyFont="1" applyFill="1" applyAlignment="1">
      <alignment horizontal="center"/>
    </xf>
    <xf numFmtId="164" fontId="5" fillId="7" borderId="0" xfId="1" applyFont="1" applyFill="1" applyBorder="1" applyAlignment="1" applyProtection="1">
      <alignment horizontal="center" wrapText="1"/>
    </xf>
    <xf numFmtId="164" fontId="5" fillId="7" borderId="0" xfId="1" applyFont="1" applyFill="1" applyBorder="1" applyAlignment="1" applyProtection="1">
      <alignment horizontal="center"/>
    </xf>
    <xf numFmtId="0" fontId="5" fillId="0" borderId="0" xfId="4" applyFont="1"/>
    <xf numFmtId="0" fontId="3" fillId="0" borderId="0" xfId="5" applyFont="1" applyAlignment="1">
      <alignment wrapText="1"/>
    </xf>
    <xf numFmtId="0" fontId="4" fillId="0" borderId="0" xfId="0" applyFont="1"/>
    <xf numFmtId="164" fontId="4" fillId="0" borderId="0" xfId="1" applyFont="1" applyFill="1" applyBorder="1" applyAlignment="1" applyProtection="1">
      <alignment horizontal="center"/>
    </xf>
    <xf numFmtId="164" fontId="4" fillId="0" borderId="0" xfId="1" applyFont="1" applyFill="1" applyBorder="1" applyAlignment="1" applyProtection="1"/>
    <xf numFmtId="167" fontId="0" fillId="0" borderId="0" xfId="0" applyNumberFormat="1"/>
    <xf numFmtId="165" fontId="0" fillId="0" borderId="0" xfId="0" applyNumberFormat="1"/>
    <xf numFmtId="2" fontId="3" fillId="0" borderId="0" xfId="5" applyNumberFormat="1" applyFont="1"/>
    <xf numFmtId="165" fontId="10" fillId="0" borderId="17" xfId="0" applyNumberFormat="1" applyFont="1" applyBorder="1"/>
    <xf numFmtId="165" fontId="12" fillId="0" borderId="17" xfId="0" applyNumberFormat="1" applyFont="1" applyBorder="1"/>
    <xf numFmtId="0" fontId="4" fillId="9" borderId="2" xfId="4" applyFont="1" applyFill="1" applyBorder="1" applyAlignment="1">
      <alignment horizontal="center" wrapText="1"/>
    </xf>
    <xf numFmtId="0" fontId="4" fillId="9" borderId="0" xfId="4" applyFont="1" applyFill="1"/>
    <xf numFmtId="0" fontId="14" fillId="10" borderId="2" xfId="4" applyFont="1" applyFill="1" applyBorder="1" applyAlignment="1">
      <alignment horizontal="center" wrapText="1"/>
    </xf>
    <xf numFmtId="0" fontId="4" fillId="11" borderId="2" xfId="4" applyFont="1" applyFill="1" applyBorder="1" applyAlignment="1">
      <alignment horizontal="center" wrapText="1"/>
    </xf>
    <xf numFmtId="0" fontId="4" fillId="12" borderId="0" xfId="4" applyFont="1" applyFill="1" applyAlignment="1">
      <alignment horizontal="center" wrapText="1"/>
    </xf>
    <xf numFmtId="0" fontId="4" fillId="13" borderId="0" xfId="4" applyFont="1" applyFill="1" applyAlignment="1">
      <alignment horizontal="center" wrapText="1"/>
    </xf>
    <xf numFmtId="0" fontId="4" fillId="14" borderId="0" xfId="4" applyFont="1" applyFill="1" applyAlignment="1">
      <alignment horizontal="center" wrapText="1"/>
    </xf>
    <xf numFmtId="164" fontId="4" fillId="9" borderId="0" xfId="2" applyFont="1" applyFill="1" applyBorder="1" applyAlignment="1" applyProtection="1">
      <alignment horizontal="center"/>
    </xf>
    <xf numFmtId="164" fontId="4" fillId="15" borderId="0" xfId="2" applyFont="1" applyFill="1" applyBorder="1" applyAlignment="1" applyProtection="1">
      <alignment horizontal="center"/>
    </xf>
    <xf numFmtId="164" fontId="4" fillId="16" borderId="0" xfId="2" applyFont="1" applyFill="1" applyBorder="1" applyAlignment="1" applyProtection="1">
      <alignment horizontal="center" wrapText="1"/>
    </xf>
    <xf numFmtId="0" fontId="4" fillId="17" borderId="0" xfId="4" applyFont="1" applyFill="1" applyAlignment="1">
      <alignment horizontal="center" wrapText="1"/>
    </xf>
    <xf numFmtId="0" fontId="4" fillId="18" borderId="0" xfId="4" applyFont="1" applyFill="1" applyAlignment="1">
      <alignment horizontal="center" wrapText="1"/>
    </xf>
    <xf numFmtId="0" fontId="4" fillId="19" borderId="0" xfId="4" applyFont="1" applyFill="1" applyAlignment="1">
      <alignment horizontal="center" wrapText="1"/>
    </xf>
    <xf numFmtId="0" fontId="4" fillId="20" borderId="0" xfId="4" applyFont="1" applyFill="1" applyAlignment="1">
      <alignment horizontal="center" wrapText="1"/>
    </xf>
    <xf numFmtId="0" fontId="5" fillId="0" borderId="0" xfId="4" applyFont="1" applyAlignment="1">
      <alignment horizontal="center" wrapText="1"/>
    </xf>
    <xf numFmtId="0" fontId="3" fillId="0" borderId="0" xfId="4" applyFont="1" applyAlignment="1">
      <alignment horizontal="center" wrapText="1"/>
    </xf>
    <xf numFmtId="0" fontId="3" fillId="0" borderId="5" xfId="5" applyFont="1" applyBorder="1" applyAlignment="1">
      <alignment horizontal="center"/>
    </xf>
    <xf numFmtId="0" fontId="3" fillId="0" borderId="6" xfId="5" applyFont="1" applyBorder="1" applyAlignment="1">
      <alignment horizontal="center"/>
    </xf>
    <xf numFmtId="0" fontId="3" fillId="0" borderId="4" xfId="5" applyFont="1" applyBorder="1" applyAlignment="1">
      <alignment wrapText="1"/>
    </xf>
    <xf numFmtId="0" fontId="3" fillId="0" borderId="5" xfId="5" applyFont="1" applyBorder="1" applyAlignment="1">
      <alignment wrapText="1"/>
    </xf>
    <xf numFmtId="0" fontId="3" fillId="0" borderId="6" xfId="5" applyFont="1" applyBorder="1" applyAlignment="1">
      <alignment wrapText="1"/>
    </xf>
    <xf numFmtId="0" fontId="3" fillId="0" borderId="11" xfId="5" applyFont="1" applyBorder="1"/>
    <xf numFmtId="0" fontId="3" fillId="0" borderId="9" xfId="5" applyFont="1" applyBorder="1"/>
    <xf numFmtId="0" fontId="3" fillId="0" borderId="10" xfId="5" applyFont="1" applyBorder="1"/>
    <xf numFmtId="166" fontId="3" fillId="0" borderId="0" xfId="5" applyNumberFormat="1" applyFont="1" applyAlignment="1">
      <alignment horizontal="center"/>
    </xf>
    <xf numFmtId="166" fontId="3" fillId="0" borderId="7" xfId="5" applyNumberFormat="1" applyFont="1" applyBorder="1" applyAlignment="1">
      <alignment horizontal="center" vertical="top"/>
    </xf>
    <xf numFmtId="0" fontId="3" fillId="0" borderId="3" xfId="5" applyFont="1" applyBorder="1" applyAlignment="1">
      <alignment wrapText="1"/>
    </xf>
    <xf numFmtId="0" fontId="3" fillId="0" borderId="7" xfId="5" applyFont="1" applyBorder="1" applyAlignment="1">
      <alignment wrapText="1"/>
    </xf>
    <xf numFmtId="0" fontId="3" fillId="0" borderId="13" xfId="5" applyFont="1" applyBorder="1"/>
    <xf numFmtId="0" fontId="3" fillId="0" borderId="12" xfId="5" applyFont="1" applyBorder="1"/>
    <xf numFmtId="0" fontId="4" fillId="0" borderId="3" xfId="0" applyFont="1" applyBorder="1" applyAlignment="1">
      <alignment horizontal="left" wrapText="1"/>
    </xf>
    <xf numFmtId="164" fontId="4" fillId="0" borderId="7" xfId="1" applyFont="1" applyFill="1" applyBorder="1" applyAlignment="1" applyProtection="1">
      <alignment horizontal="center" wrapText="1"/>
    </xf>
    <xf numFmtId="0" fontId="4" fillId="0" borderId="12" xfId="0" applyFont="1" applyBorder="1" applyAlignment="1">
      <alignment horizontal="left" wrapText="1"/>
    </xf>
    <xf numFmtId="164" fontId="3" fillId="0" borderId="0" xfId="5" applyNumberFormat="1" applyFont="1"/>
    <xf numFmtId="164" fontId="3" fillId="0" borderId="13" xfId="5" applyNumberFormat="1" applyFont="1" applyBorder="1"/>
    <xf numFmtId="164" fontId="3" fillId="0" borderId="7" xfId="1" applyFont="1" applyFill="1" applyBorder="1" applyAlignment="1" applyProtection="1">
      <alignment horizontal="center" wrapText="1"/>
    </xf>
    <xf numFmtId="0" fontId="4" fillId="0" borderId="0" xfId="0" applyFont="1" applyAlignment="1">
      <alignment horizontal="left" wrapText="1"/>
    </xf>
    <xf numFmtId="0" fontId="4" fillId="0" borderId="12" xfId="0" applyFont="1" applyBorder="1" applyAlignment="1">
      <alignment horizontal="left"/>
    </xf>
    <xf numFmtId="164" fontId="3" fillId="0" borderId="7" xfId="1" applyFont="1" applyFill="1" applyBorder="1" applyAlignment="1" applyProtection="1">
      <alignment horizontal="center"/>
    </xf>
    <xf numFmtId="0" fontId="4" fillId="0" borderId="12" xfId="0" applyFont="1" applyBorder="1" applyAlignment="1">
      <alignment horizontal="center"/>
    </xf>
    <xf numFmtId="164" fontId="3" fillId="0" borderId="0" xfId="1" applyFont="1" applyFill="1" applyBorder="1" applyAlignment="1" applyProtection="1"/>
    <xf numFmtId="164" fontId="3" fillId="0" borderId="13" xfId="1" applyFont="1" applyFill="1" applyBorder="1" applyAlignment="1" applyProtection="1"/>
    <xf numFmtId="0" fontId="3" fillId="0" borderId="12" xfId="5" applyFont="1" applyBorder="1" applyAlignment="1">
      <alignment horizontal="left"/>
    </xf>
    <xf numFmtId="164" fontId="9" fillId="0" borderId="0" xfId="5" applyNumberFormat="1" applyFont="1"/>
    <xf numFmtId="164" fontId="9" fillId="0" borderId="13" xfId="5" applyNumberFormat="1" applyFont="1" applyBorder="1"/>
    <xf numFmtId="0" fontId="3" fillId="0" borderId="3" xfId="5" applyFont="1" applyBorder="1"/>
    <xf numFmtId="0" fontId="3" fillId="0" borderId="7" xfId="5" applyFont="1" applyBorder="1"/>
    <xf numFmtId="166" fontId="4" fillId="0" borderId="0" xfId="1" applyNumberFormat="1" applyFont="1" applyFill="1" applyBorder="1" applyAlignment="1" applyProtection="1">
      <alignment horizontal="center"/>
    </xf>
    <xf numFmtId="166" fontId="4" fillId="0" borderId="2" xfId="1" applyNumberFormat="1" applyFont="1" applyFill="1" applyBorder="1" applyAlignment="1" applyProtection="1">
      <alignment horizontal="center"/>
    </xf>
    <xf numFmtId="0" fontId="3" fillId="0" borderId="1" xfId="5" applyFont="1" applyBorder="1"/>
    <xf numFmtId="0" fontId="3" fillId="0" borderId="2" xfId="5" applyFont="1" applyBorder="1"/>
    <xf numFmtId="0" fontId="3" fillId="0" borderId="8" xfId="5" applyFont="1" applyBorder="1"/>
    <xf numFmtId="0" fontId="3" fillId="0" borderId="14" xfId="5" applyFont="1" applyBorder="1"/>
    <xf numFmtId="0" fontId="3" fillId="0" borderId="15" xfId="5" applyFont="1" applyBorder="1"/>
    <xf numFmtId="0" fontId="3" fillId="0" borderId="16" xfId="5" applyFont="1" applyBorder="1"/>
    <xf numFmtId="0" fontId="4" fillId="0" borderId="0" xfId="0" applyFont="1" applyAlignment="1">
      <alignment horizontal="center" wrapText="1"/>
    </xf>
    <xf numFmtId="0" fontId="4" fillId="0" borderId="5" xfId="0" applyFont="1" applyBorder="1" applyAlignment="1">
      <alignment horizontal="center" wrapText="1"/>
    </xf>
    <xf numFmtId="0" fontId="4" fillId="0" borderId="0" xfId="0" applyFont="1" applyAlignment="1">
      <alignment wrapText="1"/>
    </xf>
    <xf numFmtId="8" fontId="3" fillId="0" borderId="0" xfId="5" applyNumberFormat="1" applyFont="1"/>
    <xf numFmtId="0" fontId="4" fillId="21" borderId="2" xfId="4" applyFont="1" applyFill="1" applyBorder="1" applyAlignment="1">
      <alignment horizontal="center" wrapText="1"/>
    </xf>
    <xf numFmtId="2" fontId="10" fillId="0" borderId="17" xfId="0" applyNumberFormat="1" applyFont="1" applyBorder="1"/>
    <xf numFmtId="2" fontId="12" fillId="0" borderId="17" xfId="0" applyNumberFormat="1" applyFont="1" applyBorder="1"/>
    <xf numFmtId="2" fontId="15" fillId="0" borderId="17" xfId="0" applyNumberFormat="1" applyFont="1" applyBorder="1"/>
    <xf numFmtId="2" fontId="13" fillId="0" borderId="17" xfId="0" applyNumberFormat="1" applyFont="1" applyBorder="1"/>
    <xf numFmtId="0" fontId="16" fillId="0" borderId="2" xfId="4" applyFont="1" applyBorder="1" applyAlignment="1">
      <alignment horizontal="left" wrapText="1"/>
    </xf>
    <xf numFmtId="2" fontId="17" fillId="0" borderId="0" xfId="0" applyNumberFormat="1" applyFont="1"/>
    <xf numFmtId="2" fontId="16" fillId="0" borderId="17" xfId="0" applyNumberFormat="1" applyFont="1" applyBorder="1"/>
    <xf numFmtId="0" fontId="4" fillId="4" borderId="0" xfId="4" applyFont="1" applyFill="1" applyAlignment="1">
      <alignment horizontal="center" wrapText="1"/>
    </xf>
    <xf numFmtId="168" fontId="3" fillId="0" borderId="0" xfId="5" applyNumberFormat="1" applyFont="1"/>
    <xf numFmtId="164" fontId="4" fillId="0" borderId="0" xfId="2" applyFont="1" applyFill="1" applyBorder="1" applyAlignment="1" applyProtection="1">
      <alignment horizontal="left"/>
    </xf>
    <xf numFmtId="0" fontId="4" fillId="3" borderId="1" xfId="4" applyFont="1" applyFill="1" applyBorder="1" applyAlignment="1">
      <alignment horizontal="left"/>
    </xf>
    <xf numFmtId="14" fontId="4" fillId="0" borderId="0" xfId="4" applyNumberFormat="1" applyFont="1" applyAlignment="1">
      <alignment horizontal="left"/>
    </xf>
    <xf numFmtId="43" fontId="4" fillId="0" borderId="0" xfId="4" applyNumberFormat="1" applyFont="1"/>
    <xf numFmtId="164" fontId="4" fillId="22" borderId="0" xfId="2" applyFont="1" applyFill="1" applyBorder="1" applyAlignment="1" applyProtection="1">
      <alignment horizontal="center" wrapText="1"/>
    </xf>
    <xf numFmtId="0" fontId="4" fillId="3" borderId="1" xfId="4" applyFont="1" applyFill="1" applyBorder="1" applyAlignment="1">
      <alignment horizontal="left" vertical="top"/>
    </xf>
    <xf numFmtId="0" fontId="4" fillId="3" borderId="2" xfId="4" applyFont="1" applyFill="1" applyBorder="1" applyAlignment="1">
      <alignment horizontal="center" vertical="top" wrapText="1"/>
    </xf>
    <xf numFmtId="0" fontId="4" fillId="5" borderId="2" xfId="4" applyFont="1" applyFill="1" applyBorder="1" applyAlignment="1">
      <alignment horizontal="center" vertical="top" wrapText="1"/>
    </xf>
    <xf numFmtId="0" fontId="4" fillId="6" borderId="2" xfId="4" applyFont="1" applyFill="1" applyBorder="1" applyAlignment="1">
      <alignment horizontal="center" vertical="top" wrapText="1"/>
    </xf>
    <xf numFmtId="0" fontId="4" fillId="9" borderId="2" xfId="4" applyFont="1" applyFill="1" applyBorder="1" applyAlignment="1">
      <alignment horizontal="center" vertical="top" wrapText="1"/>
    </xf>
    <xf numFmtId="0" fontId="4" fillId="9" borderId="0" xfId="4" applyFont="1" applyFill="1" applyAlignment="1">
      <alignment vertical="top"/>
    </xf>
    <xf numFmtId="0" fontId="4" fillId="21" borderId="2" xfId="4" applyFont="1" applyFill="1" applyBorder="1" applyAlignment="1">
      <alignment horizontal="center" vertical="top" wrapText="1"/>
    </xf>
    <xf numFmtId="0" fontId="14" fillId="10" borderId="2" xfId="4" applyFont="1" applyFill="1" applyBorder="1" applyAlignment="1">
      <alignment horizontal="center" vertical="top" wrapText="1"/>
    </xf>
    <xf numFmtId="0" fontId="4" fillId="11" borderId="2" xfId="4" applyFont="1" applyFill="1" applyBorder="1" applyAlignment="1">
      <alignment horizontal="center" vertical="top" wrapText="1"/>
    </xf>
    <xf numFmtId="0" fontId="4" fillId="0" borderId="0" xfId="4" applyFont="1" applyAlignment="1">
      <alignment horizontal="center" vertical="top" wrapText="1"/>
    </xf>
    <xf numFmtId="0" fontId="4" fillId="0" borderId="0" xfId="4" applyFont="1" applyAlignment="1">
      <alignment vertical="top"/>
    </xf>
    <xf numFmtId="2" fontId="4" fillId="0" borderId="0" xfId="4" applyNumberFormat="1" applyFont="1"/>
    <xf numFmtId="2" fontId="4" fillId="8" borderId="0" xfId="4" applyNumberFormat="1" applyFont="1" applyFill="1"/>
    <xf numFmtId="2" fontId="4" fillId="0" borderId="0" xfId="2" applyNumberFormat="1" applyFont="1" applyFill="1" applyBorder="1" applyAlignment="1" applyProtection="1">
      <alignment horizontal="left"/>
    </xf>
    <xf numFmtId="2" fontId="4" fillId="0" borderId="0" xfId="4" applyNumberFormat="1" applyFont="1" applyAlignment="1">
      <alignment horizontal="right"/>
    </xf>
    <xf numFmtId="2" fontId="4" fillId="0" borderId="0" xfId="2" applyNumberFormat="1" applyFont="1" applyFill="1" applyBorder="1" applyAlignment="1" applyProtection="1">
      <alignment horizontal="right"/>
    </xf>
    <xf numFmtId="2" fontId="3" fillId="0" borderId="0" xfId="5" applyNumberFormat="1" applyFont="1" applyAlignment="1">
      <alignment horizontal="right"/>
    </xf>
    <xf numFmtId="2" fontId="3" fillId="0" borderId="0" xfId="1" applyNumberFormat="1" applyFont="1" applyFill="1" applyBorder="1" applyAlignment="1" applyProtection="1">
      <alignment horizontal="center"/>
    </xf>
    <xf numFmtId="2" fontId="3" fillId="0" borderId="0" xfId="1" applyNumberFormat="1" applyFont="1" applyFill="1" applyBorder="1" applyAlignment="1" applyProtection="1">
      <alignment horizontal="center" wrapText="1"/>
    </xf>
    <xf numFmtId="2" fontId="4" fillId="0" borderId="0" xfId="2" applyNumberFormat="1" applyFont="1" applyFill="1" applyBorder="1" applyAlignment="1" applyProtection="1">
      <alignment horizontal="center" wrapText="1"/>
    </xf>
    <xf numFmtId="2" fontId="4" fillId="0" borderId="0" xfId="4" applyNumberFormat="1" applyFont="1" applyAlignment="1">
      <alignment horizontal="center" wrapText="1"/>
    </xf>
    <xf numFmtId="2" fontId="3" fillId="0" borderId="0" xfId="1" applyNumberFormat="1" applyFont="1" applyFill="1" applyBorder="1" applyAlignment="1" applyProtection="1">
      <alignment horizontal="right"/>
    </xf>
    <xf numFmtId="2" fontId="3" fillId="0" borderId="0" xfId="1" applyNumberFormat="1" applyFont="1" applyFill="1" applyBorder="1" applyAlignment="1" applyProtection="1">
      <alignment horizontal="right" wrapText="1"/>
    </xf>
    <xf numFmtId="2" fontId="4" fillId="0" borderId="0" xfId="2" applyNumberFormat="1" applyFont="1" applyFill="1" applyBorder="1" applyAlignment="1" applyProtection="1">
      <alignment horizontal="right" wrapText="1"/>
    </xf>
    <xf numFmtId="2" fontId="4" fillId="0" borderId="0" xfId="4" applyNumberFormat="1" applyFont="1" applyAlignment="1">
      <alignment horizontal="right" wrapText="1"/>
    </xf>
    <xf numFmtId="2" fontId="5" fillId="0" borderId="0" xfId="2" applyNumberFormat="1" applyFont="1" applyFill="1" applyBorder="1" applyAlignment="1" applyProtection="1">
      <alignment horizontal="center"/>
    </xf>
    <xf numFmtId="2" fontId="5" fillId="0" borderId="0" xfId="2" applyNumberFormat="1" applyFont="1" applyFill="1" applyBorder="1" applyAlignment="1" applyProtection="1">
      <alignment horizontal="right"/>
    </xf>
    <xf numFmtId="169" fontId="0" fillId="0" borderId="0" xfId="0" applyNumberFormat="1"/>
    <xf numFmtId="170" fontId="0" fillId="0" borderId="0" xfId="0" applyNumberFormat="1"/>
    <xf numFmtId="165" fontId="4" fillId="0" borderId="0" xfId="2" applyNumberFormat="1" applyFont="1" applyFill="1" applyBorder="1" applyAlignment="1" applyProtection="1">
      <alignment horizontal="right"/>
    </xf>
    <xf numFmtId="164" fontId="4" fillId="0" borderId="0" xfId="2" applyFont="1" applyFill="1" applyBorder="1" applyAlignment="1" applyProtection="1">
      <alignment horizontal="right"/>
    </xf>
    <xf numFmtId="164" fontId="7" fillId="0" borderId="0" xfId="2" applyFont="1" applyFill="1" applyBorder="1" applyAlignment="1" applyProtection="1">
      <alignment horizontal="right"/>
    </xf>
    <xf numFmtId="0" fontId="4" fillId="0" borderId="0" xfId="4" applyFont="1" applyAlignment="1">
      <alignment horizontal="right"/>
    </xf>
    <xf numFmtId="165" fontId="7" fillId="0" borderId="0" xfId="2" applyNumberFormat="1" applyFont="1" applyFill="1" applyBorder="1" applyAlignment="1" applyProtection="1">
      <alignment horizontal="right"/>
    </xf>
    <xf numFmtId="8" fontId="3" fillId="0" borderId="15" xfId="5" applyNumberFormat="1" applyFont="1" applyBorder="1"/>
    <xf numFmtId="0" fontId="4" fillId="0" borderId="0" xfId="4" applyFont="1" applyAlignment="1">
      <alignment horizontal="left"/>
    </xf>
    <xf numFmtId="0" fontId="4" fillId="3" borderId="2" xfId="4" applyFont="1" applyFill="1" applyBorder="1" applyAlignment="1">
      <alignment horizontal="left" vertical="top" wrapText="1"/>
    </xf>
    <xf numFmtId="164" fontId="5" fillId="7" borderId="0" xfId="2" applyFont="1" applyFill="1" applyBorder="1" applyAlignment="1" applyProtection="1">
      <alignment horizontal="left"/>
    </xf>
    <xf numFmtId="165" fontId="7" fillId="0" borderId="0" xfId="2" applyNumberFormat="1" applyFont="1" applyFill="1" applyBorder="1" applyAlignment="1" applyProtection="1">
      <alignment horizontal="left"/>
    </xf>
    <xf numFmtId="8" fontId="3" fillId="0" borderId="0" xfId="5" applyNumberFormat="1" applyFont="1" applyAlignment="1">
      <alignment horizontal="left"/>
    </xf>
    <xf numFmtId="8" fontId="3" fillId="0" borderId="15" xfId="5" applyNumberFormat="1" applyFont="1" applyBorder="1" applyAlignment="1">
      <alignment horizontal="left"/>
    </xf>
    <xf numFmtId="164" fontId="4" fillId="0" borderId="0" xfId="1" applyFont="1" applyFill="1" applyBorder="1" applyAlignment="1" applyProtection="1">
      <alignment horizontal="left"/>
    </xf>
    <xf numFmtId="43" fontId="4" fillId="23" borderId="0" xfId="4" applyNumberFormat="1" applyFont="1" applyFill="1"/>
    <xf numFmtId="0" fontId="4" fillId="3" borderId="2" xfId="4" applyFont="1" applyFill="1" applyBorder="1" applyAlignment="1">
      <alignment horizontal="left" wrapText="1"/>
    </xf>
    <xf numFmtId="165" fontId="3" fillId="0" borderId="0" xfId="5" applyNumberFormat="1" applyFont="1" applyAlignment="1">
      <alignment horizontal="left"/>
    </xf>
    <xf numFmtId="14" fontId="3" fillId="0" borderId="0" xfId="5" applyNumberFormat="1" applyFont="1" applyAlignment="1">
      <alignment horizontal="right"/>
    </xf>
    <xf numFmtId="0" fontId="4" fillId="3" borderId="2" xfId="4" applyFont="1" applyFill="1" applyBorder="1" applyAlignment="1">
      <alignment horizontal="right" wrapText="1"/>
    </xf>
    <xf numFmtId="164" fontId="5" fillId="7" borderId="0" xfId="2" applyFont="1" applyFill="1" applyBorder="1" applyAlignment="1" applyProtection="1">
      <alignment horizontal="right"/>
    </xf>
    <xf numFmtId="0" fontId="4" fillId="3" borderId="0" xfId="4" applyFont="1" applyFill="1" applyAlignment="1">
      <alignment horizontal="right"/>
    </xf>
    <xf numFmtId="0" fontId="3" fillId="0" borderId="0" xfId="5" applyFont="1" applyAlignment="1">
      <alignment horizontal="right"/>
    </xf>
    <xf numFmtId="0" fontId="5" fillId="7" borderId="0" xfId="4" applyFont="1" applyFill="1" applyAlignment="1">
      <alignment horizontal="right"/>
    </xf>
    <xf numFmtId="8" fontId="3" fillId="0" borderId="0" xfId="5" applyNumberFormat="1" applyFont="1" applyAlignment="1">
      <alignment horizontal="right"/>
    </xf>
    <xf numFmtId="165" fontId="3" fillId="0" borderId="0" xfId="5" applyNumberFormat="1" applyFont="1" applyAlignment="1">
      <alignment horizontal="right"/>
    </xf>
    <xf numFmtId="8" fontId="3" fillId="0" borderId="15" xfId="5" applyNumberFormat="1" applyFont="1" applyBorder="1" applyAlignment="1">
      <alignment horizontal="right"/>
    </xf>
    <xf numFmtId="164" fontId="4" fillId="0" borderId="0" xfId="1" applyFont="1" applyFill="1" applyBorder="1" applyAlignment="1" applyProtection="1">
      <alignment horizontal="right"/>
    </xf>
    <xf numFmtId="164" fontId="4" fillId="8" borderId="0" xfId="4" applyNumberFormat="1" applyFont="1" applyFill="1" applyAlignment="1">
      <alignment horizontal="right"/>
    </xf>
    <xf numFmtId="165" fontId="4" fillId="8" borderId="0" xfId="4" applyNumberFormat="1" applyFont="1" applyFill="1" applyAlignment="1">
      <alignment horizontal="right"/>
    </xf>
    <xf numFmtId="0" fontId="4" fillId="3" borderId="0" xfId="4" applyFont="1" applyFill="1" applyAlignment="1">
      <alignment horizontal="right" wrapText="1"/>
    </xf>
    <xf numFmtId="14" fontId="4" fillId="0" borderId="0" xfId="4" applyNumberFormat="1" applyFont="1" applyAlignment="1">
      <alignment horizontal="right"/>
    </xf>
    <xf numFmtId="0" fontId="3" fillId="0" borderId="6" xfId="5" applyFont="1" applyBorder="1" applyAlignment="1">
      <alignment horizontal="right"/>
    </xf>
    <xf numFmtId="166" fontId="3" fillId="0" borderId="7" xfId="5" applyNumberFormat="1" applyFont="1" applyBorder="1" applyAlignment="1">
      <alignment horizontal="right" vertical="top"/>
    </xf>
    <xf numFmtId="0" fontId="4" fillId="0" borderId="5" xfId="0" applyFont="1" applyBorder="1" applyAlignment="1">
      <alignment horizontal="right" wrapText="1"/>
    </xf>
    <xf numFmtId="171" fontId="4" fillId="0" borderId="0" xfId="4" applyNumberFormat="1" applyFont="1"/>
    <xf numFmtId="165" fontId="4" fillId="0" borderId="0" xfId="2" applyNumberFormat="1" applyFont="1" applyFill="1" applyBorder="1" applyAlignment="1" applyProtection="1"/>
    <xf numFmtId="164" fontId="4" fillId="0" borderId="0" xfId="2" applyFont="1" applyFill="1" applyBorder="1" applyAlignment="1" applyProtection="1"/>
    <xf numFmtId="172" fontId="22" fillId="0" borderId="0" xfId="0" applyNumberFormat="1" applyFont="1"/>
    <xf numFmtId="172" fontId="23" fillId="0" borderId="0" xfId="0" applyNumberFormat="1" applyFont="1"/>
    <xf numFmtId="172" fontId="23" fillId="0" borderId="15" xfId="0" applyNumberFormat="1" applyFont="1" applyBorder="1"/>
    <xf numFmtId="172" fontId="23" fillId="0" borderId="21" xfId="0" applyNumberFormat="1" applyFont="1" applyBorder="1"/>
    <xf numFmtId="0" fontId="24"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0" fillId="0" borderId="0" xfId="0" applyFont="1" applyAlignment="1">
      <alignment horizontal="left"/>
    </xf>
    <xf numFmtId="0" fontId="31" fillId="0" borderId="0" xfId="0" applyFont="1" applyAlignment="1">
      <alignment vertical="center" wrapText="1"/>
    </xf>
    <xf numFmtId="0" fontId="30" fillId="0" borderId="0" xfId="0" applyFont="1" applyAlignment="1">
      <alignment wrapText="1"/>
    </xf>
    <xf numFmtId="0" fontId="32" fillId="0" borderId="0" xfId="0" applyFont="1" applyAlignment="1">
      <alignment vertical="center"/>
    </xf>
    <xf numFmtId="0" fontId="30" fillId="0" borderId="0" xfId="0" applyFont="1" applyAlignment="1">
      <alignment vertical="center" wrapText="1"/>
    </xf>
    <xf numFmtId="0" fontId="1" fillId="0" borderId="0" xfId="0" applyFont="1" applyAlignment="1">
      <alignment vertical="center"/>
    </xf>
    <xf numFmtId="0" fontId="29" fillId="0" borderId="0" xfId="0" applyFont="1" applyAlignment="1">
      <alignment horizontal="center"/>
    </xf>
    <xf numFmtId="0" fontId="30" fillId="0" borderId="0" xfId="0" applyFont="1" applyAlignment="1">
      <alignment horizontal="center"/>
    </xf>
    <xf numFmtId="17" fontId="29" fillId="0" borderId="0" xfId="0" applyNumberFormat="1" applyFont="1" applyAlignment="1">
      <alignment horizontal="center"/>
    </xf>
    <xf numFmtId="17" fontId="30" fillId="0" borderId="0" xfId="0" applyNumberFormat="1" applyFont="1" applyAlignment="1">
      <alignment horizontal="center"/>
    </xf>
    <xf numFmtId="41" fontId="30" fillId="0" borderId="0" xfId="0" applyNumberFormat="1" applyFont="1"/>
    <xf numFmtId="41" fontId="30" fillId="0" borderId="21" xfId="0" applyNumberFormat="1" applyFont="1" applyBorder="1"/>
    <xf numFmtId="4" fontId="30" fillId="0" borderId="0" xfId="0" applyNumberFormat="1" applyFont="1"/>
    <xf numFmtId="173" fontId="30" fillId="0" borderId="22" xfId="0" applyNumberFormat="1" applyFont="1" applyBorder="1"/>
    <xf numFmtId="173" fontId="30" fillId="0" borderId="0" xfId="0" applyNumberFormat="1" applyFont="1"/>
    <xf numFmtId="41" fontId="30" fillId="0" borderId="15" xfId="0" applyNumberFormat="1" applyFont="1" applyBorder="1"/>
    <xf numFmtId="41" fontId="30" fillId="0" borderId="23" xfId="0" applyNumberFormat="1" applyFont="1" applyBorder="1"/>
    <xf numFmtId="0" fontId="30" fillId="0" borderId="0" xfId="4" applyFont="1"/>
    <xf numFmtId="0" fontId="29" fillId="0" borderId="0" xfId="4" applyFont="1"/>
    <xf numFmtId="0" fontId="30" fillId="0" borderId="0" xfId="4" applyFont="1" applyAlignment="1">
      <alignment horizontal="justify" wrapText="1"/>
    </xf>
    <xf numFmtId="49" fontId="30" fillId="0" borderId="0" xfId="4" applyNumberFormat="1" applyFont="1"/>
    <xf numFmtId="0" fontId="30" fillId="0" borderId="0" xfId="4" applyFont="1" applyAlignment="1">
      <alignment horizontal="center"/>
    </xf>
    <xf numFmtId="0" fontId="30" fillId="0" borderId="0" xfId="4" applyFont="1" applyAlignment="1">
      <alignment horizontal="justify" wrapText="1"/>
    </xf>
    <xf numFmtId="0" fontId="29" fillId="0" borderId="0" xfId="4" applyFont="1" applyAlignment="1">
      <alignment horizontal="left"/>
    </xf>
    <xf numFmtId="0" fontId="30" fillId="0" borderId="0" xfId="4" applyFont="1" applyAlignment="1">
      <alignment horizontal="left"/>
    </xf>
    <xf numFmtId="0" fontId="30" fillId="0" borderId="0" xfId="0" applyFont="1" applyAlignment="1">
      <alignment horizontal="left" wrapText="1"/>
    </xf>
    <xf numFmtId="0" fontId="29" fillId="0" borderId="0" xfId="0" applyFont="1" applyAlignment="1">
      <alignment horizontal="left"/>
    </xf>
    <xf numFmtId="0" fontId="30" fillId="0" borderId="0" xfId="0" applyFont="1" applyAlignment="1">
      <alignment horizontal="justify" wrapText="1"/>
    </xf>
    <xf numFmtId="0" fontId="30" fillId="0" borderId="0" xfId="0" applyFont="1" applyAlignment="1">
      <alignment horizontal="left" vertical="center" wrapText="1" indent="1"/>
    </xf>
    <xf numFmtId="0" fontId="30" fillId="0" borderId="0" xfId="0" applyFont="1" applyAlignment="1">
      <alignment horizontal="left" wrapText="1" indent="1"/>
    </xf>
    <xf numFmtId="0" fontId="30" fillId="0" borderId="0" xfId="0" applyFont="1" applyAlignment="1">
      <alignment horizontal="center" vertical="center" wrapText="1"/>
    </xf>
    <xf numFmtId="0" fontId="30" fillId="0" borderId="0" xfId="0" applyFont="1" applyAlignment="1">
      <alignment horizontal="left"/>
    </xf>
    <xf numFmtId="0" fontId="31" fillId="0" borderId="0" xfId="0" applyFont="1" applyAlignment="1">
      <alignment horizontal="left" vertical="center" wrapText="1"/>
    </xf>
    <xf numFmtId="0" fontId="25" fillId="0" borderId="0" xfId="0" applyFont="1" applyAlignment="1">
      <alignment horizontal="right"/>
    </xf>
    <xf numFmtId="0" fontId="26" fillId="0" borderId="0" xfId="0" applyFont="1" applyAlignment="1">
      <alignment horizontal="center"/>
    </xf>
    <xf numFmtId="0" fontId="28" fillId="0" borderId="0" xfId="0" applyFont="1" applyAlignment="1">
      <alignment horizontal="center"/>
    </xf>
    <xf numFmtId="172" fontId="22" fillId="0" borderId="0" xfId="0" applyNumberFormat="1" applyFont="1" applyAlignment="1">
      <alignment horizontal="center"/>
    </xf>
    <xf numFmtId="2" fontId="10" fillId="0" borderId="18" xfId="0" applyNumberFormat="1" applyFont="1" applyBorder="1"/>
    <xf numFmtId="2" fontId="10" fillId="0" borderId="19" xfId="0" applyNumberFormat="1" applyFont="1" applyBorder="1"/>
    <xf numFmtId="2" fontId="10" fillId="0" borderId="20" xfId="0" applyNumberFormat="1" applyFont="1" applyBorder="1"/>
    <xf numFmtId="164" fontId="4" fillId="0" borderId="0" xfId="2" applyFont="1" applyFill="1" applyBorder="1" applyAlignment="1" applyProtection="1">
      <alignment horizontal="left"/>
    </xf>
    <xf numFmtId="0" fontId="4" fillId="0" borderId="3" xfId="0" applyFont="1" applyBorder="1" applyAlignment="1">
      <alignment horizontal="left" wrapText="1"/>
    </xf>
  </cellXfs>
  <cellStyles count="6">
    <cellStyle name="Currency" xfId="1" builtinId="4"/>
    <cellStyle name="Currency 2" xfId="2" xr:uid="{00000000-0005-0000-0000-000001000000}"/>
    <cellStyle name="Excel_BuiltIn_Accent5" xfId="3" xr:uid="{00000000-0005-0000-0000-000002000000}"/>
    <cellStyle name="Normal" xfId="0" builtinId="0"/>
    <cellStyle name="Normal 2" xfId="4" xr:uid="{00000000-0005-0000-0000-000004000000}"/>
    <cellStyle name="Normal 3" xfId="5" xr:uid="{00000000-0005-0000-0000-000005000000}"/>
  </cellStyles>
  <dxfs count="35">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
      <font>
        <b/>
        <i val="0"/>
        <condense val="0"/>
        <extend val="0"/>
        <color indexed="17"/>
      </font>
      <fill>
        <patternFill patternType="solid">
          <fgColor indexed="27"/>
          <bgColor indexed="42"/>
        </patternFill>
      </fill>
    </dxf>
    <dxf>
      <font>
        <b val="0"/>
        <condense val="0"/>
        <extend val="0"/>
        <color indexed="17"/>
      </font>
      <fill>
        <patternFill patternType="solid">
          <fgColor indexed="27"/>
          <bgColor indexed="42"/>
        </patternFill>
      </fill>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Yvonne Coulter" id="{6FF59488-E481-4504-8FB1-729E20D9619F}" userId="11fbda571d096018"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4" dT="2024-02-15T11:13:36.79" personId="{6FF59488-E481-4504-8FB1-729E20D9619F}" id="{17D15870-A638-4313-A501-3B3732EAF203}">
    <text>Insurance refund</text>
  </threadedComment>
  <threadedComment ref="V24" dT="2024-02-15T11:35:44.04" personId="{6FF59488-E481-4504-8FB1-729E20D9619F}" id="{CFEA1F35-0B24-4009-B94D-46D40829F073}">
    <text>removal</text>
  </threadedComment>
  <threadedComment ref="V26" dT="2024-02-15T11:39:56.87" personId="{6FF59488-E481-4504-8FB1-729E20D9619F}" id="{AD0A360C-2035-4432-A14D-378176D1D4FC}">
    <text>mugs</text>
  </threadedComment>
  <threadedComment ref="V29" dT="2024-02-15T12:30:17.34" personId="{6FF59488-E481-4504-8FB1-729E20D9619F}" id="{BEFC2DA6-66D2-4B0F-B46D-C37DAC5A1AB0}">
    <text>Security Keys</text>
  </threadedComment>
  <threadedComment ref="V30" dT="2024-02-15T11:44:38.56" personId="{6FF59488-E481-4504-8FB1-729E20D9619F}" id="{FC587BEE-9C41-44C9-8ABE-70EF17F36859}">
    <text>Sundries for new building</text>
  </threadedComment>
  <threadedComment ref="V31" dT="2024-02-15T11:47:00.31" personId="{6FF59488-E481-4504-8FB1-729E20D9619F}" id="{BE48A355-E831-4859-9804-643A725E9A64}">
    <text>AV system</text>
  </threadedComment>
  <threadedComment ref="V35" dT="2024-02-15T11:55:48.20" personId="{6FF59488-E481-4504-8FB1-729E20D9619F}" id="{124E9647-FBBD-4FE8-B3DE-ECBD26237CE9}">
    <text>Door bells</text>
  </threadedComment>
  <threadedComment ref="V39" dT="2024-02-15T12:03:33.65" personId="{6FF59488-E481-4504-8FB1-729E20D9619F}" id="{CABEF1F3-60A5-4B3C-9899-0793F9CE1DD2}">
    <text>Printer stand and paper</text>
  </threadedComment>
</ThreadedComments>
</file>

<file path=xl/threadedComments/threadedComment2.xml><?xml version="1.0" encoding="utf-8"?>
<ThreadedComments xmlns="http://schemas.microsoft.com/office/spreadsheetml/2018/threadedcomments" xmlns:x="http://schemas.openxmlformats.org/spreadsheetml/2006/main">
  <threadedComment ref="V28" dT="2024-03-27T11:13:49.34" personId="{6FF59488-E481-4504-8FB1-729E20D9619F}" id="{47EB6C2D-18A3-4070-A0C6-842A4B27F563}">
    <text>Copyright Licences</text>
  </threadedComment>
</ThreadedComments>
</file>

<file path=xl/threadedComments/threadedComment3.xml><?xml version="1.0" encoding="utf-8"?>
<ThreadedComments xmlns="http://schemas.microsoft.com/office/spreadsheetml/2018/threadedcomments" xmlns:x="http://schemas.openxmlformats.org/spreadsheetml/2006/main">
  <threadedComment ref="Y3" dT="2024-06-12T10:33:19.34" personId="{6FF59488-E481-4504-8FB1-729E20D9619F}" id="{327C4E1A-860E-4BC6-B34D-5E532DEDFEEA}">
    <text xml:space="preserve">REFUND FROM SSE </text>
  </threadedComment>
  <threadedComment ref="Y4" dT="2024-06-12T10:33:51.58" personId="{6FF59488-E481-4504-8FB1-729E20D9619F}" id="{2F113C79-68A1-4382-A4BC-8AB8E002E2FB}">
    <text>Refund from sse</text>
  </threadedComment>
  <threadedComment ref="V34" dT="2024-06-12T10:45:16.01" personId="{6FF59488-E481-4504-8FB1-729E20D9619F}" id="{FDA7B28C-6604-4F19-B361-6696118B5089}">
    <text>Synod weekend</text>
  </threadedComment>
</ThreadedComments>
</file>

<file path=xl/threadedComments/threadedComment4.xml><?xml version="1.0" encoding="utf-8"?>
<ThreadedComments xmlns="http://schemas.microsoft.com/office/spreadsheetml/2018/threadedcomments" xmlns:x="http://schemas.openxmlformats.org/spreadsheetml/2006/main">
  <threadedComment ref="Y3" dT="2025-01-16T11:07:03.28" personId="{6FF59488-E481-4504-8FB1-729E20D9619F}" id="{A7607B02-FA70-4717-9A30-31906842F415}">
    <text>Martial Arts</text>
  </threadedComment>
  <threadedComment ref="Y7" dT="2025-01-16T11:10:09.50" personId="{6FF59488-E481-4504-8FB1-729E20D9619F}" id="{E4B97287-6B34-422D-9B62-B226BD439277}">
    <text>Martial Arts</text>
  </threadedComment>
  <threadedComment ref="V9" dT="2025-01-16T11:12:17.73" personId="{6FF59488-E481-4504-8FB1-729E20D9619F}" id="{097565E2-A879-47E5-83DB-4D217C532E6A}">
    <text>Christmas card appeal</text>
  </threadedComment>
  <threadedComment ref="V12" dT="2025-01-16T11:40:59.28" personId="{6FF59488-E481-4504-8FB1-729E20D9619F}" id="{B75A175D-590C-452B-B772-BA6D64B09CC4}">
    <text>Christmas card appeal £235
Womens aid appeal £245</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31B42-ACA0-4B6B-9CF0-099C77EB107F}">
  <dimension ref="A1:M210"/>
  <sheetViews>
    <sheetView tabSelected="1" topLeftCell="A83" zoomScaleNormal="100" workbookViewId="0">
      <selection activeCell="B91" sqref="B91"/>
    </sheetView>
  </sheetViews>
  <sheetFormatPr defaultRowHeight="13" x14ac:dyDescent="0.3"/>
  <cols>
    <col min="1" max="3" width="9.1796875" style="195"/>
    <col min="4" max="4" width="10" style="195" customWidth="1"/>
    <col min="5" max="256" width="9.1796875" style="195"/>
    <col min="257" max="257" width="10" style="195" customWidth="1"/>
    <col min="258" max="512" width="9.1796875" style="195"/>
    <col min="513" max="513" width="10" style="195" customWidth="1"/>
    <col min="514" max="768" width="9.1796875" style="195"/>
    <col min="769" max="769" width="10" style="195" customWidth="1"/>
    <col min="770" max="1024" width="9.1796875" style="195"/>
    <col min="1025" max="1025" width="10" style="195" customWidth="1"/>
    <col min="1026" max="1280" width="9.1796875" style="195"/>
    <col min="1281" max="1281" width="10" style="195" customWidth="1"/>
    <col min="1282" max="1536" width="9.1796875" style="195"/>
    <col min="1537" max="1537" width="10" style="195" customWidth="1"/>
    <col min="1538" max="1792" width="9.1796875" style="195"/>
    <col min="1793" max="1793" width="10" style="195" customWidth="1"/>
    <col min="1794" max="2048" width="9.1796875" style="195"/>
    <col min="2049" max="2049" width="10" style="195" customWidth="1"/>
    <col min="2050" max="2304" width="9.1796875" style="195"/>
    <col min="2305" max="2305" width="10" style="195" customWidth="1"/>
    <col min="2306" max="2560" width="9.1796875" style="195"/>
    <col min="2561" max="2561" width="10" style="195" customWidth="1"/>
    <col min="2562" max="2816" width="9.1796875" style="195"/>
    <col min="2817" max="2817" width="10" style="195" customWidth="1"/>
    <col min="2818" max="3072" width="9.1796875" style="195"/>
    <col min="3073" max="3073" width="10" style="195" customWidth="1"/>
    <col min="3074" max="3328" width="9.1796875" style="195"/>
    <col min="3329" max="3329" width="10" style="195" customWidth="1"/>
    <col min="3330" max="3584" width="9.1796875" style="195"/>
    <col min="3585" max="3585" width="10" style="195" customWidth="1"/>
    <col min="3586" max="3840" width="9.1796875" style="195"/>
    <col min="3841" max="3841" width="10" style="195" customWidth="1"/>
    <col min="3842" max="4096" width="9.1796875" style="195"/>
    <col min="4097" max="4097" width="10" style="195" customWidth="1"/>
    <col min="4098" max="4352" width="9.1796875" style="195"/>
    <col min="4353" max="4353" width="10" style="195" customWidth="1"/>
    <col min="4354" max="4608" width="9.1796875" style="195"/>
    <col min="4609" max="4609" width="10" style="195" customWidth="1"/>
    <col min="4610" max="4864" width="9.1796875" style="195"/>
    <col min="4865" max="4865" width="10" style="195" customWidth="1"/>
    <col min="4866" max="5120" width="9.1796875" style="195"/>
    <col min="5121" max="5121" width="10" style="195" customWidth="1"/>
    <col min="5122" max="5376" width="9.1796875" style="195"/>
    <col min="5377" max="5377" width="10" style="195" customWidth="1"/>
    <col min="5378" max="5632" width="9.1796875" style="195"/>
    <col min="5633" max="5633" width="10" style="195" customWidth="1"/>
    <col min="5634" max="5888" width="9.1796875" style="195"/>
    <col min="5889" max="5889" width="10" style="195" customWidth="1"/>
    <col min="5890" max="6144" width="9.1796875" style="195"/>
    <col min="6145" max="6145" width="10" style="195" customWidth="1"/>
    <col min="6146" max="6400" width="9.1796875" style="195"/>
    <col min="6401" max="6401" width="10" style="195" customWidth="1"/>
    <col min="6402" max="6656" width="9.1796875" style="195"/>
    <col min="6657" max="6657" width="10" style="195" customWidth="1"/>
    <col min="6658" max="6912" width="9.1796875" style="195"/>
    <col min="6913" max="6913" width="10" style="195" customWidth="1"/>
    <col min="6914" max="7168" width="9.1796875" style="195"/>
    <col min="7169" max="7169" width="10" style="195" customWidth="1"/>
    <col min="7170" max="7424" width="9.1796875" style="195"/>
    <col min="7425" max="7425" width="10" style="195" customWidth="1"/>
    <col min="7426" max="7680" width="9.1796875" style="195"/>
    <col min="7681" max="7681" width="10" style="195" customWidth="1"/>
    <col min="7682" max="7936" width="9.1796875" style="195"/>
    <col min="7937" max="7937" width="10" style="195" customWidth="1"/>
    <col min="7938" max="8192" width="9.1796875" style="195"/>
    <col min="8193" max="8193" width="10" style="195" customWidth="1"/>
    <col min="8194" max="8448" width="9.1796875" style="195"/>
    <col min="8449" max="8449" width="10" style="195" customWidth="1"/>
    <col min="8450" max="8704" width="9.1796875" style="195"/>
    <col min="8705" max="8705" width="10" style="195" customWidth="1"/>
    <col min="8706" max="8960" width="9.1796875" style="195"/>
    <col min="8961" max="8961" width="10" style="195" customWidth="1"/>
    <col min="8962" max="9216" width="9.1796875" style="195"/>
    <col min="9217" max="9217" width="10" style="195" customWidth="1"/>
    <col min="9218" max="9472" width="9.1796875" style="195"/>
    <col min="9473" max="9473" width="10" style="195" customWidth="1"/>
    <col min="9474" max="9728" width="9.1796875" style="195"/>
    <col min="9729" max="9729" width="10" style="195" customWidth="1"/>
    <col min="9730" max="9984" width="9.1796875" style="195"/>
    <col min="9985" max="9985" width="10" style="195" customWidth="1"/>
    <col min="9986" max="10240" width="9.1796875" style="195"/>
    <col min="10241" max="10241" width="10" style="195" customWidth="1"/>
    <col min="10242" max="10496" width="9.1796875" style="195"/>
    <col min="10497" max="10497" width="10" style="195" customWidth="1"/>
    <col min="10498" max="10752" width="9.1796875" style="195"/>
    <col min="10753" max="10753" width="10" style="195" customWidth="1"/>
    <col min="10754" max="11008" width="9.1796875" style="195"/>
    <col min="11009" max="11009" width="10" style="195" customWidth="1"/>
    <col min="11010" max="11264" width="9.1796875" style="195"/>
    <col min="11265" max="11265" width="10" style="195" customWidth="1"/>
    <col min="11266" max="11520" width="9.1796875" style="195"/>
    <col min="11521" max="11521" width="10" style="195" customWidth="1"/>
    <col min="11522" max="11776" width="9.1796875" style="195"/>
    <col min="11777" max="11777" width="10" style="195" customWidth="1"/>
    <col min="11778" max="12032" width="9.1796875" style="195"/>
    <col min="12033" max="12033" width="10" style="195" customWidth="1"/>
    <col min="12034" max="12288" width="9.1796875" style="195"/>
    <col min="12289" max="12289" width="10" style="195" customWidth="1"/>
    <col min="12290" max="12544" width="9.1796875" style="195"/>
    <col min="12545" max="12545" width="10" style="195" customWidth="1"/>
    <col min="12546" max="12800" width="9.1796875" style="195"/>
    <col min="12801" max="12801" width="10" style="195" customWidth="1"/>
    <col min="12802" max="13056" width="9.1796875" style="195"/>
    <col min="13057" max="13057" width="10" style="195" customWidth="1"/>
    <col min="13058" max="13312" width="9.1796875" style="195"/>
    <col min="13313" max="13313" width="10" style="195" customWidth="1"/>
    <col min="13314" max="13568" width="9.1796875" style="195"/>
    <col min="13569" max="13569" width="10" style="195" customWidth="1"/>
    <col min="13570" max="13824" width="9.1796875" style="195"/>
    <col min="13825" max="13825" width="10" style="195" customWidth="1"/>
    <col min="13826" max="14080" width="9.1796875" style="195"/>
    <col min="14081" max="14081" width="10" style="195" customWidth="1"/>
    <col min="14082" max="14336" width="9.1796875" style="195"/>
    <col min="14337" max="14337" width="10" style="195" customWidth="1"/>
    <col min="14338" max="14592" width="9.1796875" style="195"/>
    <col min="14593" max="14593" width="10" style="195" customWidth="1"/>
    <col min="14594" max="14848" width="9.1796875" style="195"/>
    <col min="14849" max="14849" width="10" style="195" customWidth="1"/>
    <col min="14850" max="15104" width="9.1796875" style="195"/>
    <col min="15105" max="15105" width="10" style="195" customWidth="1"/>
    <col min="15106" max="15360" width="9.1796875" style="195"/>
    <col min="15361" max="15361" width="10" style="195" customWidth="1"/>
    <col min="15362" max="15616" width="9.1796875" style="195"/>
    <col min="15617" max="15617" width="10" style="195" customWidth="1"/>
    <col min="15618" max="15872" width="9.1796875" style="195"/>
    <col min="15873" max="15873" width="10" style="195" customWidth="1"/>
    <col min="15874" max="16128" width="9.1796875" style="195"/>
    <col min="16129" max="16129" width="10" style="195" customWidth="1"/>
    <col min="16130" max="16384" width="9.1796875" style="195"/>
  </cols>
  <sheetData>
    <row r="1" spans="2:9" x14ac:dyDescent="0.3">
      <c r="E1" s="233" t="s">
        <v>223</v>
      </c>
      <c r="F1" s="233"/>
      <c r="G1" s="233"/>
      <c r="H1" s="233"/>
      <c r="I1" s="233"/>
    </row>
    <row r="7" spans="2:9" ht="13.5" customHeight="1" x14ac:dyDescent="0.3"/>
    <row r="11" spans="2:9" ht="23" x14ac:dyDescent="0.5">
      <c r="B11" s="234" t="s">
        <v>266</v>
      </c>
      <c r="C11" s="234"/>
      <c r="D11" s="234"/>
      <c r="E11" s="234"/>
      <c r="F11" s="234"/>
      <c r="G11" s="234"/>
      <c r="H11" s="234"/>
    </row>
    <row r="12" spans="2:9" ht="21" x14ac:dyDescent="0.5">
      <c r="B12" s="196"/>
      <c r="C12" s="196"/>
      <c r="D12" s="196"/>
      <c r="E12" s="196"/>
      <c r="F12" s="196"/>
      <c r="G12" s="196"/>
      <c r="H12" s="196"/>
    </row>
    <row r="13" spans="2:9" ht="18" x14ac:dyDescent="0.4">
      <c r="B13" s="235" t="s">
        <v>224</v>
      </c>
      <c r="C13" s="235"/>
      <c r="D13" s="235"/>
      <c r="E13" s="235"/>
      <c r="F13" s="235"/>
      <c r="G13" s="235"/>
      <c r="H13" s="235"/>
    </row>
    <row r="14" spans="2:9" ht="18" x14ac:dyDescent="0.4">
      <c r="B14" s="197"/>
      <c r="C14" s="197"/>
      <c r="D14" s="197"/>
      <c r="E14" s="197"/>
      <c r="F14" s="197"/>
      <c r="G14" s="197"/>
      <c r="H14" s="197"/>
    </row>
    <row r="15" spans="2:9" ht="18" x14ac:dyDescent="0.4">
      <c r="B15" s="235" t="s">
        <v>270</v>
      </c>
      <c r="C15" s="235"/>
      <c r="D15" s="235"/>
      <c r="E15" s="235"/>
      <c r="F15" s="235"/>
      <c r="G15" s="235"/>
      <c r="H15" s="235"/>
    </row>
    <row r="24" spans="1:9" s="199" customFormat="1" ht="12" x14ac:dyDescent="0.3">
      <c r="A24" s="198" t="s">
        <v>268</v>
      </c>
    </row>
    <row r="25" spans="1:9" s="199" customFormat="1" ht="12" x14ac:dyDescent="0.3">
      <c r="A25" s="199" t="s">
        <v>225</v>
      </c>
    </row>
    <row r="26" spans="1:9" s="199" customFormat="1" ht="12" x14ac:dyDescent="0.3">
      <c r="D26" s="200"/>
      <c r="E26" s="200"/>
    </row>
    <row r="27" spans="1:9" s="199" customFormat="1" ht="14.25" customHeight="1" x14ac:dyDescent="0.3">
      <c r="A27" s="198" t="s">
        <v>226</v>
      </c>
      <c r="B27" s="198"/>
      <c r="C27" s="198"/>
      <c r="D27" s="198"/>
      <c r="E27" s="198"/>
      <c r="F27" s="198"/>
      <c r="G27" s="198"/>
      <c r="H27" s="198"/>
      <c r="I27" s="198"/>
    </row>
    <row r="28" spans="1:9" s="199" customFormat="1" ht="14.25" customHeight="1" x14ac:dyDescent="0.3">
      <c r="A28" s="198"/>
      <c r="B28" s="198"/>
      <c r="C28" s="198"/>
      <c r="D28" s="198"/>
      <c r="E28" s="198"/>
      <c r="F28" s="198"/>
      <c r="G28" s="198"/>
      <c r="H28" s="198"/>
      <c r="I28" s="198"/>
    </row>
    <row r="29" spans="1:9" s="199" customFormat="1" ht="13.5" customHeight="1" x14ac:dyDescent="0.3">
      <c r="A29" s="198"/>
      <c r="B29" s="232" t="s">
        <v>227</v>
      </c>
      <c r="C29" s="232"/>
      <c r="D29" s="198"/>
      <c r="E29" s="198"/>
      <c r="F29" s="201" t="s">
        <v>228</v>
      </c>
      <c r="G29" s="198"/>
      <c r="H29" s="198"/>
      <c r="I29" s="198"/>
    </row>
    <row r="30" spans="1:9" s="199" customFormat="1" ht="13.5" customHeight="1" x14ac:dyDescent="0.3">
      <c r="A30" s="198"/>
      <c r="B30" s="232" t="s">
        <v>114</v>
      </c>
      <c r="C30" s="232"/>
      <c r="D30" s="198"/>
      <c r="E30" s="198"/>
      <c r="F30" s="201" t="s">
        <v>229</v>
      </c>
      <c r="G30" s="198"/>
      <c r="H30" s="198"/>
      <c r="I30" s="198"/>
    </row>
    <row r="31" spans="1:9" s="199" customFormat="1" ht="13.5" customHeight="1" x14ac:dyDescent="0.3">
      <c r="A31" s="198"/>
      <c r="B31" s="232" t="s">
        <v>230</v>
      </c>
      <c r="C31" s="232"/>
      <c r="D31" s="198"/>
      <c r="E31" s="198"/>
      <c r="F31" s="201" t="s">
        <v>229</v>
      </c>
      <c r="G31" s="198"/>
      <c r="H31" s="198"/>
      <c r="I31" s="198"/>
    </row>
    <row r="32" spans="1:9" s="199" customFormat="1" ht="13.5" customHeight="1" x14ac:dyDescent="0.3">
      <c r="A32" s="198"/>
      <c r="B32" s="232" t="s">
        <v>231</v>
      </c>
      <c r="C32" s="232"/>
      <c r="D32" s="198"/>
      <c r="E32" s="198"/>
      <c r="F32" s="201" t="s">
        <v>229</v>
      </c>
      <c r="G32" s="198"/>
      <c r="H32" s="198"/>
      <c r="I32" s="198"/>
    </row>
    <row r="33" spans="1:13" s="199" customFormat="1" ht="13.5" customHeight="1" x14ac:dyDescent="0.3">
      <c r="A33" s="198"/>
      <c r="B33" s="232" t="s">
        <v>113</v>
      </c>
      <c r="C33" s="232"/>
      <c r="D33" s="198"/>
      <c r="E33" s="198"/>
      <c r="F33" s="201" t="s">
        <v>229</v>
      </c>
      <c r="G33" s="198"/>
      <c r="H33" s="198"/>
      <c r="I33" s="198"/>
    </row>
    <row r="34" spans="1:13" s="199" customFormat="1" ht="13.5" customHeight="1" x14ac:dyDescent="0.3">
      <c r="A34" s="198"/>
      <c r="B34" s="232" t="s">
        <v>232</v>
      </c>
      <c r="C34" s="232"/>
      <c r="D34" s="198"/>
      <c r="E34" s="198"/>
      <c r="F34" s="201" t="s">
        <v>229</v>
      </c>
      <c r="G34" s="198"/>
      <c r="H34" s="198"/>
      <c r="I34" s="198"/>
    </row>
    <row r="35" spans="1:13" s="199" customFormat="1" ht="13.5" customHeight="1" x14ac:dyDescent="0.3">
      <c r="A35" s="198"/>
      <c r="B35" s="232" t="s">
        <v>233</v>
      </c>
      <c r="C35" s="232"/>
      <c r="D35" s="198"/>
      <c r="E35" s="198"/>
      <c r="F35" s="201" t="s">
        <v>229</v>
      </c>
      <c r="G35" s="198"/>
      <c r="H35" s="198"/>
      <c r="I35" s="198"/>
    </row>
    <row r="36" spans="1:13" s="199" customFormat="1" ht="13.5" customHeight="1" x14ac:dyDescent="0.3">
      <c r="A36" s="198"/>
      <c r="B36" s="198"/>
      <c r="C36" s="198"/>
      <c r="D36" s="198"/>
      <c r="E36" s="198"/>
      <c r="F36" s="198"/>
      <c r="G36" s="198"/>
      <c r="H36" s="198"/>
      <c r="I36" s="198"/>
    </row>
    <row r="37" spans="1:13" s="199" customFormat="1" ht="12" x14ac:dyDescent="0.3">
      <c r="A37" s="226" t="s">
        <v>234</v>
      </c>
      <c r="B37" s="226"/>
      <c r="C37" s="226"/>
      <c r="D37" s="226"/>
    </row>
    <row r="38" spans="1:13" s="202" customFormat="1" ht="29.25" customHeight="1" x14ac:dyDescent="0.3">
      <c r="A38" s="227" t="s">
        <v>235</v>
      </c>
      <c r="B38" s="227"/>
      <c r="C38" s="227"/>
      <c r="D38" s="227"/>
      <c r="E38" s="227"/>
      <c r="F38" s="227"/>
      <c r="G38" s="227"/>
      <c r="H38" s="227"/>
      <c r="I38" s="227"/>
    </row>
    <row r="39" spans="1:13" s="199" customFormat="1" ht="12" x14ac:dyDescent="0.3"/>
    <row r="40" spans="1:13" s="199" customFormat="1" ht="12" x14ac:dyDescent="0.3">
      <c r="A40" s="226" t="s">
        <v>236</v>
      </c>
      <c r="B40" s="226"/>
    </row>
    <row r="41" spans="1:13" s="199" customFormat="1" ht="28.5" customHeight="1" x14ac:dyDescent="0.3">
      <c r="A41" s="227" t="s">
        <v>269</v>
      </c>
      <c r="B41" s="227"/>
      <c r="C41" s="227"/>
      <c r="D41" s="227"/>
      <c r="E41" s="227"/>
      <c r="F41" s="227"/>
      <c r="G41" s="227"/>
      <c r="H41" s="227"/>
      <c r="I41" s="227"/>
    </row>
    <row r="42" spans="1:13" s="199" customFormat="1" ht="12" x14ac:dyDescent="0.3"/>
    <row r="43" spans="1:13" s="199" customFormat="1" ht="12" x14ac:dyDescent="0.3">
      <c r="A43" s="198" t="s">
        <v>237</v>
      </c>
    </row>
    <row r="44" spans="1:13" s="202" customFormat="1" ht="27.75" customHeight="1" x14ac:dyDescent="0.3">
      <c r="A44" s="227" t="s">
        <v>238</v>
      </c>
      <c r="B44" s="227"/>
      <c r="C44" s="227"/>
      <c r="D44" s="227"/>
      <c r="E44" s="227"/>
      <c r="F44" s="227"/>
      <c r="G44" s="227"/>
      <c r="H44" s="227"/>
      <c r="I44" s="227"/>
    </row>
    <row r="45" spans="1:13" s="199" customFormat="1" ht="17.5" x14ac:dyDescent="0.3">
      <c r="M45" s="203"/>
    </row>
    <row r="46" spans="1:13" s="199" customFormat="1" ht="21" customHeight="1" x14ac:dyDescent="0.3">
      <c r="A46" s="198" t="s">
        <v>239</v>
      </c>
      <c r="M46" s="203"/>
    </row>
    <row r="47" spans="1:13" s="199" customFormat="1" ht="13.5" customHeight="1" x14ac:dyDescent="0.3">
      <c r="A47" s="198"/>
      <c r="M47" s="203"/>
    </row>
    <row r="48" spans="1:13" s="199" customFormat="1" ht="44.25" customHeight="1" x14ac:dyDescent="0.3">
      <c r="A48" s="228" t="s">
        <v>273</v>
      </c>
      <c r="B48" s="228"/>
      <c r="C48" s="228"/>
      <c r="D48" s="228"/>
      <c r="E48" s="228"/>
      <c r="F48" s="228"/>
      <c r="G48" s="228"/>
      <c r="H48" s="228"/>
      <c r="I48" s="228"/>
      <c r="M48" s="203"/>
    </row>
    <row r="49" spans="1:13" s="199" customFormat="1" ht="37.5" customHeight="1" x14ac:dyDescent="0.3">
      <c r="A49" s="229" t="s">
        <v>271</v>
      </c>
      <c r="B49" s="229"/>
      <c r="C49" s="229"/>
      <c r="D49" s="229"/>
      <c r="E49" s="229"/>
      <c r="F49" s="229"/>
      <c r="G49" s="229"/>
      <c r="H49" s="229"/>
      <c r="I49" s="229"/>
      <c r="M49" s="203"/>
    </row>
    <row r="50" spans="1:13" s="199" customFormat="1" ht="70.5" customHeight="1" x14ac:dyDescent="0.3">
      <c r="A50" s="229" t="s">
        <v>272</v>
      </c>
      <c r="B50" s="229"/>
      <c r="C50" s="229"/>
      <c r="D50" s="229"/>
      <c r="E50" s="229"/>
      <c r="F50" s="229"/>
      <c r="G50" s="229"/>
      <c r="H50" s="229"/>
      <c r="I50" s="229"/>
      <c r="M50" s="203"/>
    </row>
    <row r="51" spans="1:13" s="199" customFormat="1" ht="156" customHeight="1" x14ac:dyDescent="0.3">
      <c r="A51" s="230" t="s">
        <v>274</v>
      </c>
      <c r="B51" s="230"/>
      <c r="C51" s="230"/>
      <c r="D51" s="230"/>
      <c r="E51" s="230"/>
      <c r="F51" s="230"/>
      <c r="G51" s="230"/>
      <c r="H51" s="230"/>
      <c r="I51" s="230"/>
      <c r="M51" s="203"/>
    </row>
    <row r="52" spans="1:13" s="199" customFormat="1" ht="12" customHeight="1" x14ac:dyDescent="0.3">
      <c r="A52" s="199" t="s">
        <v>278</v>
      </c>
      <c r="B52" s="204"/>
      <c r="C52" s="204"/>
      <c r="D52" s="204"/>
      <c r="E52" s="204"/>
      <c r="F52" s="204"/>
      <c r="G52" s="204"/>
      <c r="H52" s="204"/>
      <c r="I52" s="204"/>
      <c r="J52" s="204"/>
      <c r="K52" s="205"/>
    </row>
    <row r="53" spans="1:13" s="199" customFormat="1" ht="12" customHeight="1" x14ac:dyDescent="0.3">
      <c r="B53" s="204"/>
      <c r="C53" s="204"/>
      <c r="D53" s="204"/>
      <c r="E53" s="204"/>
      <c r="F53" s="204"/>
      <c r="G53" s="204"/>
      <c r="H53" s="204"/>
      <c r="I53" s="204"/>
      <c r="J53" s="204"/>
      <c r="K53" s="205"/>
    </row>
    <row r="54" spans="1:13" s="199" customFormat="1" ht="12" x14ac:dyDescent="0.3">
      <c r="A54" s="226" t="s">
        <v>240</v>
      </c>
      <c r="B54" s="226"/>
      <c r="C54" s="226"/>
      <c r="D54" s="226"/>
      <c r="E54" s="226"/>
      <c r="F54" s="226"/>
      <c r="G54" s="226"/>
      <c r="H54" s="226"/>
      <c r="I54" s="226"/>
    </row>
    <row r="55" spans="1:13" s="199" customFormat="1" ht="12.75" customHeight="1" x14ac:dyDescent="0.3">
      <c r="A55" s="231" t="s">
        <v>241</v>
      </c>
      <c r="B55" s="231"/>
      <c r="C55" s="231"/>
      <c r="D55" s="231"/>
      <c r="E55" s="231"/>
      <c r="F55" s="231"/>
      <c r="G55" s="231"/>
      <c r="H55" s="231"/>
      <c r="I55" s="231"/>
      <c r="K55" s="205"/>
    </row>
    <row r="56" spans="1:13" s="199" customFormat="1" ht="12" x14ac:dyDescent="0.3"/>
    <row r="57" spans="1:13" s="199" customFormat="1" ht="12.5" x14ac:dyDescent="0.3">
      <c r="A57" s="198" t="s">
        <v>242</v>
      </c>
      <c r="K57" s="205"/>
    </row>
    <row r="58" spans="1:13" s="199" customFormat="1" ht="28.5" customHeight="1" x14ac:dyDescent="0.3">
      <c r="A58" s="225" t="s">
        <v>243</v>
      </c>
      <c r="B58" s="225"/>
      <c r="C58" s="225"/>
      <c r="D58" s="225"/>
      <c r="E58" s="225"/>
      <c r="F58" s="225"/>
      <c r="G58" s="225"/>
      <c r="H58" s="225"/>
      <c r="I58" s="225"/>
    </row>
    <row r="59" spans="1:13" s="199" customFormat="1" ht="12" x14ac:dyDescent="0.3"/>
    <row r="60" spans="1:13" s="199" customFormat="1" ht="12" x14ac:dyDescent="0.3">
      <c r="A60" s="198" t="s">
        <v>244</v>
      </c>
    </row>
    <row r="61" spans="1:13" s="199" customFormat="1" ht="12" x14ac:dyDescent="0.3"/>
    <row r="62" spans="1:13" s="199" customFormat="1" ht="12" x14ac:dyDescent="0.3"/>
    <row r="63" spans="1:13" s="199" customFormat="1" ht="12" x14ac:dyDescent="0.3"/>
    <row r="64" spans="1:13" s="199" customFormat="1" ht="12" x14ac:dyDescent="0.3"/>
    <row r="65" spans="1:8" s="199" customFormat="1" ht="12" x14ac:dyDescent="0.3"/>
    <row r="66" spans="1:8" s="199" customFormat="1" ht="12" x14ac:dyDescent="0.3">
      <c r="A66" s="198" t="s">
        <v>267</v>
      </c>
    </row>
    <row r="67" spans="1:8" s="199" customFormat="1" ht="12" x14ac:dyDescent="0.3"/>
    <row r="68" spans="1:8" s="199" customFormat="1" ht="12" x14ac:dyDescent="0.3"/>
    <row r="72" spans="1:8" s="199" customFormat="1" ht="12" x14ac:dyDescent="0.3">
      <c r="A72" s="198" t="s">
        <v>266</v>
      </c>
    </row>
    <row r="73" spans="1:8" s="199" customFormat="1" ht="12" x14ac:dyDescent="0.3">
      <c r="A73" s="199" t="str">
        <f>A25</f>
        <v>Scottish Charity Number SC014527</v>
      </c>
    </row>
    <row r="74" spans="1:8" s="199" customFormat="1" ht="12" x14ac:dyDescent="0.3"/>
    <row r="75" spans="1:8" s="199" customFormat="1" ht="12" x14ac:dyDescent="0.3">
      <c r="A75" s="198" t="s">
        <v>275</v>
      </c>
    </row>
    <row r="76" spans="1:8" s="199" customFormat="1" ht="12" x14ac:dyDescent="0.3"/>
    <row r="77" spans="1:8" s="199" customFormat="1" ht="12" x14ac:dyDescent="0.3">
      <c r="F77" s="206" t="s">
        <v>245</v>
      </c>
      <c r="H77" s="207" t="s">
        <v>245</v>
      </c>
    </row>
    <row r="78" spans="1:8" s="199" customFormat="1" ht="12" x14ac:dyDescent="0.3">
      <c r="F78" s="208">
        <v>45992</v>
      </c>
      <c r="H78" s="209">
        <v>45627</v>
      </c>
    </row>
    <row r="79" spans="1:8" s="199" customFormat="1" ht="12" x14ac:dyDescent="0.3">
      <c r="D79" s="206" t="s">
        <v>246</v>
      </c>
      <c r="E79" s="206" t="s">
        <v>247</v>
      </c>
      <c r="F79" s="208"/>
      <c r="H79" s="209"/>
    </row>
    <row r="80" spans="1:8" s="199" customFormat="1" ht="12" x14ac:dyDescent="0.3">
      <c r="D80" s="206" t="s">
        <v>248</v>
      </c>
      <c r="E80" s="206" t="s">
        <v>248</v>
      </c>
      <c r="F80" s="208"/>
      <c r="H80" s="209"/>
    </row>
    <row r="81" spans="1:8" s="199" customFormat="1" ht="12" x14ac:dyDescent="0.3">
      <c r="F81" s="208"/>
      <c r="H81" s="209"/>
    </row>
    <row r="82" spans="1:8" s="199" customFormat="1" ht="12" x14ac:dyDescent="0.3">
      <c r="E82" s="208"/>
      <c r="G82" s="209"/>
    </row>
    <row r="83" spans="1:8" s="199" customFormat="1" ht="12" x14ac:dyDescent="0.3">
      <c r="A83" s="198" t="s">
        <v>249</v>
      </c>
      <c r="F83" s="210"/>
    </row>
    <row r="84" spans="1:8" s="199" customFormat="1" ht="12" x14ac:dyDescent="0.3">
      <c r="A84" s="199" t="s">
        <v>210</v>
      </c>
      <c r="D84" s="210">
        <v>17745</v>
      </c>
      <c r="E84" s="210"/>
      <c r="F84" s="210">
        <v>17745</v>
      </c>
      <c r="H84" s="210">
        <v>16036</v>
      </c>
    </row>
    <row r="85" spans="1:8" s="199" customFormat="1" ht="12" x14ac:dyDescent="0.3">
      <c r="A85" s="199" t="s">
        <v>8</v>
      </c>
      <c r="D85" s="210">
        <v>9449</v>
      </c>
      <c r="E85" s="210"/>
      <c r="F85" s="210">
        <v>9449</v>
      </c>
      <c r="H85" s="210">
        <v>4866</v>
      </c>
    </row>
    <row r="86" spans="1:8" s="199" customFormat="1" ht="12" x14ac:dyDescent="0.3">
      <c r="A86" s="199" t="s">
        <v>250</v>
      </c>
      <c r="D86" s="210">
        <v>11060</v>
      </c>
      <c r="E86" s="210"/>
      <c r="F86" s="210">
        <v>11060</v>
      </c>
      <c r="H86" s="210">
        <v>6031</v>
      </c>
    </row>
    <row r="87" spans="1:8" s="199" customFormat="1" ht="12" x14ac:dyDescent="0.3">
      <c r="A87" s="199" t="s">
        <v>251</v>
      </c>
      <c r="D87" s="210">
        <v>316</v>
      </c>
      <c r="E87" s="210"/>
      <c r="F87" s="210">
        <v>316</v>
      </c>
      <c r="H87" s="210">
        <v>688</v>
      </c>
    </row>
    <row r="88" spans="1:8" s="199" customFormat="1" ht="12" x14ac:dyDescent="0.3">
      <c r="A88" s="199" t="s">
        <v>277</v>
      </c>
      <c r="D88" s="210">
        <v>2964</v>
      </c>
      <c r="E88" s="210"/>
      <c r="F88" s="210">
        <v>2964</v>
      </c>
      <c r="H88" s="210">
        <v>3421</v>
      </c>
    </row>
    <row r="89" spans="1:8" s="199" customFormat="1" ht="12" x14ac:dyDescent="0.3">
      <c r="F89" s="210"/>
      <c r="H89" s="210"/>
    </row>
    <row r="90" spans="1:8" s="199" customFormat="1" ht="12" x14ac:dyDescent="0.3">
      <c r="A90" s="199" t="s">
        <v>252</v>
      </c>
      <c r="D90" s="211">
        <f>SUM(D84:D89)</f>
        <v>41534</v>
      </c>
      <c r="E90" s="211">
        <f>SUM(E84:E89)</f>
        <v>0</v>
      </c>
      <c r="F90" s="211">
        <f>SUM(F84:F89)</f>
        <v>41534</v>
      </c>
      <c r="H90" s="211">
        <f>SUM(H84:H89)</f>
        <v>31042</v>
      </c>
    </row>
    <row r="91" spans="1:8" s="199" customFormat="1" ht="12" x14ac:dyDescent="0.3">
      <c r="H91" s="210"/>
    </row>
    <row r="92" spans="1:8" s="199" customFormat="1" ht="12" x14ac:dyDescent="0.3">
      <c r="H92" s="210"/>
    </row>
    <row r="93" spans="1:8" s="199" customFormat="1" ht="12" x14ac:dyDescent="0.3">
      <c r="A93" s="198" t="s">
        <v>253</v>
      </c>
      <c r="G93" s="212"/>
      <c r="H93" s="210"/>
    </row>
    <row r="94" spans="1:8" s="199" customFormat="1" ht="12" x14ac:dyDescent="0.3">
      <c r="A94" s="199" t="s">
        <v>215</v>
      </c>
      <c r="D94" s="210">
        <v>0</v>
      </c>
      <c r="F94" s="210">
        <v>0</v>
      </c>
      <c r="G94" s="212"/>
      <c r="H94" s="210">
        <v>22177</v>
      </c>
    </row>
    <row r="95" spans="1:8" s="199" customFormat="1" ht="12" x14ac:dyDescent="0.3">
      <c r="A95" s="199" t="s">
        <v>80</v>
      </c>
      <c r="D95" s="210">
        <v>428</v>
      </c>
      <c r="F95" s="210">
        <f t="shared" ref="F95:F102" si="0">SUM(D95:E95)</f>
        <v>428</v>
      </c>
      <c r="G95" s="212"/>
      <c r="H95" s="210">
        <v>0</v>
      </c>
    </row>
    <row r="96" spans="1:8" s="199" customFormat="1" ht="12" x14ac:dyDescent="0.3">
      <c r="A96" s="199" t="s">
        <v>216</v>
      </c>
      <c r="D96" s="210"/>
      <c r="F96" s="210">
        <f t="shared" si="0"/>
        <v>0</v>
      </c>
      <c r="G96" s="212"/>
      <c r="H96" s="210">
        <v>0</v>
      </c>
    </row>
    <row r="97" spans="1:8" s="199" customFormat="1" ht="12" x14ac:dyDescent="0.3">
      <c r="A97" s="199" t="s">
        <v>254</v>
      </c>
      <c r="D97" s="210">
        <v>1937</v>
      </c>
      <c r="F97" s="210">
        <f t="shared" si="0"/>
        <v>1937</v>
      </c>
      <c r="G97" s="212"/>
      <c r="H97" s="210">
        <v>1700.04</v>
      </c>
    </row>
    <row r="98" spans="1:8" s="199" customFormat="1" ht="12" x14ac:dyDescent="0.3">
      <c r="A98" s="199" t="s">
        <v>218</v>
      </c>
      <c r="D98" s="210">
        <v>3123</v>
      </c>
      <c r="F98" s="210">
        <f t="shared" si="0"/>
        <v>3123</v>
      </c>
      <c r="G98" s="212"/>
      <c r="H98" s="210">
        <v>3698</v>
      </c>
    </row>
    <row r="99" spans="1:8" s="199" customFormat="1" ht="12" x14ac:dyDescent="0.3">
      <c r="A99" s="199" t="s">
        <v>219</v>
      </c>
      <c r="D99" s="210">
        <v>4201</v>
      </c>
      <c r="F99" s="210">
        <f t="shared" si="0"/>
        <v>4201</v>
      </c>
      <c r="G99" s="212"/>
      <c r="H99" s="210">
        <v>5653</v>
      </c>
    </row>
    <row r="100" spans="1:8" s="199" customFormat="1" ht="12" x14ac:dyDescent="0.3">
      <c r="A100" s="199" t="s">
        <v>22</v>
      </c>
      <c r="D100" s="210">
        <v>1944</v>
      </c>
      <c r="F100" s="210">
        <v>1944</v>
      </c>
      <c r="G100" s="212"/>
      <c r="H100" s="210">
        <v>2767</v>
      </c>
    </row>
    <row r="101" spans="1:8" s="199" customFormat="1" ht="12" x14ac:dyDescent="0.3">
      <c r="A101" s="199" t="s">
        <v>255</v>
      </c>
      <c r="D101" s="210">
        <v>3934</v>
      </c>
      <c r="F101" s="210">
        <f t="shared" si="0"/>
        <v>3934</v>
      </c>
      <c r="G101" s="212"/>
      <c r="H101" s="210">
        <v>679</v>
      </c>
    </row>
    <row r="102" spans="1:8" s="199" customFormat="1" ht="12" x14ac:dyDescent="0.3">
      <c r="A102" s="199" t="s">
        <v>222</v>
      </c>
      <c r="D102" s="210">
        <v>5072</v>
      </c>
      <c r="F102" s="210">
        <f t="shared" si="0"/>
        <v>5072</v>
      </c>
      <c r="G102" s="212"/>
      <c r="H102" s="210">
        <v>8187</v>
      </c>
    </row>
    <row r="103" spans="1:8" s="199" customFormat="1" ht="12" x14ac:dyDescent="0.3">
      <c r="F103" s="210"/>
      <c r="G103" s="212"/>
      <c r="H103" s="210"/>
    </row>
    <row r="104" spans="1:8" s="199" customFormat="1" ht="12" x14ac:dyDescent="0.3">
      <c r="A104" s="199" t="s">
        <v>256</v>
      </c>
      <c r="D104" s="211">
        <f>SUM(D94:D102)</f>
        <v>20639</v>
      </c>
      <c r="E104" s="211">
        <f>SUM(E94:E102)</f>
        <v>0</v>
      </c>
      <c r="F104" s="211">
        <f>SUM(F94:F102)</f>
        <v>20639</v>
      </c>
      <c r="G104" s="212"/>
      <c r="H104" s="211">
        <f>SUM(H94:H103)</f>
        <v>44861.04</v>
      </c>
    </row>
    <row r="105" spans="1:8" s="199" customFormat="1" ht="12" x14ac:dyDescent="0.3">
      <c r="F105" s="210"/>
      <c r="H105" s="210"/>
    </row>
    <row r="106" spans="1:8" s="199" customFormat="1" ht="12" x14ac:dyDescent="0.3">
      <c r="F106" s="210"/>
      <c r="H106" s="210"/>
    </row>
    <row r="107" spans="1:8" s="199" customFormat="1" ht="12.5" thickBot="1" x14ac:dyDescent="0.35">
      <c r="A107" s="198" t="s">
        <v>257</v>
      </c>
      <c r="D107" s="213">
        <f>D90-D104</f>
        <v>20895</v>
      </c>
      <c r="E107" s="213">
        <f>E90-E104</f>
        <v>0</v>
      </c>
      <c r="F107" s="213">
        <f>F90-F104</f>
        <v>20895</v>
      </c>
      <c r="G107" s="210"/>
      <c r="H107" s="213">
        <f>H90-H104</f>
        <v>-13819.04</v>
      </c>
    </row>
    <row r="111" spans="1:8" s="199" customFormat="1" ht="12" x14ac:dyDescent="0.3">
      <c r="A111" s="198" t="str">
        <f>A72</f>
        <v>East Kilbride United Reformed Church</v>
      </c>
    </row>
    <row r="112" spans="1:8" s="199" customFormat="1" ht="12" x14ac:dyDescent="0.3">
      <c r="A112" s="199" t="str">
        <f>A25</f>
        <v>Scottish Charity Number SC014527</v>
      </c>
    </row>
    <row r="113" spans="1:12" s="199" customFormat="1" ht="12" x14ac:dyDescent="0.3"/>
    <row r="114" spans="1:12" s="199" customFormat="1" ht="12" x14ac:dyDescent="0.3">
      <c r="A114" s="198" t="s">
        <v>276</v>
      </c>
    </row>
    <row r="115" spans="1:12" s="199" customFormat="1" ht="12" x14ac:dyDescent="0.3"/>
    <row r="116" spans="1:12" s="199" customFormat="1" ht="12" x14ac:dyDescent="0.3">
      <c r="F116" s="206" t="s">
        <v>245</v>
      </c>
      <c r="H116" s="207" t="s">
        <v>245</v>
      </c>
    </row>
    <row r="117" spans="1:12" s="199" customFormat="1" ht="12" x14ac:dyDescent="0.3">
      <c r="F117" s="208">
        <v>45992</v>
      </c>
      <c r="H117" s="209">
        <v>45627</v>
      </c>
    </row>
    <row r="118" spans="1:12" s="199" customFormat="1" ht="12" x14ac:dyDescent="0.3">
      <c r="D118" s="206" t="s">
        <v>246</v>
      </c>
      <c r="E118" s="206" t="s">
        <v>247</v>
      </c>
      <c r="F118" s="208"/>
      <c r="H118" s="209"/>
    </row>
    <row r="119" spans="1:12" s="199" customFormat="1" ht="12" x14ac:dyDescent="0.3">
      <c r="D119" s="206" t="s">
        <v>248</v>
      </c>
      <c r="E119" s="206" t="s">
        <v>248</v>
      </c>
      <c r="F119" s="208"/>
      <c r="H119" s="209"/>
    </row>
    <row r="120" spans="1:12" s="199" customFormat="1" ht="12" x14ac:dyDescent="0.3">
      <c r="F120" s="208"/>
      <c r="H120" s="209"/>
    </row>
    <row r="121" spans="1:12" s="199" customFormat="1" ht="12" x14ac:dyDescent="0.3">
      <c r="A121" s="198" t="s">
        <v>258</v>
      </c>
      <c r="D121" s="210"/>
      <c r="E121" s="210"/>
      <c r="F121" s="210"/>
    </row>
    <row r="122" spans="1:12" s="199" customFormat="1" ht="12.5" thickBot="1" x14ac:dyDescent="0.35">
      <c r="A122" s="199" t="s">
        <v>259</v>
      </c>
      <c r="D122" s="210"/>
      <c r="E122" s="210"/>
      <c r="F122" s="216">
        <v>24638</v>
      </c>
      <c r="H122" s="214">
        <v>38457</v>
      </c>
    </row>
    <row r="123" spans="1:12" s="199" customFormat="1" ht="12" x14ac:dyDescent="0.3">
      <c r="A123" s="199" t="s">
        <v>257</v>
      </c>
      <c r="D123" s="210"/>
      <c r="E123" s="210"/>
      <c r="F123" s="214">
        <v>20895</v>
      </c>
      <c r="H123" s="214"/>
    </row>
    <row r="124" spans="1:12" s="199" customFormat="1" ht="12" x14ac:dyDescent="0.3">
      <c r="D124" s="210"/>
      <c r="E124" s="210"/>
      <c r="F124" s="210"/>
      <c r="H124" s="210"/>
    </row>
    <row r="125" spans="1:12" s="199" customFormat="1" ht="12" x14ac:dyDescent="0.3">
      <c r="A125" s="199" t="s">
        <v>260</v>
      </c>
      <c r="D125" s="210"/>
      <c r="E125" s="210"/>
      <c r="F125" s="211">
        <f>SUM(F122:F123)</f>
        <v>45533</v>
      </c>
      <c r="H125" s="211">
        <f>SUM(H122:H124)</f>
        <v>38457</v>
      </c>
    </row>
    <row r="126" spans="1:12" s="199" customFormat="1" ht="12" x14ac:dyDescent="0.3">
      <c r="F126" s="210"/>
      <c r="G126" s="210"/>
    </row>
    <row r="127" spans="1:12" s="199" customFormat="1" ht="12" x14ac:dyDescent="0.3">
      <c r="A127" s="199" t="s">
        <v>261</v>
      </c>
      <c r="F127" s="210"/>
      <c r="H127" s="210"/>
      <c r="L127" s="210"/>
    </row>
    <row r="128" spans="1:12" s="199" customFormat="1" ht="12" x14ac:dyDescent="0.3">
      <c r="A128" s="199" t="s">
        <v>262</v>
      </c>
      <c r="F128" s="215">
        <v>0</v>
      </c>
      <c r="H128" s="215">
        <v>0</v>
      </c>
    </row>
    <row r="129" spans="1:12" s="199" customFormat="1" ht="12" x14ac:dyDescent="0.3">
      <c r="F129" s="210"/>
      <c r="H129" s="210"/>
      <c r="I129" s="210"/>
    </row>
    <row r="130" spans="1:12" s="199" customFormat="1" ht="12" x14ac:dyDescent="0.3">
      <c r="A130" s="198" t="s">
        <v>242</v>
      </c>
      <c r="F130" s="210"/>
      <c r="H130" s="210"/>
      <c r="L130" s="210"/>
    </row>
    <row r="131" spans="1:12" s="199" customFormat="1" ht="12" x14ac:dyDescent="0.3">
      <c r="A131" s="199" t="s">
        <v>207</v>
      </c>
      <c r="D131" s="210">
        <v>24638</v>
      </c>
      <c r="F131" s="210">
        <f>SUM(D131:E131)</f>
        <v>24638</v>
      </c>
      <c r="H131" s="214">
        <v>37875</v>
      </c>
    </row>
    <row r="132" spans="1:12" s="199" customFormat="1" ht="12" x14ac:dyDescent="0.3">
      <c r="A132" s="199" t="s">
        <v>208</v>
      </c>
      <c r="E132" s="199">
        <v>0</v>
      </c>
      <c r="F132" s="210">
        <f>SUM(D132:E132)</f>
        <v>0</v>
      </c>
      <c r="H132" s="214">
        <v>582</v>
      </c>
    </row>
    <row r="133" spans="1:12" s="199" customFormat="1" ht="12" x14ac:dyDescent="0.3">
      <c r="A133" s="199" t="s">
        <v>249</v>
      </c>
      <c r="D133" s="214">
        <v>20895</v>
      </c>
      <c r="E133" s="214">
        <f>E107</f>
        <v>0</v>
      </c>
      <c r="F133" s="214">
        <f>SUM(D133:E133)</f>
        <v>20895</v>
      </c>
      <c r="H133" s="214">
        <v>-13819</v>
      </c>
    </row>
    <row r="134" spans="1:12" s="199" customFormat="1" ht="12" x14ac:dyDescent="0.3">
      <c r="F134" s="210"/>
      <c r="H134" s="210"/>
    </row>
    <row r="135" spans="1:12" s="199" customFormat="1" ht="12" x14ac:dyDescent="0.3">
      <c r="F135" s="210"/>
      <c r="H135" s="210"/>
    </row>
    <row r="136" spans="1:12" s="199" customFormat="1" ht="12.5" thickBot="1" x14ac:dyDescent="0.35">
      <c r="D136" s="216">
        <f>SUM(D131:D135)</f>
        <v>45533</v>
      </c>
      <c r="E136" s="216">
        <f>SUM(E131:E135)</f>
        <v>0</v>
      </c>
      <c r="F136" s="216">
        <f>SUM(F131:F135)</f>
        <v>45533</v>
      </c>
      <c r="H136" s="216">
        <f>SUM(H131:H135)</f>
        <v>24638</v>
      </c>
    </row>
    <row r="137" spans="1:12" s="199" customFormat="1" ht="12" x14ac:dyDescent="0.3">
      <c r="F137" s="210"/>
      <c r="H137" s="210"/>
    </row>
    <row r="138" spans="1:12" s="199" customFormat="1" ht="12" x14ac:dyDescent="0.3">
      <c r="F138" s="210"/>
      <c r="H138" s="210"/>
    </row>
    <row r="139" spans="1:12" s="199" customFormat="1" ht="12" x14ac:dyDescent="0.3">
      <c r="H139" s="210"/>
    </row>
    <row r="140" spans="1:12" s="199" customFormat="1" ht="12" x14ac:dyDescent="0.3">
      <c r="A140" s="198" t="s">
        <v>263</v>
      </c>
      <c r="H140" s="210"/>
    </row>
    <row r="141" spans="1:12" s="199" customFormat="1" ht="12" x14ac:dyDescent="0.3">
      <c r="A141" s="199" t="s">
        <v>264</v>
      </c>
      <c r="H141" s="210"/>
    </row>
    <row r="142" spans="1:12" s="199" customFormat="1" ht="12" x14ac:dyDescent="0.3">
      <c r="H142" s="210"/>
    </row>
    <row r="143" spans="1:12" s="199" customFormat="1" ht="12" x14ac:dyDescent="0.3">
      <c r="H143" s="210"/>
    </row>
    <row r="144" spans="1:12" s="199" customFormat="1" ht="12" x14ac:dyDescent="0.3"/>
    <row r="145" spans="1:9" s="199" customFormat="1" ht="12" x14ac:dyDescent="0.3">
      <c r="A145" s="198" t="s">
        <v>244</v>
      </c>
    </row>
    <row r="146" spans="1:9" s="199" customFormat="1" ht="12" x14ac:dyDescent="0.3"/>
    <row r="147" spans="1:9" s="199" customFormat="1" ht="12" x14ac:dyDescent="0.3"/>
    <row r="148" spans="1:9" s="199" customFormat="1" ht="12" x14ac:dyDescent="0.3"/>
    <row r="149" spans="1:9" s="199" customFormat="1" ht="12" x14ac:dyDescent="0.3"/>
    <row r="150" spans="1:9" s="199" customFormat="1" ht="12" x14ac:dyDescent="0.3">
      <c r="A150" s="198" t="str">
        <f>A66</f>
        <v>Sandra Wood - Secretary</v>
      </c>
    </row>
    <row r="151" spans="1:9" s="199" customFormat="1" ht="12" x14ac:dyDescent="0.3"/>
    <row r="152" spans="1:9" s="199" customFormat="1" ht="12" x14ac:dyDescent="0.3"/>
    <row r="153" spans="1:9" s="217" customFormat="1" ht="12" x14ac:dyDescent="0.3">
      <c r="A153" s="223" t="str">
        <f>A111</f>
        <v>East Kilbride United Reformed Church</v>
      </c>
      <c r="B153" s="223"/>
      <c r="C153" s="223"/>
      <c r="D153" s="223"/>
      <c r="E153" s="223"/>
    </row>
    <row r="154" spans="1:9" s="217" customFormat="1" ht="12" x14ac:dyDescent="0.3">
      <c r="A154" s="224" t="s">
        <v>265</v>
      </c>
      <c r="B154" s="224"/>
      <c r="C154" s="224"/>
      <c r="D154" s="224"/>
    </row>
    <row r="155" spans="1:9" s="217" customFormat="1" ht="12" x14ac:dyDescent="0.3"/>
    <row r="156" spans="1:9" s="217" customFormat="1" ht="12" x14ac:dyDescent="0.3">
      <c r="A156" s="223"/>
      <c r="B156" s="223"/>
      <c r="C156" s="223"/>
      <c r="D156" s="223"/>
      <c r="E156" s="223"/>
      <c r="F156" s="223"/>
      <c r="G156" s="223"/>
      <c r="H156" s="223"/>
      <c r="I156" s="223"/>
    </row>
    <row r="157" spans="1:9" s="217" customFormat="1" ht="12" x14ac:dyDescent="0.3">
      <c r="A157" s="218"/>
    </row>
    <row r="158" spans="1:9" s="217" customFormat="1" ht="12" x14ac:dyDescent="0.3"/>
    <row r="159" spans="1:9" s="217" customFormat="1" ht="26.25" customHeight="1" x14ac:dyDescent="0.3">
      <c r="A159" s="222"/>
      <c r="B159" s="222"/>
      <c r="C159" s="222"/>
      <c r="D159" s="222"/>
      <c r="E159" s="222"/>
      <c r="F159" s="222"/>
      <c r="G159" s="222"/>
      <c r="H159" s="222"/>
      <c r="I159" s="222"/>
    </row>
    <row r="160" spans="1:9" s="217" customFormat="1" ht="12" x14ac:dyDescent="0.3"/>
    <row r="161" spans="1:10" s="217" customFormat="1" ht="12" x14ac:dyDescent="0.3"/>
    <row r="162" spans="1:10" s="217" customFormat="1" ht="12" x14ac:dyDescent="0.3">
      <c r="A162" s="223"/>
      <c r="B162" s="223"/>
      <c r="C162" s="223"/>
      <c r="D162" s="223"/>
      <c r="E162" s="223"/>
      <c r="F162" s="223"/>
      <c r="G162" s="223"/>
      <c r="H162" s="223"/>
      <c r="I162" s="223"/>
    </row>
    <row r="163" spans="1:10" s="217" customFormat="1" ht="69.75" customHeight="1" x14ac:dyDescent="0.3">
      <c r="A163" s="222"/>
      <c r="B163" s="222"/>
      <c r="C163" s="222"/>
      <c r="D163" s="222"/>
      <c r="E163" s="222"/>
      <c r="F163" s="222"/>
      <c r="G163" s="222"/>
      <c r="H163" s="222"/>
      <c r="I163" s="222"/>
      <c r="J163" s="219"/>
    </row>
    <row r="164" spans="1:10" s="217" customFormat="1" ht="12" x14ac:dyDescent="0.3"/>
    <row r="165" spans="1:10" s="217" customFormat="1" ht="12" x14ac:dyDescent="0.3"/>
    <row r="166" spans="1:10" s="217" customFormat="1" ht="12" x14ac:dyDescent="0.3">
      <c r="A166" s="218"/>
    </row>
    <row r="167" spans="1:10" s="217" customFormat="1" ht="84" customHeight="1" x14ac:dyDescent="0.3">
      <c r="A167" s="222"/>
      <c r="B167" s="222"/>
      <c r="C167" s="222"/>
      <c r="D167" s="222"/>
      <c r="E167" s="222"/>
      <c r="F167" s="222"/>
      <c r="G167" s="222"/>
      <c r="H167" s="222"/>
      <c r="I167" s="222"/>
    </row>
    <row r="168" spans="1:10" s="217" customFormat="1" ht="12" x14ac:dyDescent="0.3"/>
    <row r="169" spans="1:10" s="217" customFormat="1" ht="12" x14ac:dyDescent="0.3"/>
    <row r="170" spans="1:10" s="217" customFormat="1" ht="12" x14ac:dyDescent="0.3">
      <c r="A170" s="223"/>
      <c r="B170" s="223"/>
      <c r="C170" s="223"/>
      <c r="D170" s="223"/>
    </row>
    <row r="171" spans="1:10" s="217" customFormat="1" ht="12" x14ac:dyDescent="0.3"/>
    <row r="172" spans="1:10" s="217" customFormat="1" ht="12" x14ac:dyDescent="0.3"/>
    <row r="173" spans="1:10" s="217" customFormat="1" ht="12" x14ac:dyDescent="0.3">
      <c r="A173" s="220"/>
    </row>
    <row r="174" spans="1:10" s="217" customFormat="1" ht="12" x14ac:dyDescent="0.3"/>
    <row r="175" spans="1:10" s="217" customFormat="1" ht="12" x14ac:dyDescent="0.3">
      <c r="B175" s="221"/>
      <c r="C175" s="222"/>
      <c r="D175" s="222"/>
      <c r="E175" s="222"/>
      <c r="F175" s="222"/>
      <c r="G175" s="222"/>
      <c r="H175" s="222"/>
      <c r="I175" s="222"/>
    </row>
    <row r="176" spans="1:10" s="217" customFormat="1" ht="12" x14ac:dyDescent="0.3"/>
    <row r="177" spans="1:6" s="217" customFormat="1" ht="12" x14ac:dyDescent="0.3"/>
    <row r="178" spans="1:6" s="217" customFormat="1" ht="12" x14ac:dyDescent="0.3">
      <c r="B178" s="221"/>
    </row>
    <row r="179" spans="1:6" s="217" customFormat="1" ht="12" x14ac:dyDescent="0.3"/>
    <row r="180" spans="1:6" s="217" customFormat="1" ht="12" x14ac:dyDescent="0.3"/>
    <row r="181" spans="1:6" s="217" customFormat="1" ht="12" x14ac:dyDescent="0.3"/>
    <row r="182" spans="1:6" s="217" customFormat="1" ht="12" x14ac:dyDescent="0.3"/>
    <row r="183" spans="1:6" s="217" customFormat="1" ht="12" x14ac:dyDescent="0.3">
      <c r="A183" s="220"/>
    </row>
    <row r="184" spans="1:6" s="217" customFormat="1" ht="12" x14ac:dyDescent="0.3"/>
    <row r="185" spans="1:6" s="217" customFormat="1" ht="12" x14ac:dyDescent="0.3"/>
    <row r="186" spans="1:6" s="217" customFormat="1" ht="12" x14ac:dyDescent="0.3"/>
    <row r="187" spans="1:6" s="217" customFormat="1" ht="12" x14ac:dyDescent="0.3"/>
    <row r="188" spans="1:6" s="217" customFormat="1" ht="12" x14ac:dyDescent="0.3"/>
    <row r="189" spans="1:6" s="217" customFormat="1" ht="12" x14ac:dyDescent="0.3"/>
    <row r="190" spans="1:6" s="217" customFormat="1" ht="12" x14ac:dyDescent="0.3">
      <c r="A190" s="218"/>
      <c r="F190" s="218"/>
    </row>
    <row r="191" spans="1:6" s="217" customFormat="1" ht="12" x14ac:dyDescent="0.3">
      <c r="A191" s="218"/>
    </row>
    <row r="192" spans="1:6" s="217" customFormat="1" ht="12" x14ac:dyDescent="0.3">
      <c r="A192" s="218"/>
    </row>
    <row r="193" spans="1:1" s="217" customFormat="1" ht="12" x14ac:dyDescent="0.3">
      <c r="A193" s="218"/>
    </row>
    <row r="194" spans="1:1" s="217" customFormat="1" ht="12" x14ac:dyDescent="0.3"/>
    <row r="195" spans="1:1" s="217" customFormat="1" ht="12" x14ac:dyDescent="0.3"/>
    <row r="196" spans="1:1" s="199" customFormat="1" ht="12" x14ac:dyDescent="0.3"/>
    <row r="197" spans="1:1" s="199" customFormat="1" ht="12" x14ac:dyDescent="0.3"/>
    <row r="198" spans="1:1" s="199" customFormat="1" ht="12" x14ac:dyDescent="0.3"/>
    <row r="199" spans="1:1" s="199" customFormat="1" ht="12" x14ac:dyDescent="0.3"/>
    <row r="200" spans="1:1" s="199" customFormat="1" ht="12" x14ac:dyDescent="0.3"/>
    <row r="201" spans="1:1" s="199" customFormat="1" ht="12" x14ac:dyDescent="0.3"/>
    <row r="202" spans="1:1" s="199" customFormat="1" ht="12" x14ac:dyDescent="0.3"/>
    <row r="203" spans="1:1" s="199" customFormat="1" ht="12" x14ac:dyDescent="0.3"/>
    <row r="204" spans="1:1" s="199" customFormat="1" ht="12" x14ac:dyDescent="0.3"/>
    <row r="205" spans="1:1" s="199" customFormat="1" ht="12" x14ac:dyDescent="0.3"/>
    <row r="206" spans="1:1" s="199" customFormat="1" ht="12" x14ac:dyDescent="0.3"/>
    <row r="207" spans="1:1" s="199" customFormat="1" ht="12" x14ac:dyDescent="0.3"/>
    <row r="208" spans="1:1" s="199" customFormat="1" ht="12" x14ac:dyDescent="0.3"/>
    <row r="209" s="199" customFormat="1" ht="12" x14ac:dyDescent="0.3"/>
    <row r="210" s="199" customFormat="1" ht="12" x14ac:dyDescent="0.3"/>
  </sheetData>
  <mergeCells count="32">
    <mergeCell ref="B35:C35"/>
    <mergeCell ref="E1:I1"/>
    <mergeCell ref="B11:H11"/>
    <mergeCell ref="B13:H13"/>
    <mergeCell ref="B15:H15"/>
    <mergeCell ref="B29:C29"/>
    <mergeCell ref="B30:C30"/>
    <mergeCell ref="B31:C31"/>
    <mergeCell ref="B32:C32"/>
    <mergeCell ref="B33:C33"/>
    <mergeCell ref="B34:C34"/>
    <mergeCell ref="A58:I58"/>
    <mergeCell ref="A37:D37"/>
    <mergeCell ref="A38:I38"/>
    <mergeCell ref="A40:B40"/>
    <mergeCell ref="A41:I41"/>
    <mergeCell ref="A44:I44"/>
    <mergeCell ref="A48:I48"/>
    <mergeCell ref="A49:I49"/>
    <mergeCell ref="A50:I50"/>
    <mergeCell ref="A51:I51"/>
    <mergeCell ref="A54:I54"/>
    <mergeCell ref="A55:I55"/>
    <mergeCell ref="A163:I163"/>
    <mergeCell ref="A167:I167"/>
    <mergeCell ref="A170:D170"/>
    <mergeCell ref="C175:I175"/>
    <mergeCell ref="A153:E153"/>
    <mergeCell ref="A154:D154"/>
    <mergeCell ref="A156:I156"/>
    <mergeCell ref="A159:I159"/>
    <mergeCell ref="A162:I162"/>
  </mergeCells>
  <pageMargins left="0.7" right="0.7" top="0.75" bottom="0.75" header="0.3" footer="0.3"/>
  <pageSetup scale="98" orientation="portrait" r:id="rId1"/>
  <rowBreaks count="5" manualBreakCount="5">
    <brk id="23" max="16383" man="1"/>
    <brk id="53" max="16383" man="1"/>
    <brk id="71" max="16383" man="1"/>
    <brk id="110" max="16383" man="1"/>
    <brk id="1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3071-B616-4C0C-9A3E-2D2E8CC09008}">
  <dimension ref="A1:Q55"/>
  <sheetViews>
    <sheetView topLeftCell="A22" workbookViewId="0">
      <selection activeCell="D39" sqref="D39"/>
    </sheetView>
  </sheetViews>
  <sheetFormatPr defaultRowHeight="11.5" x14ac:dyDescent="0.25"/>
  <cols>
    <col min="1" max="1" width="2.26953125" style="191" customWidth="1"/>
    <col min="2" max="2" width="39.453125" style="192" customWidth="1"/>
    <col min="3" max="3" width="2.26953125" style="192" customWidth="1"/>
    <col min="4" max="5" width="10.26953125" style="192" bestFit="1" customWidth="1"/>
    <col min="6" max="6" width="2.26953125" style="192" customWidth="1"/>
    <col min="7" max="7" width="11" style="192" bestFit="1" customWidth="1"/>
    <col min="8" max="8" width="13.54296875" style="192" bestFit="1" customWidth="1"/>
    <col min="9" max="9" width="2.26953125" style="192" customWidth="1"/>
    <col min="10" max="11" width="9.1796875" style="192"/>
    <col min="12" max="12" width="2.26953125" style="192" customWidth="1"/>
    <col min="13" max="13" width="10.54296875" style="192" bestFit="1" customWidth="1"/>
    <col min="14" max="14" width="10" style="192" bestFit="1" customWidth="1"/>
    <col min="15" max="15" width="2.26953125" style="192" customWidth="1"/>
    <col min="16" max="16" width="10" style="192" bestFit="1" customWidth="1"/>
    <col min="17" max="17" width="10.54296875" style="192" bestFit="1" customWidth="1"/>
    <col min="18" max="18" width="9.1796875" style="192"/>
    <col min="19" max="19" width="10" style="192" bestFit="1" customWidth="1"/>
    <col min="20" max="256" width="9.1796875" style="192"/>
    <col min="257" max="257" width="2.26953125" style="192" customWidth="1"/>
    <col min="258" max="258" width="39.453125" style="192" customWidth="1"/>
    <col min="259" max="259" width="2.26953125" style="192" customWidth="1"/>
    <col min="260" max="261" width="10.26953125" style="192" bestFit="1" customWidth="1"/>
    <col min="262" max="262" width="2.26953125" style="192" customWidth="1"/>
    <col min="263" max="264" width="10" style="192" bestFit="1" customWidth="1"/>
    <col min="265" max="265" width="2.26953125" style="192" customWidth="1"/>
    <col min="266" max="267" width="9.1796875" style="192"/>
    <col min="268" max="268" width="2.26953125" style="192" customWidth="1"/>
    <col min="269" max="270" width="10" style="192" bestFit="1" customWidth="1"/>
    <col min="271" max="271" width="2.26953125" style="192" customWidth="1"/>
    <col min="272" max="273" width="10" style="192" bestFit="1" customWidth="1"/>
    <col min="274" max="512" width="9.1796875" style="192"/>
    <col min="513" max="513" width="2.26953125" style="192" customWidth="1"/>
    <col min="514" max="514" width="39.453125" style="192" customWidth="1"/>
    <col min="515" max="515" width="2.26953125" style="192" customWidth="1"/>
    <col min="516" max="517" width="10.26953125" style="192" bestFit="1" customWidth="1"/>
    <col min="518" max="518" width="2.26953125" style="192" customWidth="1"/>
    <col min="519" max="520" width="10" style="192" bestFit="1" customWidth="1"/>
    <col min="521" max="521" width="2.26953125" style="192" customWidth="1"/>
    <col min="522" max="523" width="9.1796875" style="192"/>
    <col min="524" max="524" width="2.26953125" style="192" customWidth="1"/>
    <col min="525" max="526" width="10" style="192" bestFit="1" customWidth="1"/>
    <col min="527" max="527" width="2.26953125" style="192" customWidth="1"/>
    <col min="528" max="529" width="10" style="192" bestFit="1" customWidth="1"/>
    <col min="530" max="768" width="9.1796875" style="192"/>
    <col min="769" max="769" width="2.26953125" style="192" customWidth="1"/>
    <col min="770" max="770" width="39.453125" style="192" customWidth="1"/>
    <col min="771" max="771" width="2.26953125" style="192" customWidth="1"/>
    <col min="772" max="773" width="10.26953125" style="192" bestFit="1" customWidth="1"/>
    <col min="774" max="774" width="2.26953125" style="192" customWidth="1"/>
    <col min="775" max="776" width="10" style="192" bestFit="1" customWidth="1"/>
    <col min="777" max="777" width="2.26953125" style="192" customWidth="1"/>
    <col min="778" max="779" width="9.1796875" style="192"/>
    <col min="780" max="780" width="2.26953125" style="192" customWidth="1"/>
    <col min="781" max="782" width="10" style="192" bestFit="1" customWidth="1"/>
    <col min="783" max="783" width="2.26953125" style="192" customWidth="1"/>
    <col min="784" max="785" width="10" style="192" bestFit="1" customWidth="1"/>
    <col min="786" max="1024" width="9.1796875" style="192"/>
    <col min="1025" max="1025" width="2.26953125" style="192" customWidth="1"/>
    <col min="1026" max="1026" width="39.453125" style="192" customWidth="1"/>
    <col min="1027" max="1027" width="2.26953125" style="192" customWidth="1"/>
    <col min="1028" max="1029" width="10.26953125" style="192" bestFit="1" customWidth="1"/>
    <col min="1030" max="1030" width="2.26953125" style="192" customWidth="1"/>
    <col min="1031" max="1032" width="10" style="192" bestFit="1" customWidth="1"/>
    <col min="1033" max="1033" width="2.26953125" style="192" customWidth="1"/>
    <col min="1034" max="1035" width="9.1796875" style="192"/>
    <col min="1036" max="1036" width="2.26953125" style="192" customWidth="1"/>
    <col min="1037" max="1038" width="10" style="192" bestFit="1" customWidth="1"/>
    <col min="1039" max="1039" width="2.26953125" style="192" customWidth="1"/>
    <col min="1040" max="1041" width="10" style="192" bestFit="1" customWidth="1"/>
    <col min="1042" max="1280" width="9.1796875" style="192"/>
    <col min="1281" max="1281" width="2.26953125" style="192" customWidth="1"/>
    <col min="1282" max="1282" width="39.453125" style="192" customWidth="1"/>
    <col min="1283" max="1283" width="2.26953125" style="192" customWidth="1"/>
    <col min="1284" max="1285" width="10.26953125" style="192" bestFit="1" customWidth="1"/>
    <col min="1286" max="1286" width="2.26953125" style="192" customWidth="1"/>
    <col min="1287" max="1288" width="10" style="192" bestFit="1" customWidth="1"/>
    <col min="1289" max="1289" width="2.26953125" style="192" customWidth="1"/>
    <col min="1290" max="1291" width="9.1796875" style="192"/>
    <col min="1292" max="1292" width="2.26953125" style="192" customWidth="1"/>
    <col min="1293" max="1294" width="10" style="192" bestFit="1" customWidth="1"/>
    <col min="1295" max="1295" width="2.26953125" style="192" customWidth="1"/>
    <col min="1296" max="1297" width="10" style="192" bestFit="1" customWidth="1"/>
    <col min="1298" max="1536" width="9.1796875" style="192"/>
    <col min="1537" max="1537" width="2.26953125" style="192" customWidth="1"/>
    <col min="1538" max="1538" width="39.453125" style="192" customWidth="1"/>
    <col min="1539" max="1539" width="2.26953125" style="192" customWidth="1"/>
    <col min="1540" max="1541" width="10.26953125" style="192" bestFit="1" customWidth="1"/>
    <col min="1542" max="1542" width="2.26953125" style="192" customWidth="1"/>
    <col min="1543" max="1544" width="10" style="192" bestFit="1" customWidth="1"/>
    <col min="1545" max="1545" width="2.26953125" style="192" customWidth="1"/>
    <col min="1546" max="1547" width="9.1796875" style="192"/>
    <col min="1548" max="1548" width="2.26953125" style="192" customWidth="1"/>
    <col min="1549" max="1550" width="10" style="192" bestFit="1" customWidth="1"/>
    <col min="1551" max="1551" width="2.26953125" style="192" customWidth="1"/>
    <col min="1552" max="1553" width="10" style="192" bestFit="1" customWidth="1"/>
    <col min="1554" max="1792" width="9.1796875" style="192"/>
    <col min="1793" max="1793" width="2.26953125" style="192" customWidth="1"/>
    <col min="1794" max="1794" width="39.453125" style="192" customWidth="1"/>
    <col min="1795" max="1795" width="2.26953125" style="192" customWidth="1"/>
    <col min="1796" max="1797" width="10.26953125" style="192" bestFit="1" customWidth="1"/>
    <col min="1798" max="1798" width="2.26953125" style="192" customWidth="1"/>
    <col min="1799" max="1800" width="10" style="192" bestFit="1" customWidth="1"/>
    <col min="1801" max="1801" width="2.26953125" style="192" customWidth="1"/>
    <col min="1802" max="1803" width="9.1796875" style="192"/>
    <col min="1804" max="1804" width="2.26953125" style="192" customWidth="1"/>
    <col min="1805" max="1806" width="10" style="192" bestFit="1" customWidth="1"/>
    <col min="1807" max="1807" width="2.26953125" style="192" customWidth="1"/>
    <col min="1808" max="1809" width="10" style="192" bestFit="1" customWidth="1"/>
    <col min="1810" max="2048" width="9.1796875" style="192"/>
    <col min="2049" max="2049" width="2.26953125" style="192" customWidth="1"/>
    <col min="2050" max="2050" width="39.453125" style="192" customWidth="1"/>
    <col min="2051" max="2051" width="2.26953125" style="192" customWidth="1"/>
    <col min="2052" max="2053" width="10.26953125" style="192" bestFit="1" customWidth="1"/>
    <col min="2054" max="2054" width="2.26953125" style="192" customWidth="1"/>
    <col min="2055" max="2056" width="10" style="192" bestFit="1" customWidth="1"/>
    <col min="2057" max="2057" width="2.26953125" style="192" customWidth="1"/>
    <col min="2058" max="2059" width="9.1796875" style="192"/>
    <col min="2060" max="2060" width="2.26953125" style="192" customWidth="1"/>
    <col min="2061" max="2062" width="10" style="192" bestFit="1" customWidth="1"/>
    <col min="2063" max="2063" width="2.26953125" style="192" customWidth="1"/>
    <col min="2064" max="2065" width="10" style="192" bestFit="1" customWidth="1"/>
    <col min="2066" max="2304" width="9.1796875" style="192"/>
    <col min="2305" max="2305" width="2.26953125" style="192" customWidth="1"/>
    <col min="2306" max="2306" width="39.453125" style="192" customWidth="1"/>
    <col min="2307" max="2307" width="2.26953125" style="192" customWidth="1"/>
    <col min="2308" max="2309" width="10.26953125" style="192" bestFit="1" customWidth="1"/>
    <col min="2310" max="2310" width="2.26953125" style="192" customWidth="1"/>
    <col min="2311" max="2312" width="10" style="192" bestFit="1" customWidth="1"/>
    <col min="2313" max="2313" width="2.26953125" style="192" customWidth="1"/>
    <col min="2314" max="2315" width="9.1796875" style="192"/>
    <col min="2316" max="2316" width="2.26953125" style="192" customWidth="1"/>
    <col min="2317" max="2318" width="10" style="192" bestFit="1" customWidth="1"/>
    <col min="2319" max="2319" width="2.26953125" style="192" customWidth="1"/>
    <col min="2320" max="2321" width="10" style="192" bestFit="1" customWidth="1"/>
    <col min="2322" max="2560" width="9.1796875" style="192"/>
    <col min="2561" max="2561" width="2.26953125" style="192" customWidth="1"/>
    <col min="2562" max="2562" width="39.453125" style="192" customWidth="1"/>
    <col min="2563" max="2563" width="2.26953125" style="192" customWidth="1"/>
    <col min="2564" max="2565" width="10.26953125" style="192" bestFit="1" customWidth="1"/>
    <col min="2566" max="2566" width="2.26953125" style="192" customWidth="1"/>
    <col min="2567" max="2568" width="10" style="192" bestFit="1" customWidth="1"/>
    <col min="2569" max="2569" width="2.26953125" style="192" customWidth="1"/>
    <col min="2570" max="2571" width="9.1796875" style="192"/>
    <col min="2572" max="2572" width="2.26953125" style="192" customWidth="1"/>
    <col min="2573" max="2574" width="10" style="192" bestFit="1" customWidth="1"/>
    <col min="2575" max="2575" width="2.26953125" style="192" customWidth="1"/>
    <col min="2576" max="2577" width="10" style="192" bestFit="1" customWidth="1"/>
    <col min="2578" max="2816" width="9.1796875" style="192"/>
    <col min="2817" max="2817" width="2.26953125" style="192" customWidth="1"/>
    <col min="2818" max="2818" width="39.453125" style="192" customWidth="1"/>
    <col min="2819" max="2819" width="2.26953125" style="192" customWidth="1"/>
    <col min="2820" max="2821" width="10.26953125" style="192" bestFit="1" customWidth="1"/>
    <col min="2822" max="2822" width="2.26953125" style="192" customWidth="1"/>
    <col min="2823" max="2824" width="10" style="192" bestFit="1" customWidth="1"/>
    <col min="2825" max="2825" width="2.26953125" style="192" customWidth="1"/>
    <col min="2826" max="2827" width="9.1796875" style="192"/>
    <col min="2828" max="2828" width="2.26953125" style="192" customWidth="1"/>
    <col min="2829" max="2830" width="10" style="192" bestFit="1" customWidth="1"/>
    <col min="2831" max="2831" width="2.26953125" style="192" customWidth="1"/>
    <col min="2832" max="2833" width="10" style="192" bestFit="1" customWidth="1"/>
    <col min="2834" max="3072" width="9.1796875" style="192"/>
    <col min="3073" max="3073" width="2.26953125" style="192" customWidth="1"/>
    <col min="3074" max="3074" width="39.453125" style="192" customWidth="1"/>
    <col min="3075" max="3075" width="2.26953125" style="192" customWidth="1"/>
    <col min="3076" max="3077" width="10.26953125" style="192" bestFit="1" customWidth="1"/>
    <col min="3078" max="3078" width="2.26953125" style="192" customWidth="1"/>
    <col min="3079" max="3080" width="10" style="192" bestFit="1" customWidth="1"/>
    <col min="3081" max="3081" width="2.26953125" style="192" customWidth="1"/>
    <col min="3082" max="3083" width="9.1796875" style="192"/>
    <col min="3084" max="3084" width="2.26953125" style="192" customWidth="1"/>
    <col min="3085" max="3086" width="10" style="192" bestFit="1" customWidth="1"/>
    <col min="3087" max="3087" width="2.26953125" style="192" customWidth="1"/>
    <col min="3088" max="3089" width="10" style="192" bestFit="1" customWidth="1"/>
    <col min="3090" max="3328" width="9.1796875" style="192"/>
    <col min="3329" max="3329" width="2.26953125" style="192" customWidth="1"/>
    <col min="3330" max="3330" width="39.453125" style="192" customWidth="1"/>
    <col min="3331" max="3331" width="2.26953125" style="192" customWidth="1"/>
    <col min="3332" max="3333" width="10.26953125" style="192" bestFit="1" customWidth="1"/>
    <col min="3334" max="3334" width="2.26953125" style="192" customWidth="1"/>
    <col min="3335" max="3336" width="10" style="192" bestFit="1" customWidth="1"/>
    <col min="3337" max="3337" width="2.26953125" style="192" customWidth="1"/>
    <col min="3338" max="3339" width="9.1796875" style="192"/>
    <col min="3340" max="3340" width="2.26953125" style="192" customWidth="1"/>
    <col min="3341" max="3342" width="10" style="192" bestFit="1" customWidth="1"/>
    <col min="3343" max="3343" width="2.26953125" style="192" customWidth="1"/>
    <col min="3344" max="3345" width="10" style="192" bestFit="1" customWidth="1"/>
    <col min="3346" max="3584" width="9.1796875" style="192"/>
    <col min="3585" max="3585" width="2.26953125" style="192" customWidth="1"/>
    <col min="3586" max="3586" width="39.453125" style="192" customWidth="1"/>
    <col min="3587" max="3587" width="2.26953125" style="192" customWidth="1"/>
    <col min="3588" max="3589" width="10.26953125" style="192" bestFit="1" customWidth="1"/>
    <col min="3590" max="3590" width="2.26953125" style="192" customWidth="1"/>
    <col min="3591" max="3592" width="10" style="192" bestFit="1" customWidth="1"/>
    <col min="3593" max="3593" width="2.26953125" style="192" customWidth="1"/>
    <col min="3594" max="3595" width="9.1796875" style="192"/>
    <col min="3596" max="3596" width="2.26953125" style="192" customWidth="1"/>
    <col min="3597" max="3598" width="10" style="192" bestFit="1" customWidth="1"/>
    <col min="3599" max="3599" width="2.26953125" style="192" customWidth="1"/>
    <col min="3600" max="3601" width="10" style="192" bestFit="1" customWidth="1"/>
    <col min="3602" max="3840" width="9.1796875" style="192"/>
    <col min="3841" max="3841" width="2.26953125" style="192" customWidth="1"/>
    <col min="3842" max="3842" width="39.453125" style="192" customWidth="1"/>
    <col min="3843" max="3843" width="2.26953125" style="192" customWidth="1"/>
    <col min="3844" max="3845" width="10.26953125" style="192" bestFit="1" customWidth="1"/>
    <col min="3846" max="3846" width="2.26953125" style="192" customWidth="1"/>
    <col min="3847" max="3848" width="10" style="192" bestFit="1" customWidth="1"/>
    <col min="3849" max="3849" width="2.26953125" style="192" customWidth="1"/>
    <col min="3850" max="3851" width="9.1796875" style="192"/>
    <col min="3852" max="3852" width="2.26953125" style="192" customWidth="1"/>
    <col min="3853" max="3854" width="10" style="192" bestFit="1" customWidth="1"/>
    <col min="3855" max="3855" width="2.26953125" style="192" customWidth="1"/>
    <col min="3856" max="3857" width="10" style="192" bestFit="1" customWidth="1"/>
    <col min="3858" max="4096" width="9.1796875" style="192"/>
    <col min="4097" max="4097" width="2.26953125" style="192" customWidth="1"/>
    <col min="4098" max="4098" width="39.453125" style="192" customWidth="1"/>
    <col min="4099" max="4099" width="2.26953125" style="192" customWidth="1"/>
    <col min="4100" max="4101" width="10.26953125" style="192" bestFit="1" customWidth="1"/>
    <col min="4102" max="4102" width="2.26953125" style="192" customWidth="1"/>
    <col min="4103" max="4104" width="10" style="192" bestFit="1" customWidth="1"/>
    <col min="4105" max="4105" width="2.26953125" style="192" customWidth="1"/>
    <col min="4106" max="4107" width="9.1796875" style="192"/>
    <col min="4108" max="4108" width="2.26953125" style="192" customWidth="1"/>
    <col min="4109" max="4110" width="10" style="192" bestFit="1" customWidth="1"/>
    <col min="4111" max="4111" width="2.26953125" style="192" customWidth="1"/>
    <col min="4112" max="4113" width="10" style="192" bestFit="1" customWidth="1"/>
    <col min="4114" max="4352" width="9.1796875" style="192"/>
    <col min="4353" max="4353" width="2.26953125" style="192" customWidth="1"/>
    <col min="4354" max="4354" width="39.453125" style="192" customWidth="1"/>
    <col min="4355" max="4355" width="2.26953125" style="192" customWidth="1"/>
    <col min="4356" max="4357" width="10.26953125" style="192" bestFit="1" customWidth="1"/>
    <col min="4358" max="4358" width="2.26953125" style="192" customWidth="1"/>
    <col min="4359" max="4360" width="10" style="192" bestFit="1" customWidth="1"/>
    <col min="4361" max="4361" width="2.26953125" style="192" customWidth="1"/>
    <col min="4362" max="4363" width="9.1796875" style="192"/>
    <col min="4364" max="4364" width="2.26953125" style="192" customWidth="1"/>
    <col min="4365" max="4366" width="10" style="192" bestFit="1" customWidth="1"/>
    <col min="4367" max="4367" width="2.26953125" style="192" customWidth="1"/>
    <col min="4368" max="4369" width="10" style="192" bestFit="1" customWidth="1"/>
    <col min="4370" max="4608" width="9.1796875" style="192"/>
    <col min="4609" max="4609" width="2.26953125" style="192" customWidth="1"/>
    <col min="4610" max="4610" width="39.453125" style="192" customWidth="1"/>
    <col min="4611" max="4611" width="2.26953125" style="192" customWidth="1"/>
    <col min="4612" max="4613" width="10.26953125" style="192" bestFit="1" customWidth="1"/>
    <col min="4614" max="4614" width="2.26953125" style="192" customWidth="1"/>
    <col min="4615" max="4616" width="10" style="192" bestFit="1" customWidth="1"/>
    <col min="4617" max="4617" width="2.26953125" style="192" customWidth="1"/>
    <col min="4618" max="4619" width="9.1796875" style="192"/>
    <col min="4620" max="4620" width="2.26953125" style="192" customWidth="1"/>
    <col min="4621" max="4622" width="10" style="192" bestFit="1" customWidth="1"/>
    <col min="4623" max="4623" width="2.26953125" style="192" customWidth="1"/>
    <col min="4624" max="4625" width="10" style="192" bestFit="1" customWidth="1"/>
    <col min="4626" max="4864" width="9.1796875" style="192"/>
    <col min="4865" max="4865" width="2.26953125" style="192" customWidth="1"/>
    <col min="4866" max="4866" width="39.453125" style="192" customWidth="1"/>
    <col min="4867" max="4867" width="2.26953125" style="192" customWidth="1"/>
    <col min="4868" max="4869" width="10.26953125" style="192" bestFit="1" customWidth="1"/>
    <col min="4870" max="4870" width="2.26953125" style="192" customWidth="1"/>
    <col min="4871" max="4872" width="10" style="192" bestFit="1" customWidth="1"/>
    <col min="4873" max="4873" width="2.26953125" style="192" customWidth="1"/>
    <col min="4874" max="4875" width="9.1796875" style="192"/>
    <col min="4876" max="4876" width="2.26953125" style="192" customWidth="1"/>
    <col min="4877" max="4878" width="10" style="192" bestFit="1" customWidth="1"/>
    <col min="4879" max="4879" width="2.26953125" style="192" customWidth="1"/>
    <col min="4880" max="4881" width="10" style="192" bestFit="1" customWidth="1"/>
    <col min="4882" max="5120" width="9.1796875" style="192"/>
    <col min="5121" max="5121" width="2.26953125" style="192" customWidth="1"/>
    <col min="5122" max="5122" width="39.453125" style="192" customWidth="1"/>
    <col min="5123" max="5123" width="2.26953125" style="192" customWidth="1"/>
    <col min="5124" max="5125" width="10.26953125" style="192" bestFit="1" customWidth="1"/>
    <col min="5126" max="5126" width="2.26953125" style="192" customWidth="1"/>
    <col min="5127" max="5128" width="10" style="192" bestFit="1" customWidth="1"/>
    <col min="5129" max="5129" width="2.26953125" style="192" customWidth="1"/>
    <col min="5130" max="5131" width="9.1796875" style="192"/>
    <col min="5132" max="5132" width="2.26953125" style="192" customWidth="1"/>
    <col min="5133" max="5134" width="10" style="192" bestFit="1" customWidth="1"/>
    <col min="5135" max="5135" width="2.26953125" style="192" customWidth="1"/>
    <col min="5136" max="5137" width="10" style="192" bestFit="1" customWidth="1"/>
    <col min="5138" max="5376" width="9.1796875" style="192"/>
    <col min="5377" max="5377" width="2.26953125" style="192" customWidth="1"/>
    <col min="5378" max="5378" width="39.453125" style="192" customWidth="1"/>
    <col min="5379" max="5379" width="2.26953125" style="192" customWidth="1"/>
    <col min="5380" max="5381" width="10.26953125" style="192" bestFit="1" customWidth="1"/>
    <col min="5382" max="5382" width="2.26953125" style="192" customWidth="1"/>
    <col min="5383" max="5384" width="10" style="192" bestFit="1" customWidth="1"/>
    <col min="5385" max="5385" width="2.26953125" style="192" customWidth="1"/>
    <col min="5386" max="5387" width="9.1796875" style="192"/>
    <col min="5388" max="5388" width="2.26953125" style="192" customWidth="1"/>
    <col min="5389" max="5390" width="10" style="192" bestFit="1" customWidth="1"/>
    <col min="5391" max="5391" width="2.26953125" style="192" customWidth="1"/>
    <col min="5392" max="5393" width="10" style="192" bestFit="1" customWidth="1"/>
    <col min="5394" max="5632" width="9.1796875" style="192"/>
    <col min="5633" max="5633" width="2.26953125" style="192" customWidth="1"/>
    <col min="5634" max="5634" width="39.453125" style="192" customWidth="1"/>
    <col min="5635" max="5635" width="2.26953125" style="192" customWidth="1"/>
    <col min="5636" max="5637" width="10.26953125" style="192" bestFit="1" customWidth="1"/>
    <col min="5638" max="5638" width="2.26953125" style="192" customWidth="1"/>
    <col min="5639" max="5640" width="10" style="192" bestFit="1" customWidth="1"/>
    <col min="5641" max="5641" width="2.26953125" style="192" customWidth="1"/>
    <col min="5642" max="5643" width="9.1796875" style="192"/>
    <col min="5644" max="5644" width="2.26953125" style="192" customWidth="1"/>
    <col min="5645" max="5646" width="10" style="192" bestFit="1" customWidth="1"/>
    <col min="5647" max="5647" width="2.26953125" style="192" customWidth="1"/>
    <col min="5648" max="5649" width="10" style="192" bestFit="1" customWidth="1"/>
    <col min="5650" max="5888" width="9.1796875" style="192"/>
    <col min="5889" max="5889" width="2.26953125" style="192" customWidth="1"/>
    <col min="5890" max="5890" width="39.453125" style="192" customWidth="1"/>
    <col min="5891" max="5891" width="2.26953125" style="192" customWidth="1"/>
    <col min="5892" max="5893" width="10.26953125" style="192" bestFit="1" customWidth="1"/>
    <col min="5894" max="5894" width="2.26953125" style="192" customWidth="1"/>
    <col min="5895" max="5896" width="10" style="192" bestFit="1" customWidth="1"/>
    <col min="5897" max="5897" width="2.26953125" style="192" customWidth="1"/>
    <col min="5898" max="5899" width="9.1796875" style="192"/>
    <col min="5900" max="5900" width="2.26953125" style="192" customWidth="1"/>
    <col min="5901" max="5902" width="10" style="192" bestFit="1" customWidth="1"/>
    <col min="5903" max="5903" width="2.26953125" style="192" customWidth="1"/>
    <col min="5904" max="5905" width="10" style="192" bestFit="1" customWidth="1"/>
    <col min="5906" max="6144" width="9.1796875" style="192"/>
    <col min="6145" max="6145" width="2.26953125" style="192" customWidth="1"/>
    <col min="6146" max="6146" width="39.453125" style="192" customWidth="1"/>
    <col min="6147" max="6147" width="2.26953125" style="192" customWidth="1"/>
    <col min="6148" max="6149" width="10.26953125" style="192" bestFit="1" customWidth="1"/>
    <col min="6150" max="6150" width="2.26953125" style="192" customWidth="1"/>
    <col min="6151" max="6152" width="10" style="192" bestFit="1" customWidth="1"/>
    <col min="6153" max="6153" width="2.26953125" style="192" customWidth="1"/>
    <col min="6154" max="6155" width="9.1796875" style="192"/>
    <col min="6156" max="6156" width="2.26953125" style="192" customWidth="1"/>
    <col min="6157" max="6158" width="10" style="192" bestFit="1" customWidth="1"/>
    <col min="6159" max="6159" width="2.26953125" style="192" customWidth="1"/>
    <col min="6160" max="6161" width="10" style="192" bestFit="1" customWidth="1"/>
    <col min="6162" max="6400" width="9.1796875" style="192"/>
    <col min="6401" max="6401" width="2.26953125" style="192" customWidth="1"/>
    <col min="6402" max="6402" width="39.453125" style="192" customWidth="1"/>
    <col min="6403" max="6403" width="2.26953125" style="192" customWidth="1"/>
    <col min="6404" max="6405" width="10.26953125" style="192" bestFit="1" customWidth="1"/>
    <col min="6406" max="6406" width="2.26953125" style="192" customWidth="1"/>
    <col min="6407" max="6408" width="10" style="192" bestFit="1" customWidth="1"/>
    <col min="6409" max="6409" width="2.26953125" style="192" customWidth="1"/>
    <col min="6410" max="6411" width="9.1796875" style="192"/>
    <col min="6412" max="6412" width="2.26953125" style="192" customWidth="1"/>
    <col min="6413" max="6414" width="10" style="192" bestFit="1" customWidth="1"/>
    <col min="6415" max="6415" width="2.26953125" style="192" customWidth="1"/>
    <col min="6416" max="6417" width="10" style="192" bestFit="1" customWidth="1"/>
    <col min="6418" max="6656" width="9.1796875" style="192"/>
    <col min="6657" max="6657" width="2.26953125" style="192" customWidth="1"/>
    <col min="6658" max="6658" width="39.453125" style="192" customWidth="1"/>
    <col min="6659" max="6659" width="2.26953125" style="192" customWidth="1"/>
    <col min="6660" max="6661" width="10.26953125" style="192" bestFit="1" customWidth="1"/>
    <col min="6662" max="6662" width="2.26953125" style="192" customWidth="1"/>
    <col min="6663" max="6664" width="10" style="192" bestFit="1" customWidth="1"/>
    <col min="6665" max="6665" width="2.26953125" style="192" customWidth="1"/>
    <col min="6666" max="6667" width="9.1796875" style="192"/>
    <col min="6668" max="6668" width="2.26953125" style="192" customWidth="1"/>
    <col min="6669" max="6670" width="10" style="192" bestFit="1" customWidth="1"/>
    <col min="6671" max="6671" width="2.26953125" style="192" customWidth="1"/>
    <col min="6672" max="6673" width="10" style="192" bestFit="1" customWidth="1"/>
    <col min="6674" max="6912" width="9.1796875" style="192"/>
    <col min="6913" max="6913" width="2.26953125" style="192" customWidth="1"/>
    <col min="6914" max="6914" width="39.453125" style="192" customWidth="1"/>
    <col min="6915" max="6915" width="2.26953125" style="192" customWidth="1"/>
    <col min="6916" max="6917" width="10.26953125" style="192" bestFit="1" customWidth="1"/>
    <col min="6918" max="6918" width="2.26953125" style="192" customWidth="1"/>
    <col min="6919" max="6920" width="10" style="192" bestFit="1" customWidth="1"/>
    <col min="6921" max="6921" width="2.26953125" style="192" customWidth="1"/>
    <col min="6922" max="6923" width="9.1796875" style="192"/>
    <col min="6924" max="6924" width="2.26953125" style="192" customWidth="1"/>
    <col min="6925" max="6926" width="10" style="192" bestFit="1" customWidth="1"/>
    <col min="6927" max="6927" width="2.26953125" style="192" customWidth="1"/>
    <col min="6928" max="6929" width="10" style="192" bestFit="1" customWidth="1"/>
    <col min="6930" max="7168" width="9.1796875" style="192"/>
    <col min="7169" max="7169" width="2.26953125" style="192" customWidth="1"/>
    <col min="7170" max="7170" width="39.453125" style="192" customWidth="1"/>
    <col min="7171" max="7171" width="2.26953125" style="192" customWidth="1"/>
    <col min="7172" max="7173" width="10.26953125" style="192" bestFit="1" customWidth="1"/>
    <col min="7174" max="7174" width="2.26953125" style="192" customWidth="1"/>
    <col min="7175" max="7176" width="10" style="192" bestFit="1" customWidth="1"/>
    <col min="7177" max="7177" width="2.26953125" style="192" customWidth="1"/>
    <col min="7178" max="7179" width="9.1796875" style="192"/>
    <col min="7180" max="7180" width="2.26953125" style="192" customWidth="1"/>
    <col min="7181" max="7182" width="10" style="192" bestFit="1" customWidth="1"/>
    <col min="7183" max="7183" width="2.26953125" style="192" customWidth="1"/>
    <col min="7184" max="7185" width="10" style="192" bestFit="1" customWidth="1"/>
    <col min="7186" max="7424" width="9.1796875" style="192"/>
    <col min="7425" max="7425" width="2.26953125" style="192" customWidth="1"/>
    <col min="7426" max="7426" width="39.453125" style="192" customWidth="1"/>
    <col min="7427" max="7427" width="2.26953125" style="192" customWidth="1"/>
    <col min="7428" max="7429" width="10.26953125" style="192" bestFit="1" customWidth="1"/>
    <col min="7430" max="7430" width="2.26953125" style="192" customWidth="1"/>
    <col min="7431" max="7432" width="10" style="192" bestFit="1" customWidth="1"/>
    <col min="7433" max="7433" width="2.26953125" style="192" customWidth="1"/>
    <col min="7434" max="7435" width="9.1796875" style="192"/>
    <col min="7436" max="7436" width="2.26953125" style="192" customWidth="1"/>
    <col min="7437" max="7438" width="10" style="192" bestFit="1" customWidth="1"/>
    <col min="7439" max="7439" width="2.26953125" style="192" customWidth="1"/>
    <col min="7440" max="7441" width="10" style="192" bestFit="1" customWidth="1"/>
    <col min="7442" max="7680" width="9.1796875" style="192"/>
    <col min="7681" max="7681" width="2.26953125" style="192" customWidth="1"/>
    <col min="7682" max="7682" width="39.453125" style="192" customWidth="1"/>
    <col min="7683" max="7683" width="2.26953125" style="192" customWidth="1"/>
    <col min="7684" max="7685" width="10.26953125" style="192" bestFit="1" customWidth="1"/>
    <col min="7686" max="7686" width="2.26953125" style="192" customWidth="1"/>
    <col min="7687" max="7688" width="10" style="192" bestFit="1" customWidth="1"/>
    <col min="7689" max="7689" width="2.26953125" style="192" customWidth="1"/>
    <col min="7690" max="7691" width="9.1796875" style="192"/>
    <col min="7692" max="7692" width="2.26953125" style="192" customWidth="1"/>
    <col min="7693" max="7694" width="10" style="192" bestFit="1" customWidth="1"/>
    <col min="7695" max="7695" width="2.26953125" style="192" customWidth="1"/>
    <col min="7696" max="7697" width="10" style="192" bestFit="1" customWidth="1"/>
    <col min="7698" max="7936" width="9.1796875" style="192"/>
    <col min="7937" max="7937" width="2.26953125" style="192" customWidth="1"/>
    <col min="7938" max="7938" width="39.453125" style="192" customWidth="1"/>
    <col min="7939" max="7939" width="2.26953125" style="192" customWidth="1"/>
    <col min="7940" max="7941" width="10.26953125" style="192" bestFit="1" customWidth="1"/>
    <col min="7942" max="7942" width="2.26953125" style="192" customWidth="1"/>
    <col min="7943" max="7944" width="10" style="192" bestFit="1" customWidth="1"/>
    <col min="7945" max="7945" width="2.26953125" style="192" customWidth="1"/>
    <col min="7946" max="7947" width="9.1796875" style="192"/>
    <col min="7948" max="7948" width="2.26953125" style="192" customWidth="1"/>
    <col min="7949" max="7950" width="10" style="192" bestFit="1" customWidth="1"/>
    <col min="7951" max="7951" width="2.26953125" style="192" customWidth="1"/>
    <col min="7952" max="7953" width="10" style="192" bestFit="1" customWidth="1"/>
    <col min="7954" max="8192" width="9.1796875" style="192"/>
    <col min="8193" max="8193" width="2.26953125" style="192" customWidth="1"/>
    <col min="8194" max="8194" width="39.453125" style="192" customWidth="1"/>
    <col min="8195" max="8195" width="2.26953125" style="192" customWidth="1"/>
    <col min="8196" max="8197" width="10.26953125" style="192" bestFit="1" customWidth="1"/>
    <col min="8198" max="8198" width="2.26953125" style="192" customWidth="1"/>
    <col min="8199" max="8200" width="10" style="192" bestFit="1" customWidth="1"/>
    <col min="8201" max="8201" width="2.26953125" style="192" customWidth="1"/>
    <col min="8202" max="8203" width="9.1796875" style="192"/>
    <col min="8204" max="8204" width="2.26953125" style="192" customWidth="1"/>
    <col min="8205" max="8206" width="10" style="192" bestFit="1" customWidth="1"/>
    <col min="8207" max="8207" width="2.26953125" style="192" customWidth="1"/>
    <col min="8208" max="8209" width="10" style="192" bestFit="1" customWidth="1"/>
    <col min="8210" max="8448" width="9.1796875" style="192"/>
    <col min="8449" max="8449" width="2.26953125" style="192" customWidth="1"/>
    <col min="8450" max="8450" width="39.453125" style="192" customWidth="1"/>
    <col min="8451" max="8451" width="2.26953125" style="192" customWidth="1"/>
    <col min="8452" max="8453" width="10.26953125" style="192" bestFit="1" customWidth="1"/>
    <col min="8454" max="8454" width="2.26953125" style="192" customWidth="1"/>
    <col min="8455" max="8456" width="10" style="192" bestFit="1" customWidth="1"/>
    <col min="8457" max="8457" width="2.26953125" style="192" customWidth="1"/>
    <col min="8458" max="8459" width="9.1796875" style="192"/>
    <col min="8460" max="8460" width="2.26953125" style="192" customWidth="1"/>
    <col min="8461" max="8462" width="10" style="192" bestFit="1" customWidth="1"/>
    <col min="8463" max="8463" width="2.26953125" style="192" customWidth="1"/>
    <col min="8464" max="8465" width="10" style="192" bestFit="1" customWidth="1"/>
    <col min="8466" max="8704" width="9.1796875" style="192"/>
    <col min="8705" max="8705" width="2.26953125" style="192" customWidth="1"/>
    <col min="8706" max="8706" width="39.453125" style="192" customWidth="1"/>
    <col min="8707" max="8707" width="2.26953125" style="192" customWidth="1"/>
    <col min="8708" max="8709" width="10.26953125" style="192" bestFit="1" customWidth="1"/>
    <col min="8710" max="8710" width="2.26953125" style="192" customWidth="1"/>
    <col min="8711" max="8712" width="10" style="192" bestFit="1" customWidth="1"/>
    <col min="8713" max="8713" width="2.26953125" style="192" customWidth="1"/>
    <col min="8714" max="8715" width="9.1796875" style="192"/>
    <col min="8716" max="8716" width="2.26953125" style="192" customWidth="1"/>
    <col min="8717" max="8718" width="10" style="192" bestFit="1" customWidth="1"/>
    <col min="8719" max="8719" width="2.26953125" style="192" customWidth="1"/>
    <col min="8720" max="8721" width="10" style="192" bestFit="1" customWidth="1"/>
    <col min="8722" max="8960" width="9.1796875" style="192"/>
    <col min="8961" max="8961" width="2.26953125" style="192" customWidth="1"/>
    <col min="8962" max="8962" width="39.453125" style="192" customWidth="1"/>
    <col min="8963" max="8963" width="2.26953125" style="192" customWidth="1"/>
    <col min="8964" max="8965" width="10.26953125" style="192" bestFit="1" customWidth="1"/>
    <col min="8966" max="8966" width="2.26953125" style="192" customWidth="1"/>
    <col min="8967" max="8968" width="10" style="192" bestFit="1" customWidth="1"/>
    <col min="8969" max="8969" width="2.26953125" style="192" customWidth="1"/>
    <col min="8970" max="8971" width="9.1796875" style="192"/>
    <col min="8972" max="8972" width="2.26953125" style="192" customWidth="1"/>
    <col min="8973" max="8974" width="10" style="192" bestFit="1" customWidth="1"/>
    <col min="8975" max="8975" width="2.26953125" style="192" customWidth="1"/>
    <col min="8976" max="8977" width="10" style="192" bestFit="1" customWidth="1"/>
    <col min="8978" max="9216" width="9.1796875" style="192"/>
    <col min="9217" max="9217" width="2.26953125" style="192" customWidth="1"/>
    <col min="9218" max="9218" width="39.453125" style="192" customWidth="1"/>
    <col min="9219" max="9219" width="2.26953125" style="192" customWidth="1"/>
    <col min="9220" max="9221" width="10.26953125" style="192" bestFit="1" customWidth="1"/>
    <col min="9222" max="9222" width="2.26953125" style="192" customWidth="1"/>
    <col min="9223" max="9224" width="10" style="192" bestFit="1" customWidth="1"/>
    <col min="9225" max="9225" width="2.26953125" style="192" customWidth="1"/>
    <col min="9226" max="9227" width="9.1796875" style="192"/>
    <col min="9228" max="9228" width="2.26953125" style="192" customWidth="1"/>
    <col min="9229" max="9230" width="10" style="192" bestFit="1" customWidth="1"/>
    <col min="9231" max="9231" width="2.26953125" style="192" customWidth="1"/>
    <col min="9232" max="9233" width="10" style="192" bestFit="1" customWidth="1"/>
    <col min="9234" max="9472" width="9.1796875" style="192"/>
    <col min="9473" max="9473" width="2.26953125" style="192" customWidth="1"/>
    <col min="9474" max="9474" width="39.453125" style="192" customWidth="1"/>
    <col min="9475" max="9475" width="2.26953125" style="192" customWidth="1"/>
    <col min="9476" max="9477" width="10.26953125" style="192" bestFit="1" customWidth="1"/>
    <col min="9478" max="9478" width="2.26953125" style="192" customWidth="1"/>
    <col min="9479" max="9480" width="10" style="192" bestFit="1" customWidth="1"/>
    <col min="9481" max="9481" width="2.26953125" style="192" customWidth="1"/>
    <col min="9482" max="9483" width="9.1796875" style="192"/>
    <col min="9484" max="9484" width="2.26953125" style="192" customWidth="1"/>
    <col min="9485" max="9486" width="10" style="192" bestFit="1" customWidth="1"/>
    <col min="9487" max="9487" width="2.26953125" style="192" customWidth="1"/>
    <col min="9488" max="9489" width="10" style="192" bestFit="1" customWidth="1"/>
    <col min="9490" max="9728" width="9.1796875" style="192"/>
    <col min="9729" max="9729" width="2.26953125" style="192" customWidth="1"/>
    <col min="9730" max="9730" width="39.453125" style="192" customWidth="1"/>
    <col min="9731" max="9731" width="2.26953125" style="192" customWidth="1"/>
    <col min="9732" max="9733" width="10.26953125" style="192" bestFit="1" customWidth="1"/>
    <col min="9734" max="9734" width="2.26953125" style="192" customWidth="1"/>
    <col min="9735" max="9736" width="10" style="192" bestFit="1" customWidth="1"/>
    <col min="9737" max="9737" width="2.26953125" style="192" customWidth="1"/>
    <col min="9738" max="9739" width="9.1796875" style="192"/>
    <col min="9740" max="9740" width="2.26953125" style="192" customWidth="1"/>
    <col min="9741" max="9742" width="10" style="192" bestFit="1" customWidth="1"/>
    <col min="9743" max="9743" width="2.26953125" style="192" customWidth="1"/>
    <col min="9744" max="9745" width="10" style="192" bestFit="1" customWidth="1"/>
    <col min="9746" max="9984" width="9.1796875" style="192"/>
    <col min="9985" max="9985" width="2.26953125" style="192" customWidth="1"/>
    <col min="9986" max="9986" width="39.453125" style="192" customWidth="1"/>
    <col min="9987" max="9987" width="2.26953125" style="192" customWidth="1"/>
    <col min="9988" max="9989" width="10.26953125" style="192" bestFit="1" customWidth="1"/>
    <col min="9990" max="9990" width="2.26953125" style="192" customWidth="1"/>
    <col min="9991" max="9992" width="10" style="192" bestFit="1" customWidth="1"/>
    <col min="9993" max="9993" width="2.26953125" style="192" customWidth="1"/>
    <col min="9994" max="9995" width="9.1796875" style="192"/>
    <col min="9996" max="9996" width="2.26953125" style="192" customWidth="1"/>
    <col min="9997" max="9998" width="10" style="192" bestFit="1" customWidth="1"/>
    <col min="9999" max="9999" width="2.26953125" style="192" customWidth="1"/>
    <col min="10000" max="10001" width="10" style="192" bestFit="1" customWidth="1"/>
    <col min="10002" max="10240" width="9.1796875" style="192"/>
    <col min="10241" max="10241" width="2.26953125" style="192" customWidth="1"/>
    <col min="10242" max="10242" width="39.453125" style="192" customWidth="1"/>
    <col min="10243" max="10243" width="2.26953125" style="192" customWidth="1"/>
    <col min="10244" max="10245" width="10.26953125" style="192" bestFit="1" customWidth="1"/>
    <col min="10246" max="10246" width="2.26953125" style="192" customWidth="1"/>
    <col min="10247" max="10248" width="10" style="192" bestFit="1" customWidth="1"/>
    <col min="10249" max="10249" width="2.26953125" style="192" customWidth="1"/>
    <col min="10250" max="10251" width="9.1796875" style="192"/>
    <col min="10252" max="10252" width="2.26953125" style="192" customWidth="1"/>
    <col min="10253" max="10254" width="10" style="192" bestFit="1" customWidth="1"/>
    <col min="10255" max="10255" width="2.26953125" style="192" customWidth="1"/>
    <col min="10256" max="10257" width="10" style="192" bestFit="1" customWidth="1"/>
    <col min="10258" max="10496" width="9.1796875" style="192"/>
    <col min="10497" max="10497" width="2.26953125" style="192" customWidth="1"/>
    <col min="10498" max="10498" width="39.453125" style="192" customWidth="1"/>
    <col min="10499" max="10499" width="2.26953125" style="192" customWidth="1"/>
    <col min="10500" max="10501" width="10.26953125" style="192" bestFit="1" customWidth="1"/>
    <col min="10502" max="10502" width="2.26953125" style="192" customWidth="1"/>
    <col min="10503" max="10504" width="10" style="192" bestFit="1" customWidth="1"/>
    <col min="10505" max="10505" width="2.26953125" style="192" customWidth="1"/>
    <col min="10506" max="10507" width="9.1796875" style="192"/>
    <col min="10508" max="10508" width="2.26953125" style="192" customWidth="1"/>
    <col min="10509" max="10510" width="10" style="192" bestFit="1" customWidth="1"/>
    <col min="10511" max="10511" width="2.26953125" style="192" customWidth="1"/>
    <col min="10512" max="10513" width="10" style="192" bestFit="1" customWidth="1"/>
    <col min="10514" max="10752" width="9.1796875" style="192"/>
    <col min="10753" max="10753" width="2.26953125" style="192" customWidth="1"/>
    <col min="10754" max="10754" width="39.453125" style="192" customWidth="1"/>
    <col min="10755" max="10755" width="2.26953125" style="192" customWidth="1"/>
    <col min="10756" max="10757" width="10.26953125" style="192" bestFit="1" customWidth="1"/>
    <col min="10758" max="10758" width="2.26953125" style="192" customWidth="1"/>
    <col min="10759" max="10760" width="10" style="192" bestFit="1" customWidth="1"/>
    <col min="10761" max="10761" width="2.26953125" style="192" customWidth="1"/>
    <col min="10762" max="10763" width="9.1796875" style="192"/>
    <col min="10764" max="10764" width="2.26953125" style="192" customWidth="1"/>
    <col min="10765" max="10766" width="10" style="192" bestFit="1" customWidth="1"/>
    <col min="10767" max="10767" width="2.26953125" style="192" customWidth="1"/>
    <col min="10768" max="10769" width="10" style="192" bestFit="1" customWidth="1"/>
    <col min="10770" max="11008" width="9.1796875" style="192"/>
    <col min="11009" max="11009" width="2.26953125" style="192" customWidth="1"/>
    <col min="11010" max="11010" width="39.453125" style="192" customWidth="1"/>
    <col min="11011" max="11011" width="2.26953125" style="192" customWidth="1"/>
    <col min="11012" max="11013" width="10.26953125" style="192" bestFit="1" customWidth="1"/>
    <col min="11014" max="11014" width="2.26953125" style="192" customWidth="1"/>
    <col min="11015" max="11016" width="10" style="192" bestFit="1" customWidth="1"/>
    <col min="11017" max="11017" width="2.26953125" style="192" customWidth="1"/>
    <col min="11018" max="11019" width="9.1796875" style="192"/>
    <col min="11020" max="11020" width="2.26953125" style="192" customWidth="1"/>
    <col min="11021" max="11022" width="10" style="192" bestFit="1" customWidth="1"/>
    <col min="11023" max="11023" width="2.26953125" style="192" customWidth="1"/>
    <col min="11024" max="11025" width="10" style="192" bestFit="1" customWidth="1"/>
    <col min="11026" max="11264" width="9.1796875" style="192"/>
    <col min="11265" max="11265" width="2.26953125" style="192" customWidth="1"/>
    <col min="11266" max="11266" width="39.453125" style="192" customWidth="1"/>
    <col min="11267" max="11267" width="2.26953125" style="192" customWidth="1"/>
    <col min="11268" max="11269" width="10.26953125" style="192" bestFit="1" customWidth="1"/>
    <col min="11270" max="11270" width="2.26953125" style="192" customWidth="1"/>
    <col min="11271" max="11272" width="10" style="192" bestFit="1" customWidth="1"/>
    <col min="11273" max="11273" width="2.26953125" style="192" customWidth="1"/>
    <col min="11274" max="11275" width="9.1796875" style="192"/>
    <col min="11276" max="11276" width="2.26953125" style="192" customWidth="1"/>
    <col min="11277" max="11278" width="10" style="192" bestFit="1" customWidth="1"/>
    <col min="11279" max="11279" width="2.26953125" style="192" customWidth="1"/>
    <col min="11280" max="11281" width="10" style="192" bestFit="1" customWidth="1"/>
    <col min="11282" max="11520" width="9.1796875" style="192"/>
    <col min="11521" max="11521" width="2.26953125" style="192" customWidth="1"/>
    <col min="11522" max="11522" width="39.453125" style="192" customWidth="1"/>
    <col min="11523" max="11523" width="2.26953125" style="192" customWidth="1"/>
    <col min="11524" max="11525" width="10.26953125" style="192" bestFit="1" customWidth="1"/>
    <col min="11526" max="11526" width="2.26953125" style="192" customWidth="1"/>
    <col min="11527" max="11528" width="10" style="192" bestFit="1" customWidth="1"/>
    <col min="11529" max="11529" width="2.26953125" style="192" customWidth="1"/>
    <col min="11530" max="11531" width="9.1796875" style="192"/>
    <col min="11532" max="11532" width="2.26953125" style="192" customWidth="1"/>
    <col min="11533" max="11534" width="10" style="192" bestFit="1" customWidth="1"/>
    <col min="11535" max="11535" width="2.26953125" style="192" customWidth="1"/>
    <col min="11536" max="11537" width="10" style="192" bestFit="1" customWidth="1"/>
    <col min="11538" max="11776" width="9.1796875" style="192"/>
    <col min="11777" max="11777" width="2.26953125" style="192" customWidth="1"/>
    <col min="11778" max="11778" width="39.453125" style="192" customWidth="1"/>
    <col min="11779" max="11779" width="2.26953125" style="192" customWidth="1"/>
    <col min="11780" max="11781" width="10.26953125" style="192" bestFit="1" customWidth="1"/>
    <col min="11782" max="11782" width="2.26953125" style="192" customWidth="1"/>
    <col min="11783" max="11784" width="10" style="192" bestFit="1" customWidth="1"/>
    <col min="11785" max="11785" width="2.26953125" style="192" customWidth="1"/>
    <col min="11786" max="11787" width="9.1796875" style="192"/>
    <col min="11788" max="11788" width="2.26953125" style="192" customWidth="1"/>
    <col min="11789" max="11790" width="10" style="192" bestFit="1" customWidth="1"/>
    <col min="11791" max="11791" width="2.26953125" style="192" customWidth="1"/>
    <col min="11792" max="11793" width="10" style="192" bestFit="1" customWidth="1"/>
    <col min="11794" max="12032" width="9.1796875" style="192"/>
    <col min="12033" max="12033" width="2.26953125" style="192" customWidth="1"/>
    <col min="12034" max="12034" width="39.453125" style="192" customWidth="1"/>
    <col min="12035" max="12035" width="2.26953125" style="192" customWidth="1"/>
    <col min="12036" max="12037" width="10.26953125" style="192" bestFit="1" customWidth="1"/>
    <col min="12038" max="12038" width="2.26953125" style="192" customWidth="1"/>
    <col min="12039" max="12040" width="10" style="192" bestFit="1" customWidth="1"/>
    <col min="12041" max="12041" width="2.26953125" style="192" customWidth="1"/>
    <col min="12042" max="12043" width="9.1796875" style="192"/>
    <col min="12044" max="12044" width="2.26953125" style="192" customWidth="1"/>
    <col min="12045" max="12046" width="10" style="192" bestFit="1" customWidth="1"/>
    <col min="12047" max="12047" width="2.26953125" style="192" customWidth="1"/>
    <col min="12048" max="12049" width="10" style="192" bestFit="1" customWidth="1"/>
    <col min="12050" max="12288" width="9.1796875" style="192"/>
    <col min="12289" max="12289" width="2.26953125" style="192" customWidth="1"/>
    <col min="12290" max="12290" width="39.453125" style="192" customWidth="1"/>
    <col min="12291" max="12291" width="2.26953125" style="192" customWidth="1"/>
    <col min="12292" max="12293" width="10.26953125" style="192" bestFit="1" customWidth="1"/>
    <col min="12294" max="12294" width="2.26953125" style="192" customWidth="1"/>
    <col min="12295" max="12296" width="10" style="192" bestFit="1" customWidth="1"/>
    <col min="12297" max="12297" width="2.26953125" style="192" customWidth="1"/>
    <col min="12298" max="12299" width="9.1796875" style="192"/>
    <col min="12300" max="12300" width="2.26953125" style="192" customWidth="1"/>
    <col min="12301" max="12302" width="10" style="192" bestFit="1" customWidth="1"/>
    <col min="12303" max="12303" width="2.26953125" style="192" customWidth="1"/>
    <col min="12304" max="12305" width="10" style="192" bestFit="1" customWidth="1"/>
    <col min="12306" max="12544" width="9.1796875" style="192"/>
    <col min="12545" max="12545" width="2.26953125" style="192" customWidth="1"/>
    <col min="12546" max="12546" width="39.453125" style="192" customWidth="1"/>
    <col min="12547" max="12547" width="2.26953125" style="192" customWidth="1"/>
    <col min="12548" max="12549" width="10.26953125" style="192" bestFit="1" customWidth="1"/>
    <col min="12550" max="12550" width="2.26953125" style="192" customWidth="1"/>
    <col min="12551" max="12552" width="10" style="192" bestFit="1" customWidth="1"/>
    <col min="12553" max="12553" width="2.26953125" style="192" customWidth="1"/>
    <col min="12554" max="12555" width="9.1796875" style="192"/>
    <col min="12556" max="12556" width="2.26953125" style="192" customWidth="1"/>
    <col min="12557" max="12558" width="10" style="192" bestFit="1" customWidth="1"/>
    <col min="12559" max="12559" width="2.26953125" style="192" customWidth="1"/>
    <col min="12560" max="12561" width="10" style="192" bestFit="1" customWidth="1"/>
    <col min="12562" max="12800" width="9.1796875" style="192"/>
    <col min="12801" max="12801" width="2.26953125" style="192" customWidth="1"/>
    <col min="12802" max="12802" width="39.453125" style="192" customWidth="1"/>
    <col min="12803" max="12803" width="2.26953125" style="192" customWidth="1"/>
    <col min="12804" max="12805" width="10.26953125" style="192" bestFit="1" customWidth="1"/>
    <col min="12806" max="12806" width="2.26953125" style="192" customWidth="1"/>
    <col min="12807" max="12808" width="10" style="192" bestFit="1" customWidth="1"/>
    <col min="12809" max="12809" width="2.26953125" style="192" customWidth="1"/>
    <col min="12810" max="12811" width="9.1796875" style="192"/>
    <col min="12812" max="12812" width="2.26953125" style="192" customWidth="1"/>
    <col min="12813" max="12814" width="10" style="192" bestFit="1" customWidth="1"/>
    <col min="12815" max="12815" width="2.26953125" style="192" customWidth="1"/>
    <col min="12816" max="12817" width="10" style="192" bestFit="1" customWidth="1"/>
    <col min="12818" max="13056" width="9.1796875" style="192"/>
    <col min="13057" max="13057" width="2.26953125" style="192" customWidth="1"/>
    <col min="13058" max="13058" width="39.453125" style="192" customWidth="1"/>
    <col min="13059" max="13059" width="2.26953125" style="192" customWidth="1"/>
    <col min="13060" max="13061" width="10.26953125" style="192" bestFit="1" customWidth="1"/>
    <col min="13062" max="13062" width="2.26953125" style="192" customWidth="1"/>
    <col min="13063" max="13064" width="10" style="192" bestFit="1" customWidth="1"/>
    <col min="13065" max="13065" width="2.26953125" style="192" customWidth="1"/>
    <col min="13066" max="13067" width="9.1796875" style="192"/>
    <col min="13068" max="13068" width="2.26953125" style="192" customWidth="1"/>
    <col min="13069" max="13070" width="10" style="192" bestFit="1" customWidth="1"/>
    <col min="13071" max="13071" width="2.26953125" style="192" customWidth="1"/>
    <col min="13072" max="13073" width="10" style="192" bestFit="1" customWidth="1"/>
    <col min="13074" max="13312" width="9.1796875" style="192"/>
    <col min="13313" max="13313" width="2.26953125" style="192" customWidth="1"/>
    <col min="13314" max="13314" width="39.453125" style="192" customWidth="1"/>
    <col min="13315" max="13315" width="2.26953125" style="192" customWidth="1"/>
    <col min="13316" max="13317" width="10.26953125" style="192" bestFit="1" customWidth="1"/>
    <col min="13318" max="13318" width="2.26953125" style="192" customWidth="1"/>
    <col min="13319" max="13320" width="10" style="192" bestFit="1" customWidth="1"/>
    <col min="13321" max="13321" width="2.26953125" style="192" customWidth="1"/>
    <col min="13322" max="13323" width="9.1796875" style="192"/>
    <col min="13324" max="13324" width="2.26953125" style="192" customWidth="1"/>
    <col min="13325" max="13326" width="10" style="192" bestFit="1" customWidth="1"/>
    <col min="13327" max="13327" width="2.26953125" style="192" customWidth="1"/>
    <col min="13328" max="13329" width="10" style="192" bestFit="1" customWidth="1"/>
    <col min="13330" max="13568" width="9.1796875" style="192"/>
    <col min="13569" max="13569" width="2.26953125" style="192" customWidth="1"/>
    <col min="13570" max="13570" width="39.453125" style="192" customWidth="1"/>
    <col min="13571" max="13571" width="2.26953125" style="192" customWidth="1"/>
    <col min="13572" max="13573" width="10.26953125" style="192" bestFit="1" customWidth="1"/>
    <col min="13574" max="13574" width="2.26953125" style="192" customWidth="1"/>
    <col min="13575" max="13576" width="10" style="192" bestFit="1" customWidth="1"/>
    <col min="13577" max="13577" width="2.26953125" style="192" customWidth="1"/>
    <col min="13578" max="13579" width="9.1796875" style="192"/>
    <col min="13580" max="13580" width="2.26953125" style="192" customWidth="1"/>
    <col min="13581" max="13582" width="10" style="192" bestFit="1" customWidth="1"/>
    <col min="13583" max="13583" width="2.26953125" style="192" customWidth="1"/>
    <col min="13584" max="13585" width="10" style="192" bestFit="1" customWidth="1"/>
    <col min="13586" max="13824" width="9.1796875" style="192"/>
    <col min="13825" max="13825" width="2.26953125" style="192" customWidth="1"/>
    <col min="13826" max="13826" width="39.453125" style="192" customWidth="1"/>
    <col min="13827" max="13827" width="2.26953125" style="192" customWidth="1"/>
    <col min="13828" max="13829" width="10.26953125" style="192" bestFit="1" customWidth="1"/>
    <col min="13830" max="13830" width="2.26953125" style="192" customWidth="1"/>
    <col min="13831" max="13832" width="10" style="192" bestFit="1" customWidth="1"/>
    <col min="13833" max="13833" width="2.26953125" style="192" customWidth="1"/>
    <col min="13834" max="13835" width="9.1796875" style="192"/>
    <col min="13836" max="13836" width="2.26953125" style="192" customWidth="1"/>
    <col min="13837" max="13838" width="10" style="192" bestFit="1" customWidth="1"/>
    <col min="13839" max="13839" width="2.26953125" style="192" customWidth="1"/>
    <col min="13840" max="13841" width="10" style="192" bestFit="1" customWidth="1"/>
    <col min="13842" max="14080" width="9.1796875" style="192"/>
    <col min="14081" max="14081" width="2.26953125" style="192" customWidth="1"/>
    <col min="14082" max="14082" width="39.453125" style="192" customWidth="1"/>
    <col min="14083" max="14083" width="2.26953125" style="192" customWidth="1"/>
    <col min="14084" max="14085" width="10.26953125" style="192" bestFit="1" customWidth="1"/>
    <col min="14086" max="14086" width="2.26953125" style="192" customWidth="1"/>
    <col min="14087" max="14088" width="10" style="192" bestFit="1" customWidth="1"/>
    <col min="14089" max="14089" width="2.26953125" style="192" customWidth="1"/>
    <col min="14090" max="14091" width="9.1796875" style="192"/>
    <col min="14092" max="14092" width="2.26953125" style="192" customWidth="1"/>
    <col min="14093" max="14094" width="10" style="192" bestFit="1" customWidth="1"/>
    <col min="14095" max="14095" width="2.26953125" style="192" customWidth="1"/>
    <col min="14096" max="14097" width="10" style="192" bestFit="1" customWidth="1"/>
    <col min="14098" max="14336" width="9.1796875" style="192"/>
    <col min="14337" max="14337" width="2.26953125" style="192" customWidth="1"/>
    <col min="14338" max="14338" width="39.453125" style="192" customWidth="1"/>
    <col min="14339" max="14339" width="2.26953125" style="192" customWidth="1"/>
    <col min="14340" max="14341" width="10.26953125" style="192" bestFit="1" customWidth="1"/>
    <col min="14342" max="14342" width="2.26953125" style="192" customWidth="1"/>
    <col min="14343" max="14344" width="10" style="192" bestFit="1" customWidth="1"/>
    <col min="14345" max="14345" width="2.26953125" style="192" customWidth="1"/>
    <col min="14346" max="14347" width="9.1796875" style="192"/>
    <col min="14348" max="14348" width="2.26953125" style="192" customWidth="1"/>
    <col min="14349" max="14350" width="10" style="192" bestFit="1" customWidth="1"/>
    <col min="14351" max="14351" width="2.26953125" style="192" customWidth="1"/>
    <col min="14352" max="14353" width="10" style="192" bestFit="1" customWidth="1"/>
    <col min="14354" max="14592" width="9.1796875" style="192"/>
    <col min="14593" max="14593" width="2.26953125" style="192" customWidth="1"/>
    <col min="14594" max="14594" width="39.453125" style="192" customWidth="1"/>
    <col min="14595" max="14595" width="2.26953125" style="192" customWidth="1"/>
    <col min="14596" max="14597" width="10.26953125" style="192" bestFit="1" customWidth="1"/>
    <col min="14598" max="14598" width="2.26953125" style="192" customWidth="1"/>
    <col min="14599" max="14600" width="10" style="192" bestFit="1" customWidth="1"/>
    <col min="14601" max="14601" width="2.26953125" style="192" customWidth="1"/>
    <col min="14602" max="14603" width="9.1796875" style="192"/>
    <col min="14604" max="14604" width="2.26953125" style="192" customWidth="1"/>
    <col min="14605" max="14606" width="10" style="192" bestFit="1" customWidth="1"/>
    <col min="14607" max="14607" width="2.26953125" style="192" customWidth="1"/>
    <col min="14608" max="14609" width="10" style="192" bestFit="1" customWidth="1"/>
    <col min="14610" max="14848" width="9.1796875" style="192"/>
    <col min="14849" max="14849" width="2.26953125" style="192" customWidth="1"/>
    <col min="14850" max="14850" width="39.453125" style="192" customWidth="1"/>
    <col min="14851" max="14851" width="2.26953125" style="192" customWidth="1"/>
    <col min="14852" max="14853" width="10.26953125" style="192" bestFit="1" customWidth="1"/>
    <col min="14854" max="14854" width="2.26953125" style="192" customWidth="1"/>
    <col min="14855" max="14856" width="10" style="192" bestFit="1" customWidth="1"/>
    <col min="14857" max="14857" width="2.26953125" style="192" customWidth="1"/>
    <col min="14858" max="14859" width="9.1796875" style="192"/>
    <col min="14860" max="14860" width="2.26953125" style="192" customWidth="1"/>
    <col min="14861" max="14862" width="10" style="192" bestFit="1" customWidth="1"/>
    <col min="14863" max="14863" width="2.26953125" style="192" customWidth="1"/>
    <col min="14864" max="14865" width="10" style="192" bestFit="1" customWidth="1"/>
    <col min="14866" max="15104" width="9.1796875" style="192"/>
    <col min="15105" max="15105" width="2.26953125" style="192" customWidth="1"/>
    <col min="15106" max="15106" width="39.453125" style="192" customWidth="1"/>
    <col min="15107" max="15107" width="2.26953125" style="192" customWidth="1"/>
    <col min="15108" max="15109" width="10.26953125" style="192" bestFit="1" customWidth="1"/>
    <col min="15110" max="15110" width="2.26953125" style="192" customWidth="1"/>
    <col min="15111" max="15112" width="10" style="192" bestFit="1" customWidth="1"/>
    <col min="15113" max="15113" width="2.26953125" style="192" customWidth="1"/>
    <col min="15114" max="15115" width="9.1796875" style="192"/>
    <col min="15116" max="15116" width="2.26953125" style="192" customWidth="1"/>
    <col min="15117" max="15118" width="10" style="192" bestFit="1" customWidth="1"/>
    <col min="15119" max="15119" width="2.26953125" style="192" customWidth="1"/>
    <col min="15120" max="15121" width="10" style="192" bestFit="1" customWidth="1"/>
    <col min="15122" max="15360" width="9.1796875" style="192"/>
    <col min="15361" max="15361" width="2.26953125" style="192" customWidth="1"/>
    <col min="15362" max="15362" width="39.453125" style="192" customWidth="1"/>
    <col min="15363" max="15363" width="2.26953125" style="192" customWidth="1"/>
    <col min="15364" max="15365" width="10.26953125" style="192" bestFit="1" customWidth="1"/>
    <col min="15366" max="15366" width="2.26953125" style="192" customWidth="1"/>
    <col min="15367" max="15368" width="10" style="192" bestFit="1" customWidth="1"/>
    <col min="15369" max="15369" width="2.26953125" style="192" customWidth="1"/>
    <col min="15370" max="15371" width="9.1796875" style="192"/>
    <col min="15372" max="15372" width="2.26953125" style="192" customWidth="1"/>
    <col min="15373" max="15374" width="10" style="192" bestFit="1" customWidth="1"/>
    <col min="15375" max="15375" width="2.26953125" style="192" customWidth="1"/>
    <col min="15376" max="15377" width="10" style="192" bestFit="1" customWidth="1"/>
    <col min="15378" max="15616" width="9.1796875" style="192"/>
    <col min="15617" max="15617" width="2.26953125" style="192" customWidth="1"/>
    <col min="15618" max="15618" width="39.453125" style="192" customWidth="1"/>
    <col min="15619" max="15619" width="2.26953125" style="192" customWidth="1"/>
    <col min="15620" max="15621" width="10.26953125" style="192" bestFit="1" customWidth="1"/>
    <col min="15622" max="15622" width="2.26953125" style="192" customWidth="1"/>
    <col min="15623" max="15624" width="10" style="192" bestFit="1" customWidth="1"/>
    <col min="15625" max="15625" width="2.26953125" style="192" customWidth="1"/>
    <col min="15626" max="15627" width="9.1796875" style="192"/>
    <col min="15628" max="15628" width="2.26953125" style="192" customWidth="1"/>
    <col min="15629" max="15630" width="10" style="192" bestFit="1" customWidth="1"/>
    <col min="15631" max="15631" width="2.26953125" style="192" customWidth="1"/>
    <col min="15632" max="15633" width="10" style="192" bestFit="1" customWidth="1"/>
    <col min="15634" max="15872" width="9.1796875" style="192"/>
    <col min="15873" max="15873" width="2.26953125" style="192" customWidth="1"/>
    <col min="15874" max="15874" width="39.453125" style="192" customWidth="1"/>
    <col min="15875" max="15875" width="2.26953125" style="192" customWidth="1"/>
    <col min="15876" max="15877" width="10.26953125" style="192" bestFit="1" customWidth="1"/>
    <col min="15878" max="15878" width="2.26953125" style="192" customWidth="1"/>
    <col min="15879" max="15880" width="10" style="192" bestFit="1" customWidth="1"/>
    <col min="15881" max="15881" width="2.26953125" style="192" customWidth="1"/>
    <col min="15882" max="15883" width="9.1796875" style="192"/>
    <col min="15884" max="15884" width="2.26953125" style="192" customWidth="1"/>
    <col min="15885" max="15886" width="10" style="192" bestFit="1" customWidth="1"/>
    <col min="15887" max="15887" width="2.26953125" style="192" customWidth="1"/>
    <col min="15888" max="15889" width="10" style="192" bestFit="1" customWidth="1"/>
    <col min="15890" max="16128" width="9.1796875" style="192"/>
    <col min="16129" max="16129" width="2.26953125" style="192" customWidth="1"/>
    <col min="16130" max="16130" width="39.453125" style="192" customWidth="1"/>
    <col min="16131" max="16131" width="2.26953125" style="192" customWidth="1"/>
    <col min="16132" max="16133" width="10.26953125" style="192" bestFit="1" customWidth="1"/>
    <col min="16134" max="16134" width="2.26953125" style="192" customWidth="1"/>
    <col min="16135" max="16136" width="10" style="192" bestFit="1" customWidth="1"/>
    <col min="16137" max="16137" width="2.26953125" style="192" customWidth="1"/>
    <col min="16138" max="16139" width="9.1796875" style="192"/>
    <col min="16140" max="16140" width="2.26953125" style="192" customWidth="1"/>
    <col min="16141" max="16142" width="10" style="192" bestFit="1" customWidth="1"/>
    <col min="16143" max="16143" width="2.26953125" style="192" customWidth="1"/>
    <col min="16144" max="16145" width="10" style="192" bestFit="1" customWidth="1"/>
    <col min="16146" max="16384" width="9.1796875" style="192"/>
  </cols>
  <sheetData>
    <row r="1" spans="1:17" x14ac:dyDescent="0.25">
      <c r="A1" s="191" t="s">
        <v>198</v>
      </c>
    </row>
    <row r="2" spans="1:17" x14ac:dyDescent="0.25">
      <c r="A2" s="191" t="s">
        <v>199</v>
      </c>
    </row>
    <row r="3" spans="1:17" x14ac:dyDescent="0.25">
      <c r="A3" s="191" t="s">
        <v>200</v>
      </c>
    </row>
    <row r="5" spans="1:17" s="191" customFormat="1" x14ac:dyDescent="0.25">
      <c r="D5" s="236" t="s">
        <v>201</v>
      </c>
      <c r="E5" s="236"/>
      <c r="G5" s="236" t="s">
        <v>202</v>
      </c>
      <c r="H5" s="236"/>
      <c r="J5" s="236" t="s">
        <v>203</v>
      </c>
      <c r="K5" s="236"/>
      <c r="M5" s="236" t="s">
        <v>204</v>
      </c>
      <c r="N5" s="236"/>
      <c r="P5" s="236" t="s">
        <v>205</v>
      </c>
      <c r="Q5" s="236"/>
    </row>
    <row r="7" spans="1:17" x14ac:dyDescent="0.25">
      <c r="B7" s="192" t="s">
        <v>206</v>
      </c>
      <c r="D7" s="192">
        <v>38457.519999999997</v>
      </c>
      <c r="G7" s="192">
        <v>32175.84</v>
      </c>
      <c r="H7" s="192">
        <v>45994.559999999998</v>
      </c>
      <c r="P7" s="192">
        <f>D7-E7+G7-H7+J7-K7</f>
        <v>24638.800000000003</v>
      </c>
    </row>
    <row r="9" spans="1:17" x14ac:dyDescent="0.25">
      <c r="B9" s="192" t="s">
        <v>207</v>
      </c>
      <c r="E9" s="192">
        <f>7426.71+30448.81</f>
        <v>37875.520000000004</v>
      </c>
      <c r="Q9" s="192">
        <f>E9</f>
        <v>37875.520000000004</v>
      </c>
    </row>
    <row r="10" spans="1:17" x14ac:dyDescent="0.25">
      <c r="B10" s="192" t="s">
        <v>208</v>
      </c>
      <c r="E10" s="192">
        <v>582</v>
      </c>
      <c r="Q10" s="192">
        <f>E10</f>
        <v>582</v>
      </c>
    </row>
    <row r="12" spans="1:17" x14ac:dyDescent="0.25">
      <c r="B12" s="192" t="s">
        <v>209</v>
      </c>
    </row>
    <row r="14" spans="1:17" x14ac:dyDescent="0.25">
      <c r="B14" s="192" t="s">
        <v>210</v>
      </c>
      <c r="H14" s="192">
        <f>11260+2449+2327.1</f>
        <v>16036.1</v>
      </c>
      <c r="N14" s="192">
        <f>H14+K14-J14</f>
        <v>16036.1</v>
      </c>
    </row>
    <row r="16" spans="1:17" x14ac:dyDescent="0.25">
      <c r="B16" s="192" t="s">
        <v>211</v>
      </c>
      <c r="N16" s="192">
        <f>H16+K16-J16</f>
        <v>0</v>
      </c>
    </row>
    <row r="18" spans="2:14" x14ac:dyDescent="0.25">
      <c r="B18" s="192" t="s">
        <v>8</v>
      </c>
      <c r="H18" s="192">
        <f>382.48+4483.73</f>
        <v>4866.2099999999991</v>
      </c>
      <c r="N18" s="192">
        <f>H18+K18-J18-G18</f>
        <v>4866.2099999999991</v>
      </c>
    </row>
    <row r="20" spans="2:14" x14ac:dyDescent="0.25">
      <c r="B20" s="192" t="s">
        <v>212</v>
      </c>
      <c r="H20" s="192">
        <f>950+1784.28+810+600+972+240+675</f>
        <v>6031.28</v>
      </c>
      <c r="N20" s="192">
        <f>H20+K20-J20</f>
        <v>6031.28</v>
      </c>
    </row>
    <row r="22" spans="2:14" x14ac:dyDescent="0.25">
      <c r="B22" s="192" t="s">
        <v>213</v>
      </c>
      <c r="H22" s="192">
        <v>687.51</v>
      </c>
      <c r="N22" s="192">
        <f>H22+K22-J22</f>
        <v>687.51</v>
      </c>
    </row>
    <row r="24" spans="2:14" x14ac:dyDescent="0.25">
      <c r="B24" s="192" t="s">
        <v>214</v>
      </c>
      <c r="H24" s="192">
        <f>896.8+663.3+960+2034.64</f>
        <v>4554.74</v>
      </c>
      <c r="J24" s="192">
        <v>1133.75</v>
      </c>
      <c r="N24" s="192">
        <f>H24+K24-J24</f>
        <v>3420.99</v>
      </c>
    </row>
    <row r="26" spans="2:14" x14ac:dyDescent="0.25">
      <c r="B26" s="192" t="s">
        <v>215</v>
      </c>
      <c r="G26" s="192">
        <v>21366.63</v>
      </c>
      <c r="M26" s="192">
        <f>G26+J26-K26</f>
        <v>21366.63</v>
      </c>
    </row>
    <row r="28" spans="2:14" x14ac:dyDescent="0.25">
      <c r="B28" s="192" t="s">
        <v>80</v>
      </c>
      <c r="M28" s="192">
        <f>G28+J28-K28</f>
        <v>0</v>
      </c>
    </row>
    <row r="30" spans="2:14" x14ac:dyDescent="0.25">
      <c r="B30" s="192" t="s">
        <v>216</v>
      </c>
      <c r="M30" s="192">
        <f>G30+J30-K30</f>
        <v>0</v>
      </c>
    </row>
    <row r="32" spans="2:14" x14ac:dyDescent="0.25">
      <c r="B32" s="192" t="s">
        <v>21</v>
      </c>
      <c r="G32" s="192">
        <v>1700.04</v>
      </c>
      <c r="M32" s="192">
        <f>G32+J32-K32</f>
        <v>1700.04</v>
      </c>
    </row>
    <row r="34" spans="2:13" x14ac:dyDescent="0.25">
      <c r="B34" s="192" t="s">
        <v>217</v>
      </c>
      <c r="G34" s="192">
        <v>810</v>
      </c>
      <c r="M34" s="192">
        <f>G34+J34-K34</f>
        <v>810</v>
      </c>
    </row>
    <row r="36" spans="2:13" x14ac:dyDescent="0.25">
      <c r="B36" s="192" t="s">
        <v>218</v>
      </c>
      <c r="G36" s="192">
        <f>296.8+3400.8</f>
        <v>3697.6000000000004</v>
      </c>
      <c r="M36" s="192">
        <f>G36+J36-K36</f>
        <v>3697.6000000000004</v>
      </c>
    </row>
    <row r="38" spans="2:13" x14ac:dyDescent="0.25">
      <c r="B38" s="192" t="s">
        <v>219</v>
      </c>
      <c r="G38" s="192">
        <f>3386.66+3399.63</f>
        <v>6786.29</v>
      </c>
      <c r="K38" s="192">
        <v>1133.75</v>
      </c>
      <c r="M38" s="192">
        <f>G38+J38-K38</f>
        <v>5652.54</v>
      </c>
    </row>
    <row r="40" spans="2:13" x14ac:dyDescent="0.25">
      <c r="B40" s="192" t="s">
        <v>220</v>
      </c>
      <c r="G40" s="192">
        <v>2767.23</v>
      </c>
      <c r="M40" s="192">
        <f>G40+J40-K40</f>
        <v>2767.23</v>
      </c>
    </row>
    <row r="42" spans="2:13" x14ac:dyDescent="0.25">
      <c r="B42" s="192" t="s">
        <v>221</v>
      </c>
      <c r="G42" s="192">
        <v>679.35</v>
      </c>
      <c r="M42" s="192">
        <f>G42+J42-K42</f>
        <v>679.35</v>
      </c>
    </row>
    <row r="44" spans="2:13" x14ac:dyDescent="0.25">
      <c r="B44" s="192" t="s">
        <v>222</v>
      </c>
      <c r="G44" s="192">
        <f>37.38+1396.6+1546.9+400.8+4805.74</f>
        <v>8187.42</v>
      </c>
      <c r="M44" s="192">
        <f>G44+J44-K44</f>
        <v>8187.42</v>
      </c>
    </row>
    <row r="50" spans="4:17" x14ac:dyDescent="0.25">
      <c r="M50" s="193"/>
      <c r="N50" s="193"/>
      <c r="P50" s="193"/>
      <c r="Q50" s="193"/>
    </row>
    <row r="51" spans="4:17" x14ac:dyDescent="0.25">
      <c r="D51" s="194">
        <f>SUM(D7:D50)</f>
        <v>38457.519999999997</v>
      </c>
      <c r="E51" s="194">
        <f>SUM(E7:E50)</f>
        <v>38457.520000000004</v>
      </c>
      <c r="G51" s="194">
        <f>SUM(G7:G50)</f>
        <v>78170.399999999994</v>
      </c>
      <c r="H51" s="194">
        <f>SUM(H7:H50)</f>
        <v>78170.399999999994</v>
      </c>
      <c r="J51" s="194">
        <f>SUM(J7:J50)</f>
        <v>1133.75</v>
      </c>
      <c r="K51" s="194">
        <f>SUM(K7:K50)</f>
        <v>1133.75</v>
      </c>
      <c r="M51" s="192">
        <f>SUM(M7:M50)</f>
        <v>44860.810000000005</v>
      </c>
      <c r="N51" s="192">
        <f>SUM(N7:N50)</f>
        <v>31042.089999999997</v>
      </c>
      <c r="P51" s="192">
        <f t="shared" ref="P51:Q51" si="0">SUM(P7:P50)</f>
        <v>24638.800000000003</v>
      </c>
      <c r="Q51" s="192">
        <f t="shared" si="0"/>
        <v>38457.520000000004</v>
      </c>
    </row>
    <row r="53" spans="4:17" x14ac:dyDescent="0.25">
      <c r="E53" s="192">
        <f>D51-E51</f>
        <v>0</v>
      </c>
      <c r="G53" s="192">
        <f>G51-H51</f>
        <v>0</v>
      </c>
      <c r="M53" s="193">
        <f>N51-M51</f>
        <v>-13818.720000000008</v>
      </c>
      <c r="Q53" s="193">
        <f>P51-Q51</f>
        <v>-13818.720000000001</v>
      </c>
    </row>
    <row r="55" spans="4:17" x14ac:dyDescent="0.25">
      <c r="Q55" s="192">
        <f>Q53-M53</f>
        <v>0</v>
      </c>
    </row>
  </sheetData>
  <mergeCells count="5">
    <mergeCell ref="D5:E5"/>
    <mergeCell ref="G5:H5"/>
    <mergeCell ref="J5:K5"/>
    <mergeCell ref="M5:N5"/>
    <mergeCell ref="P5:Q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8"/>
  <sheetViews>
    <sheetView view="pageBreakPreview" zoomScale="60" zoomScaleNormal="80" workbookViewId="0">
      <selection activeCell="A7" sqref="A7"/>
    </sheetView>
  </sheetViews>
  <sheetFormatPr defaultColWidth="9" defaultRowHeight="12.5" x14ac:dyDescent="0.25"/>
  <cols>
    <col min="1" max="1" width="27.1796875" bestFit="1" customWidth="1"/>
    <col min="2" max="4" width="17.1796875" customWidth="1"/>
    <col min="5" max="5" width="14.1796875" customWidth="1"/>
    <col min="6" max="6" width="14.453125" customWidth="1"/>
    <col min="7" max="7" width="14.1796875" bestFit="1" customWidth="1"/>
    <col min="8" max="8" width="13.81640625" hidden="1" customWidth="1"/>
    <col min="9" max="9" width="16.453125" hidden="1" customWidth="1"/>
    <col min="10" max="10" width="18.81640625" hidden="1" customWidth="1"/>
    <col min="11" max="11" width="16" hidden="1" customWidth="1"/>
    <col min="12" max="12" width="18.81640625" hidden="1" customWidth="1"/>
    <col min="13" max="13" width="4" hidden="1" customWidth="1"/>
    <col min="14" max="18" width="19.1796875" hidden="1" customWidth="1"/>
    <col min="19" max="21" width="14.1796875" bestFit="1" customWidth="1"/>
    <col min="22" max="22" width="14.54296875" customWidth="1"/>
    <col min="23" max="23" width="14" customWidth="1"/>
    <col min="24" max="24" width="15" customWidth="1"/>
    <col min="25" max="25" width="19" customWidth="1"/>
  </cols>
  <sheetData>
    <row r="1" spans="1:25" ht="23.5" x14ac:dyDescent="0.55000000000000004">
      <c r="A1" s="237" t="s">
        <v>167</v>
      </c>
      <c r="B1" s="238"/>
      <c r="C1" s="238"/>
      <c r="D1" s="239"/>
      <c r="E1" s="112"/>
      <c r="F1" s="112"/>
      <c r="G1" s="112"/>
      <c r="H1" s="112"/>
      <c r="I1" s="112"/>
      <c r="J1" s="112"/>
      <c r="K1" s="112"/>
      <c r="L1" s="112"/>
      <c r="M1" s="112"/>
      <c r="N1" s="112"/>
      <c r="O1" s="112"/>
      <c r="P1" s="112"/>
      <c r="Q1" s="112"/>
      <c r="R1" s="112"/>
      <c r="S1" s="112"/>
      <c r="T1" s="112"/>
      <c r="U1" s="112"/>
      <c r="V1" s="112"/>
      <c r="W1" s="112"/>
      <c r="X1" s="112"/>
      <c r="Y1" s="112"/>
    </row>
    <row r="2" spans="1:25" ht="23.5" x14ac:dyDescent="0.55000000000000004">
      <c r="A2" s="112"/>
      <c r="B2" s="112"/>
      <c r="C2" s="112"/>
      <c r="D2" s="112"/>
      <c r="E2" s="112"/>
      <c r="F2" s="112"/>
      <c r="G2" s="112"/>
      <c r="H2" s="112"/>
      <c r="I2" s="112"/>
      <c r="J2" s="112"/>
      <c r="K2" s="112"/>
      <c r="L2" s="112"/>
      <c r="M2" s="112"/>
      <c r="N2" s="112"/>
      <c r="O2" s="112"/>
      <c r="P2" s="112"/>
      <c r="Q2" s="112"/>
      <c r="R2" s="112"/>
      <c r="S2" s="112"/>
      <c r="T2" s="112"/>
      <c r="U2" s="112"/>
      <c r="V2" s="112"/>
      <c r="W2" s="112"/>
      <c r="X2" s="112"/>
      <c r="Y2" s="112"/>
    </row>
    <row r="3" spans="1:25" ht="23.5" x14ac:dyDescent="0.55000000000000004">
      <c r="A3" s="112"/>
      <c r="B3" s="112" t="s">
        <v>32</v>
      </c>
      <c r="C3" s="112" t="s">
        <v>33</v>
      </c>
      <c r="D3" s="112" t="s">
        <v>53</v>
      </c>
      <c r="E3" s="112" t="s">
        <v>39</v>
      </c>
      <c r="F3" s="112" t="s">
        <v>54</v>
      </c>
      <c r="G3" s="112" t="s">
        <v>44</v>
      </c>
      <c r="H3" s="112" t="s">
        <v>55</v>
      </c>
      <c r="I3" s="112" t="s">
        <v>46</v>
      </c>
      <c r="J3" s="112" t="s">
        <v>56</v>
      </c>
      <c r="K3" s="112" t="s">
        <v>57</v>
      </c>
      <c r="L3" s="112" t="s">
        <v>58</v>
      </c>
      <c r="M3" s="112" t="s">
        <v>59</v>
      </c>
      <c r="N3" s="112" t="s">
        <v>45</v>
      </c>
      <c r="O3" s="112" t="s">
        <v>46</v>
      </c>
      <c r="P3" s="112" t="s">
        <v>60</v>
      </c>
      <c r="Q3" s="112" t="s">
        <v>48</v>
      </c>
      <c r="R3" s="112" t="s">
        <v>49</v>
      </c>
      <c r="S3" s="112" t="s">
        <v>45</v>
      </c>
      <c r="T3" s="112" t="s">
        <v>46</v>
      </c>
      <c r="U3" s="112" t="s">
        <v>61</v>
      </c>
      <c r="V3" s="112" t="s">
        <v>62</v>
      </c>
      <c r="W3" s="112" t="s">
        <v>63</v>
      </c>
      <c r="X3" s="112" t="s">
        <v>64</v>
      </c>
      <c r="Y3" s="112" t="s">
        <v>65</v>
      </c>
    </row>
    <row r="4" spans="1:25" ht="23.5" x14ac:dyDescent="0.55000000000000004">
      <c r="A4" s="112" t="s">
        <v>66</v>
      </c>
      <c r="B4" s="112">
        <f>January!G15</f>
        <v>925</v>
      </c>
      <c r="C4" s="112">
        <f>February!G12</f>
        <v>785</v>
      </c>
      <c r="D4" s="112">
        <f>March!G18</f>
        <v>755</v>
      </c>
      <c r="E4" s="112">
        <f>April!G18</f>
        <v>875</v>
      </c>
      <c r="F4" s="112">
        <f>May!G18</f>
        <v>795</v>
      </c>
      <c r="G4" s="112">
        <f>June!G18</f>
        <v>805</v>
      </c>
      <c r="H4" s="112"/>
      <c r="I4" s="112"/>
      <c r="J4" s="112"/>
      <c r="K4" s="112"/>
      <c r="L4" s="112"/>
      <c r="M4" s="112"/>
      <c r="N4" s="112"/>
      <c r="O4" s="112"/>
      <c r="P4" s="112"/>
      <c r="Q4" s="112"/>
      <c r="R4" s="112"/>
      <c r="S4" s="112">
        <f>July!G18</f>
        <v>1015</v>
      </c>
      <c r="T4" s="112">
        <f>August!G18</f>
        <v>985</v>
      </c>
      <c r="U4" s="112">
        <f>September!G18</f>
        <v>1035</v>
      </c>
      <c r="V4" s="112">
        <f>October!G18</f>
        <v>1085</v>
      </c>
      <c r="W4" s="112">
        <f>November!G18</f>
        <v>1030</v>
      </c>
      <c r="X4" s="112">
        <f>December!G18</f>
        <v>1170</v>
      </c>
      <c r="Y4" s="113">
        <f>SUM(B4:X4)</f>
        <v>11260</v>
      </c>
    </row>
    <row r="5" spans="1:25" ht="23.5" x14ac:dyDescent="0.55000000000000004">
      <c r="A5" s="112" t="s">
        <v>67</v>
      </c>
      <c r="B5" s="112">
        <f>January!E15</f>
        <v>256</v>
      </c>
      <c r="C5" s="112">
        <f>February!E12</f>
        <v>355</v>
      </c>
      <c r="D5" s="112">
        <f>March!E18</f>
        <v>140</v>
      </c>
      <c r="E5" s="112">
        <f>April!E18</f>
        <v>331</v>
      </c>
      <c r="F5" s="112">
        <f>May!E18</f>
        <v>245</v>
      </c>
      <c r="G5" s="112">
        <f>June!E18</f>
        <v>201</v>
      </c>
      <c r="H5" s="112"/>
      <c r="I5" s="112"/>
      <c r="J5" s="112"/>
      <c r="K5" s="112"/>
      <c r="L5" s="112"/>
      <c r="M5" s="112"/>
      <c r="N5" s="112"/>
      <c r="O5" s="112"/>
      <c r="P5" s="112"/>
      <c r="Q5" s="112"/>
      <c r="R5" s="112"/>
      <c r="S5" s="112">
        <f>July!E18</f>
        <v>240</v>
      </c>
      <c r="T5" s="112">
        <f>August!E18</f>
        <v>135</v>
      </c>
      <c r="U5" s="112">
        <f>September!E18</f>
        <v>65</v>
      </c>
      <c r="V5" s="112">
        <f>October!E18</f>
        <v>175</v>
      </c>
      <c r="W5" s="112">
        <f>November!E18</f>
        <v>110</v>
      </c>
      <c r="X5" s="112">
        <f>December!E18</f>
        <v>196</v>
      </c>
      <c r="Y5" s="113">
        <f t="shared" ref="Y5:Y28" si="0">SUM(B5:X5)</f>
        <v>2449</v>
      </c>
    </row>
    <row r="6" spans="1:25" ht="23.5" x14ac:dyDescent="0.55000000000000004">
      <c r="A6" s="112" t="s">
        <v>68</v>
      </c>
      <c r="B6" s="112">
        <f>January!F15</f>
        <v>262.10000000000002</v>
      </c>
      <c r="C6" s="112">
        <f>February!F12</f>
        <v>247</v>
      </c>
      <c r="D6" s="112">
        <f>March!F18</f>
        <v>35</v>
      </c>
      <c r="E6" s="112">
        <f>April!F18</f>
        <v>400</v>
      </c>
      <c r="F6" s="112">
        <f>May!F18</f>
        <v>200</v>
      </c>
      <c r="G6" s="112">
        <f>June!F18</f>
        <v>193</v>
      </c>
      <c r="H6" s="112"/>
      <c r="I6" s="112"/>
      <c r="J6" s="112"/>
      <c r="K6" s="112"/>
      <c r="L6" s="112"/>
      <c r="M6" s="112"/>
      <c r="N6" s="112"/>
      <c r="O6" s="112"/>
      <c r="P6" s="112"/>
      <c r="Q6" s="112"/>
      <c r="R6" s="112"/>
      <c r="S6" s="112">
        <f>July!F18</f>
        <v>205</v>
      </c>
      <c r="T6" s="112">
        <f>August!F18</f>
        <v>130</v>
      </c>
      <c r="U6" s="112">
        <f>September!F18</f>
        <v>150</v>
      </c>
      <c r="V6" s="112">
        <f>October!F18</f>
        <v>165</v>
      </c>
      <c r="W6" s="112">
        <f>November!F18</f>
        <v>140</v>
      </c>
      <c r="X6" s="112">
        <f>December!F18</f>
        <v>200</v>
      </c>
      <c r="Y6" s="113">
        <f t="shared" si="0"/>
        <v>2327.1</v>
      </c>
    </row>
    <row r="7" spans="1:25" ht="23.5" x14ac:dyDescent="0.55000000000000004">
      <c r="A7" s="112" t="s">
        <v>69</v>
      </c>
      <c r="B7" s="112">
        <f>January!H15</f>
        <v>83.1</v>
      </c>
      <c r="C7" s="112">
        <f>February!H12</f>
        <v>78.7</v>
      </c>
      <c r="D7" s="112">
        <f>March!H18</f>
        <v>13.7</v>
      </c>
      <c r="E7" s="112">
        <f>April!H18</f>
        <v>111</v>
      </c>
      <c r="F7" s="112">
        <f>May!H18</f>
        <v>56.3</v>
      </c>
      <c r="G7" s="112">
        <f>June!H18</f>
        <v>65.400000000000006</v>
      </c>
      <c r="H7" s="112"/>
      <c r="I7" s="112"/>
      <c r="J7" s="112"/>
      <c r="K7" s="112"/>
      <c r="L7" s="112"/>
      <c r="M7" s="112"/>
      <c r="N7" s="112"/>
      <c r="O7" s="112"/>
      <c r="P7" s="112"/>
      <c r="Q7" s="112"/>
      <c r="R7" s="112"/>
      <c r="S7" s="112">
        <f>July!H18</f>
        <v>130.30000000000001</v>
      </c>
      <c r="T7" s="112">
        <f>August!H18</f>
        <v>38</v>
      </c>
      <c r="U7" s="112">
        <f>September!H18</f>
        <v>42</v>
      </c>
      <c r="V7" s="112">
        <f>October!H18</f>
        <v>64</v>
      </c>
      <c r="W7" s="112">
        <f>November!H18</f>
        <v>85.4</v>
      </c>
      <c r="X7" s="112">
        <f>December!H18</f>
        <v>128.9</v>
      </c>
      <c r="Y7" s="113">
        <f t="shared" si="0"/>
        <v>896.8</v>
      </c>
    </row>
    <row r="8" spans="1:25" ht="23.5" x14ac:dyDescent="0.55000000000000004">
      <c r="A8" s="112" t="s">
        <v>85</v>
      </c>
      <c r="B8" s="112">
        <f>January!I15</f>
        <v>49.3</v>
      </c>
      <c r="C8" s="112">
        <f>February!I12</f>
        <v>89.1</v>
      </c>
      <c r="D8" s="112">
        <f>March!I18</f>
        <v>0</v>
      </c>
      <c r="E8" s="112">
        <f>April!I18</f>
        <v>123.6</v>
      </c>
      <c r="F8" s="112">
        <f>May!I18</f>
        <v>57.9</v>
      </c>
      <c r="G8" s="112">
        <f>June!I18</f>
        <v>44</v>
      </c>
      <c r="H8" s="112"/>
      <c r="I8" s="112"/>
      <c r="J8" s="112"/>
      <c r="K8" s="112"/>
      <c r="L8" s="112"/>
      <c r="M8" s="112"/>
      <c r="N8" s="112"/>
      <c r="O8" s="112"/>
      <c r="P8" s="112"/>
      <c r="Q8" s="112"/>
      <c r="R8" s="112"/>
      <c r="S8" s="112">
        <f>July!I18</f>
        <v>58.9</v>
      </c>
      <c r="T8" s="112">
        <f>August!I18</f>
        <v>0</v>
      </c>
      <c r="U8" s="112">
        <f>September!I18</f>
        <v>0</v>
      </c>
      <c r="V8" s="112">
        <f>October!I18</f>
        <v>70.8</v>
      </c>
      <c r="W8" s="112">
        <f>November!I18</f>
        <v>64.599999999999994</v>
      </c>
      <c r="X8" s="112">
        <f>December!I18</f>
        <v>105.1</v>
      </c>
      <c r="Y8" s="113">
        <f t="shared" si="0"/>
        <v>663.3</v>
      </c>
    </row>
    <row r="9" spans="1:25" ht="23.5" x14ac:dyDescent="0.55000000000000004">
      <c r="A9" s="112"/>
      <c r="B9" s="112"/>
      <c r="C9" s="112"/>
      <c r="D9" s="112"/>
      <c r="E9" s="112"/>
      <c r="F9" s="112"/>
      <c r="G9" s="112"/>
      <c r="H9" s="112"/>
      <c r="I9" s="112"/>
      <c r="J9" s="112"/>
      <c r="K9" s="112"/>
      <c r="L9" s="112"/>
      <c r="M9" s="112"/>
      <c r="N9" s="112"/>
      <c r="O9" s="112"/>
      <c r="P9" s="112"/>
      <c r="Q9" s="112"/>
      <c r="R9" s="112"/>
      <c r="S9" s="112"/>
      <c r="T9" s="112"/>
      <c r="U9" s="112"/>
      <c r="V9" s="112"/>
      <c r="W9" s="112"/>
      <c r="X9" s="112"/>
      <c r="Y9" s="113"/>
    </row>
    <row r="10" spans="1:25" ht="23.5" x14ac:dyDescent="0.55000000000000004">
      <c r="A10" s="112" t="str">
        <f>January!J1</f>
        <v>Taxi Fund</v>
      </c>
      <c r="B10" s="112">
        <f>January!J15</f>
        <v>50</v>
      </c>
      <c r="C10" s="112">
        <f>February!J12</f>
        <v>30</v>
      </c>
      <c r="D10" s="112">
        <f>March!J18</f>
        <v>50</v>
      </c>
      <c r="E10" s="112">
        <f>April!J18</f>
        <v>176</v>
      </c>
      <c r="F10" s="112">
        <f>May!J18</f>
        <v>60</v>
      </c>
      <c r="G10" s="112">
        <f>June!J18</f>
        <v>65</v>
      </c>
      <c r="H10" s="112"/>
      <c r="I10" s="112"/>
      <c r="J10" s="112"/>
      <c r="K10" s="112"/>
      <c r="L10" s="112"/>
      <c r="M10" s="112"/>
      <c r="N10" s="112"/>
      <c r="O10" s="112"/>
      <c r="P10" s="112"/>
      <c r="Q10" s="112"/>
      <c r="R10" s="112"/>
      <c r="S10" s="112">
        <f>July!J18</f>
        <v>184</v>
      </c>
      <c r="T10" s="112">
        <f>August!J18</f>
        <v>45</v>
      </c>
      <c r="U10" s="112">
        <f>September!J18</f>
        <v>60</v>
      </c>
      <c r="V10" s="112">
        <f>October!J18</f>
        <v>60</v>
      </c>
      <c r="W10" s="112">
        <f>November!J18</f>
        <v>30</v>
      </c>
      <c r="X10" s="112">
        <f>December!J18</f>
        <v>150</v>
      </c>
      <c r="Y10" s="113">
        <f t="shared" ref="Y10" si="1">SUM(B10:X10)</f>
        <v>960</v>
      </c>
    </row>
    <row r="11" spans="1:25" ht="23.5" x14ac:dyDescent="0.55000000000000004">
      <c r="A11" s="112" t="s">
        <v>70</v>
      </c>
      <c r="B11" s="112">
        <f>January!K15</f>
        <v>0</v>
      </c>
      <c r="C11" s="112">
        <f>February!K12</f>
        <v>0</v>
      </c>
      <c r="D11" s="112">
        <f>March!K18</f>
        <v>0</v>
      </c>
      <c r="E11" s="112">
        <f>April!K18</f>
        <v>130</v>
      </c>
      <c r="F11" s="112">
        <f>May!K18</f>
        <v>67.3</v>
      </c>
      <c r="G11" s="112">
        <f>June!K18</f>
        <v>0</v>
      </c>
      <c r="H11" s="112"/>
      <c r="I11" s="112"/>
      <c r="J11" s="112"/>
      <c r="K11" s="112"/>
      <c r="L11" s="112"/>
      <c r="M11" s="112"/>
      <c r="N11" s="112"/>
      <c r="O11" s="112"/>
      <c r="P11" s="112"/>
      <c r="Q11" s="112"/>
      <c r="R11" s="112"/>
      <c r="S11" s="112">
        <f>July!K18</f>
        <v>11</v>
      </c>
      <c r="T11" s="112">
        <f>August!K18</f>
        <v>27.18</v>
      </c>
      <c r="U11" s="112">
        <f>September!K18</f>
        <v>17</v>
      </c>
      <c r="V11" s="112">
        <f>October!K18</f>
        <v>30</v>
      </c>
      <c r="W11" s="112">
        <f>November!K18</f>
        <v>100</v>
      </c>
      <c r="X11" s="112">
        <f>December!K18</f>
        <v>0</v>
      </c>
      <c r="Y11" s="113">
        <f t="shared" si="0"/>
        <v>382.48</v>
      </c>
    </row>
    <row r="12" spans="1:25" ht="23.5" x14ac:dyDescent="0.55000000000000004">
      <c r="A12" s="112" t="s">
        <v>100</v>
      </c>
      <c r="B12" s="112">
        <f>January!L15</f>
        <v>0</v>
      </c>
      <c r="C12" s="112">
        <f>February!L12</f>
        <v>0</v>
      </c>
      <c r="D12" s="112">
        <f>March!L18</f>
        <v>0</v>
      </c>
      <c r="E12" s="112">
        <f>April!L18</f>
        <v>0</v>
      </c>
      <c r="F12" s="112">
        <f>May!L18</f>
        <v>0</v>
      </c>
      <c r="G12" s="112">
        <f>June!L18</f>
        <v>0</v>
      </c>
      <c r="H12" s="112"/>
      <c r="I12" s="112"/>
      <c r="J12" s="112"/>
      <c r="K12" s="112"/>
      <c r="L12" s="112"/>
      <c r="M12" s="112"/>
      <c r="N12" s="112"/>
      <c r="O12" s="112"/>
      <c r="P12" s="112"/>
      <c r="Q12" s="112"/>
      <c r="R12" s="112"/>
      <c r="S12" s="112">
        <f>July!L18</f>
        <v>0</v>
      </c>
      <c r="T12" s="112">
        <f>August!L18</f>
        <v>4483.7299999999996</v>
      </c>
      <c r="U12" s="112">
        <f>September!L18</f>
        <v>0</v>
      </c>
      <c r="V12" s="112">
        <f>October!L18</f>
        <v>0</v>
      </c>
      <c r="W12" s="112">
        <f>November!L18</f>
        <v>0</v>
      </c>
      <c r="X12" s="112">
        <f>December!L18</f>
        <v>0</v>
      </c>
      <c r="Y12" s="113">
        <f t="shared" si="0"/>
        <v>4483.7299999999996</v>
      </c>
    </row>
    <row r="13" spans="1:25" ht="23.5" x14ac:dyDescent="0.55000000000000004">
      <c r="A13" s="114"/>
      <c r="B13" s="114"/>
      <c r="C13" s="114"/>
      <c r="D13" s="112"/>
      <c r="E13" s="112"/>
      <c r="F13" s="115"/>
      <c r="H13" s="114"/>
      <c r="I13" s="114"/>
      <c r="J13" s="114"/>
      <c r="K13" s="114"/>
      <c r="L13" s="114"/>
      <c r="M13" s="114"/>
      <c r="N13" s="114"/>
      <c r="O13" s="114"/>
      <c r="P13" s="114"/>
      <c r="Q13" s="114"/>
      <c r="R13" s="114"/>
      <c r="S13" s="112"/>
      <c r="T13" s="114"/>
      <c r="U13" s="114"/>
      <c r="V13" s="114"/>
      <c r="W13" s="114"/>
      <c r="X13" s="114"/>
      <c r="Y13" s="113"/>
    </row>
    <row r="14" spans="1:25" ht="23.5" x14ac:dyDescent="0.55000000000000004">
      <c r="A14" s="112" t="s">
        <v>71</v>
      </c>
      <c r="B14" s="112">
        <f>January!M15</f>
        <v>0</v>
      </c>
      <c r="C14" s="112">
        <f>February!M12</f>
        <v>75</v>
      </c>
      <c r="D14" s="112">
        <f>March!M18</f>
        <v>0</v>
      </c>
      <c r="E14" s="112">
        <f>April!M18</f>
        <v>150</v>
      </c>
      <c r="F14" s="112">
        <f>May!M18</f>
        <v>75</v>
      </c>
      <c r="G14" s="118">
        <f>June!M18</f>
        <v>0</v>
      </c>
      <c r="H14" s="112"/>
      <c r="I14" s="112"/>
      <c r="J14" s="112"/>
      <c r="K14" s="112"/>
      <c r="L14" s="112"/>
      <c r="M14" s="112"/>
      <c r="N14" s="112"/>
      <c r="O14" s="112"/>
      <c r="P14" s="112"/>
      <c r="Q14" s="112"/>
      <c r="R14" s="112"/>
      <c r="S14" s="112">
        <f>July!M18</f>
        <v>150</v>
      </c>
      <c r="T14" s="112">
        <f>August!M18</f>
        <v>75</v>
      </c>
      <c r="U14" s="112">
        <f>September!M18</f>
        <v>75</v>
      </c>
      <c r="V14" s="112">
        <f>October!M18</f>
        <v>100</v>
      </c>
      <c r="W14" s="112">
        <f>November!M18</f>
        <v>150</v>
      </c>
      <c r="X14" s="112">
        <f>December!M18</f>
        <v>100</v>
      </c>
      <c r="Y14" s="113">
        <f t="shared" si="0"/>
        <v>950</v>
      </c>
    </row>
    <row r="15" spans="1:25" ht="23.5" x14ac:dyDescent="0.55000000000000004">
      <c r="A15" s="112" t="s">
        <v>101</v>
      </c>
      <c r="B15" s="112">
        <f>SUM(January!N15:P15)</f>
        <v>300</v>
      </c>
      <c r="C15" s="112">
        <f>SUM(February!N12:P12)</f>
        <v>75</v>
      </c>
      <c r="D15" s="112">
        <f>SUM(March!N18:P18)</f>
        <v>0</v>
      </c>
      <c r="E15" s="112">
        <f>SUM(April!N18:P18)</f>
        <v>260</v>
      </c>
      <c r="F15" s="117">
        <f>SUM(May!N18:P18)</f>
        <v>118.18</v>
      </c>
      <c r="G15" s="112">
        <f>SUM(June!N18:P18)</f>
        <v>75</v>
      </c>
      <c r="H15" s="112"/>
      <c r="I15" s="112"/>
      <c r="J15" s="112"/>
      <c r="K15" s="112"/>
      <c r="L15" s="112"/>
      <c r="M15" s="112"/>
      <c r="N15" s="112"/>
      <c r="O15" s="112"/>
      <c r="P15" s="112"/>
      <c r="Q15" s="112"/>
      <c r="R15" s="112"/>
      <c r="S15" s="112">
        <f>SUM(July!N18:P18)</f>
        <v>181.1</v>
      </c>
      <c r="T15" s="112">
        <f>SUM(August!N18:P18)</f>
        <v>75</v>
      </c>
      <c r="U15" s="112">
        <f>SUM(September!N18:P18)</f>
        <v>270</v>
      </c>
      <c r="V15" s="112">
        <f>SUM(October!N18:P18)</f>
        <v>135</v>
      </c>
      <c r="W15" s="112">
        <f>SUM(November!N18:P18)</f>
        <v>135</v>
      </c>
      <c r="X15" s="112">
        <f>SUM(December!N18:P18)</f>
        <v>160</v>
      </c>
      <c r="Y15" s="113">
        <f t="shared" si="0"/>
        <v>1784.2800000000002</v>
      </c>
    </row>
    <row r="16" spans="1:25" ht="23.5" x14ac:dyDescent="0.55000000000000004">
      <c r="A16" s="112" t="s">
        <v>12</v>
      </c>
      <c r="B16" s="112">
        <f>January!Q15</f>
        <v>72</v>
      </c>
      <c r="C16" s="112">
        <f>February!Q12</f>
        <v>72</v>
      </c>
      <c r="D16" s="112">
        <f>March!Q18</f>
        <v>72</v>
      </c>
      <c r="E16" s="112">
        <f>April!Q18</f>
        <v>54</v>
      </c>
      <c r="F16" s="112">
        <f>May!Q18</f>
        <v>72</v>
      </c>
      <c r="G16" s="112">
        <f>June!Q18</f>
        <v>0</v>
      </c>
      <c r="H16" s="112"/>
      <c r="I16" s="112"/>
      <c r="J16" s="112"/>
      <c r="K16" s="112"/>
      <c r="L16" s="112"/>
      <c r="M16" s="112"/>
      <c r="N16" s="112"/>
      <c r="O16" s="112"/>
      <c r="P16" s="112"/>
      <c r="Q16" s="112"/>
      <c r="R16" s="112"/>
      <c r="S16" s="112">
        <f>July!Q18</f>
        <v>144</v>
      </c>
      <c r="T16" s="112">
        <f>August!Q18</f>
        <v>72</v>
      </c>
      <c r="U16" s="112">
        <f>September!Q18</f>
        <v>72</v>
      </c>
      <c r="V16" s="112">
        <f>October!Q18</f>
        <v>54</v>
      </c>
      <c r="W16" s="112">
        <f>November!Q18</f>
        <v>72</v>
      </c>
      <c r="X16" s="112">
        <f>December!Q18</f>
        <v>54</v>
      </c>
      <c r="Y16" s="113">
        <f t="shared" si="0"/>
        <v>810</v>
      </c>
    </row>
    <row r="17" spans="1:25" ht="23.5" x14ac:dyDescent="0.55000000000000004">
      <c r="A17" s="112" t="s">
        <v>102</v>
      </c>
      <c r="B17" s="112">
        <f>January!R15</f>
        <v>0</v>
      </c>
      <c r="C17" s="112">
        <f>February!R12</f>
        <v>0</v>
      </c>
      <c r="D17" s="112">
        <f>March!R18</f>
        <v>0</v>
      </c>
      <c r="E17" s="112">
        <f>April!R18</f>
        <v>0</v>
      </c>
      <c r="F17" s="112">
        <f>May!R18</f>
        <v>0</v>
      </c>
      <c r="G17" s="112">
        <f>June!R18</f>
        <v>0</v>
      </c>
      <c r="H17" s="112"/>
      <c r="I17" s="112"/>
      <c r="J17" s="112"/>
      <c r="K17" s="112"/>
      <c r="L17" s="112"/>
      <c r="M17" s="112"/>
      <c r="N17" s="112"/>
      <c r="O17" s="112"/>
      <c r="P17" s="112"/>
      <c r="Q17" s="112"/>
      <c r="R17" s="112"/>
      <c r="S17" s="112">
        <f>July!R18</f>
        <v>0</v>
      </c>
      <c r="T17" s="112">
        <f>August!R18</f>
        <v>0</v>
      </c>
      <c r="U17" s="112">
        <f>September!R18</f>
        <v>0</v>
      </c>
      <c r="V17" s="112">
        <f>October!R18</f>
        <v>0</v>
      </c>
      <c r="W17" s="112">
        <f>November!R18</f>
        <v>600</v>
      </c>
      <c r="X17" s="112">
        <f>December!R18</f>
        <v>0</v>
      </c>
      <c r="Y17" s="113">
        <f t="shared" si="0"/>
        <v>600</v>
      </c>
    </row>
    <row r="18" spans="1:25" ht="23.5" x14ac:dyDescent="0.55000000000000004">
      <c r="A18" s="116" t="s">
        <v>72</v>
      </c>
      <c r="B18" s="112">
        <f>January!S15</f>
        <v>0</v>
      </c>
      <c r="C18" s="112">
        <f>February!S12</f>
        <v>162</v>
      </c>
      <c r="D18" s="112">
        <f>March!S18</f>
        <v>0</v>
      </c>
      <c r="E18" s="112">
        <f>April!S18</f>
        <v>432</v>
      </c>
      <c r="F18" s="112">
        <f>May!S18</f>
        <v>162</v>
      </c>
      <c r="G18" s="112">
        <f>June!S18</f>
        <v>216</v>
      </c>
      <c r="H18" s="112"/>
      <c r="I18" s="112"/>
      <c r="J18" s="112"/>
      <c r="K18" s="112"/>
      <c r="L18" s="112"/>
      <c r="M18" s="112"/>
      <c r="N18" s="112"/>
      <c r="O18" s="112"/>
      <c r="P18" s="112"/>
      <c r="Q18" s="112"/>
      <c r="R18" s="112"/>
      <c r="S18" s="112">
        <f>July!S18</f>
        <v>0</v>
      </c>
      <c r="T18" s="112">
        <f>August!S18</f>
        <v>0</v>
      </c>
      <c r="U18" s="112">
        <f>September!S18</f>
        <v>0</v>
      </c>
      <c r="V18" s="112">
        <f>October!S18</f>
        <v>0</v>
      </c>
      <c r="W18" s="112">
        <f>November!S18</f>
        <v>0</v>
      </c>
      <c r="X18" s="112">
        <f>December!S18</f>
        <v>0</v>
      </c>
      <c r="Y18" s="113">
        <f t="shared" si="0"/>
        <v>972</v>
      </c>
    </row>
    <row r="19" spans="1:25" ht="23.5" x14ac:dyDescent="0.55000000000000004">
      <c r="A19" s="112" t="s">
        <v>182</v>
      </c>
      <c r="B19" s="112">
        <f>January!T15</f>
        <v>0</v>
      </c>
      <c r="C19" s="112">
        <f>February!T12</f>
        <v>0</v>
      </c>
      <c r="D19" s="112">
        <f>March!T18</f>
        <v>0</v>
      </c>
      <c r="E19" s="112">
        <f>April!T18</f>
        <v>0</v>
      </c>
      <c r="F19" s="112">
        <f>May!T18</f>
        <v>0</v>
      </c>
      <c r="G19" s="112">
        <f>June!T18</f>
        <v>0</v>
      </c>
      <c r="H19" s="112"/>
      <c r="I19" s="112"/>
      <c r="J19" s="112"/>
      <c r="K19" s="112"/>
      <c r="L19" s="112"/>
      <c r="M19" s="112"/>
      <c r="N19" s="112"/>
      <c r="O19" s="112"/>
      <c r="P19" s="112"/>
      <c r="Q19" s="112"/>
      <c r="R19" s="112"/>
      <c r="S19" s="112">
        <f>July!T18</f>
        <v>0</v>
      </c>
      <c r="T19" s="112">
        <f>August!T18</f>
        <v>120</v>
      </c>
      <c r="U19" s="112">
        <f>September!T18</f>
        <v>120</v>
      </c>
      <c r="V19" s="112">
        <f>October!T18</f>
        <v>0</v>
      </c>
      <c r="W19" s="112">
        <f>November!T18</f>
        <v>0</v>
      </c>
      <c r="X19" s="112">
        <f>December!T18</f>
        <v>0</v>
      </c>
      <c r="Y19" s="113">
        <f t="shared" si="0"/>
        <v>240</v>
      </c>
    </row>
    <row r="20" spans="1:25" ht="23.5" x14ac:dyDescent="0.55000000000000004">
      <c r="A20" s="112" t="s">
        <v>89</v>
      </c>
      <c r="B20" s="112">
        <f>January!U15</f>
        <v>225</v>
      </c>
      <c r="C20" s="112">
        <f>February!U12</f>
        <v>0</v>
      </c>
      <c r="D20" s="112">
        <f>March!U18</f>
        <v>0</v>
      </c>
      <c r="E20" s="112">
        <f>April!U18</f>
        <v>270</v>
      </c>
      <c r="F20" s="112">
        <f>May!U18</f>
        <v>0</v>
      </c>
      <c r="G20" s="112">
        <f>June!U18</f>
        <v>0</v>
      </c>
      <c r="H20" s="112"/>
      <c r="I20" s="112"/>
      <c r="J20" s="112"/>
      <c r="K20" s="112"/>
      <c r="L20" s="112"/>
      <c r="M20" s="112"/>
      <c r="N20" s="112"/>
      <c r="O20" s="112"/>
      <c r="P20" s="112"/>
      <c r="Q20" s="112"/>
      <c r="R20" s="112"/>
      <c r="S20" s="112">
        <f>July!U18</f>
        <v>0</v>
      </c>
      <c r="T20" s="112">
        <f>August!U18</f>
        <v>45</v>
      </c>
      <c r="U20" s="112">
        <f>September!U18</f>
        <v>45</v>
      </c>
      <c r="V20" s="112">
        <f>October!U18</f>
        <v>45</v>
      </c>
      <c r="W20" s="112">
        <f>November!U18</f>
        <v>0</v>
      </c>
      <c r="X20" s="112">
        <f>December!U18</f>
        <v>45</v>
      </c>
      <c r="Y20" s="113">
        <f t="shared" si="0"/>
        <v>675</v>
      </c>
    </row>
    <row r="21" spans="1:25" ht="23.5" x14ac:dyDescent="0.550000000000000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3"/>
    </row>
    <row r="22" spans="1:25" ht="23.5" x14ac:dyDescent="0.55000000000000004">
      <c r="A22" s="112" t="s">
        <v>73</v>
      </c>
      <c r="B22" s="112">
        <f>January!V15</f>
        <v>0</v>
      </c>
      <c r="C22" s="112">
        <f>February!V12</f>
        <v>50.7</v>
      </c>
      <c r="D22" s="112">
        <f>March!V18</f>
        <v>0</v>
      </c>
      <c r="E22" s="112">
        <f>April!V18</f>
        <v>0</v>
      </c>
      <c r="F22" s="112">
        <f>May!V18</f>
        <v>0</v>
      </c>
      <c r="G22" s="112">
        <f>June!V18</f>
        <v>0</v>
      </c>
      <c r="H22" s="112"/>
      <c r="I22" s="112"/>
      <c r="J22" s="112"/>
      <c r="K22" s="112"/>
      <c r="L22" s="112"/>
      <c r="M22" s="112"/>
      <c r="N22" s="112"/>
      <c r="O22" s="112"/>
      <c r="P22" s="112"/>
      <c r="Q22" s="112"/>
      <c r="R22" s="112"/>
      <c r="S22" s="112">
        <f>July!V18</f>
        <v>0</v>
      </c>
      <c r="T22" s="112">
        <f>August!V18</f>
        <v>0</v>
      </c>
      <c r="U22" s="112">
        <f>September!V18</f>
        <v>0</v>
      </c>
      <c r="V22" s="112">
        <f>October!V18</f>
        <v>0</v>
      </c>
      <c r="W22" s="112">
        <f>November!V18</f>
        <v>106.81</v>
      </c>
      <c r="X22" s="112">
        <f>December!V18</f>
        <v>530</v>
      </c>
      <c r="Y22" s="113">
        <f t="shared" si="0"/>
        <v>687.51</v>
      </c>
    </row>
    <row r="23" spans="1:25" ht="23.5" x14ac:dyDescent="0.550000000000000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3"/>
    </row>
    <row r="24" spans="1:25" ht="23.5" x14ac:dyDescent="0.55000000000000004">
      <c r="A24" s="112" t="s">
        <v>90</v>
      </c>
      <c r="B24" s="112">
        <f>January!W15</f>
        <v>0</v>
      </c>
      <c r="C24" s="112">
        <f>February!W12</f>
        <v>0</v>
      </c>
      <c r="D24" s="112">
        <f>March!W18</f>
        <v>0</v>
      </c>
      <c r="E24" s="112">
        <f>April!W18</f>
        <v>0</v>
      </c>
      <c r="F24" s="112">
        <f>May!W18</f>
        <v>0</v>
      </c>
      <c r="G24" s="112">
        <f>June!W18</f>
        <v>0</v>
      </c>
      <c r="H24" s="112"/>
      <c r="I24" s="112"/>
      <c r="J24" s="112"/>
      <c r="K24" s="112"/>
      <c r="L24" s="112"/>
      <c r="M24" s="112"/>
      <c r="N24" s="112"/>
      <c r="O24" s="112"/>
      <c r="P24" s="112"/>
      <c r="Q24" s="112"/>
      <c r="R24" s="112"/>
      <c r="S24" s="112">
        <f>July!W18</f>
        <v>0</v>
      </c>
      <c r="T24" s="112">
        <f>August!W18</f>
        <v>0</v>
      </c>
      <c r="U24" s="112">
        <f>September!W18</f>
        <v>0</v>
      </c>
      <c r="V24" s="112">
        <f>October!W18</f>
        <v>0</v>
      </c>
      <c r="W24" s="112">
        <f>November!W18</f>
        <v>0</v>
      </c>
      <c r="X24" s="112">
        <f>December!W18</f>
        <v>0</v>
      </c>
      <c r="Y24" s="113">
        <f t="shared" si="0"/>
        <v>0</v>
      </c>
    </row>
    <row r="25" spans="1:25" ht="23.5" x14ac:dyDescent="0.55000000000000004">
      <c r="A25" s="112" t="s">
        <v>14</v>
      </c>
      <c r="B25" s="112">
        <f>January!X15</f>
        <v>0</v>
      </c>
      <c r="C25" s="112">
        <f>February!X12</f>
        <v>0</v>
      </c>
      <c r="D25" s="112">
        <f>March!X18</f>
        <v>0</v>
      </c>
      <c r="E25" s="112">
        <f>April!X18</f>
        <v>0</v>
      </c>
      <c r="F25" s="112">
        <f>May!X18</f>
        <v>0</v>
      </c>
      <c r="G25" s="112">
        <f>June!X18</f>
        <v>0</v>
      </c>
      <c r="H25" s="112"/>
      <c r="I25" s="112"/>
      <c r="J25" s="112"/>
      <c r="K25" s="112"/>
      <c r="L25" s="112"/>
      <c r="M25" s="112"/>
      <c r="N25" s="112"/>
      <c r="O25" s="112"/>
      <c r="P25" s="112"/>
      <c r="Q25" s="112"/>
      <c r="R25" s="112"/>
      <c r="S25" s="112">
        <f>July!X18</f>
        <v>0</v>
      </c>
      <c r="T25" s="112">
        <f>August!X18</f>
        <v>0</v>
      </c>
      <c r="U25" s="112">
        <f>September!X18</f>
        <v>0</v>
      </c>
      <c r="V25" s="112">
        <f>October!X18</f>
        <v>0</v>
      </c>
      <c r="W25" s="112">
        <f>November!X18</f>
        <v>0</v>
      </c>
      <c r="X25" s="112">
        <f>December!X18</f>
        <v>0</v>
      </c>
      <c r="Y25" s="113">
        <f t="shared" si="0"/>
        <v>0</v>
      </c>
    </row>
    <row r="26" spans="1:25" ht="23.5" x14ac:dyDescent="0.55000000000000004">
      <c r="A26" s="112" t="s">
        <v>24</v>
      </c>
      <c r="B26" s="112">
        <f>January!Y15</f>
        <v>219.78</v>
      </c>
      <c r="C26" s="112">
        <f>February!Y12</f>
        <v>0</v>
      </c>
      <c r="D26" s="112">
        <f>March!Y18</f>
        <v>0</v>
      </c>
      <c r="E26" s="112">
        <f>April!Y18</f>
        <v>0</v>
      </c>
      <c r="F26" s="112">
        <f>May!Y18</f>
        <v>1133.75</v>
      </c>
      <c r="G26" s="112">
        <f>June!Y18</f>
        <v>0</v>
      </c>
      <c r="H26" s="112"/>
      <c r="I26" s="112"/>
      <c r="J26" s="112"/>
      <c r="K26" s="112"/>
      <c r="L26" s="112"/>
      <c r="M26" s="112"/>
      <c r="N26" s="112"/>
      <c r="O26" s="112"/>
      <c r="P26" s="112"/>
      <c r="Q26" s="112"/>
      <c r="R26" s="112"/>
      <c r="S26" s="112">
        <f>July!Y18</f>
        <v>127.11</v>
      </c>
      <c r="T26" s="112">
        <f>August!Y18</f>
        <v>0</v>
      </c>
      <c r="U26" s="112">
        <f>September!Y18</f>
        <v>158</v>
      </c>
      <c r="V26" s="112">
        <f>October!Y18</f>
        <v>0</v>
      </c>
      <c r="W26" s="112">
        <f>November!Y18</f>
        <v>180</v>
      </c>
      <c r="X26" s="112">
        <f>December!Y18</f>
        <v>216</v>
      </c>
      <c r="Y26" s="113">
        <f t="shared" si="0"/>
        <v>2034.6399999999999</v>
      </c>
    </row>
    <row r="27" spans="1:25" ht="23.5" x14ac:dyDescent="0.55000000000000004">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3"/>
    </row>
    <row r="28" spans="1:25" ht="23.5" x14ac:dyDescent="0.55000000000000004">
      <c r="A28" s="112" t="s">
        <v>65</v>
      </c>
      <c r="B28" s="113">
        <f t="shared" ref="B28:G28" si="2">SUM(B4:B26)</f>
        <v>2442.2800000000002</v>
      </c>
      <c r="C28" s="113">
        <f t="shared" si="2"/>
        <v>2019.5</v>
      </c>
      <c r="D28" s="113">
        <f t="shared" si="2"/>
        <v>1065.7</v>
      </c>
      <c r="E28" s="113">
        <f t="shared" si="2"/>
        <v>3312.6</v>
      </c>
      <c r="F28" s="113">
        <f t="shared" si="2"/>
        <v>3042.4300000000003</v>
      </c>
      <c r="G28" s="113">
        <f t="shared" si="2"/>
        <v>1664.4</v>
      </c>
      <c r="H28" s="113">
        <f t="shared" ref="H28:X28" si="3">SUM(H4:H26)</f>
        <v>0</v>
      </c>
      <c r="I28" s="113">
        <f t="shared" si="3"/>
        <v>0</v>
      </c>
      <c r="J28" s="113">
        <f t="shared" si="3"/>
        <v>0</v>
      </c>
      <c r="K28" s="113">
        <f t="shared" si="3"/>
        <v>0</v>
      </c>
      <c r="L28" s="113">
        <f t="shared" si="3"/>
        <v>0</v>
      </c>
      <c r="M28" s="113">
        <f t="shared" si="3"/>
        <v>0</v>
      </c>
      <c r="N28" s="113">
        <f t="shared" si="3"/>
        <v>0</v>
      </c>
      <c r="O28" s="113">
        <f t="shared" si="3"/>
        <v>0</v>
      </c>
      <c r="P28" s="113">
        <f t="shared" si="3"/>
        <v>0</v>
      </c>
      <c r="Q28" s="113">
        <f t="shared" si="3"/>
        <v>0</v>
      </c>
      <c r="R28" s="113">
        <f t="shared" si="3"/>
        <v>0</v>
      </c>
      <c r="S28" s="113">
        <f t="shared" si="3"/>
        <v>2446.4100000000003</v>
      </c>
      <c r="T28" s="113">
        <f t="shared" si="3"/>
        <v>6230.91</v>
      </c>
      <c r="U28" s="113">
        <f t="shared" si="3"/>
        <v>2109</v>
      </c>
      <c r="V28" s="113">
        <f t="shared" si="3"/>
        <v>1983.8</v>
      </c>
      <c r="W28" s="113">
        <f t="shared" si="3"/>
        <v>2803.81</v>
      </c>
      <c r="X28" s="113">
        <f t="shared" si="3"/>
        <v>3055</v>
      </c>
      <c r="Y28" s="113">
        <f t="shared" si="0"/>
        <v>32175.84</v>
      </c>
    </row>
  </sheetData>
  <sheetProtection formatCells="0" formatColumns="0" formatRows="0" selectLockedCells="1" selectUnlockedCells="1"/>
  <mergeCells count="1">
    <mergeCell ref="A1:D1"/>
  </mergeCells>
  <pageMargins left="0.70866141732283472" right="0.70866141732283472" top="0.74803149606299213" bottom="0.74803149606299213" header="0.51181102362204722" footer="0.51181102362204722"/>
  <pageSetup paperSize="9" scale="55" firstPageNumber="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9"/>
  <sheetViews>
    <sheetView view="pageBreakPreview" topLeftCell="A4" zoomScale="60" zoomScaleNormal="59" workbookViewId="0">
      <selection activeCell="A5" sqref="A5"/>
    </sheetView>
  </sheetViews>
  <sheetFormatPr defaultColWidth="9" defaultRowHeight="12.5" x14ac:dyDescent="0.25"/>
  <cols>
    <col min="1" max="1" width="54.81640625" customWidth="1"/>
    <col min="2" max="2" width="21.1796875" bestFit="1" customWidth="1"/>
    <col min="3" max="4" width="16.453125" customWidth="1"/>
    <col min="5" max="5" width="16.81640625" customWidth="1"/>
    <col min="6" max="6" width="15.453125" customWidth="1"/>
    <col min="7" max="7" width="15.1796875" customWidth="1"/>
    <col min="8" max="8" width="11.81640625" hidden="1" customWidth="1"/>
    <col min="9" max="9" width="12.81640625" hidden="1" customWidth="1"/>
    <col min="10" max="10" width="12.54296875" hidden="1" customWidth="1"/>
    <col min="11" max="11" width="19.81640625" hidden="1" customWidth="1"/>
    <col min="12" max="12" width="16.1796875" hidden="1" customWidth="1"/>
    <col min="13" max="18" width="15.81640625" hidden="1" customWidth="1"/>
    <col min="19" max="19" width="15.54296875" customWidth="1"/>
    <col min="20" max="20" width="16.1796875" customWidth="1"/>
    <col min="21" max="22" width="16" customWidth="1"/>
    <col min="23" max="23" width="18.453125" customWidth="1"/>
    <col min="24" max="24" width="17.81640625" customWidth="1"/>
    <col min="25" max="25" width="17.1796875" customWidth="1"/>
  </cols>
  <sheetData>
    <row r="1" spans="1:29" ht="23.5" x14ac:dyDescent="0.55000000000000004">
      <c r="A1" s="50" t="s">
        <v>168</v>
      </c>
      <c r="B1" s="50"/>
      <c r="C1" s="50"/>
      <c r="D1" s="50"/>
      <c r="E1" s="50"/>
      <c r="F1" s="50"/>
      <c r="G1" s="50"/>
      <c r="H1" s="50"/>
      <c r="I1" s="50"/>
      <c r="J1" s="50"/>
      <c r="K1" s="50"/>
      <c r="L1" s="50"/>
      <c r="M1" s="50"/>
      <c r="N1" s="50"/>
      <c r="O1" s="50"/>
      <c r="P1" s="50"/>
      <c r="Q1" s="50"/>
      <c r="R1" s="50"/>
      <c r="S1" s="50"/>
      <c r="T1" s="50"/>
      <c r="U1" s="50"/>
      <c r="V1" s="50"/>
      <c r="W1" s="50"/>
      <c r="X1" s="50"/>
      <c r="Y1" s="50"/>
    </row>
    <row r="2" spans="1:29" ht="23.5" x14ac:dyDescent="0.55000000000000004">
      <c r="A2" s="50"/>
      <c r="B2" s="50"/>
      <c r="C2" s="50"/>
      <c r="D2" s="50"/>
      <c r="E2" s="50"/>
      <c r="F2" s="50"/>
      <c r="G2" s="50"/>
      <c r="H2" s="50"/>
      <c r="I2" s="50"/>
      <c r="J2" s="50"/>
      <c r="K2" s="50"/>
      <c r="L2" s="50"/>
      <c r="M2" s="50"/>
      <c r="N2" s="50"/>
      <c r="O2" s="50"/>
      <c r="P2" s="50"/>
      <c r="Q2" s="50"/>
      <c r="R2" s="50"/>
      <c r="S2" s="50"/>
      <c r="T2" s="50"/>
      <c r="U2" s="50"/>
      <c r="V2" s="50"/>
      <c r="W2" s="50"/>
      <c r="X2" s="50"/>
      <c r="Y2" s="50"/>
    </row>
    <row r="3" spans="1:29" ht="23.5" x14ac:dyDescent="0.55000000000000004">
      <c r="A3" s="50"/>
      <c r="B3" s="50" t="s">
        <v>16</v>
      </c>
      <c r="C3" s="50" t="s">
        <v>52</v>
      </c>
      <c r="D3" s="50" t="s">
        <v>53</v>
      </c>
      <c r="E3" s="50" t="s">
        <v>74</v>
      </c>
      <c r="F3" s="50" t="s">
        <v>54</v>
      </c>
      <c r="G3" s="50" t="s">
        <v>75</v>
      </c>
      <c r="H3" s="50" t="s">
        <v>55</v>
      </c>
      <c r="I3" s="50" t="s">
        <v>46</v>
      </c>
      <c r="J3" s="50" t="s">
        <v>61</v>
      </c>
      <c r="K3" s="50" t="s">
        <v>48</v>
      </c>
      <c r="L3" s="50" t="s">
        <v>58</v>
      </c>
      <c r="M3" s="50" t="s">
        <v>59</v>
      </c>
      <c r="N3" s="50" t="s">
        <v>55</v>
      </c>
      <c r="O3" s="50" t="s">
        <v>76</v>
      </c>
      <c r="P3" s="50" t="s">
        <v>77</v>
      </c>
      <c r="Q3" s="50" t="s">
        <v>48</v>
      </c>
      <c r="R3" s="50" t="s">
        <v>49</v>
      </c>
      <c r="S3" s="50" t="s">
        <v>45</v>
      </c>
      <c r="T3" s="50" t="s">
        <v>46</v>
      </c>
      <c r="U3" s="50" t="s">
        <v>47</v>
      </c>
      <c r="V3" s="50" t="s">
        <v>48</v>
      </c>
      <c r="W3" s="50" t="s">
        <v>49</v>
      </c>
      <c r="X3" s="50" t="s">
        <v>50</v>
      </c>
      <c r="Y3" s="50" t="s">
        <v>78</v>
      </c>
    </row>
    <row r="4" spans="1:29" ht="23.5" x14ac:dyDescent="0.55000000000000004">
      <c r="A4" s="50" t="s">
        <v>79</v>
      </c>
      <c r="B4" s="50">
        <f>January!F41</f>
        <v>1938.33</v>
      </c>
      <c r="C4" s="50">
        <f>February!F35</f>
        <v>1938.33</v>
      </c>
      <c r="D4" s="50">
        <f>March!F44</f>
        <v>1938.33</v>
      </c>
      <c r="E4" s="50">
        <f>April!F44</f>
        <v>1938.33</v>
      </c>
      <c r="F4" s="50">
        <f>May!F43</f>
        <v>1983.33</v>
      </c>
      <c r="G4" s="50">
        <f>June!F44</f>
        <v>1938.33</v>
      </c>
      <c r="H4" s="50"/>
      <c r="I4" s="50"/>
      <c r="J4" s="50"/>
      <c r="K4" s="50"/>
      <c r="L4" s="50"/>
      <c r="M4" s="50"/>
      <c r="N4" s="50"/>
      <c r="O4" s="50"/>
      <c r="P4" s="50"/>
      <c r="Q4" s="50"/>
      <c r="R4" s="50"/>
      <c r="S4" s="50">
        <f>July!F44</f>
        <v>1938.33</v>
      </c>
      <c r="T4" s="50">
        <f>August!F44</f>
        <v>1938.33</v>
      </c>
      <c r="U4" s="50">
        <f>September!F44</f>
        <v>1938.33</v>
      </c>
      <c r="V4" s="50">
        <f>October!F44</f>
        <v>1938.33</v>
      </c>
      <c r="W4" s="50">
        <f>November!F44</f>
        <v>1938.33</v>
      </c>
      <c r="X4" s="50">
        <f>December!F44</f>
        <v>0</v>
      </c>
      <c r="Y4" s="51">
        <f>SUM(B4:X4)</f>
        <v>21366.630000000005</v>
      </c>
    </row>
    <row r="5" spans="1:29" ht="23.5" x14ac:dyDescent="0.55000000000000004">
      <c r="A5" s="50" t="s">
        <v>103</v>
      </c>
      <c r="B5" s="50">
        <f>January!G41</f>
        <v>0</v>
      </c>
      <c r="C5" s="50">
        <f>February!G35</f>
        <v>0</v>
      </c>
      <c r="D5" s="50">
        <f>March!G44</f>
        <v>0</v>
      </c>
      <c r="E5" s="50">
        <f>April!G44</f>
        <v>0</v>
      </c>
      <c r="F5" s="50">
        <f>May!G43</f>
        <v>0</v>
      </c>
      <c r="G5" s="50">
        <f>June!G44</f>
        <v>0</v>
      </c>
      <c r="H5" s="50"/>
      <c r="I5" s="50"/>
      <c r="J5" s="50"/>
      <c r="K5" s="50"/>
      <c r="L5" s="50"/>
      <c r="M5" s="50"/>
      <c r="N5" s="50"/>
      <c r="O5" s="50"/>
      <c r="P5" s="50"/>
      <c r="Q5" s="50"/>
      <c r="R5" s="50"/>
      <c r="S5" s="50">
        <f>July!G44</f>
        <v>0</v>
      </c>
      <c r="T5" s="50">
        <f>August!G44</f>
        <v>0</v>
      </c>
      <c r="U5" s="50">
        <f>September!G44</f>
        <v>0</v>
      </c>
      <c r="V5" s="50">
        <f>October!G44</f>
        <v>0</v>
      </c>
      <c r="W5" s="50">
        <f>November!G44</f>
        <v>0</v>
      </c>
      <c r="X5" s="50">
        <f>December!G44</f>
        <v>0</v>
      </c>
      <c r="Y5" s="51">
        <f t="shared" ref="Y5:Y27" si="0">SUM(B5:X5)</f>
        <v>0</v>
      </c>
      <c r="AB5" s="47"/>
    </row>
    <row r="6" spans="1:29" ht="23.5" x14ac:dyDescent="0.55000000000000004">
      <c r="A6" s="50" t="s">
        <v>80</v>
      </c>
      <c r="B6" s="50">
        <f>January!H41</f>
        <v>0</v>
      </c>
      <c r="C6" s="50">
        <f>February!H35</f>
        <v>0</v>
      </c>
      <c r="D6" s="50">
        <f>March!H44</f>
        <v>0</v>
      </c>
      <c r="E6" s="50">
        <f>April!H44</f>
        <v>0</v>
      </c>
      <c r="F6" s="50">
        <f>May!H43</f>
        <v>0</v>
      </c>
      <c r="G6" s="50">
        <f>June!H44</f>
        <v>0</v>
      </c>
      <c r="H6" s="50"/>
      <c r="I6" s="50"/>
      <c r="J6" s="50"/>
      <c r="K6" s="50"/>
      <c r="L6" s="50"/>
      <c r="M6" s="50"/>
      <c r="N6" s="50"/>
      <c r="O6" s="50"/>
      <c r="P6" s="50"/>
      <c r="Q6" s="50"/>
      <c r="R6" s="50"/>
      <c r="S6" s="50">
        <f>July!H44</f>
        <v>0</v>
      </c>
      <c r="T6" s="50">
        <f>August!H44</f>
        <v>0</v>
      </c>
      <c r="U6" s="50">
        <f>September!H44</f>
        <v>0</v>
      </c>
      <c r="V6" s="50">
        <f>October!H44</f>
        <v>0</v>
      </c>
      <c r="W6" s="50">
        <f>November!H44</f>
        <v>0</v>
      </c>
      <c r="X6" s="50">
        <f>December!H44</f>
        <v>0</v>
      </c>
      <c r="Y6" s="51">
        <f t="shared" si="0"/>
        <v>0</v>
      </c>
      <c r="AB6" s="47"/>
    </row>
    <row r="7" spans="1:29" ht="23.5" x14ac:dyDescent="0.55000000000000004">
      <c r="A7" s="50"/>
      <c r="B7" s="50"/>
      <c r="C7" s="50"/>
      <c r="D7" s="50"/>
      <c r="E7" s="50"/>
      <c r="F7" s="50"/>
      <c r="G7" s="50"/>
      <c r="H7" s="50"/>
      <c r="I7" s="50"/>
      <c r="J7" s="50"/>
      <c r="K7" s="50"/>
      <c r="L7" s="50"/>
      <c r="M7" s="50"/>
      <c r="N7" s="50"/>
      <c r="O7" s="50"/>
      <c r="P7" s="50"/>
      <c r="Q7" s="50"/>
      <c r="R7" s="50"/>
      <c r="S7" s="50"/>
      <c r="T7" s="50"/>
      <c r="U7" s="50"/>
      <c r="V7" s="50"/>
      <c r="W7" s="50"/>
      <c r="X7" s="50"/>
      <c r="Y7" s="51"/>
      <c r="AC7" s="48"/>
    </row>
    <row r="8" spans="1:29" ht="23.5" x14ac:dyDescent="0.55000000000000004">
      <c r="A8" s="50" t="s">
        <v>81</v>
      </c>
      <c r="B8" s="50">
        <f>January!I41</f>
        <v>0</v>
      </c>
      <c r="C8" s="50">
        <f>February!I35</f>
        <v>0</v>
      </c>
      <c r="D8" s="50">
        <f>March!I44</f>
        <v>0</v>
      </c>
      <c r="E8" s="50">
        <f>April!I44</f>
        <v>0</v>
      </c>
      <c r="F8" s="50">
        <f>May!I43</f>
        <v>0</v>
      </c>
      <c r="G8" s="50">
        <f>June!I44</f>
        <v>0</v>
      </c>
      <c r="H8" s="50"/>
      <c r="I8" s="50"/>
      <c r="J8" s="50"/>
      <c r="K8" s="50"/>
      <c r="L8" s="50"/>
      <c r="M8" s="50"/>
      <c r="N8" s="50"/>
      <c r="O8" s="50"/>
      <c r="P8" s="50"/>
      <c r="Q8" s="50"/>
      <c r="R8" s="50"/>
      <c r="S8" s="50">
        <f>July!I44</f>
        <v>0</v>
      </c>
      <c r="T8" s="50">
        <f>August!I44</f>
        <v>0</v>
      </c>
      <c r="U8" s="50">
        <f>September!I44</f>
        <v>0</v>
      </c>
      <c r="V8" s="50">
        <f>October!I44</f>
        <v>0</v>
      </c>
      <c r="W8" s="50">
        <f>November!I44</f>
        <v>0</v>
      </c>
      <c r="X8" s="50">
        <f>December!I44</f>
        <v>0</v>
      </c>
      <c r="Y8" s="51">
        <f t="shared" si="0"/>
        <v>0</v>
      </c>
      <c r="AC8" s="48"/>
    </row>
    <row r="9" spans="1:29" ht="23.5" x14ac:dyDescent="0.55000000000000004">
      <c r="A9" s="50"/>
      <c r="B9" s="50"/>
      <c r="C9" s="50"/>
      <c r="D9" s="50"/>
      <c r="E9" s="50"/>
      <c r="F9" s="50"/>
      <c r="G9" s="50"/>
      <c r="H9" s="50"/>
      <c r="I9" s="50"/>
      <c r="J9" s="50"/>
      <c r="K9" s="50"/>
      <c r="L9" s="50"/>
      <c r="M9" s="50"/>
      <c r="N9" s="50"/>
      <c r="O9" s="50"/>
      <c r="P9" s="50"/>
      <c r="Q9" s="50"/>
      <c r="R9" s="50"/>
      <c r="S9" s="50"/>
      <c r="T9" s="50"/>
      <c r="U9" s="50"/>
      <c r="V9" s="50"/>
      <c r="W9" s="50"/>
      <c r="X9" s="50"/>
      <c r="Y9" s="51"/>
    </row>
    <row r="10" spans="1:29" ht="23.5" x14ac:dyDescent="0.55000000000000004">
      <c r="A10" s="50" t="s">
        <v>104</v>
      </c>
      <c r="B10" s="50">
        <f>January!K41</f>
        <v>45</v>
      </c>
      <c r="C10" s="50">
        <f>February!K35</f>
        <v>90</v>
      </c>
      <c r="D10" s="50">
        <f>March!K44</f>
        <v>135</v>
      </c>
      <c r="E10" s="50">
        <f>April!K44</f>
        <v>90</v>
      </c>
      <c r="F10" s="50">
        <f>May!K43</f>
        <v>90</v>
      </c>
      <c r="G10" s="50">
        <f>June!K44</f>
        <v>90</v>
      </c>
      <c r="H10" s="50"/>
      <c r="I10" s="50"/>
      <c r="J10" s="50"/>
      <c r="K10" s="50"/>
      <c r="L10" s="50"/>
      <c r="M10" s="50"/>
      <c r="N10" s="50"/>
      <c r="O10" s="50"/>
      <c r="P10" s="50"/>
      <c r="Q10" s="50"/>
      <c r="R10" s="50"/>
      <c r="S10" s="50">
        <f>July!K44</f>
        <v>45</v>
      </c>
      <c r="T10" s="50">
        <f>August!K44</f>
        <v>45</v>
      </c>
      <c r="U10" s="50">
        <f>September!K44</f>
        <v>90</v>
      </c>
      <c r="V10" s="50">
        <f>October!K44</f>
        <v>0</v>
      </c>
      <c r="W10" s="50">
        <f>November!K44</f>
        <v>45</v>
      </c>
      <c r="X10" s="50">
        <f>December!K44</f>
        <v>45</v>
      </c>
      <c r="Y10" s="51">
        <f t="shared" si="0"/>
        <v>810</v>
      </c>
    </row>
    <row r="11" spans="1:29" ht="23.5" x14ac:dyDescent="0.55000000000000004">
      <c r="A11" s="50" t="s">
        <v>21</v>
      </c>
      <c r="B11" s="50">
        <f>January!J41</f>
        <v>141.66999999999999</v>
      </c>
      <c r="C11" s="50">
        <f>February!J35</f>
        <v>141.66999999999999</v>
      </c>
      <c r="D11" s="50">
        <f>March!J44</f>
        <v>141.66999999999999</v>
      </c>
      <c r="E11" s="50">
        <f>April!J44</f>
        <v>141.66999999999999</v>
      </c>
      <c r="F11" s="50">
        <f>May!J43</f>
        <v>141.66999999999999</v>
      </c>
      <c r="G11" s="50">
        <f>June!J44</f>
        <v>141.66999999999999</v>
      </c>
      <c r="H11" s="50"/>
      <c r="I11" s="50"/>
      <c r="J11" s="50"/>
      <c r="K11" s="50"/>
      <c r="L11" s="50"/>
      <c r="M11" s="50"/>
      <c r="N11" s="50"/>
      <c r="O11" s="50"/>
      <c r="P11" s="50"/>
      <c r="Q11" s="50"/>
      <c r="R11" s="50"/>
      <c r="S11" s="50">
        <f>July!J44</f>
        <v>141.66999999999999</v>
      </c>
      <c r="T11" s="50">
        <f>August!J44</f>
        <v>141.66999999999999</v>
      </c>
      <c r="U11" s="50">
        <f>September!J44</f>
        <v>141.66999999999999</v>
      </c>
      <c r="V11" s="50">
        <f>October!J44</f>
        <v>141.66999999999999</v>
      </c>
      <c r="W11" s="50">
        <f>November!J44</f>
        <v>141.66999999999999</v>
      </c>
      <c r="X11" s="50">
        <f>December!J44</f>
        <v>141.66999999999999</v>
      </c>
      <c r="Y11" s="51">
        <f t="shared" si="0"/>
        <v>1700.0400000000002</v>
      </c>
    </row>
    <row r="12" spans="1:29" ht="23.5" x14ac:dyDescent="0.55000000000000004">
      <c r="A12" s="50" t="s">
        <v>94</v>
      </c>
      <c r="B12" s="50">
        <f>January!L41</f>
        <v>261.60000000000002</v>
      </c>
      <c r="C12" s="50">
        <f>February!L35</f>
        <v>261.60000000000002</v>
      </c>
      <c r="D12" s="50">
        <f>March!L44</f>
        <v>261.60000000000002</v>
      </c>
      <c r="E12" s="50">
        <f>April!L44</f>
        <v>261.60000000000002</v>
      </c>
      <c r="F12" s="50">
        <f>May!L43</f>
        <v>261.60000000000002</v>
      </c>
      <c r="G12" s="50">
        <f>June!L44</f>
        <v>261.60000000000002</v>
      </c>
      <c r="H12" s="50"/>
      <c r="I12" s="50"/>
      <c r="J12" s="50"/>
      <c r="K12" s="50"/>
      <c r="L12" s="50"/>
      <c r="M12" s="50"/>
      <c r="N12" s="50"/>
      <c r="O12" s="50"/>
      <c r="P12" s="50"/>
      <c r="Q12" s="50"/>
      <c r="R12" s="50"/>
      <c r="S12" s="50">
        <f>July!L44</f>
        <v>261.60000000000002</v>
      </c>
      <c r="T12" s="50">
        <f>August!L44</f>
        <v>261.60000000000002</v>
      </c>
      <c r="U12" s="50">
        <f>September!L44</f>
        <v>523.20000000000005</v>
      </c>
      <c r="V12" s="50">
        <f>October!L44</f>
        <v>261.60000000000002</v>
      </c>
      <c r="W12" s="50">
        <f>November!L44</f>
        <v>261.60000000000002</v>
      </c>
      <c r="X12" s="50">
        <f>December!L44</f>
        <v>261.60000000000002</v>
      </c>
      <c r="Y12" s="51">
        <f t="shared" si="0"/>
        <v>3400.7999999999997</v>
      </c>
    </row>
    <row r="13" spans="1:29" ht="23.5" x14ac:dyDescent="0.55000000000000004">
      <c r="A13" s="50"/>
      <c r="B13" s="50"/>
      <c r="C13" s="50"/>
      <c r="D13" s="50"/>
      <c r="E13" s="50"/>
      <c r="F13" s="50"/>
      <c r="G13" s="50"/>
      <c r="H13" s="50"/>
      <c r="I13" s="50"/>
      <c r="J13" s="50"/>
      <c r="K13" s="50"/>
      <c r="L13" s="50"/>
      <c r="M13" s="50"/>
      <c r="N13" s="50"/>
      <c r="O13" s="50"/>
      <c r="P13" s="50"/>
      <c r="Q13" s="50"/>
      <c r="R13" s="50"/>
      <c r="S13" s="50"/>
      <c r="T13" s="50"/>
      <c r="U13" s="50"/>
      <c r="V13" s="50"/>
      <c r="W13" s="50"/>
      <c r="X13" s="50"/>
      <c r="Y13" s="51"/>
    </row>
    <row r="14" spans="1:29" ht="23.5" x14ac:dyDescent="0.55000000000000004">
      <c r="A14" s="50" t="s">
        <v>95</v>
      </c>
      <c r="B14" s="50">
        <f>January!M41</f>
        <v>0</v>
      </c>
      <c r="C14" s="50">
        <f>February!M35</f>
        <v>616.63</v>
      </c>
      <c r="D14" s="50">
        <f>March!M44</f>
        <v>43.44</v>
      </c>
      <c r="E14" s="50">
        <f>April!M44</f>
        <v>0</v>
      </c>
      <c r="F14" s="50">
        <f>May!M43</f>
        <v>0</v>
      </c>
      <c r="G14" s="50">
        <f>June!M44</f>
        <v>0</v>
      </c>
      <c r="H14" s="50"/>
      <c r="I14" s="50"/>
      <c r="J14" s="50"/>
      <c r="K14" s="50"/>
      <c r="L14" s="50"/>
      <c r="M14" s="50"/>
      <c r="N14" s="50"/>
      <c r="O14" s="50"/>
      <c r="P14" s="50"/>
      <c r="Q14" s="50"/>
      <c r="R14" s="50"/>
      <c r="S14" s="50">
        <f>July!M44</f>
        <v>2056.38</v>
      </c>
      <c r="T14" s="50">
        <f>August!M44</f>
        <v>354.38</v>
      </c>
      <c r="U14" s="50">
        <f>September!M44</f>
        <v>0</v>
      </c>
      <c r="V14" s="50">
        <f>October!M44</f>
        <v>0</v>
      </c>
      <c r="W14" s="50">
        <f>November!M44</f>
        <v>315.83</v>
      </c>
      <c r="X14" s="50">
        <f>December!M44</f>
        <v>0</v>
      </c>
      <c r="Y14" s="51">
        <f t="shared" si="0"/>
        <v>3386.66</v>
      </c>
    </row>
    <row r="15" spans="1:29" ht="23.5" x14ac:dyDescent="0.55000000000000004">
      <c r="A15" s="50" t="s">
        <v>96</v>
      </c>
      <c r="B15" s="50">
        <f>January!N41</f>
        <v>0</v>
      </c>
      <c r="C15" s="50">
        <f>February!N35</f>
        <v>451.29</v>
      </c>
      <c r="D15" s="50">
        <f>March!N44</f>
        <v>1459.36</v>
      </c>
      <c r="E15" s="50">
        <f>April!N44</f>
        <v>0</v>
      </c>
      <c r="F15" s="50">
        <f>May!N43</f>
        <v>0</v>
      </c>
      <c r="G15" s="50">
        <f>June!N44</f>
        <v>1089.43</v>
      </c>
      <c r="H15" s="50"/>
      <c r="I15" s="50"/>
      <c r="J15" s="50"/>
      <c r="K15" s="50"/>
      <c r="L15" s="50"/>
      <c r="M15" s="50"/>
      <c r="N15" s="50"/>
      <c r="O15" s="50"/>
      <c r="P15" s="50"/>
      <c r="Q15" s="50"/>
      <c r="R15" s="50"/>
      <c r="S15" s="50">
        <f>July!N44</f>
        <v>0</v>
      </c>
      <c r="T15" s="50">
        <f>August!N44</f>
        <v>186.4</v>
      </c>
      <c r="U15" s="50">
        <f>September!N44</f>
        <v>0</v>
      </c>
      <c r="V15" s="50">
        <f>October!N44</f>
        <v>0</v>
      </c>
      <c r="W15" s="50">
        <f>November!N44</f>
        <v>213.15</v>
      </c>
      <c r="X15" s="50">
        <f>December!N44</f>
        <v>0</v>
      </c>
      <c r="Y15" s="51">
        <f t="shared" si="0"/>
        <v>3399.63</v>
      </c>
    </row>
    <row r="16" spans="1:29" ht="23.5" x14ac:dyDescent="0.55000000000000004">
      <c r="A16" s="50" t="s">
        <v>22</v>
      </c>
      <c r="B16" s="50">
        <f>January!O41</f>
        <v>0</v>
      </c>
      <c r="C16" s="50">
        <f>February!O35</f>
        <v>1225.71</v>
      </c>
      <c r="D16" s="50">
        <f>March!O44</f>
        <v>0</v>
      </c>
      <c r="E16" s="50">
        <f>April!O44</f>
        <v>0</v>
      </c>
      <c r="F16" s="50">
        <f>May!O43</f>
        <v>0</v>
      </c>
      <c r="G16" s="50">
        <f>June!O44</f>
        <v>0</v>
      </c>
      <c r="H16" s="50"/>
      <c r="I16" s="50"/>
      <c r="J16" s="50"/>
      <c r="K16" s="50"/>
      <c r="L16" s="50"/>
      <c r="M16" s="50"/>
      <c r="N16" s="50"/>
      <c r="O16" s="50"/>
      <c r="P16" s="50"/>
      <c r="Q16" s="50"/>
      <c r="R16" s="50"/>
      <c r="S16" s="50">
        <f>July!O44</f>
        <v>0</v>
      </c>
      <c r="T16" s="50">
        <f>August!O44</f>
        <v>0</v>
      </c>
      <c r="U16" s="50">
        <f>September!O44</f>
        <v>0</v>
      </c>
      <c r="V16" s="50">
        <f>October!O44</f>
        <v>1541.52</v>
      </c>
      <c r="W16" s="50">
        <f>November!O44</f>
        <v>0</v>
      </c>
      <c r="X16" s="50">
        <f>December!O44</f>
        <v>0</v>
      </c>
      <c r="Y16" s="51">
        <f t="shared" si="0"/>
        <v>2767.23</v>
      </c>
    </row>
    <row r="17" spans="1:25" ht="23.5" x14ac:dyDescent="0.55000000000000004">
      <c r="A17" s="50"/>
      <c r="B17" s="50"/>
      <c r="C17" s="50"/>
      <c r="D17" s="50"/>
      <c r="E17" s="50"/>
      <c r="F17" s="50"/>
      <c r="G17" s="50"/>
      <c r="H17" s="50"/>
      <c r="I17" s="50"/>
      <c r="J17" s="50"/>
      <c r="K17" s="50"/>
      <c r="L17" s="50"/>
      <c r="M17" s="50"/>
      <c r="N17" s="50"/>
      <c r="O17" s="50"/>
      <c r="P17" s="50"/>
      <c r="Q17" s="50"/>
      <c r="R17" s="50"/>
      <c r="S17" s="50"/>
      <c r="T17" s="50"/>
      <c r="U17" s="50"/>
      <c r="V17" s="50"/>
      <c r="W17" s="50"/>
      <c r="X17" s="50"/>
      <c r="Y17" s="51"/>
    </row>
    <row r="18" spans="1:25" ht="23.5" x14ac:dyDescent="0.55000000000000004">
      <c r="A18" s="50" t="s">
        <v>105</v>
      </c>
      <c r="B18" s="50">
        <f>January!P41</f>
        <v>498</v>
      </c>
      <c r="C18" s="50">
        <f>February!P35</f>
        <v>138.4</v>
      </c>
      <c r="D18" s="50">
        <f>March!P44</f>
        <v>0</v>
      </c>
      <c r="E18" s="50">
        <f>April!P44</f>
        <v>0</v>
      </c>
      <c r="F18" s="50">
        <f>May!P43</f>
        <v>70</v>
      </c>
      <c r="G18" s="50">
        <f>June!P44</f>
        <v>0</v>
      </c>
      <c r="H18" s="50"/>
      <c r="I18" s="50"/>
      <c r="J18" s="50"/>
      <c r="K18" s="50"/>
      <c r="L18" s="50"/>
      <c r="M18" s="50"/>
      <c r="N18" s="50"/>
      <c r="O18" s="50"/>
      <c r="P18" s="50"/>
      <c r="Q18" s="50"/>
      <c r="R18" s="50"/>
      <c r="S18" s="50">
        <f>July!P44</f>
        <v>0</v>
      </c>
      <c r="T18" s="50">
        <f>August!P44</f>
        <v>0</v>
      </c>
      <c r="U18" s="50">
        <f>September!P44</f>
        <v>0</v>
      </c>
      <c r="V18" s="50">
        <f>October!P44</f>
        <v>90</v>
      </c>
      <c r="W18" s="50">
        <f>November!P44</f>
        <v>355.2</v>
      </c>
      <c r="X18" s="50">
        <f>December!P44</f>
        <v>245</v>
      </c>
      <c r="Y18" s="51">
        <f t="shared" si="0"/>
        <v>1396.6</v>
      </c>
    </row>
    <row r="19" spans="1:25" ht="23.5" x14ac:dyDescent="0.55000000000000004">
      <c r="A19" s="50"/>
      <c r="B19" s="50"/>
      <c r="C19" s="50"/>
      <c r="D19" s="50"/>
      <c r="E19" s="50"/>
      <c r="F19" s="50"/>
      <c r="G19" s="50"/>
      <c r="H19" s="50"/>
      <c r="I19" s="50"/>
      <c r="J19" s="50"/>
      <c r="K19" s="50"/>
      <c r="L19" s="50"/>
      <c r="M19" s="50"/>
      <c r="N19" s="50"/>
      <c r="O19" s="50"/>
      <c r="P19" s="50"/>
      <c r="Q19" s="50"/>
      <c r="R19" s="50"/>
      <c r="S19" s="50"/>
      <c r="T19" s="50"/>
      <c r="U19" s="50"/>
      <c r="V19" s="50"/>
      <c r="W19" s="50"/>
      <c r="X19" s="50"/>
      <c r="Y19" s="51"/>
    </row>
    <row r="20" spans="1:25" ht="23.5" x14ac:dyDescent="0.55000000000000004">
      <c r="A20" s="50" t="s">
        <v>82</v>
      </c>
      <c r="B20" s="50">
        <f>January!Q41</f>
        <v>145.19999999999999</v>
      </c>
      <c r="C20" s="50">
        <f>February!Q35</f>
        <v>27.75</v>
      </c>
      <c r="D20" s="50">
        <f>March!Q44</f>
        <v>0</v>
      </c>
      <c r="E20" s="50">
        <f>April!Q44</f>
        <v>0</v>
      </c>
      <c r="F20" s="50">
        <f>May!Q43</f>
        <v>0</v>
      </c>
      <c r="G20" s="50">
        <f>June!Q44</f>
        <v>0</v>
      </c>
      <c r="H20" s="50"/>
      <c r="I20" s="50"/>
      <c r="J20" s="50"/>
      <c r="K20" s="50"/>
      <c r="L20" s="50"/>
      <c r="M20" s="50"/>
      <c r="N20" s="50"/>
      <c r="O20" s="50"/>
      <c r="P20" s="50"/>
      <c r="Q20" s="50"/>
      <c r="R20" s="50"/>
      <c r="S20" s="50">
        <f>July!Q44</f>
        <v>316.39999999999998</v>
      </c>
      <c r="T20" s="50">
        <f>August!Q44</f>
        <v>0</v>
      </c>
      <c r="U20" s="50">
        <f>September!Q44</f>
        <v>0</v>
      </c>
      <c r="V20" s="50">
        <f>October!Q44</f>
        <v>100</v>
      </c>
      <c r="W20" s="50">
        <f>November!Q44</f>
        <v>90</v>
      </c>
      <c r="X20" s="50">
        <f>December!Q44</f>
        <v>0</v>
      </c>
      <c r="Y20" s="51">
        <f t="shared" si="0"/>
        <v>679.34999999999991</v>
      </c>
    </row>
    <row r="21" spans="1:25" ht="23.5" x14ac:dyDescent="0.55000000000000004">
      <c r="A21" s="50" t="s">
        <v>106</v>
      </c>
      <c r="B21" s="50">
        <f>January!R41</f>
        <v>178.93</v>
      </c>
      <c r="C21" s="50">
        <f>February!R35</f>
        <v>0</v>
      </c>
      <c r="D21" s="50">
        <f>March!R44</f>
        <v>32.78</v>
      </c>
      <c r="E21" s="50">
        <f>April!R44</f>
        <v>23</v>
      </c>
      <c r="F21" s="50">
        <f>May!R43</f>
        <v>16.489999999999998</v>
      </c>
      <c r="G21" s="50">
        <f>June!R44</f>
        <v>0</v>
      </c>
      <c r="H21" s="50"/>
      <c r="I21" s="50"/>
      <c r="J21" s="50"/>
      <c r="K21" s="50"/>
      <c r="L21" s="50"/>
      <c r="M21" s="50"/>
      <c r="N21" s="50"/>
      <c r="O21" s="50"/>
      <c r="P21" s="50"/>
      <c r="Q21" s="50"/>
      <c r="R21" s="50"/>
      <c r="S21" s="50">
        <f>July!R44</f>
        <v>0</v>
      </c>
      <c r="T21" s="50">
        <f>August!R44</f>
        <v>0</v>
      </c>
      <c r="U21" s="50">
        <f>September!R44</f>
        <v>0</v>
      </c>
      <c r="V21" s="50">
        <f>October!R44</f>
        <v>45.6</v>
      </c>
      <c r="W21" s="50">
        <f>November!R44</f>
        <v>0</v>
      </c>
      <c r="X21" s="50">
        <f>December!R44</f>
        <v>0</v>
      </c>
      <c r="Y21" s="51">
        <f t="shared" si="0"/>
        <v>296.8</v>
      </c>
    </row>
    <row r="22" spans="1:25" ht="23.5" x14ac:dyDescent="0.55000000000000004">
      <c r="A22" s="50" t="s">
        <v>23</v>
      </c>
      <c r="B22" s="50">
        <f>January!S41</f>
        <v>0</v>
      </c>
      <c r="C22" s="50">
        <f>February!S35</f>
        <v>37.380000000000003</v>
      </c>
      <c r="D22" s="50">
        <f>March!S44</f>
        <v>0</v>
      </c>
      <c r="E22" s="50">
        <f>April!S44</f>
        <v>0</v>
      </c>
      <c r="F22" s="50">
        <f>May!S43</f>
        <v>0</v>
      </c>
      <c r="G22" s="50">
        <f>June!S44</f>
        <v>0</v>
      </c>
      <c r="H22" s="50"/>
      <c r="I22" s="50"/>
      <c r="J22" s="50"/>
      <c r="K22" s="50"/>
      <c r="L22" s="50"/>
      <c r="M22" s="50"/>
      <c r="N22" s="50"/>
      <c r="O22" s="50"/>
      <c r="P22" s="50"/>
      <c r="Q22" s="50"/>
      <c r="R22" s="50"/>
      <c r="S22" s="50">
        <f>July!S44</f>
        <v>0</v>
      </c>
      <c r="T22" s="50">
        <f>August!S44</f>
        <v>0</v>
      </c>
      <c r="U22" s="50">
        <f>September!S44</f>
        <v>0</v>
      </c>
      <c r="V22" s="50">
        <f>October!S44</f>
        <v>0</v>
      </c>
      <c r="W22" s="50">
        <f>November!S44</f>
        <v>0</v>
      </c>
      <c r="X22" s="50">
        <f>December!S44</f>
        <v>0</v>
      </c>
      <c r="Y22" s="51">
        <f t="shared" si="0"/>
        <v>37.380000000000003</v>
      </c>
    </row>
    <row r="23" spans="1:25" ht="23.5" x14ac:dyDescent="0.55000000000000004">
      <c r="A23" s="50" t="str">
        <f>December!T25</f>
        <v>Taxi Payment</v>
      </c>
      <c r="B23" s="50">
        <f>January!T41</f>
        <v>0</v>
      </c>
      <c r="C23" s="50">
        <f>February!T35</f>
        <v>65.2</v>
      </c>
      <c r="D23" s="50">
        <f>March!T44</f>
        <v>125</v>
      </c>
      <c r="E23" s="50">
        <f>April!T44</f>
        <v>163.6</v>
      </c>
      <c r="F23" s="50">
        <f>May!T44</f>
        <v>165.7</v>
      </c>
      <c r="G23" s="50">
        <f>June!T44</f>
        <v>134.6</v>
      </c>
      <c r="H23" s="50">
        <f>February!Y35</f>
        <v>0</v>
      </c>
      <c r="I23" s="50">
        <f>February!Z35</f>
        <v>0</v>
      </c>
      <c r="J23" s="50">
        <f>February!AA35</f>
        <v>-4.8316906031686813E-13</v>
      </c>
      <c r="K23" s="50">
        <f>February!AB35</f>
        <v>0</v>
      </c>
      <c r="L23" s="50">
        <f>February!AC35</f>
        <v>0</v>
      </c>
      <c r="M23" s="50">
        <f>February!AD35</f>
        <v>0</v>
      </c>
      <c r="N23" s="50">
        <f>February!AE35</f>
        <v>0</v>
      </c>
      <c r="O23" s="50">
        <f>February!AF35</f>
        <v>0</v>
      </c>
      <c r="P23" s="50">
        <f>February!AG35</f>
        <v>0</v>
      </c>
      <c r="Q23" s="50">
        <f>February!AH35</f>
        <v>0</v>
      </c>
      <c r="R23" s="50">
        <f>February!AI35</f>
        <v>0</v>
      </c>
      <c r="S23" s="50">
        <f>July!T44</f>
        <v>191</v>
      </c>
      <c r="T23" s="50">
        <f>SUM(August!T44)</f>
        <v>170</v>
      </c>
      <c r="U23" s="50">
        <f>September!T44</f>
        <v>123.5</v>
      </c>
      <c r="V23" s="50">
        <f>October!T44</f>
        <v>105.6</v>
      </c>
      <c r="W23" s="50">
        <f>November!T44</f>
        <v>122.5</v>
      </c>
      <c r="X23" s="50">
        <f>December!T44</f>
        <v>180.2</v>
      </c>
      <c r="Y23" s="51">
        <f t="shared" si="0"/>
        <v>1546.8999999999994</v>
      </c>
    </row>
    <row r="24" spans="1:25" ht="23.5" x14ac:dyDescent="0.55000000000000004">
      <c r="A24" s="50" t="str">
        <f>December!U25</f>
        <v>Virgin Media</v>
      </c>
      <c r="B24" s="50">
        <f>January!U41</f>
        <v>39.6</v>
      </c>
      <c r="C24" s="50">
        <f>February!U35</f>
        <v>24.6</v>
      </c>
      <c r="D24" s="50">
        <f>March!U44</f>
        <v>19.8</v>
      </c>
      <c r="E24" s="50">
        <f>April!U44</f>
        <v>19.8</v>
      </c>
      <c r="F24" s="50">
        <f>May!U44</f>
        <v>19.8</v>
      </c>
      <c r="G24" s="50">
        <f>June!U44</f>
        <v>39.6</v>
      </c>
      <c r="H24" s="50">
        <f>February!Z35</f>
        <v>0</v>
      </c>
      <c r="I24" s="50">
        <f>February!AA35</f>
        <v>-4.8316906031686813E-13</v>
      </c>
      <c r="J24" s="50">
        <f>February!AB35</f>
        <v>0</v>
      </c>
      <c r="K24" s="50">
        <f>February!AC35</f>
        <v>0</v>
      </c>
      <c r="L24" s="50">
        <f>February!AD35</f>
        <v>0</v>
      </c>
      <c r="M24" s="50">
        <f>February!AE35</f>
        <v>0</v>
      </c>
      <c r="N24" s="50">
        <f>February!AF35</f>
        <v>0</v>
      </c>
      <c r="O24" s="50">
        <f>February!AG35</f>
        <v>0</v>
      </c>
      <c r="P24" s="50">
        <f>February!AH35</f>
        <v>0</v>
      </c>
      <c r="Q24" s="50">
        <f>February!AI35</f>
        <v>0</v>
      </c>
      <c r="R24" s="50">
        <f>February!AJ35</f>
        <v>0</v>
      </c>
      <c r="S24" s="50">
        <f>July!U44</f>
        <v>39.6</v>
      </c>
      <c r="T24" s="50">
        <f>SUM(August!U44)</f>
        <v>39.6</v>
      </c>
      <c r="U24" s="50">
        <f>September!U44</f>
        <v>39.6</v>
      </c>
      <c r="V24" s="50">
        <f>October!U44</f>
        <v>39.6</v>
      </c>
      <c r="W24" s="50">
        <f>November!U44</f>
        <v>39.6</v>
      </c>
      <c r="X24" s="50">
        <f>December!U44</f>
        <v>39.6</v>
      </c>
      <c r="Y24" s="51">
        <f t="shared" si="0"/>
        <v>400.79999999999956</v>
      </c>
    </row>
    <row r="25" spans="1:25" ht="23.5" x14ac:dyDescent="0.55000000000000004">
      <c r="A25" s="50" t="s">
        <v>15</v>
      </c>
      <c r="B25" s="50">
        <f>SUM(January!V41)</f>
        <v>3880.6899999999996</v>
      </c>
      <c r="C25" s="50">
        <f>February!V35</f>
        <v>188</v>
      </c>
      <c r="D25" s="50">
        <f>March!V44</f>
        <v>88.8</v>
      </c>
      <c r="E25" s="50">
        <f>April!V44</f>
        <v>0</v>
      </c>
      <c r="F25" s="50">
        <f>May!V44</f>
        <v>462.75</v>
      </c>
      <c r="G25" s="50">
        <f>June!V44</f>
        <v>0</v>
      </c>
      <c r="H25" s="50"/>
      <c r="I25" s="50"/>
      <c r="J25" s="50"/>
      <c r="K25" s="50"/>
      <c r="L25" s="50"/>
      <c r="M25" s="50"/>
      <c r="N25" s="50"/>
      <c r="O25" s="50"/>
      <c r="P25" s="50"/>
      <c r="Q25" s="50"/>
      <c r="R25" s="50"/>
      <c r="S25" s="50">
        <f>July!V44</f>
        <v>135</v>
      </c>
      <c r="T25" s="50">
        <f>August!V44</f>
        <v>0</v>
      </c>
      <c r="U25" s="50">
        <f>September!V44</f>
        <v>0</v>
      </c>
      <c r="V25" s="50">
        <f>October!V44</f>
        <v>22.5</v>
      </c>
      <c r="W25" s="50">
        <f>November!V44</f>
        <v>28</v>
      </c>
      <c r="X25" s="50">
        <f>December!V44</f>
        <v>0</v>
      </c>
      <c r="Y25" s="51">
        <f t="shared" si="0"/>
        <v>4805.74</v>
      </c>
    </row>
    <row r="26" spans="1:25" ht="23.5" x14ac:dyDescent="0.55000000000000004">
      <c r="A26" s="50"/>
      <c r="B26" s="50"/>
      <c r="C26" s="50"/>
      <c r="D26" s="50"/>
      <c r="E26" s="50"/>
      <c r="F26" s="50"/>
      <c r="G26" s="50"/>
      <c r="H26" s="50"/>
      <c r="I26" s="50"/>
      <c r="J26" s="50"/>
      <c r="K26" s="50"/>
      <c r="L26" s="50"/>
      <c r="M26" s="50"/>
      <c r="N26" s="50"/>
      <c r="O26" s="50"/>
      <c r="P26" s="50"/>
      <c r="Q26" s="50"/>
      <c r="R26" s="50"/>
      <c r="S26" s="50"/>
      <c r="T26" s="50"/>
      <c r="U26" s="50"/>
      <c r="V26" s="50"/>
      <c r="W26" s="50"/>
      <c r="X26" s="50"/>
      <c r="Y26" s="51"/>
    </row>
    <row r="27" spans="1:25" ht="23.5" x14ac:dyDescent="0.55000000000000004">
      <c r="A27" s="51" t="s">
        <v>84</v>
      </c>
      <c r="B27" s="51">
        <f t="shared" ref="B27:G27" si="1">SUM(B4:B25)</f>
        <v>7129.0199999999986</v>
      </c>
      <c r="C27" s="51">
        <f t="shared" si="1"/>
        <v>5206.5599999999995</v>
      </c>
      <c r="D27" s="51">
        <f t="shared" si="1"/>
        <v>4245.7800000000007</v>
      </c>
      <c r="E27" s="51">
        <f t="shared" si="1"/>
        <v>2638</v>
      </c>
      <c r="F27" s="51">
        <f t="shared" si="1"/>
        <v>3211.3399999999997</v>
      </c>
      <c r="G27" s="51">
        <f t="shared" si="1"/>
        <v>3695.2299999999996</v>
      </c>
      <c r="H27" s="51">
        <f t="shared" ref="H27:X27" si="2">SUM(H4:H25)</f>
        <v>0</v>
      </c>
      <c r="I27" s="51">
        <f t="shared" si="2"/>
        <v>-4.8316906031686813E-13</v>
      </c>
      <c r="J27" s="51">
        <f t="shared" si="2"/>
        <v>-4.8316906031686813E-13</v>
      </c>
      <c r="K27" s="51">
        <f t="shared" si="2"/>
        <v>0</v>
      </c>
      <c r="L27" s="51">
        <f t="shared" si="2"/>
        <v>0</v>
      </c>
      <c r="M27" s="51">
        <f t="shared" si="2"/>
        <v>0</v>
      </c>
      <c r="N27" s="51">
        <f t="shared" si="2"/>
        <v>0</v>
      </c>
      <c r="O27" s="51">
        <f t="shared" si="2"/>
        <v>0</v>
      </c>
      <c r="P27" s="51">
        <f t="shared" si="2"/>
        <v>0</v>
      </c>
      <c r="Q27" s="51">
        <f t="shared" si="2"/>
        <v>0</v>
      </c>
      <c r="R27" s="51">
        <f t="shared" si="2"/>
        <v>0</v>
      </c>
      <c r="S27" s="51">
        <f t="shared" si="2"/>
        <v>5124.9799999999996</v>
      </c>
      <c r="T27" s="51">
        <f t="shared" si="2"/>
        <v>3136.98</v>
      </c>
      <c r="U27" s="51">
        <f t="shared" si="2"/>
        <v>2856.2999999999997</v>
      </c>
      <c r="V27" s="51">
        <f t="shared" si="2"/>
        <v>4286.420000000001</v>
      </c>
      <c r="W27" s="51">
        <f t="shared" si="2"/>
        <v>3550.8799999999997</v>
      </c>
      <c r="X27" s="51">
        <f t="shared" si="2"/>
        <v>913.07</v>
      </c>
      <c r="Y27" s="51">
        <f t="shared" si="0"/>
        <v>45994.559999999998</v>
      </c>
    </row>
    <row r="29" spans="1:25" x14ac:dyDescent="0.25">
      <c r="B29" s="153"/>
      <c r="C29" s="154"/>
    </row>
  </sheetData>
  <sheetProtection algorithmName="SHA-512" hashValue="SnEYvis4MeWwLtXxY0Iq2bp93RJV/3kX88F/Ljpso7OIBcyCI4KFbjC1yiqK7hoTo5B36Rd0sdTtFH1raUvB+g==" saltValue="IMmU3HNeK2zgXYHnps7PCw==" spinCount="100000" sheet="1" objects="1" scenarios="1" formatCells="0" formatColumns="0" formatRows="0" selectLockedCells="1" selectUnlockedCells="1"/>
  <printOptions horizontalCentered="1" verticalCentered="1"/>
  <pageMargins left="0.70833333333333337" right="0.70833333333333337" top="0.74791666666666667" bottom="0.74791666666666667" header="0.51180555555555551" footer="0.51180555555555551"/>
  <pageSetup paperSize="9" scale="48" firstPageNumber="0"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66"/>
  <sheetViews>
    <sheetView topLeftCell="A16" zoomScale="80" zoomScaleNormal="80" workbookViewId="0">
      <pane xSplit="1" topLeftCell="J1" activePane="topRight" state="frozen"/>
      <selection pane="topRight" activeCell="Y28" sqref="Y28"/>
    </sheetView>
  </sheetViews>
  <sheetFormatPr defaultColWidth="8.81640625" defaultRowHeight="14" x14ac:dyDescent="0.3"/>
  <cols>
    <col min="1" max="2" width="12.453125" style="31" customWidth="1"/>
    <col min="3"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19" width="8.81640625" style="1" customWidth="1"/>
    <col min="20" max="20" width="10.5429687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0" width="8.81640625" style="1" customWidth="1"/>
    <col min="31" max="31" width="10.1796875" style="1" customWidth="1"/>
    <col min="32" max="16384" width="8.81640625" style="1"/>
  </cols>
  <sheetData>
    <row r="1" spans="1:39" s="136" customFormat="1" ht="42" x14ac:dyDescent="0.25">
      <c r="A1" s="126" t="s">
        <v>0</v>
      </c>
      <c r="B1" s="162" t="s">
        <v>1</v>
      </c>
      <c r="C1" s="127" t="s">
        <v>2</v>
      </c>
      <c r="D1" s="127" t="s">
        <v>3</v>
      </c>
      <c r="E1" s="128" t="s">
        <v>4</v>
      </c>
      <c r="F1" s="128" t="s">
        <v>5</v>
      </c>
      <c r="G1" s="128" t="s">
        <v>6</v>
      </c>
      <c r="H1" s="128" t="s">
        <v>7</v>
      </c>
      <c r="I1" s="128" t="s">
        <v>85</v>
      </c>
      <c r="J1" s="129" t="s">
        <v>142</v>
      </c>
      <c r="K1" s="129" t="s">
        <v>8</v>
      </c>
      <c r="L1" s="129" t="s">
        <v>9</v>
      </c>
      <c r="M1" s="130" t="s">
        <v>71</v>
      </c>
      <c r="N1" s="130" t="s">
        <v>88</v>
      </c>
      <c r="O1" s="130" t="s">
        <v>10</v>
      </c>
      <c r="P1" s="130" t="s">
        <v>11</v>
      </c>
      <c r="Q1" s="130" t="s">
        <v>12</v>
      </c>
      <c r="R1" s="130" t="s">
        <v>86</v>
      </c>
      <c r="S1" s="130" t="s">
        <v>87</v>
      </c>
      <c r="T1" s="130" t="s">
        <v>13</v>
      </c>
      <c r="U1" s="131" t="s">
        <v>89</v>
      </c>
      <c r="V1" s="132" t="s">
        <v>73</v>
      </c>
      <c r="W1" s="133" t="s">
        <v>90</v>
      </c>
      <c r="X1" s="133" t="s">
        <v>91</v>
      </c>
      <c r="Y1" s="134" t="s">
        <v>15</v>
      </c>
      <c r="Z1" s="135"/>
      <c r="AA1" s="135" t="s">
        <v>141</v>
      </c>
      <c r="AB1" s="135"/>
      <c r="AC1" s="135"/>
      <c r="AD1" s="135"/>
      <c r="AE1" s="135"/>
      <c r="AF1" s="135"/>
    </row>
    <row r="2" spans="1:39" s="7" customFormat="1" x14ac:dyDescent="0.3">
      <c r="A2" s="32" t="s">
        <v>32</v>
      </c>
      <c r="B2" s="139">
        <v>925</v>
      </c>
      <c r="C2" s="137"/>
      <c r="D2" s="138"/>
      <c r="E2" s="140"/>
      <c r="F2" s="141"/>
      <c r="G2" s="141">
        <v>925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4"/>
      <c r="AE2" s="13"/>
      <c r="AF2" s="13"/>
    </row>
    <row r="3" spans="1:39" s="7" customFormat="1" x14ac:dyDescent="0.3">
      <c r="A3" s="32">
        <v>45300</v>
      </c>
      <c r="B3" s="139">
        <v>225</v>
      </c>
      <c r="C3" s="137"/>
      <c r="D3" s="138"/>
      <c r="E3" s="140"/>
      <c r="F3" s="141"/>
      <c r="G3" s="141"/>
      <c r="H3" s="142"/>
      <c r="I3" s="142"/>
      <c r="J3" s="142"/>
      <c r="K3" s="141"/>
      <c r="L3" s="141"/>
      <c r="M3" s="141"/>
      <c r="N3" s="141"/>
      <c r="O3" s="141"/>
      <c r="P3" s="141"/>
      <c r="Q3" s="141"/>
      <c r="R3" s="141"/>
      <c r="S3" s="141"/>
      <c r="T3" s="141"/>
      <c r="U3" s="141">
        <v>225</v>
      </c>
      <c r="V3" s="141"/>
      <c r="W3" s="141"/>
      <c r="X3" s="141"/>
      <c r="Y3" s="141"/>
      <c r="Z3" s="9"/>
      <c r="AA3" s="13">
        <f>SUM(B3-E3-F3-G3-H3-I3-J3-K3-L3-M3-N3-O3-P3-Q3-R3-S3-T3-U3-V3-W3-X3-Y3)</f>
        <v>0</v>
      </c>
      <c r="AB3" s="13"/>
      <c r="AC3" s="13"/>
      <c r="AD3" s="14"/>
      <c r="AE3" s="13"/>
      <c r="AF3" s="13"/>
      <c r="AH3" s="12"/>
    </row>
    <row r="4" spans="1:39" s="7" customFormat="1" x14ac:dyDescent="0.3">
      <c r="A4" s="123">
        <v>45316</v>
      </c>
      <c r="B4" s="139">
        <v>219.78</v>
      </c>
      <c r="C4" s="137"/>
      <c r="D4" s="138"/>
      <c r="E4" s="140"/>
      <c r="F4" s="141"/>
      <c r="G4" s="141"/>
      <c r="H4" s="142"/>
      <c r="I4" s="142"/>
      <c r="J4" s="142"/>
      <c r="K4" s="141"/>
      <c r="L4" s="141"/>
      <c r="M4" s="141"/>
      <c r="N4" s="141"/>
      <c r="O4" s="141"/>
      <c r="P4" s="141"/>
      <c r="Q4" s="141"/>
      <c r="R4" s="141"/>
      <c r="S4" s="141"/>
      <c r="T4" s="141"/>
      <c r="U4" s="141"/>
      <c r="V4" s="141"/>
      <c r="W4" s="141"/>
      <c r="X4" s="141"/>
      <c r="Y4" s="141">
        <v>219.78</v>
      </c>
      <c r="Z4" s="9"/>
      <c r="AA4" s="13">
        <f t="shared" ref="AA4:AA15" si="0">SUM(B4-E4-F4-G4-H4-I4-J4-K4-L4-M4-N4-O4-P4-Q4-R4-S4-T4-U4-V4-W4-X4-Y4)</f>
        <v>0</v>
      </c>
      <c r="AB4" s="13"/>
      <c r="AC4" s="13"/>
      <c r="AD4" s="14"/>
      <c r="AE4" s="13"/>
      <c r="AF4" s="13"/>
      <c r="AH4" s="18"/>
    </row>
    <row r="5" spans="1:39" s="7" customFormat="1" x14ac:dyDescent="0.3">
      <c r="A5" s="32">
        <v>45322</v>
      </c>
      <c r="B5" s="139">
        <v>72</v>
      </c>
      <c r="C5" s="137"/>
      <c r="D5" s="138"/>
      <c r="E5" s="141"/>
      <c r="F5" s="141"/>
      <c r="G5" s="141"/>
      <c r="H5" s="142"/>
      <c r="I5" s="142"/>
      <c r="J5" s="142"/>
      <c r="K5" s="141"/>
      <c r="L5" s="141"/>
      <c r="M5" s="141"/>
      <c r="N5" s="141"/>
      <c r="O5" s="141"/>
      <c r="P5" s="141"/>
      <c r="Q5" s="141">
        <v>72</v>
      </c>
      <c r="R5" s="141"/>
      <c r="S5" s="141"/>
      <c r="T5" s="141"/>
      <c r="U5" s="141"/>
      <c r="V5" s="141"/>
      <c r="W5" s="141"/>
      <c r="X5" s="141"/>
      <c r="Y5" s="141"/>
      <c r="Z5" s="9"/>
      <c r="AA5" s="13">
        <f t="shared" si="0"/>
        <v>0</v>
      </c>
      <c r="AB5" s="13"/>
      <c r="AC5" s="13"/>
      <c r="AD5" s="14"/>
      <c r="AE5" s="13"/>
      <c r="AF5" s="13"/>
      <c r="AH5" s="11"/>
    </row>
    <row r="6" spans="1:39" s="7" customFormat="1" x14ac:dyDescent="0.3">
      <c r="A6" s="32">
        <v>45300</v>
      </c>
      <c r="B6" s="139">
        <v>316.3</v>
      </c>
      <c r="C6" s="137"/>
      <c r="D6" s="138">
        <v>316.3</v>
      </c>
      <c r="E6" s="141">
        <v>146</v>
      </c>
      <c r="F6" s="141">
        <v>135</v>
      </c>
      <c r="G6" s="141"/>
      <c r="H6" s="142">
        <v>30.3</v>
      </c>
      <c r="I6" s="142"/>
      <c r="J6" s="142">
        <v>5</v>
      </c>
      <c r="K6" s="141"/>
      <c r="L6" s="141"/>
      <c r="M6" s="141"/>
      <c r="N6" s="141"/>
      <c r="O6" s="141"/>
      <c r="P6" s="141"/>
      <c r="Q6" s="141"/>
      <c r="R6" s="141"/>
      <c r="S6" s="141"/>
      <c r="T6" s="141"/>
      <c r="U6" s="141"/>
      <c r="V6" s="141"/>
      <c r="W6" s="141"/>
      <c r="X6" s="141"/>
      <c r="Y6" s="141"/>
      <c r="Z6" s="9"/>
      <c r="AA6" s="13">
        <f t="shared" si="0"/>
        <v>1.0658141036401503E-14</v>
      </c>
      <c r="AB6" s="13"/>
      <c r="AC6" s="13"/>
      <c r="AD6" s="14"/>
      <c r="AE6" s="13"/>
      <c r="AF6" s="13"/>
      <c r="AH6" s="11"/>
    </row>
    <row r="7" spans="1:39" s="7" customFormat="1" x14ac:dyDescent="0.3">
      <c r="A7" s="32">
        <v>45320</v>
      </c>
      <c r="B7" s="139">
        <v>684.2</v>
      </c>
      <c r="C7" s="137"/>
      <c r="D7" s="138">
        <v>684.2</v>
      </c>
      <c r="E7" s="141">
        <v>110</v>
      </c>
      <c r="F7" s="141">
        <v>127.1</v>
      </c>
      <c r="G7" s="141"/>
      <c r="H7" s="142">
        <v>52.8</v>
      </c>
      <c r="I7" s="142">
        <v>49.3</v>
      </c>
      <c r="J7" s="142">
        <v>45</v>
      </c>
      <c r="K7" s="141"/>
      <c r="L7" s="141"/>
      <c r="M7" s="141"/>
      <c r="N7" s="141"/>
      <c r="O7" s="141"/>
      <c r="P7" s="141">
        <v>300</v>
      </c>
      <c r="Q7" s="141"/>
      <c r="R7" s="141"/>
      <c r="S7" s="141"/>
      <c r="T7" s="141"/>
      <c r="U7" s="141"/>
      <c r="V7" s="141"/>
      <c r="W7" s="141"/>
      <c r="X7" s="141"/>
      <c r="Y7" s="141"/>
      <c r="Z7" s="9"/>
      <c r="AA7" s="13">
        <f t="shared" si="0"/>
        <v>0</v>
      </c>
      <c r="AB7" s="13"/>
      <c r="AC7" s="13"/>
      <c r="AD7" s="14"/>
      <c r="AE7" s="13"/>
      <c r="AF7" s="13"/>
    </row>
    <row r="8" spans="1:39" s="7" customFormat="1" x14ac:dyDescent="0.3">
      <c r="A8" s="32"/>
      <c r="B8" s="139"/>
      <c r="C8" s="137"/>
      <c r="D8" s="138"/>
      <c r="E8" s="141"/>
      <c r="F8" s="141"/>
      <c r="G8" s="141"/>
      <c r="H8" s="142"/>
      <c r="I8" s="142"/>
      <c r="J8" s="142"/>
      <c r="K8" s="141"/>
      <c r="L8" s="141"/>
      <c r="M8" s="141"/>
      <c r="N8" s="141"/>
      <c r="O8" s="141"/>
      <c r="P8" s="141"/>
      <c r="Q8" s="141"/>
      <c r="R8" s="141"/>
      <c r="S8" s="141"/>
      <c r="T8" s="141"/>
      <c r="U8" s="141"/>
      <c r="V8" s="141"/>
      <c r="W8" s="141"/>
      <c r="X8" s="141"/>
      <c r="Y8" s="141"/>
      <c r="Z8" s="9"/>
      <c r="AA8" s="13">
        <f t="shared" si="0"/>
        <v>0</v>
      </c>
      <c r="AB8" s="13"/>
      <c r="AC8" s="13"/>
      <c r="AD8" s="14"/>
      <c r="AE8" s="13"/>
      <c r="AF8" s="13"/>
    </row>
    <row r="9" spans="1:39" s="7" customFormat="1" x14ac:dyDescent="0.3">
      <c r="A9" s="32"/>
      <c r="B9" s="139"/>
      <c r="C9" s="137"/>
      <c r="D9" s="138"/>
      <c r="E9" s="141"/>
      <c r="F9" s="141"/>
      <c r="G9" s="141"/>
      <c r="H9" s="142"/>
      <c r="I9" s="142"/>
      <c r="J9" s="142"/>
      <c r="K9" s="141"/>
      <c r="L9" s="141"/>
      <c r="M9" s="141"/>
      <c r="N9" s="141"/>
      <c r="O9" s="141"/>
      <c r="P9" s="141"/>
      <c r="Q9" s="141"/>
      <c r="R9" s="141"/>
      <c r="S9" s="141"/>
      <c r="T9" s="141"/>
      <c r="U9" s="141"/>
      <c r="V9" s="141"/>
      <c r="W9" s="141"/>
      <c r="X9" s="141"/>
      <c r="Y9" s="141"/>
      <c r="Z9" s="9"/>
      <c r="AA9" s="13">
        <f t="shared" si="0"/>
        <v>0</v>
      </c>
      <c r="AB9" s="13"/>
      <c r="AC9" s="13"/>
      <c r="AD9" s="14"/>
      <c r="AE9" s="13"/>
      <c r="AF9" s="13"/>
    </row>
    <row r="10" spans="1:39" s="7" customFormat="1" x14ac:dyDescent="0.3">
      <c r="A10" s="32"/>
      <c r="B10" s="139"/>
      <c r="C10" s="137"/>
      <c r="D10" s="138"/>
      <c r="E10" s="141"/>
      <c r="F10" s="141"/>
      <c r="G10" s="141"/>
      <c r="H10" s="142"/>
      <c r="I10" s="142"/>
      <c r="J10" s="142"/>
      <c r="K10" s="141"/>
      <c r="L10" s="141"/>
      <c r="M10" s="141"/>
      <c r="N10" s="141"/>
      <c r="O10" s="141"/>
      <c r="P10" s="141"/>
      <c r="Q10" s="141"/>
      <c r="R10" s="141"/>
      <c r="S10" s="141"/>
      <c r="T10" s="141"/>
      <c r="U10" s="141"/>
      <c r="V10" s="141"/>
      <c r="W10" s="141"/>
      <c r="X10" s="141"/>
      <c r="Y10" s="141"/>
      <c r="Z10" s="9"/>
      <c r="AA10" s="13">
        <f t="shared" si="0"/>
        <v>0</v>
      </c>
      <c r="AB10" s="13"/>
      <c r="AC10" s="13"/>
      <c r="AD10" s="14"/>
      <c r="AE10" s="13"/>
      <c r="AF10" s="13"/>
    </row>
    <row r="11" spans="1:39" s="7" customFormat="1" x14ac:dyDescent="0.3">
      <c r="A11" s="32"/>
      <c r="B11" s="139"/>
      <c r="C11" s="137"/>
      <c r="D11" s="138"/>
      <c r="E11" s="141"/>
      <c r="F11" s="141"/>
      <c r="G11" s="141"/>
      <c r="H11" s="141"/>
      <c r="I11" s="141"/>
      <c r="J11" s="141"/>
      <c r="K11" s="141"/>
      <c r="L11" s="141"/>
      <c r="M11" s="141"/>
      <c r="N11" s="141"/>
      <c r="O11" s="141"/>
      <c r="P11" s="141"/>
      <c r="Q11" s="141"/>
      <c r="R11" s="141"/>
      <c r="S11" s="141"/>
      <c r="T11" s="141"/>
      <c r="U11" s="141"/>
      <c r="V11" s="141"/>
      <c r="W11" s="141"/>
      <c r="X11" s="141"/>
      <c r="Y11" s="141"/>
      <c r="Z11" s="9"/>
      <c r="AA11" s="13">
        <f t="shared" si="0"/>
        <v>0</v>
      </c>
      <c r="AB11" s="13"/>
      <c r="AC11" s="13"/>
      <c r="AD11" s="14"/>
      <c r="AE11" s="13"/>
      <c r="AF11" s="13"/>
    </row>
    <row r="12" spans="1:39" s="7" customFormat="1" x14ac:dyDescent="0.3">
      <c r="A12" s="32"/>
      <c r="B12" s="139"/>
      <c r="C12" s="137"/>
      <c r="D12" s="138"/>
      <c r="E12" s="141"/>
      <c r="F12" s="141"/>
      <c r="G12" s="141"/>
      <c r="H12" s="141"/>
      <c r="I12" s="141"/>
      <c r="J12" s="141"/>
      <c r="K12" s="141"/>
      <c r="L12" s="141"/>
      <c r="M12" s="141"/>
      <c r="N12" s="141"/>
      <c r="O12" s="141"/>
      <c r="P12" s="141"/>
      <c r="Q12" s="141"/>
      <c r="R12" s="141"/>
      <c r="S12" s="141"/>
      <c r="T12" s="141"/>
      <c r="U12" s="141"/>
      <c r="V12" s="141"/>
      <c r="W12" s="141"/>
      <c r="X12" s="141"/>
      <c r="Y12" s="141"/>
      <c r="Z12" s="9"/>
      <c r="AA12" s="13">
        <f t="shared" si="0"/>
        <v>0</v>
      </c>
      <c r="AB12" s="13"/>
      <c r="AC12" s="13"/>
      <c r="AD12" s="14"/>
      <c r="AE12" s="13"/>
      <c r="AF12" s="13"/>
    </row>
    <row r="13" spans="1:39" s="7" customFormat="1" x14ac:dyDescent="0.3">
      <c r="A13" s="32"/>
      <c r="B13" s="139"/>
      <c r="C13" s="137"/>
      <c r="D13" s="138"/>
      <c r="E13" s="141"/>
      <c r="F13" s="141"/>
      <c r="G13" s="141"/>
      <c r="H13" s="141"/>
      <c r="I13" s="141"/>
      <c r="J13" s="141"/>
      <c r="K13" s="141"/>
      <c r="L13" s="141"/>
      <c r="M13" s="141"/>
      <c r="N13" s="141"/>
      <c r="O13" s="141"/>
      <c r="P13" s="141"/>
      <c r="Q13" s="141"/>
      <c r="R13" s="141"/>
      <c r="S13" s="141"/>
      <c r="T13" s="141"/>
      <c r="U13" s="141"/>
      <c r="V13" s="141"/>
      <c r="W13" s="141"/>
      <c r="X13" s="141"/>
      <c r="Y13" s="141"/>
      <c r="Z13" s="9"/>
      <c r="AA13" s="13">
        <f t="shared" si="0"/>
        <v>0</v>
      </c>
      <c r="AB13" s="13"/>
      <c r="AC13" s="13"/>
      <c r="AD13" s="14"/>
      <c r="AE13" s="13"/>
      <c r="AF13" s="13"/>
    </row>
    <row r="14" spans="1:39" s="7" customFormat="1" x14ac:dyDescent="0.3">
      <c r="A14" s="37"/>
      <c r="B14" s="163"/>
      <c r="C14" s="22"/>
      <c r="D14" s="22"/>
      <c r="E14" s="22"/>
      <c r="F14" s="22"/>
      <c r="G14" s="22"/>
      <c r="H14" s="22"/>
      <c r="I14" s="22"/>
      <c r="J14" s="22"/>
      <c r="K14" s="22"/>
      <c r="L14" s="22"/>
      <c r="M14" s="23"/>
      <c r="N14" s="23"/>
      <c r="O14" s="23"/>
      <c r="P14" s="23"/>
      <c r="Q14" s="23"/>
      <c r="R14" s="23"/>
      <c r="S14" s="23"/>
      <c r="T14" s="23"/>
      <c r="U14" s="23"/>
      <c r="V14" s="23"/>
      <c r="W14" s="23"/>
      <c r="X14" s="23"/>
      <c r="Y14" s="23"/>
      <c r="Z14" s="24"/>
      <c r="AA14" s="13">
        <f t="shared" si="0"/>
        <v>0</v>
      </c>
      <c r="AB14" s="24"/>
      <c r="AC14" s="24"/>
      <c r="AD14" s="24"/>
      <c r="AE14" s="24"/>
      <c r="AF14" s="24"/>
    </row>
    <row r="15" spans="1:39" s="7" customFormat="1" x14ac:dyDescent="0.3">
      <c r="A15" s="121"/>
      <c r="B15" s="164">
        <f>SUM(B2:B13)</f>
        <v>2442.2799999999997</v>
      </c>
      <c r="C15" s="25"/>
      <c r="D15" s="25">
        <f>SUM(D2:D14)</f>
        <v>1000.5</v>
      </c>
      <c r="E15" s="26">
        <f>SUM(E2:E14)</f>
        <v>256</v>
      </c>
      <c r="F15" s="26">
        <f t="shared" ref="F15:Y15" si="1">SUM(F2:F14)</f>
        <v>262.10000000000002</v>
      </c>
      <c r="G15" s="26">
        <f t="shared" si="1"/>
        <v>925</v>
      </c>
      <c r="H15" s="26">
        <f t="shared" si="1"/>
        <v>83.1</v>
      </c>
      <c r="I15" s="26">
        <f t="shared" si="1"/>
        <v>49.3</v>
      </c>
      <c r="J15" s="26">
        <f t="shared" si="1"/>
        <v>50</v>
      </c>
      <c r="K15" s="26">
        <f t="shared" si="1"/>
        <v>0</v>
      </c>
      <c r="L15" s="26">
        <f t="shared" si="1"/>
        <v>0</v>
      </c>
      <c r="M15" s="26">
        <f t="shared" si="1"/>
        <v>0</v>
      </c>
      <c r="N15" s="26">
        <f>SUM(N2:N14)</f>
        <v>0</v>
      </c>
      <c r="O15" s="26">
        <f t="shared" si="1"/>
        <v>0</v>
      </c>
      <c r="P15" s="26">
        <f t="shared" si="1"/>
        <v>300</v>
      </c>
      <c r="Q15" s="26">
        <f t="shared" si="1"/>
        <v>72</v>
      </c>
      <c r="R15" s="26">
        <f t="shared" si="1"/>
        <v>0</v>
      </c>
      <c r="S15" s="26">
        <f t="shared" si="1"/>
        <v>0</v>
      </c>
      <c r="T15" s="26">
        <f t="shared" si="1"/>
        <v>0</v>
      </c>
      <c r="U15" s="26">
        <f t="shared" si="1"/>
        <v>225</v>
      </c>
      <c r="V15" s="26">
        <f t="shared" si="1"/>
        <v>0</v>
      </c>
      <c r="W15" s="26">
        <f t="shared" si="1"/>
        <v>0</v>
      </c>
      <c r="X15" s="26">
        <f t="shared" si="1"/>
        <v>0</v>
      </c>
      <c r="Y15" s="26">
        <f t="shared" si="1"/>
        <v>219.78</v>
      </c>
      <c r="Z15" s="9"/>
      <c r="AA15" s="13">
        <f t="shared" si="0"/>
        <v>-1.4210854715202004E-13</v>
      </c>
      <c r="AB15" s="13"/>
      <c r="AC15" s="13"/>
      <c r="AD15" s="13"/>
      <c r="AE15" s="13"/>
      <c r="AF15" s="13"/>
      <c r="AG15" s="13"/>
      <c r="AH15" s="13"/>
      <c r="AI15" s="13"/>
      <c r="AJ15" s="13"/>
      <c r="AK15" s="13"/>
      <c r="AL15" s="13"/>
      <c r="AM15" s="13"/>
    </row>
    <row r="16" spans="1:39" s="7" customFormat="1" x14ac:dyDescent="0.3">
      <c r="A16" s="121"/>
      <c r="B16" s="121"/>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row>
    <row r="17" spans="1:38" s="7" customFormat="1" x14ac:dyDescent="0.3">
      <c r="A17" s="121"/>
      <c r="B17" s="121"/>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row>
    <row r="18" spans="1:38" s="7" customFormat="1" x14ac:dyDescent="0.3">
      <c r="A18" s="121"/>
      <c r="B18" s="121"/>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row>
    <row r="19" spans="1:38" s="7" customFormat="1" x14ac:dyDescent="0.3">
      <c r="A19" s="121"/>
      <c r="B19" s="121"/>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row>
    <row r="20" spans="1:38" s="7" customFormat="1" x14ac:dyDescent="0.3">
      <c r="A20" s="121"/>
      <c r="B20" s="121"/>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row>
    <row r="21" spans="1:38" x14ac:dyDescent="0.3">
      <c r="A21" s="240" t="s">
        <v>17</v>
      </c>
      <c r="B21" s="240"/>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row>
    <row r="22" spans="1:38" s="7" customFormat="1" ht="42" x14ac:dyDescent="0.3">
      <c r="A22" s="28" t="s">
        <v>0</v>
      </c>
      <c r="B22" s="27" t="s">
        <v>18</v>
      </c>
      <c r="C22" s="29" t="s">
        <v>107</v>
      </c>
      <c r="D22" s="29" t="s">
        <v>108</v>
      </c>
      <c r="E22" s="119" t="s">
        <v>109</v>
      </c>
      <c r="F22" s="30" t="s">
        <v>19</v>
      </c>
      <c r="G22" s="30" t="s">
        <v>92</v>
      </c>
      <c r="H22" s="30" t="s">
        <v>20</v>
      </c>
      <c r="I22" s="56" t="s">
        <v>90</v>
      </c>
      <c r="J22" s="57" t="s">
        <v>21</v>
      </c>
      <c r="K22" s="57" t="s">
        <v>93</v>
      </c>
      <c r="L22" s="58" t="s">
        <v>94</v>
      </c>
      <c r="M22" s="59" t="s">
        <v>95</v>
      </c>
      <c r="N22" s="60" t="s">
        <v>96</v>
      </c>
      <c r="O22" s="61" t="s">
        <v>22</v>
      </c>
      <c r="P22" s="62" t="s">
        <v>83</v>
      </c>
      <c r="Q22" s="63" t="s">
        <v>97</v>
      </c>
      <c r="R22" s="63" t="s">
        <v>98</v>
      </c>
      <c r="S22" s="64" t="s">
        <v>99</v>
      </c>
      <c r="T22" s="64" t="s">
        <v>143</v>
      </c>
      <c r="U22" s="64" t="s">
        <v>128</v>
      </c>
      <c r="V22" s="65" t="s">
        <v>24</v>
      </c>
      <c r="W22" s="66"/>
      <c r="X22" s="6"/>
      <c r="Y22" s="67"/>
      <c r="Z22" s="67"/>
      <c r="AA22" s="7" t="s">
        <v>144</v>
      </c>
    </row>
    <row r="23" spans="1:38" s="7" customFormat="1" x14ac:dyDescent="0.3">
      <c r="A23" s="123">
        <v>45293</v>
      </c>
      <c r="B23" s="31" t="s">
        <v>110</v>
      </c>
      <c r="C23" s="32" t="s">
        <v>111</v>
      </c>
      <c r="D23" s="32"/>
      <c r="E23" s="33">
        <v>141.66999999999999</v>
      </c>
      <c r="F23" s="147"/>
      <c r="G23" s="141"/>
      <c r="H23" s="141"/>
      <c r="I23" s="141"/>
      <c r="J23" s="141">
        <v>141.66999999999999</v>
      </c>
      <c r="K23" s="141"/>
      <c r="L23" s="141"/>
      <c r="M23" s="141"/>
      <c r="N23" s="141"/>
      <c r="O23" s="141"/>
      <c r="P23" s="141"/>
      <c r="Q23" s="141"/>
      <c r="R23" s="141"/>
      <c r="S23" s="141"/>
      <c r="T23" s="141"/>
      <c r="U23" s="141"/>
      <c r="V23" s="141"/>
      <c r="W23" s="24"/>
      <c r="X23" s="13"/>
      <c r="Y23" s="24"/>
      <c r="Z23" s="24"/>
      <c r="AA23" s="124">
        <f>SUM(E23-F23-G23-H23-I23-J23-K23-L23-M23-N23-O23-P23-Q23-R23-S23-T23-U23-V23)</f>
        <v>0</v>
      </c>
      <c r="AB23" s="124">
        <f t="shared" ref="AB23:AB40" si="2">SUM(E23-F23-G23-H23-I23-J23-K23-L23-M23-N23-O23-P23-Q23-R23-S23-V23)</f>
        <v>0</v>
      </c>
    </row>
    <row r="24" spans="1:38" s="7" customFormat="1" x14ac:dyDescent="0.3">
      <c r="A24" s="123">
        <v>45294</v>
      </c>
      <c r="B24" s="161">
        <v>3303</v>
      </c>
      <c r="C24" s="7" t="s">
        <v>112</v>
      </c>
      <c r="D24" s="123">
        <v>45295</v>
      </c>
      <c r="E24" s="35">
        <v>300</v>
      </c>
      <c r="F24" s="148"/>
      <c r="G24" s="149"/>
      <c r="H24" s="149"/>
      <c r="I24" s="149"/>
      <c r="J24" s="149"/>
      <c r="K24" s="141"/>
      <c r="L24" s="141"/>
      <c r="M24" s="141"/>
      <c r="N24" s="141"/>
      <c r="O24" s="141"/>
      <c r="P24" s="141"/>
      <c r="Q24" s="141"/>
      <c r="R24" s="141"/>
      <c r="S24" s="141"/>
      <c r="T24" s="141"/>
      <c r="U24" s="141"/>
      <c r="V24" s="141">
        <v>300</v>
      </c>
      <c r="W24" s="24"/>
      <c r="X24" s="13"/>
      <c r="Y24" s="24"/>
      <c r="Z24" s="24"/>
      <c r="AA24" s="124">
        <f>SUM(E24-F24-G24-H24-I24-J24-K24-L24-M24-N24-O24-P24-Q24-R24-S24-T24-U24-V24)</f>
        <v>0</v>
      </c>
      <c r="AB24" s="124">
        <f t="shared" si="2"/>
        <v>0</v>
      </c>
    </row>
    <row r="25" spans="1:38" s="7" customFormat="1" x14ac:dyDescent="0.3">
      <c r="A25" s="123">
        <v>45294</v>
      </c>
      <c r="B25" s="161">
        <v>3305</v>
      </c>
      <c r="C25" s="7" t="s">
        <v>113</v>
      </c>
      <c r="D25" s="123">
        <v>45295</v>
      </c>
      <c r="E25" s="35">
        <v>58.66</v>
      </c>
      <c r="F25" s="148"/>
      <c r="G25" s="149"/>
      <c r="H25" s="149"/>
      <c r="I25" s="149"/>
      <c r="J25" s="149"/>
      <c r="K25" s="141"/>
      <c r="L25" s="141"/>
      <c r="M25" s="141"/>
      <c r="N25" s="141"/>
      <c r="O25" s="141"/>
      <c r="P25" s="141"/>
      <c r="Q25" s="141"/>
      <c r="R25" s="141">
        <v>58.66</v>
      </c>
      <c r="S25" s="141"/>
      <c r="T25" s="141"/>
      <c r="U25" s="141"/>
      <c r="V25" s="141"/>
      <c r="W25" s="24"/>
      <c r="X25" s="13"/>
      <c r="Y25" s="24"/>
      <c r="Z25" s="24"/>
      <c r="AA25" s="124">
        <f t="shared" ref="AA25:AA41" si="3">SUM(E25-F25-G25-H25-I25-J25-K25-L25-M25-N25-O25-P25-Q25-R25-S25-T25-U25-V25)</f>
        <v>0</v>
      </c>
      <c r="AB25" s="124">
        <f t="shared" si="2"/>
        <v>0</v>
      </c>
    </row>
    <row r="26" spans="1:38" s="7" customFormat="1" x14ac:dyDescent="0.3">
      <c r="A26" s="123">
        <v>45296</v>
      </c>
      <c r="B26" s="31">
        <v>3306</v>
      </c>
      <c r="C26" s="32" t="s">
        <v>114</v>
      </c>
      <c r="D26" s="32">
        <v>45299</v>
      </c>
      <c r="E26" s="35">
        <v>87.92</v>
      </c>
      <c r="F26" s="148"/>
      <c r="G26" s="149"/>
      <c r="H26" s="149"/>
      <c r="I26" s="149"/>
      <c r="J26" s="149"/>
      <c r="K26" s="141"/>
      <c r="L26" s="141"/>
      <c r="M26" s="141"/>
      <c r="N26" s="141"/>
      <c r="O26" s="141"/>
      <c r="P26" s="141"/>
      <c r="Q26" s="141"/>
      <c r="R26" s="141"/>
      <c r="S26" s="141"/>
      <c r="T26" s="141"/>
      <c r="U26" s="141"/>
      <c r="V26" s="141">
        <v>87.92</v>
      </c>
      <c r="W26" s="24"/>
      <c r="X26" s="13"/>
      <c r="Y26" s="13"/>
      <c r="Z26" s="24"/>
      <c r="AA26" s="124">
        <f t="shared" si="3"/>
        <v>0</v>
      </c>
      <c r="AB26" s="124">
        <f t="shared" si="2"/>
        <v>0</v>
      </c>
    </row>
    <row r="27" spans="1:38" s="7" customFormat="1" x14ac:dyDescent="0.3">
      <c r="A27" s="123">
        <v>45294</v>
      </c>
      <c r="B27" s="31">
        <v>3304</v>
      </c>
      <c r="C27" s="32" t="s">
        <v>115</v>
      </c>
      <c r="D27" s="32">
        <v>45300</v>
      </c>
      <c r="E27" s="35">
        <v>145.19999999999999</v>
      </c>
      <c r="F27" s="148"/>
      <c r="G27" s="149"/>
      <c r="H27" s="149"/>
      <c r="I27" s="149"/>
      <c r="J27" s="149"/>
      <c r="K27" s="141"/>
      <c r="L27" s="141"/>
      <c r="M27" s="141"/>
      <c r="N27" s="141"/>
      <c r="O27" s="141"/>
      <c r="P27" s="141"/>
      <c r="Q27" s="141">
        <v>145.19999999999999</v>
      </c>
      <c r="R27" s="141"/>
      <c r="S27" s="141"/>
      <c r="T27" s="141"/>
      <c r="U27" s="141"/>
      <c r="V27" s="141"/>
      <c r="W27" s="24"/>
      <c r="X27" s="13"/>
      <c r="Y27" s="13"/>
      <c r="Z27" s="24"/>
      <c r="AA27" s="124">
        <f t="shared" si="3"/>
        <v>0</v>
      </c>
      <c r="AB27" s="124">
        <f t="shared" si="2"/>
        <v>0</v>
      </c>
    </row>
    <row r="28" spans="1:38" s="7" customFormat="1" x14ac:dyDescent="0.3">
      <c r="A28" s="123">
        <v>45298</v>
      </c>
      <c r="B28" s="31">
        <v>3307</v>
      </c>
      <c r="C28" s="32" t="s">
        <v>113</v>
      </c>
      <c r="D28" s="32">
        <v>45300</v>
      </c>
      <c r="E28" s="35">
        <v>120.27</v>
      </c>
      <c r="F28" s="148"/>
      <c r="G28" s="149"/>
      <c r="H28" s="149"/>
      <c r="I28" s="149"/>
      <c r="J28" s="149"/>
      <c r="K28" s="141"/>
      <c r="L28" s="141"/>
      <c r="M28" s="141"/>
      <c r="N28" s="141"/>
      <c r="O28" s="141"/>
      <c r="P28" s="141"/>
      <c r="Q28" s="141"/>
      <c r="R28" s="141">
        <v>120.27</v>
      </c>
      <c r="S28" s="141"/>
      <c r="T28" s="141"/>
      <c r="U28" s="141"/>
      <c r="V28" s="141"/>
      <c r="W28" s="24"/>
      <c r="X28" s="13"/>
      <c r="Y28" s="13"/>
      <c r="Z28" s="24"/>
      <c r="AA28" s="124">
        <f t="shared" si="3"/>
        <v>0</v>
      </c>
      <c r="AB28" s="124">
        <f t="shared" si="2"/>
        <v>0</v>
      </c>
    </row>
    <row r="29" spans="1:38" s="7" customFormat="1" x14ac:dyDescent="0.3">
      <c r="A29" s="123">
        <v>45298</v>
      </c>
      <c r="B29" s="31">
        <v>3309</v>
      </c>
      <c r="C29" s="32" t="s">
        <v>126</v>
      </c>
      <c r="D29" s="32">
        <v>45344</v>
      </c>
      <c r="E29" s="35">
        <v>305.10000000000002</v>
      </c>
      <c r="F29" s="148"/>
      <c r="G29" s="149"/>
      <c r="H29" s="149"/>
      <c r="I29" s="149"/>
      <c r="J29" s="149"/>
      <c r="K29" s="141"/>
      <c r="L29" s="141"/>
      <c r="M29" s="141"/>
      <c r="N29" s="141"/>
      <c r="O29" s="141"/>
      <c r="P29" s="141"/>
      <c r="Q29" s="141"/>
      <c r="R29" s="141"/>
      <c r="S29" s="141"/>
      <c r="T29" s="141"/>
      <c r="U29" s="141"/>
      <c r="V29" s="141">
        <v>305.10000000000002</v>
      </c>
      <c r="W29" s="24"/>
      <c r="X29" s="13"/>
      <c r="Y29" s="13"/>
      <c r="Z29" s="24"/>
      <c r="AA29" s="124">
        <f t="shared" si="3"/>
        <v>0</v>
      </c>
      <c r="AB29" s="124">
        <f t="shared" si="2"/>
        <v>0</v>
      </c>
    </row>
    <row r="30" spans="1:38" s="7" customFormat="1" x14ac:dyDescent="0.3">
      <c r="A30" s="123">
        <v>45298</v>
      </c>
      <c r="B30" s="31">
        <v>3308</v>
      </c>
      <c r="C30" s="32" t="s">
        <v>116</v>
      </c>
      <c r="D30" s="32">
        <v>45300</v>
      </c>
      <c r="E30" s="35">
        <v>282.3</v>
      </c>
      <c r="F30" s="150"/>
      <c r="G30" s="149"/>
      <c r="H30" s="149"/>
      <c r="I30" s="149"/>
      <c r="J30" s="149"/>
      <c r="K30" s="141"/>
      <c r="L30" s="141"/>
      <c r="M30" s="141"/>
      <c r="N30" s="141"/>
      <c r="O30" s="141"/>
      <c r="P30" s="141"/>
      <c r="Q30" s="141"/>
      <c r="R30" s="141"/>
      <c r="S30" s="141"/>
      <c r="T30" s="141"/>
      <c r="U30" s="141"/>
      <c r="V30" s="141">
        <v>282.3</v>
      </c>
      <c r="W30" s="24"/>
      <c r="X30" s="13"/>
      <c r="Y30" s="13"/>
      <c r="Z30" s="24"/>
      <c r="AA30" s="124">
        <f t="shared" si="3"/>
        <v>0</v>
      </c>
      <c r="AB30" s="124">
        <f t="shared" si="2"/>
        <v>0</v>
      </c>
    </row>
    <row r="31" spans="1:38" s="7" customFormat="1" x14ac:dyDescent="0.3">
      <c r="A31" s="123">
        <v>45299</v>
      </c>
      <c r="B31" s="31">
        <v>3310</v>
      </c>
      <c r="C31" s="32" t="s">
        <v>117</v>
      </c>
      <c r="D31" s="32">
        <v>45301</v>
      </c>
      <c r="E31" s="35">
        <v>2826</v>
      </c>
      <c r="F31" s="149"/>
      <c r="G31" s="149"/>
      <c r="H31" s="149"/>
      <c r="I31" s="149"/>
      <c r="J31" s="149"/>
      <c r="K31" s="141"/>
      <c r="L31" s="141"/>
      <c r="M31" s="141"/>
      <c r="N31" s="141"/>
      <c r="O31" s="141"/>
      <c r="P31" s="141"/>
      <c r="Q31" s="141"/>
      <c r="R31" s="141"/>
      <c r="S31" s="141"/>
      <c r="T31" s="141"/>
      <c r="U31" s="141"/>
      <c r="V31" s="141">
        <v>2826</v>
      </c>
      <c r="W31" s="24"/>
      <c r="X31" s="13"/>
      <c r="Y31" s="24"/>
      <c r="Z31" s="24"/>
      <c r="AA31" s="124">
        <f t="shared" si="3"/>
        <v>0</v>
      </c>
      <c r="AB31" s="124">
        <f t="shared" si="2"/>
        <v>0</v>
      </c>
    </row>
    <row r="32" spans="1:38" s="7" customFormat="1" x14ac:dyDescent="0.3">
      <c r="A32" s="32">
        <v>45313</v>
      </c>
      <c r="B32" s="31" t="s">
        <v>110</v>
      </c>
      <c r="C32" s="32" t="s">
        <v>118</v>
      </c>
      <c r="D32" s="32"/>
      <c r="E32" s="35">
        <v>261.60000000000002</v>
      </c>
      <c r="F32" s="149"/>
      <c r="G32" s="149"/>
      <c r="H32" s="149"/>
      <c r="I32" s="149"/>
      <c r="J32" s="149"/>
      <c r="K32" s="141"/>
      <c r="L32" s="141">
        <v>261.60000000000002</v>
      </c>
      <c r="M32" s="141"/>
      <c r="N32" s="141"/>
      <c r="O32" s="141"/>
      <c r="P32" s="141"/>
      <c r="Q32" s="141"/>
      <c r="R32" s="141"/>
      <c r="S32" s="141"/>
      <c r="T32" s="141"/>
      <c r="U32" s="141"/>
      <c r="V32" s="141"/>
      <c r="W32" s="24">
        <v>22</v>
      </c>
      <c r="X32" s="13"/>
      <c r="Y32" s="24"/>
      <c r="Z32" s="24"/>
      <c r="AA32" s="124">
        <f t="shared" si="3"/>
        <v>0</v>
      </c>
      <c r="AB32" s="124">
        <f t="shared" si="2"/>
        <v>0</v>
      </c>
    </row>
    <row r="33" spans="1:28" s="7" customFormat="1" x14ac:dyDescent="0.3">
      <c r="A33" s="32">
        <v>45313</v>
      </c>
      <c r="B33" s="31" t="s">
        <v>119</v>
      </c>
      <c r="C33" s="32" t="s">
        <v>120</v>
      </c>
      <c r="D33" s="32"/>
      <c r="E33" s="35">
        <v>1938.33</v>
      </c>
      <c r="F33" s="149">
        <v>1938.33</v>
      </c>
      <c r="G33" s="149"/>
      <c r="H33" s="149"/>
      <c r="I33" s="149"/>
      <c r="J33" s="149"/>
      <c r="K33" s="141"/>
      <c r="L33" s="141"/>
      <c r="M33" s="141"/>
      <c r="N33" s="141"/>
      <c r="O33" s="141"/>
      <c r="P33" s="141"/>
      <c r="Q33" s="141"/>
      <c r="R33" s="141"/>
      <c r="S33" s="141"/>
      <c r="T33" s="141"/>
      <c r="U33" s="141"/>
      <c r="V33" s="141"/>
      <c r="W33" s="24"/>
      <c r="X33" s="13"/>
      <c r="Y33" s="24"/>
      <c r="Z33" s="24"/>
      <c r="AA33" s="124">
        <f t="shared" si="3"/>
        <v>0</v>
      </c>
      <c r="AB33" s="124">
        <f t="shared" si="2"/>
        <v>0</v>
      </c>
    </row>
    <row r="34" spans="1:28" s="7" customFormat="1" x14ac:dyDescent="0.3">
      <c r="A34" s="32">
        <v>45314</v>
      </c>
      <c r="B34" s="31">
        <v>3315</v>
      </c>
      <c r="C34" s="32" t="s">
        <v>121</v>
      </c>
      <c r="D34" s="32">
        <v>45314</v>
      </c>
      <c r="E34" s="35">
        <v>45</v>
      </c>
      <c r="F34" s="149"/>
      <c r="G34" s="149"/>
      <c r="H34" s="149"/>
      <c r="I34" s="149"/>
      <c r="J34" s="149"/>
      <c r="K34" s="141">
        <v>45</v>
      </c>
      <c r="L34" s="141"/>
      <c r="M34" s="141"/>
      <c r="N34" s="141"/>
      <c r="O34" s="141"/>
      <c r="P34" s="141"/>
      <c r="Q34" s="141"/>
      <c r="R34" s="141"/>
      <c r="S34" s="141"/>
      <c r="T34" s="141"/>
      <c r="U34" s="141"/>
      <c r="V34" s="141"/>
      <c r="W34" s="24"/>
      <c r="X34" s="13"/>
      <c r="Y34" s="24"/>
      <c r="Z34" s="24"/>
      <c r="AA34" s="124">
        <f t="shared" si="3"/>
        <v>0</v>
      </c>
      <c r="AB34" s="124">
        <f t="shared" si="2"/>
        <v>0</v>
      </c>
    </row>
    <row r="35" spans="1:28" s="7" customFormat="1" x14ac:dyDescent="0.3">
      <c r="A35" s="32">
        <v>45317</v>
      </c>
      <c r="B35" s="31">
        <v>3311</v>
      </c>
      <c r="C35" s="32" t="s">
        <v>116</v>
      </c>
      <c r="D35" s="32">
        <v>45317</v>
      </c>
      <c r="E35" s="35">
        <v>22.99</v>
      </c>
      <c r="F35" s="149"/>
      <c r="G35" s="149"/>
      <c r="H35" s="149"/>
      <c r="I35" s="149"/>
      <c r="J35" s="149"/>
      <c r="K35" s="141"/>
      <c r="L35" s="141"/>
      <c r="M35" s="141"/>
      <c r="N35" s="141"/>
      <c r="O35" s="141"/>
      <c r="P35" s="141"/>
      <c r="Q35" s="141"/>
      <c r="R35" s="141"/>
      <c r="S35" s="141"/>
      <c r="T35" s="141"/>
      <c r="U35" s="141"/>
      <c r="V35" s="141">
        <v>22.99</v>
      </c>
      <c r="W35" s="24"/>
      <c r="X35" s="13"/>
      <c r="Y35" s="24"/>
      <c r="Z35" s="24"/>
      <c r="AA35" s="124">
        <f t="shared" si="3"/>
        <v>0</v>
      </c>
      <c r="AB35" s="124">
        <f t="shared" si="2"/>
        <v>0</v>
      </c>
    </row>
    <row r="36" spans="1:28" s="7" customFormat="1" x14ac:dyDescent="0.3">
      <c r="A36" s="32">
        <v>45310</v>
      </c>
      <c r="B36" s="31">
        <v>3313</v>
      </c>
      <c r="C36" s="32" t="s">
        <v>122</v>
      </c>
      <c r="D36" s="32">
        <v>45320</v>
      </c>
      <c r="E36" s="35">
        <v>171</v>
      </c>
      <c r="F36" s="149"/>
      <c r="G36" s="149"/>
      <c r="H36" s="149"/>
      <c r="I36" s="149"/>
      <c r="J36" s="149"/>
      <c r="K36" s="141"/>
      <c r="L36" s="141"/>
      <c r="M36" s="141"/>
      <c r="N36" s="141"/>
      <c r="O36" s="141"/>
      <c r="P36" s="141">
        <v>171</v>
      </c>
      <c r="Q36" s="141"/>
      <c r="R36" s="141"/>
      <c r="S36" s="141"/>
      <c r="T36" s="141"/>
      <c r="U36" s="141"/>
      <c r="V36" s="141"/>
      <c r="W36" s="24"/>
      <c r="X36" s="13"/>
      <c r="Y36" s="24"/>
      <c r="Z36" s="24"/>
      <c r="AA36" s="124">
        <f t="shared" si="3"/>
        <v>0</v>
      </c>
      <c r="AB36" s="124">
        <f t="shared" si="2"/>
        <v>0</v>
      </c>
    </row>
    <row r="37" spans="1:28" s="7" customFormat="1" x14ac:dyDescent="0.3">
      <c r="A37" s="32">
        <v>45320</v>
      </c>
      <c r="B37" s="31" t="s">
        <v>119</v>
      </c>
      <c r="C37" s="32" t="s">
        <v>128</v>
      </c>
      <c r="D37" s="32"/>
      <c r="E37" s="35">
        <v>39.6</v>
      </c>
      <c r="F37" s="149"/>
      <c r="G37" s="149"/>
      <c r="H37" s="149"/>
      <c r="I37" s="149"/>
      <c r="J37" s="149"/>
      <c r="K37" s="141"/>
      <c r="L37" s="141"/>
      <c r="M37" s="141"/>
      <c r="N37" s="141"/>
      <c r="O37" s="141"/>
      <c r="P37" s="141"/>
      <c r="Q37" s="141"/>
      <c r="R37" s="141"/>
      <c r="S37" s="141"/>
      <c r="T37" s="141"/>
      <c r="U37" s="141">
        <v>39.6</v>
      </c>
      <c r="V37" s="141"/>
      <c r="W37" s="24"/>
      <c r="X37" s="13"/>
      <c r="Y37" s="24"/>
      <c r="Z37" s="24"/>
      <c r="AA37" s="124">
        <f t="shared" si="3"/>
        <v>0</v>
      </c>
      <c r="AB37" s="124">
        <f t="shared" si="2"/>
        <v>39.6</v>
      </c>
    </row>
    <row r="38" spans="1:28" s="7" customFormat="1" x14ac:dyDescent="0.3">
      <c r="A38" s="32">
        <v>45310</v>
      </c>
      <c r="B38" s="31">
        <v>3312</v>
      </c>
      <c r="C38" s="32" t="s">
        <v>123</v>
      </c>
      <c r="D38" s="32">
        <v>45321</v>
      </c>
      <c r="E38" s="35">
        <v>171</v>
      </c>
      <c r="F38" s="149"/>
      <c r="G38" s="149"/>
      <c r="H38" s="149"/>
      <c r="I38" s="149"/>
      <c r="J38" s="149"/>
      <c r="K38" s="141"/>
      <c r="L38" s="141"/>
      <c r="M38" s="141"/>
      <c r="N38" s="141"/>
      <c r="O38" s="141"/>
      <c r="P38" s="141">
        <v>171</v>
      </c>
      <c r="Q38" s="141"/>
      <c r="R38" s="141"/>
      <c r="S38" s="141"/>
      <c r="T38" s="141"/>
      <c r="U38" s="141"/>
      <c r="V38" s="141"/>
      <c r="W38" s="24"/>
      <c r="X38" s="13"/>
      <c r="Y38" s="24"/>
      <c r="Z38" s="24"/>
      <c r="AA38" s="124">
        <f t="shared" si="3"/>
        <v>0</v>
      </c>
      <c r="AB38" s="124">
        <f t="shared" si="2"/>
        <v>0</v>
      </c>
    </row>
    <row r="39" spans="1:28" s="7" customFormat="1" x14ac:dyDescent="0.3">
      <c r="A39" s="32">
        <v>45319</v>
      </c>
      <c r="B39" s="31">
        <v>3316</v>
      </c>
      <c r="C39" s="32" t="s">
        <v>124</v>
      </c>
      <c r="D39" s="32">
        <v>45321</v>
      </c>
      <c r="E39" s="35">
        <v>56.38</v>
      </c>
      <c r="F39" s="149"/>
      <c r="G39" s="149"/>
      <c r="H39" s="149"/>
      <c r="I39" s="149"/>
      <c r="J39" s="149"/>
      <c r="K39" s="141"/>
      <c r="L39" s="141"/>
      <c r="M39" s="141"/>
      <c r="N39" s="141"/>
      <c r="O39" s="141"/>
      <c r="P39" s="141"/>
      <c r="Q39" s="141"/>
      <c r="R39" s="141"/>
      <c r="S39" s="141"/>
      <c r="T39" s="141"/>
      <c r="U39" s="141"/>
      <c r="V39" s="141">
        <v>56.38</v>
      </c>
      <c r="W39" s="24"/>
      <c r="X39" s="13"/>
      <c r="Y39" s="24"/>
      <c r="Z39" s="24"/>
      <c r="AA39" s="124">
        <f t="shared" si="3"/>
        <v>0</v>
      </c>
      <c r="AB39" s="124">
        <f t="shared" si="2"/>
        <v>0</v>
      </c>
    </row>
    <row r="40" spans="1:28" s="7" customFormat="1" x14ac:dyDescent="0.3">
      <c r="A40" s="32">
        <v>45310</v>
      </c>
      <c r="B40" s="31">
        <v>3314</v>
      </c>
      <c r="C40" s="32" t="s">
        <v>125</v>
      </c>
      <c r="D40" s="32">
        <v>45322</v>
      </c>
      <c r="E40" s="35">
        <v>156</v>
      </c>
      <c r="F40" s="149"/>
      <c r="G40" s="149"/>
      <c r="H40" s="149"/>
      <c r="I40" s="149"/>
      <c r="J40" s="149"/>
      <c r="K40" s="141"/>
      <c r="L40" s="141"/>
      <c r="M40" s="141"/>
      <c r="N40" s="141"/>
      <c r="O40" s="141"/>
      <c r="P40" s="141">
        <v>156</v>
      </c>
      <c r="Q40" s="141"/>
      <c r="R40" s="141"/>
      <c r="S40" s="141"/>
      <c r="T40" s="141"/>
      <c r="U40" s="141"/>
      <c r="V40" s="141"/>
      <c r="W40" s="24"/>
      <c r="X40" s="13"/>
      <c r="Y40" s="24"/>
      <c r="Z40" s="24"/>
      <c r="AA40" s="124">
        <f t="shared" si="3"/>
        <v>0</v>
      </c>
      <c r="AB40" s="124">
        <f t="shared" si="2"/>
        <v>0</v>
      </c>
    </row>
    <row r="41" spans="1:28" s="42" customFormat="1" x14ac:dyDescent="0.3">
      <c r="A41" s="37" t="s">
        <v>25</v>
      </c>
      <c r="B41" s="38" t="s">
        <v>26</v>
      </c>
      <c r="C41" s="39"/>
      <c r="D41" s="39"/>
      <c r="E41" s="40">
        <f>SUM(E23:E40)</f>
        <v>7129.02</v>
      </c>
      <c r="F41" s="40">
        <f>SUM(F23:F40)</f>
        <v>1938.33</v>
      </c>
      <c r="G41" s="40">
        <f t="shared" ref="G41:V41" si="4">SUM(G23:G40)</f>
        <v>0</v>
      </c>
      <c r="H41" s="40">
        <f t="shared" si="4"/>
        <v>0</v>
      </c>
      <c r="I41" s="40">
        <f t="shared" si="4"/>
        <v>0</v>
      </c>
      <c r="J41" s="40">
        <f t="shared" si="4"/>
        <v>141.66999999999999</v>
      </c>
      <c r="K41" s="40">
        <f t="shared" si="4"/>
        <v>45</v>
      </c>
      <c r="L41" s="40">
        <f t="shared" si="4"/>
        <v>261.60000000000002</v>
      </c>
      <c r="M41" s="40">
        <f t="shared" si="4"/>
        <v>0</v>
      </c>
      <c r="N41" s="40">
        <f>SUM(N23:N40)</f>
        <v>0</v>
      </c>
      <c r="O41" s="40">
        <f t="shared" si="4"/>
        <v>0</v>
      </c>
      <c r="P41" s="40">
        <f t="shared" si="4"/>
        <v>498</v>
      </c>
      <c r="Q41" s="40">
        <f t="shared" si="4"/>
        <v>145.19999999999999</v>
      </c>
      <c r="R41" s="40">
        <f t="shared" si="4"/>
        <v>178.93</v>
      </c>
      <c r="S41" s="40">
        <f t="shared" si="4"/>
        <v>0</v>
      </c>
      <c r="T41" s="40">
        <f t="shared" si="4"/>
        <v>0</v>
      </c>
      <c r="U41" s="40">
        <f t="shared" si="4"/>
        <v>39.6</v>
      </c>
      <c r="V41" s="40">
        <f t="shared" si="4"/>
        <v>3880.6899999999996</v>
      </c>
      <c r="W41" s="41"/>
      <c r="X41" s="41"/>
      <c r="Y41" s="41"/>
      <c r="Z41" s="41"/>
      <c r="AA41" s="124">
        <f t="shared" si="3"/>
        <v>9.0949470177292824E-13</v>
      </c>
      <c r="AB41" s="124"/>
    </row>
    <row r="42" spans="1:28" x14ac:dyDescent="0.3">
      <c r="E42" s="43"/>
      <c r="F42" s="43"/>
      <c r="G42" s="43"/>
      <c r="H42" s="43"/>
      <c r="I42" s="43"/>
      <c r="J42" s="43"/>
    </row>
    <row r="43" spans="1:28" x14ac:dyDescent="0.3">
      <c r="E43" s="43"/>
      <c r="F43" s="43"/>
      <c r="G43" s="43"/>
      <c r="H43" s="43"/>
      <c r="I43" s="43"/>
      <c r="J43" s="43"/>
    </row>
    <row r="44" spans="1:28" x14ac:dyDescent="0.3">
      <c r="E44" s="43"/>
      <c r="F44" s="43"/>
      <c r="G44" s="36"/>
      <c r="H44" s="43"/>
      <c r="I44" s="43"/>
      <c r="J44" s="43"/>
    </row>
    <row r="45" spans="1:28" x14ac:dyDescent="0.3">
      <c r="E45" s="43"/>
      <c r="F45" s="43"/>
      <c r="G45" s="36"/>
      <c r="H45" s="43"/>
      <c r="I45" s="43"/>
      <c r="J45" s="43"/>
    </row>
    <row r="46" spans="1:28" ht="39" customHeight="1" x14ac:dyDescent="0.3">
      <c r="B46" s="31" t="s">
        <v>27</v>
      </c>
      <c r="C46" s="68" t="s">
        <v>28</v>
      </c>
      <c r="D46" s="69" t="s">
        <v>29</v>
      </c>
      <c r="E46" s="43"/>
      <c r="F46" s="70" t="s">
        <v>30</v>
      </c>
      <c r="G46" s="71"/>
      <c r="H46" s="72"/>
      <c r="I46" s="43"/>
      <c r="J46" s="109"/>
      <c r="L46" s="74" t="s">
        <v>31</v>
      </c>
      <c r="M46" s="75"/>
      <c r="N46" s="73"/>
    </row>
    <row r="47" spans="1:28" ht="14.25" customHeight="1" x14ac:dyDescent="0.3">
      <c r="A47" s="31" t="s">
        <v>32</v>
      </c>
      <c r="B47" s="165">
        <f>B15</f>
        <v>2442.2799999999997</v>
      </c>
      <c r="C47" s="76">
        <f>E41</f>
        <v>7129.02</v>
      </c>
      <c r="D47" s="77">
        <f>B47-C47</f>
        <v>-4686.7400000000007</v>
      </c>
      <c r="E47" s="43"/>
      <c r="F47" s="78"/>
      <c r="G47" s="43"/>
      <c r="H47" s="79"/>
      <c r="I47" s="43"/>
      <c r="J47" s="43"/>
      <c r="L47" s="81"/>
      <c r="N47" s="80"/>
    </row>
    <row r="48" spans="1:28" ht="15.75" customHeight="1" x14ac:dyDescent="0.3">
      <c r="A48" s="31" t="s">
        <v>33</v>
      </c>
      <c r="C48" s="76"/>
      <c r="D48" s="77">
        <f t="shared" ref="D48:D60" si="5">B48-C48</f>
        <v>0</v>
      </c>
      <c r="E48" s="43"/>
      <c r="F48" s="82" t="s">
        <v>34</v>
      </c>
      <c r="G48" s="43"/>
      <c r="H48" s="83">
        <v>34076.080000000002</v>
      </c>
      <c r="I48" s="36"/>
      <c r="J48" s="88"/>
      <c r="K48" s="20"/>
      <c r="L48" s="84" t="s">
        <v>35</v>
      </c>
      <c r="M48" s="85"/>
      <c r="N48" s="86">
        <v>38457.72</v>
      </c>
    </row>
    <row r="49" spans="1:24" ht="15.75" customHeight="1" x14ac:dyDescent="0.3">
      <c r="A49" s="31" t="s">
        <v>36</v>
      </c>
      <c r="C49" s="76"/>
      <c r="D49" s="77">
        <f t="shared" si="5"/>
        <v>0</v>
      </c>
      <c r="E49" s="43"/>
      <c r="F49" s="241" t="s">
        <v>37</v>
      </c>
      <c r="G49" s="241"/>
      <c r="H49" s="87"/>
      <c r="I49" s="36"/>
      <c r="J49" s="88"/>
      <c r="K49" s="20"/>
      <c r="L49" s="89" t="s">
        <v>38</v>
      </c>
      <c r="M49" s="85"/>
      <c r="N49" s="86">
        <f>B60</f>
        <v>2442.2799999999997</v>
      </c>
    </row>
    <row r="50" spans="1:24" ht="15.75" customHeight="1" x14ac:dyDescent="0.3">
      <c r="A50" s="31" t="s">
        <v>39</v>
      </c>
      <c r="C50" s="76"/>
      <c r="D50" s="77">
        <f t="shared" si="5"/>
        <v>0</v>
      </c>
      <c r="F50" s="241" t="s">
        <v>40</v>
      </c>
      <c r="G50" s="241"/>
      <c r="H50" s="90">
        <v>305.10000000000002</v>
      </c>
      <c r="I50" s="34"/>
      <c r="J50" s="88"/>
      <c r="K50" s="20"/>
      <c r="L50" s="91" t="s">
        <v>41</v>
      </c>
      <c r="M50" s="92"/>
      <c r="N50" s="93">
        <f>C60</f>
        <v>7129.02</v>
      </c>
    </row>
    <row r="51" spans="1:24" ht="15" customHeight="1" x14ac:dyDescent="0.3">
      <c r="A51" s="31" t="s">
        <v>42</v>
      </c>
      <c r="C51" s="76"/>
      <c r="D51" s="77">
        <f t="shared" si="5"/>
        <v>0</v>
      </c>
      <c r="F51" s="241" t="s">
        <v>43</v>
      </c>
      <c r="G51" s="241"/>
      <c r="H51" s="90">
        <f>H48+H49-H50</f>
        <v>33770.980000000003</v>
      </c>
      <c r="I51" s="34"/>
      <c r="L51" s="94"/>
      <c r="M51" s="95"/>
      <c r="N51" s="96"/>
    </row>
    <row r="52" spans="1:24" s="44" customFormat="1" x14ac:dyDescent="0.3">
      <c r="A52" s="31" t="s">
        <v>44</v>
      </c>
      <c r="B52" s="31"/>
      <c r="C52" s="76"/>
      <c r="D52" s="77">
        <f t="shared" si="5"/>
        <v>0</v>
      </c>
      <c r="E52" s="85"/>
      <c r="F52" s="97"/>
      <c r="G52" s="1"/>
      <c r="H52" s="90"/>
      <c r="I52" s="34"/>
      <c r="J52" s="1"/>
      <c r="K52" s="1"/>
      <c r="L52" s="81" t="s">
        <v>43</v>
      </c>
      <c r="M52" s="1"/>
      <c r="N52" s="86">
        <f>N48+N49-N50</f>
        <v>33770.979999999996</v>
      </c>
      <c r="O52" s="1"/>
      <c r="P52" s="1"/>
      <c r="Q52" s="1"/>
      <c r="R52" s="1"/>
      <c r="S52" s="1"/>
      <c r="T52" s="1"/>
      <c r="U52" s="1"/>
      <c r="V52" s="1"/>
      <c r="W52" s="1"/>
      <c r="X52" s="1"/>
    </row>
    <row r="53" spans="1:24" s="44" customFormat="1" ht="29.25" customHeight="1" x14ac:dyDescent="0.3">
      <c r="A53" s="31" t="s">
        <v>45</v>
      </c>
      <c r="B53" s="31"/>
      <c r="C53" s="76"/>
      <c r="D53" s="77">
        <f t="shared" si="5"/>
        <v>0</v>
      </c>
      <c r="E53" s="1"/>
      <c r="F53" s="97"/>
      <c r="G53" s="1"/>
      <c r="H53" s="90"/>
      <c r="I53" s="34"/>
      <c r="J53" s="88"/>
      <c r="K53" s="20"/>
      <c r="L53" s="81"/>
      <c r="M53" s="1"/>
      <c r="N53" s="80"/>
      <c r="O53" s="1"/>
      <c r="P53" s="1"/>
      <c r="Q53" s="1"/>
      <c r="R53" s="1"/>
      <c r="S53" s="1"/>
      <c r="T53" s="1"/>
      <c r="U53" s="1"/>
      <c r="V53" s="1"/>
      <c r="W53" s="1"/>
      <c r="X53" s="1"/>
    </row>
    <row r="54" spans="1:24" s="44" customFormat="1" x14ac:dyDescent="0.3">
      <c r="A54" s="31" t="s">
        <v>46</v>
      </c>
      <c r="B54" s="31"/>
      <c r="C54" s="76"/>
      <c r="D54" s="77">
        <f t="shared" si="5"/>
        <v>0</v>
      </c>
      <c r="E54" s="1"/>
      <c r="F54" s="97"/>
      <c r="G54" s="1"/>
      <c r="H54" s="90"/>
      <c r="I54" s="34"/>
      <c r="J54" s="1"/>
      <c r="K54" s="1"/>
      <c r="L54" s="81"/>
      <c r="M54" s="1"/>
      <c r="N54" s="80"/>
      <c r="O54" s="1"/>
      <c r="P54" s="1"/>
      <c r="Q54" s="1"/>
      <c r="R54" s="1"/>
      <c r="S54" s="1"/>
      <c r="T54" s="1"/>
      <c r="U54" s="1"/>
      <c r="V54" s="1"/>
      <c r="W54" s="1"/>
      <c r="X54" s="1"/>
    </row>
    <row r="55" spans="1:24" s="44" customFormat="1" x14ac:dyDescent="0.3">
      <c r="A55" s="31" t="s">
        <v>47</v>
      </c>
      <c r="B55" s="31"/>
      <c r="C55" s="76"/>
      <c r="D55" s="77">
        <f t="shared" si="5"/>
        <v>0</v>
      </c>
      <c r="E55" s="45"/>
      <c r="F55" s="97"/>
      <c r="G55" s="1"/>
      <c r="H55" s="98"/>
      <c r="I55" s="1"/>
      <c r="J55" s="45"/>
      <c r="K55" s="1"/>
      <c r="L55" s="81"/>
      <c r="M55" s="1"/>
      <c r="N55" s="80"/>
      <c r="O55" s="1"/>
      <c r="P55" s="1"/>
      <c r="Q55" s="1"/>
      <c r="R55" s="1"/>
      <c r="S55" s="1"/>
      <c r="T55" s="1"/>
      <c r="U55" s="1"/>
      <c r="V55" s="1"/>
      <c r="W55" s="1"/>
      <c r="X55" s="1"/>
    </row>
    <row r="56" spans="1:24" s="44" customFormat="1" ht="13.4" customHeight="1" x14ac:dyDescent="0.3">
      <c r="A56" s="31" t="s">
        <v>48</v>
      </c>
      <c r="B56" s="31"/>
      <c r="C56" s="76"/>
      <c r="D56" s="77">
        <f t="shared" si="5"/>
        <v>0</v>
      </c>
      <c r="E56" s="45"/>
      <c r="F56" s="97"/>
      <c r="G56" s="1"/>
      <c r="H56" s="98"/>
      <c r="I56" s="1"/>
      <c r="J56" s="45"/>
      <c r="K56" s="1"/>
      <c r="L56" s="81"/>
      <c r="M56" s="1"/>
      <c r="N56" s="80"/>
      <c r="O56" s="1"/>
      <c r="P56" s="1"/>
      <c r="Q56" s="1"/>
      <c r="R56" s="1"/>
      <c r="S56" s="1"/>
      <c r="T56" s="1"/>
      <c r="U56" s="1"/>
      <c r="V56" s="1"/>
      <c r="W56" s="1"/>
      <c r="X56" s="1"/>
    </row>
    <row r="57" spans="1:24" s="44" customFormat="1" x14ac:dyDescent="0.3">
      <c r="A57" s="31" t="s">
        <v>49</v>
      </c>
      <c r="B57" s="31"/>
      <c r="C57" s="99"/>
      <c r="D57" s="77">
        <f t="shared" si="5"/>
        <v>0</v>
      </c>
      <c r="E57" s="45"/>
      <c r="F57" s="97"/>
      <c r="G57" s="1"/>
      <c r="H57" s="98"/>
      <c r="I57" s="1"/>
      <c r="J57" s="45"/>
      <c r="K57" s="1"/>
      <c r="L57" s="81"/>
      <c r="M57" s="1"/>
      <c r="N57" s="80"/>
      <c r="O57" s="1"/>
      <c r="P57" s="1"/>
      <c r="Q57" s="1"/>
      <c r="R57" s="1"/>
      <c r="S57" s="1"/>
      <c r="T57" s="1"/>
      <c r="U57" s="1"/>
      <c r="V57" s="1"/>
      <c r="W57" s="1"/>
      <c r="X57" s="1"/>
    </row>
    <row r="58" spans="1:24" s="44" customFormat="1" x14ac:dyDescent="0.3">
      <c r="A58" s="31" t="s">
        <v>50</v>
      </c>
      <c r="B58" s="31"/>
      <c r="C58" s="99"/>
      <c r="D58" s="77">
        <f t="shared" si="5"/>
        <v>0</v>
      </c>
      <c r="E58" s="45"/>
      <c r="F58" s="97"/>
      <c r="G58" s="1"/>
      <c r="H58" s="98"/>
      <c r="I58" s="1"/>
      <c r="J58" s="45"/>
      <c r="K58" s="45"/>
      <c r="L58" s="81"/>
      <c r="M58" s="1"/>
      <c r="N58" s="80"/>
      <c r="O58" s="1"/>
      <c r="P58" s="1"/>
      <c r="Q58" s="1"/>
      <c r="R58" s="1"/>
      <c r="S58" s="1"/>
      <c r="T58" s="1"/>
      <c r="U58" s="1"/>
      <c r="V58" s="1"/>
      <c r="W58" s="1"/>
      <c r="X58" s="1"/>
    </row>
    <row r="59" spans="1:24" s="44" customFormat="1" x14ac:dyDescent="0.3">
      <c r="A59" s="31"/>
      <c r="B59" s="31"/>
      <c r="C59" s="99"/>
      <c r="D59" s="77"/>
      <c r="E59" s="45"/>
      <c r="F59" s="97"/>
      <c r="G59" s="1"/>
      <c r="H59" s="98"/>
      <c r="I59" s="1"/>
      <c r="J59" s="45"/>
      <c r="K59" s="45"/>
      <c r="L59" s="81"/>
      <c r="M59" s="1"/>
      <c r="N59" s="80"/>
      <c r="O59" s="1"/>
      <c r="P59" s="1"/>
      <c r="Q59" s="1"/>
      <c r="R59" s="1"/>
      <c r="S59" s="1"/>
      <c r="T59" s="1"/>
      <c r="U59" s="1"/>
      <c r="V59" s="1"/>
      <c r="W59" s="1"/>
      <c r="X59" s="1"/>
    </row>
    <row r="60" spans="1:24" s="44" customFormat="1" x14ac:dyDescent="0.3">
      <c r="A60" s="31" t="s">
        <v>51</v>
      </c>
      <c r="B60" s="166">
        <f>SUM(B47:B58)</f>
        <v>2442.2799999999997</v>
      </c>
      <c r="C60" s="100">
        <f>SUM(C47:C58)</f>
        <v>7129.02</v>
      </c>
      <c r="D60" s="77">
        <f t="shared" si="5"/>
        <v>-4686.7400000000007</v>
      </c>
      <c r="E60" s="45"/>
      <c r="F60" s="101"/>
      <c r="G60" s="102"/>
      <c r="H60" s="103"/>
      <c r="I60" s="1"/>
      <c r="J60" s="45"/>
      <c r="K60" s="45"/>
      <c r="L60" s="104"/>
      <c r="M60" s="105"/>
      <c r="N60" s="106"/>
      <c r="O60" s="1"/>
      <c r="P60" s="1"/>
      <c r="Q60" s="1"/>
      <c r="R60" s="1"/>
      <c r="S60" s="1"/>
      <c r="T60" s="1"/>
      <c r="U60" s="1"/>
      <c r="V60" s="1"/>
      <c r="W60" s="1"/>
      <c r="X60" s="1"/>
    </row>
    <row r="61" spans="1:24" s="44" customFormat="1" ht="14.25" customHeight="1" x14ac:dyDescent="0.3">
      <c r="A61" s="31"/>
      <c r="B61" s="167"/>
      <c r="C61" s="107"/>
      <c r="D61" s="108"/>
      <c r="E61" s="45"/>
      <c r="F61" s="45"/>
      <c r="G61" s="45"/>
      <c r="H61" s="1"/>
      <c r="I61" s="1"/>
      <c r="J61" s="1"/>
      <c r="K61" s="1"/>
      <c r="L61" s="1"/>
      <c r="M61" s="1"/>
      <c r="N61" s="1"/>
      <c r="O61" s="1"/>
      <c r="P61" s="1"/>
      <c r="Q61" s="1"/>
      <c r="R61" s="1"/>
      <c r="S61" s="1"/>
      <c r="T61" s="1"/>
      <c r="U61" s="1"/>
      <c r="V61" s="1"/>
      <c r="W61" s="1"/>
      <c r="X61" s="1"/>
    </row>
    <row r="64" spans="1:24" x14ac:dyDescent="0.3">
      <c r="G64" s="49"/>
    </row>
    <row r="65" spans="7:7" x14ac:dyDescent="0.3">
      <c r="G65" s="49"/>
    </row>
    <row r="66" spans="7:7" x14ac:dyDescent="0.3">
      <c r="G66" s="49"/>
    </row>
  </sheetData>
  <sheetProtection selectLockedCells="1" selectUnlockedCells="1"/>
  <mergeCells count="4">
    <mergeCell ref="A21:B21"/>
    <mergeCell ref="F49:G49"/>
    <mergeCell ref="F50:G50"/>
    <mergeCell ref="F51:G51"/>
  </mergeCells>
  <conditionalFormatting sqref="D15:Y15">
    <cfRule type="cellIs" dxfId="34" priority="2" stopIfTrue="1" operator="equal">
      <formula>#REF!</formula>
    </cfRule>
  </conditionalFormatting>
  <conditionalFormatting sqref="H51:I51">
    <cfRule type="cellIs" dxfId="33" priority="7" stopIfTrue="1" operator="equal">
      <formula>#REF!</formula>
    </cfRule>
  </conditionalFormatting>
  <conditionalFormatting sqref="M51:N51">
    <cfRule type="cellIs" dxfId="32" priority="6"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9B546-2819-41E7-9C1B-800AAE0B4C0B}">
  <sheetPr>
    <pageSetUpPr fitToPage="1"/>
  </sheetPr>
  <dimension ref="A1:AN60"/>
  <sheetViews>
    <sheetView topLeftCell="A16" zoomScale="80" zoomScaleNormal="80" workbookViewId="0">
      <selection activeCell="I12" sqref="I12"/>
    </sheetView>
  </sheetViews>
  <sheetFormatPr defaultColWidth="8.81640625" defaultRowHeight="14" x14ac:dyDescent="0.3"/>
  <cols>
    <col min="1" max="1" width="12.453125" style="31" customWidth="1"/>
    <col min="2" max="2" width="12.453125" style="1" customWidth="1"/>
    <col min="3" max="3" width="16.453125" style="1" bestFit="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1.26953125" style="1" bestFit="1" customWidth="1"/>
    <col min="16" max="16" width="10.1796875" style="1" customWidth="1"/>
    <col min="17" max="17" width="11" style="1" customWidth="1"/>
    <col min="18" max="18" width="15.1796875" style="1" customWidth="1"/>
    <col min="19" max="19" width="8.81640625" style="1" customWidth="1"/>
    <col min="20" max="20" width="9.453125" style="1" bestFit="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40" s="7" customFormat="1" ht="42" x14ac:dyDescent="0.3">
      <c r="A1" s="12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40" s="7" customFormat="1" x14ac:dyDescent="0.3">
      <c r="A2" s="32" t="s">
        <v>127</v>
      </c>
      <c r="B2" s="155">
        <v>785</v>
      </c>
      <c r="C2" s="11"/>
      <c r="D2" s="10"/>
      <c r="E2" s="140"/>
      <c r="F2" s="141"/>
      <c r="G2" s="141">
        <v>785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40" s="7" customFormat="1" x14ac:dyDescent="0.3">
      <c r="A3" s="32">
        <v>45335</v>
      </c>
      <c r="B3" s="155">
        <v>50.7</v>
      </c>
      <c r="C3" s="11"/>
      <c r="D3" s="16">
        <v>50.7</v>
      </c>
      <c r="E3" s="140"/>
      <c r="F3" s="141"/>
      <c r="G3" s="141"/>
      <c r="H3" s="142"/>
      <c r="I3" s="142"/>
      <c r="J3" s="142"/>
      <c r="K3" s="141"/>
      <c r="L3" s="141"/>
      <c r="M3" s="141"/>
      <c r="N3" s="141"/>
      <c r="O3" s="141"/>
      <c r="P3" s="141"/>
      <c r="Q3" s="141"/>
      <c r="R3" s="141"/>
      <c r="S3" s="141"/>
      <c r="T3" s="141"/>
      <c r="U3" s="141"/>
      <c r="V3" s="141">
        <v>50.7</v>
      </c>
      <c r="W3" s="141"/>
      <c r="X3" s="141"/>
      <c r="Y3" s="141"/>
      <c r="Z3" s="9"/>
      <c r="AA3" s="13">
        <f t="shared" ref="AA3:AA12" si="0">SUM(B3-E3-F3-G3-H3-I3-J3-K3-L3-M3-N3-O3-P3-Q3-R3-S3-T3-U3-V3-W3-X3-Y3)</f>
        <v>0</v>
      </c>
      <c r="AB3" s="13"/>
      <c r="AC3" s="13"/>
      <c r="AD3" s="13"/>
      <c r="AE3" s="14"/>
      <c r="AF3" s="13"/>
      <c r="AG3" s="13"/>
      <c r="AI3" s="12"/>
    </row>
    <row r="4" spans="1:40" s="7" customFormat="1" x14ac:dyDescent="0.3">
      <c r="A4" s="123">
        <v>45351</v>
      </c>
      <c r="B4" s="155">
        <v>72</v>
      </c>
      <c r="C4" s="11"/>
      <c r="D4" s="16">
        <v>72</v>
      </c>
      <c r="E4" s="140"/>
      <c r="F4" s="141"/>
      <c r="G4" s="141"/>
      <c r="H4" s="142"/>
      <c r="I4" s="142"/>
      <c r="J4" s="142"/>
      <c r="K4" s="141"/>
      <c r="L4" s="141"/>
      <c r="M4" s="141"/>
      <c r="N4" s="141"/>
      <c r="O4" s="141"/>
      <c r="P4" s="141"/>
      <c r="Q4" s="141">
        <v>72</v>
      </c>
      <c r="R4" s="141"/>
      <c r="S4" s="141"/>
      <c r="T4" s="141"/>
      <c r="U4" s="141"/>
      <c r="V4" s="141"/>
      <c r="W4" s="141"/>
      <c r="X4" s="141"/>
      <c r="Y4" s="141"/>
      <c r="Z4" s="9"/>
      <c r="AA4" s="13">
        <f t="shared" si="0"/>
        <v>0</v>
      </c>
      <c r="AB4" s="13"/>
      <c r="AC4" s="13"/>
      <c r="AD4" s="13"/>
      <c r="AE4" s="14"/>
      <c r="AF4" s="13"/>
      <c r="AG4" s="13"/>
      <c r="AI4" s="18"/>
    </row>
    <row r="5" spans="1:40" s="7" customFormat="1" x14ac:dyDescent="0.3">
      <c r="A5" s="32">
        <v>45328</v>
      </c>
      <c r="B5" s="155">
        <v>629</v>
      </c>
      <c r="C5" s="11"/>
      <c r="D5" s="16">
        <v>629</v>
      </c>
      <c r="E5" s="141">
        <v>275</v>
      </c>
      <c r="F5" s="141">
        <v>90</v>
      </c>
      <c r="G5" s="141"/>
      <c r="H5" s="142">
        <v>17</v>
      </c>
      <c r="I5" s="142"/>
      <c r="J5" s="142">
        <v>10</v>
      </c>
      <c r="K5" s="141"/>
      <c r="L5" s="141"/>
      <c r="M5" s="141">
        <v>75</v>
      </c>
      <c r="N5" s="141"/>
      <c r="O5" s="141"/>
      <c r="P5" s="141"/>
      <c r="Q5" s="141"/>
      <c r="R5" s="141"/>
      <c r="S5" s="141">
        <v>162</v>
      </c>
      <c r="T5" s="141"/>
      <c r="U5" s="141"/>
      <c r="V5" s="141"/>
      <c r="W5" s="141"/>
      <c r="X5" s="141"/>
      <c r="Y5" s="141"/>
      <c r="Z5" s="9"/>
      <c r="AA5" s="13">
        <f t="shared" si="0"/>
        <v>0</v>
      </c>
      <c r="AB5" s="13"/>
      <c r="AC5" s="13"/>
      <c r="AD5" s="13"/>
      <c r="AE5" s="14"/>
      <c r="AF5" s="13"/>
      <c r="AG5" s="13"/>
      <c r="AI5" s="11"/>
    </row>
    <row r="6" spans="1:40" s="7" customFormat="1" x14ac:dyDescent="0.3">
      <c r="A6" s="32">
        <v>45348</v>
      </c>
      <c r="B6" s="155">
        <v>482.8</v>
      </c>
      <c r="C6" s="11"/>
      <c r="D6" s="16">
        <v>482.8</v>
      </c>
      <c r="E6" s="141">
        <v>80</v>
      </c>
      <c r="F6" s="141">
        <v>157</v>
      </c>
      <c r="G6" s="141"/>
      <c r="H6" s="142">
        <v>61.7</v>
      </c>
      <c r="I6" s="142">
        <v>89.1</v>
      </c>
      <c r="J6" s="142">
        <v>20</v>
      </c>
      <c r="K6" s="141"/>
      <c r="L6" s="141"/>
      <c r="M6" s="141"/>
      <c r="N6" s="141">
        <v>75</v>
      </c>
      <c r="O6" s="141"/>
      <c r="P6" s="141"/>
      <c r="Q6" s="141"/>
      <c r="R6" s="141"/>
      <c r="S6" s="141"/>
      <c r="T6" s="141"/>
      <c r="U6" s="141"/>
      <c r="V6" s="141"/>
      <c r="W6" s="141"/>
      <c r="X6" s="141"/>
      <c r="Y6" s="141"/>
      <c r="Z6" s="9"/>
      <c r="AA6" s="13">
        <f t="shared" si="0"/>
        <v>2.8421709430404007E-14</v>
      </c>
      <c r="AB6" s="13"/>
      <c r="AC6" s="13"/>
      <c r="AD6" s="13"/>
      <c r="AE6" s="14"/>
      <c r="AF6" s="13"/>
      <c r="AG6" s="13"/>
      <c r="AI6" s="11"/>
    </row>
    <row r="7" spans="1:40" s="7" customFormat="1" x14ac:dyDescent="0.3">
      <c r="A7" s="32"/>
      <c r="B7" s="15"/>
      <c r="C7" s="11"/>
      <c r="D7" s="16"/>
      <c r="E7" s="141"/>
      <c r="F7" s="141"/>
      <c r="G7" s="141"/>
      <c r="H7" s="142"/>
      <c r="I7" s="142"/>
      <c r="J7" s="142"/>
      <c r="K7" s="141"/>
      <c r="L7" s="141"/>
      <c r="M7" s="141"/>
      <c r="N7" s="141"/>
      <c r="O7" s="141"/>
      <c r="P7" s="141"/>
      <c r="Q7" s="141"/>
      <c r="R7" s="141"/>
      <c r="S7" s="141"/>
      <c r="T7" s="141"/>
      <c r="U7" s="141"/>
      <c r="V7" s="141"/>
      <c r="W7" s="141"/>
      <c r="X7" s="141"/>
      <c r="Y7" s="141"/>
      <c r="Z7" s="9"/>
      <c r="AA7" s="13">
        <f t="shared" si="0"/>
        <v>0</v>
      </c>
      <c r="AB7" s="13"/>
      <c r="AC7" s="13"/>
      <c r="AD7" s="13"/>
      <c r="AE7" s="14"/>
      <c r="AF7" s="13"/>
      <c r="AG7" s="13"/>
    </row>
    <row r="8" spans="1:40" s="7" customFormat="1" x14ac:dyDescent="0.3">
      <c r="A8" s="32"/>
      <c r="B8" s="9"/>
      <c r="C8" s="11"/>
      <c r="D8" s="16"/>
      <c r="E8" s="141"/>
      <c r="F8" s="141"/>
      <c r="G8" s="141"/>
      <c r="H8" s="141"/>
      <c r="I8" s="141"/>
      <c r="J8" s="141"/>
      <c r="K8" s="141"/>
      <c r="L8" s="141"/>
      <c r="M8" s="141"/>
      <c r="N8" s="141"/>
      <c r="O8" s="141"/>
      <c r="P8" s="141"/>
      <c r="Q8" s="141"/>
      <c r="R8" s="141"/>
      <c r="S8" s="141"/>
      <c r="T8" s="141"/>
      <c r="U8" s="141"/>
      <c r="V8" s="141"/>
      <c r="W8" s="141"/>
      <c r="X8" s="141"/>
      <c r="Y8" s="141"/>
      <c r="Z8" s="9"/>
      <c r="AA8" s="13">
        <f t="shared" si="0"/>
        <v>0</v>
      </c>
      <c r="AB8" s="13"/>
      <c r="AC8" s="13"/>
      <c r="AD8" s="13"/>
      <c r="AE8" s="14"/>
      <c r="AF8" s="13"/>
      <c r="AG8" s="13"/>
    </row>
    <row r="9" spans="1:40" s="7" customFormat="1" x14ac:dyDescent="0.3">
      <c r="A9" s="32"/>
      <c r="B9" s="13"/>
      <c r="C9" s="11"/>
      <c r="D9" s="16"/>
      <c r="E9" s="141"/>
      <c r="F9" s="141"/>
      <c r="G9" s="141"/>
      <c r="H9" s="141"/>
      <c r="I9" s="141"/>
      <c r="J9" s="141"/>
      <c r="K9" s="141"/>
      <c r="L9" s="141"/>
      <c r="M9" s="141"/>
      <c r="N9" s="141"/>
      <c r="O9" s="141"/>
      <c r="P9" s="141"/>
      <c r="Q9" s="141"/>
      <c r="R9" s="141"/>
      <c r="S9" s="141"/>
      <c r="T9" s="141"/>
      <c r="U9" s="141"/>
      <c r="V9" s="141"/>
      <c r="W9" s="141"/>
      <c r="X9" s="141"/>
      <c r="Y9" s="141"/>
      <c r="Z9" s="9"/>
      <c r="AA9" s="13">
        <f t="shared" si="0"/>
        <v>0</v>
      </c>
      <c r="AB9" s="13"/>
      <c r="AC9" s="13"/>
      <c r="AD9" s="13"/>
      <c r="AE9" s="14"/>
      <c r="AF9" s="13"/>
      <c r="AG9" s="13"/>
    </row>
    <row r="10" spans="1:40" s="7" customFormat="1" x14ac:dyDescent="0.3">
      <c r="A10" s="32"/>
      <c r="B10" s="13"/>
      <c r="C10" s="11"/>
      <c r="D10" s="16"/>
      <c r="E10" s="141"/>
      <c r="F10" s="141"/>
      <c r="G10" s="141"/>
      <c r="H10" s="141"/>
      <c r="I10" s="141"/>
      <c r="J10" s="141"/>
      <c r="K10" s="141"/>
      <c r="L10" s="141"/>
      <c r="M10" s="141"/>
      <c r="N10" s="141"/>
      <c r="O10" s="141"/>
      <c r="P10" s="141"/>
      <c r="Q10" s="141"/>
      <c r="R10" s="141"/>
      <c r="S10" s="141"/>
      <c r="T10" s="141"/>
      <c r="U10" s="141"/>
      <c r="V10" s="141"/>
      <c r="W10" s="141"/>
      <c r="X10" s="141"/>
      <c r="Y10" s="141"/>
      <c r="Z10" s="9"/>
      <c r="AA10" s="13">
        <f t="shared" si="0"/>
        <v>0</v>
      </c>
      <c r="AB10" s="13"/>
      <c r="AC10" s="13"/>
      <c r="AD10" s="13"/>
      <c r="AE10" s="14"/>
      <c r="AF10" s="13"/>
      <c r="AG10" s="13"/>
    </row>
    <row r="11" spans="1:40" s="7" customFormat="1" x14ac:dyDescent="0.3">
      <c r="A11" s="37"/>
      <c r="B11" s="22"/>
      <c r="C11" s="22"/>
      <c r="D11" s="22"/>
      <c r="E11" s="22"/>
      <c r="F11" s="22"/>
      <c r="G11" s="22"/>
      <c r="H11" s="22"/>
      <c r="I11" s="22"/>
      <c r="J11" s="22"/>
      <c r="K11" s="22"/>
      <c r="L11" s="22"/>
      <c r="M11" s="23"/>
      <c r="N11" s="23"/>
      <c r="O11" s="23"/>
      <c r="P11" s="23"/>
      <c r="Q11" s="23"/>
      <c r="R11" s="23"/>
      <c r="S11" s="23"/>
      <c r="T11" s="23"/>
      <c r="U11" s="23"/>
      <c r="V11" s="23"/>
      <c r="W11" s="23"/>
      <c r="X11" s="23"/>
      <c r="Y11" s="23"/>
      <c r="Z11" s="24"/>
      <c r="AA11" s="13">
        <f t="shared" si="0"/>
        <v>0</v>
      </c>
      <c r="AB11" s="24"/>
      <c r="AC11" s="24"/>
      <c r="AD11" s="24"/>
      <c r="AE11" s="24"/>
      <c r="AF11" s="24"/>
      <c r="AG11" s="24"/>
    </row>
    <row r="12" spans="1:40" s="158" customFormat="1" x14ac:dyDescent="0.3">
      <c r="A12" s="156"/>
      <c r="B12" s="155">
        <f>SUM(B2:B11)</f>
        <v>2019.5</v>
      </c>
      <c r="C12" s="157"/>
      <c r="D12" s="155">
        <f t="shared" ref="D12:Y12" si="1">SUM(D2:D11)</f>
        <v>1234.5</v>
      </c>
      <c r="E12" s="155">
        <f t="shared" si="1"/>
        <v>355</v>
      </c>
      <c r="F12" s="155">
        <f t="shared" si="1"/>
        <v>247</v>
      </c>
      <c r="G12" s="155">
        <f t="shared" si="1"/>
        <v>785</v>
      </c>
      <c r="H12" s="155">
        <f t="shared" si="1"/>
        <v>78.7</v>
      </c>
      <c r="I12" s="155">
        <f t="shared" si="1"/>
        <v>89.1</v>
      </c>
      <c r="J12" s="155">
        <f t="shared" si="1"/>
        <v>30</v>
      </c>
      <c r="K12" s="155">
        <f t="shared" si="1"/>
        <v>0</v>
      </c>
      <c r="L12" s="155">
        <f t="shared" si="1"/>
        <v>0</v>
      </c>
      <c r="M12" s="155">
        <f t="shared" si="1"/>
        <v>75</v>
      </c>
      <c r="N12" s="155">
        <f t="shared" si="1"/>
        <v>75</v>
      </c>
      <c r="O12" s="155">
        <f t="shared" si="1"/>
        <v>0</v>
      </c>
      <c r="P12" s="155">
        <f t="shared" si="1"/>
        <v>0</v>
      </c>
      <c r="Q12" s="155">
        <f t="shared" si="1"/>
        <v>72</v>
      </c>
      <c r="R12" s="155">
        <f t="shared" si="1"/>
        <v>0</v>
      </c>
      <c r="S12" s="155">
        <f t="shared" si="1"/>
        <v>162</v>
      </c>
      <c r="T12" s="155">
        <f t="shared" si="1"/>
        <v>0</v>
      </c>
      <c r="U12" s="155">
        <f t="shared" si="1"/>
        <v>0</v>
      </c>
      <c r="V12" s="155">
        <f t="shared" si="1"/>
        <v>50.7</v>
      </c>
      <c r="W12" s="155">
        <f t="shared" si="1"/>
        <v>0</v>
      </c>
      <c r="X12" s="155">
        <f t="shared" si="1"/>
        <v>0</v>
      </c>
      <c r="Y12" s="155">
        <f t="shared" si="1"/>
        <v>0</v>
      </c>
      <c r="Z12" s="155"/>
      <c r="AA12" s="156">
        <f t="shared" si="0"/>
        <v>-7.1054273576010019E-14</v>
      </c>
      <c r="AB12" s="156"/>
      <c r="AC12" s="156"/>
      <c r="AD12" s="156"/>
      <c r="AE12" s="156"/>
      <c r="AF12" s="156"/>
      <c r="AG12" s="156"/>
      <c r="AH12" s="156"/>
      <c r="AI12" s="156"/>
      <c r="AJ12" s="156"/>
      <c r="AK12" s="156"/>
      <c r="AL12" s="156"/>
      <c r="AM12" s="156"/>
      <c r="AN12" s="156"/>
    </row>
    <row r="13" spans="1:40" s="7" customFormat="1" x14ac:dyDescent="0.3">
      <c r="A13" s="121"/>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row>
    <row r="14" spans="1:40" s="7" customFormat="1" x14ac:dyDescent="0.3">
      <c r="A14" s="12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row>
    <row r="15" spans="1:40" s="7" customFormat="1" x14ac:dyDescent="0.3">
      <c r="A15" s="121"/>
      <c r="B15" s="13"/>
      <c r="C15" s="13" t="s">
        <v>138</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row>
    <row r="16" spans="1:40" s="7" customFormat="1" x14ac:dyDescent="0.3">
      <c r="A16" s="12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row>
    <row r="17" spans="1:39" s="7" customFormat="1" x14ac:dyDescent="0.3">
      <c r="A17" s="12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row>
    <row r="18" spans="1:39" x14ac:dyDescent="0.3">
      <c r="A18" s="240" t="s">
        <v>17</v>
      </c>
      <c r="B18" s="24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1:39" s="7" customFormat="1" ht="42" x14ac:dyDescent="0.3">
      <c r="A19" s="28" t="s">
        <v>0</v>
      </c>
      <c r="B19" s="27" t="s">
        <v>18</v>
      </c>
      <c r="C19" s="29" t="s">
        <v>107</v>
      </c>
      <c r="D19" s="29" t="s">
        <v>108</v>
      </c>
      <c r="E19" s="119" t="s">
        <v>109</v>
      </c>
      <c r="F19" s="30" t="s">
        <v>19</v>
      </c>
      <c r="G19" s="30" t="s">
        <v>92</v>
      </c>
      <c r="H19" s="30" t="s">
        <v>20</v>
      </c>
      <c r="I19" s="56" t="s">
        <v>90</v>
      </c>
      <c r="J19" s="57" t="s">
        <v>21</v>
      </c>
      <c r="K19" s="57" t="s">
        <v>93</v>
      </c>
      <c r="L19" s="58" t="s">
        <v>94</v>
      </c>
      <c r="M19" s="59" t="s">
        <v>95</v>
      </c>
      <c r="N19" s="60" t="s">
        <v>96</v>
      </c>
      <c r="O19" s="61" t="s">
        <v>22</v>
      </c>
      <c r="P19" s="62" t="s">
        <v>83</v>
      </c>
      <c r="Q19" s="63" t="s">
        <v>97</v>
      </c>
      <c r="R19" s="63" t="s">
        <v>98</v>
      </c>
      <c r="S19" s="64" t="s">
        <v>99</v>
      </c>
      <c r="T19" s="125" t="s">
        <v>143</v>
      </c>
      <c r="U19" s="125" t="s">
        <v>128</v>
      </c>
      <c r="V19" s="65" t="s">
        <v>24</v>
      </c>
      <c r="W19" s="67"/>
      <c r="X19" s="67"/>
      <c r="AA19" s="7" t="s">
        <v>144</v>
      </c>
    </row>
    <row r="20" spans="1:39" s="7" customFormat="1" x14ac:dyDescent="0.3">
      <c r="A20" s="123">
        <v>45323</v>
      </c>
      <c r="B20" s="31" t="s">
        <v>110</v>
      </c>
      <c r="C20" s="32" t="s">
        <v>111</v>
      </c>
      <c r="D20" s="32"/>
      <c r="E20" s="33">
        <v>141.66999999999999</v>
      </c>
      <c r="F20" s="143"/>
      <c r="G20" s="19"/>
      <c r="H20" s="19"/>
      <c r="I20" s="19"/>
      <c r="J20" s="19">
        <v>141.66999999999999</v>
      </c>
      <c r="K20" s="19"/>
      <c r="L20" s="19"/>
      <c r="M20" s="19"/>
      <c r="N20" s="19"/>
      <c r="O20" s="19"/>
      <c r="P20" s="19"/>
      <c r="Q20" s="19"/>
      <c r="R20" s="19"/>
      <c r="S20" s="19"/>
      <c r="T20" s="19"/>
      <c r="U20" s="151"/>
      <c r="V20" s="19"/>
      <c r="W20" s="24"/>
      <c r="X20" s="24"/>
      <c r="AA20" s="124">
        <f t="shared" ref="AA20:AA35" si="2">SUM(E20-F20-G20-H20-I20-J20-K20-L20-M20-N20-O20-P20-Q20-R20-S20-T20-U20-V20)</f>
        <v>0</v>
      </c>
    </row>
    <row r="21" spans="1:39" s="7" customFormat="1" x14ac:dyDescent="0.3">
      <c r="A21" s="123">
        <v>45341</v>
      </c>
      <c r="B21" s="7" t="s">
        <v>110</v>
      </c>
      <c r="C21" s="7" t="s">
        <v>129</v>
      </c>
      <c r="E21" s="35">
        <v>261.60000000000002</v>
      </c>
      <c r="F21" s="144"/>
      <c r="G21" s="145"/>
      <c r="H21" s="145"/>
      <c r="I21" s="145"/>
      <c r="J21" s="145"/>
      <c r="K21" s="19"/>
      <c r="L21" s="19">
        <v>261.60000000000002</v>
      </c>
      <c r="M21" s="19"/>
      <c r="N21" s="19"/>
      <c r="O21" s="19"/>
      <c r="P21" s="19"/>
      <c r="Q21" s="19"/>
      <c r="R21" s="19"/>
      <c r="S21" s="19"/>
      <c r="T21" s="19"/>
      <c r="U21" s="19"/>
      <c r="V21" s="19"/>
      <c r="W21" s="24"/>
      <c r="X21" s="13"/>
      <c r="Y21" s="24"/>
      <c r="Z21" s="24"/>
      <c r="AA21" s="124">
        <f t="shared" si="2"/>
        <v>0</v>
      </c>
    </row>
    <row r="22" spans="1:39" s="7" customFormat="1" x14ac:dyDescent="0.3">
      <c r="A22" s="123">
        <v>45342</v>
      </c>
      <c r="B22" s="7" t="s">
        <v>119</v>
      </c>
      <c r="C22" s="7" t="s">
        <v>130</v>
      </c>
      <c r="E22" s="35">
        <v>616.63</v>
      </c>
      <c r="F22" s="144"/>
      <c r="G22" s="145"/>
      <c r="H22" s="145"/>
      <c r="I22" s="145"/>
      <c r="J22" s="145"/>
      <c r="K22" s="19"/>
      <c r="L22" s="19"/>
      <c r="M22" s="19">
        <v>616.63</v>
      </c>
      <c r="N22" s="19"/>
      <c r="O22" s="19"/>
      <c r="P22" s="19"/>
      <c r="Q22" s="19"/>
      <c r="R22" s="19"/>
      <c r="S22" s="19"/>
      <c r="T22" s="19"/>
      <c r="U22" s="19"/>
      <c r="V22" s="19"/>
      <c r="W22" s="24"/>
      <c r="X22" s="13"/>
      <c r="Y22" s="24"/>
      <c r="Z22" s="24"/>
      <c r="AA22" s="124">
        <f t="shared" si="2"/>
        <v>0</v>
      </c>
    </row>
    <row r="23" spans="1:39" s="7" customFormat="1" x14ac:dyDescent="0.3">
      <c r="A23" s="123">
        <v>45351</v>
      </c>
      <c r="B23" s="31" t="s">
        <v>119</v>
      </c>
      <c r="C23" s="32" t="s">
        <v>130</v>
      </c>
      <c r="D23" s="32"/>
      <c r="E23" s="35">
        <v>451.29</v>
      </c>
      <c r="F23" s="144"/>
      <c r="G23" s="145"/>
      <c r="H23" s="145"/>
      <c r="I23" s="145"/>
      <c r="J23" s="145"/>
      <c r="K23" s="19"/>
      <c r="L23" s="19"/>
      <c r="M23" s="19"/>
      <c r="N23" s="19">
        <v>451.29</v>
      </c>
      <c r="O23" s="19"/>
      <c r="P23" s="19"/>
      <c r="Q23" s="19"/>
      <c r="R23" s="19"/>
      <c r="S23" s="19"/>
      <c r="T23" s="19"/>
      <c r="U23" s="19"/>
      <c r="V23" s="19"/>
      <c r="W23" s="24"/>
      <c r="X23" s="13"/>
      <c r="Y23" s="13"/>
      <c r="Z23" s="24"/>
      <c r="AA23" s="168">
        <f t="shared" si="2"/>
        <v>0</v>
      </c>
    </row>
    <row r="24" spans="1:39" s="7" customFormat="1" x14ac:dyDescent="0.3">
      <c r="A24" s="123">
        <v>45342</v>
      </c>
      <c r="B24" s="31" t="s">
        <v>119</v>
      </c>
      <c r="C24" s="32" t="s">
        <v>131</v>
      </c>
      <c r="D24" s="32"/>
      <c r="E24" s="35">
        <v>1938.33</v>
      </c>
      <c r="F24" s="144">
        <v>1938.33</v>
      </c>
      <c r="G24" s="145"/>
      <c r="H24" s="145"/>
      <c r="I24" s="145"/>
      <c r="J24" s="145"/>
      <c r="K24" s="19"/>
      <c r="L24" s="19"/>
      <c r="M24" s="19"/>
      <c r="N24" s="19"/>
      <c r="O24" s="19"/>
      <c r="P24" s="19"/>
      <c r="Q24" s="19"/>
      <c r="R24" s="19"/>
      <c r="S24" s="19"/>
      <c r="T24" s="19"/>
      <c r="U24" s="19"/>
      <c r="V24" s="19"/>
      <c r="W24" s="24"/>
      <c r="X24" s="13"/>
      <c r="Y24" s="13"/>
      <c r="Z24" s="24"/>
      <c r="AA24" s="124">
        <f t="shared" si="2"/>
        <v>0</v>
      </c>
    </row>
    <row r="25" spans="1:39" s="7" customFormat="1" x14ac:dyDescent="0.3">
      <c r="A25" s="123">
        <v>45350</v>
      </c>
      <c r="B25" s="31" t="s">
        <v>119</v>
      </c>
      <c r="C25" s="32" t="s">
        <v>128</v>
      </c>
      <c r="D25" s="32"/>
      <c r="E25" s="35">
        <v>24.6</v>
      </c>
      <c r="F25" s="144"/>
      <c r="G25" s="145"/>
      <c r="H25" s="145"/>
      <c r="I25" s="145"/>
      <c r="J25" s="145"/>
      <c r="K25" s="19"/>
      <c r="L25" s="19"/>
      <c r="M25" s="19"/>
      <c r="N25" s="19"/>
      <c r="O25" s="19"/>
      <c r="P25" s="19"/>
      <c r="Q25" s="19"/>
      <c r="R25" s="19"/>
      <c r="S25" s="19"/>
      <c r="T25" s="19"/>
      <c r="U25" s="19">
        <v>24.6</v>
      </c>
      <c r="V25" s="19"/>
      <c r="W25" s="24"/>
      <c r="X25" s="13"/>
      <c r="Y25" s="13"/>
      <c r="Z25" s="24"/>
      <c r="AA25" s="124">
        <f t="shared" si="2"/>
        <v>0</v>
      </c>
    </row>
    <row r="26" spans="1:39" s="7" customFormat="1" x14ac:dyDescent="0.3">
      <c r="A26" s="123">
        <v>45329</v>
      </c>
      <c r="B26" s="31">
        <v>3317</v>
      </c>
      <c r="C26" s="32" t="s">
        <v>132</v>
      </c>
      <c r="D26" s="32">
        <v>45378</v>
      </c>
      <c r="E26" s="35">
        <v>65.2</v>
      </c>
      <c r="F26" s="146"/>
      <c r="G26" s="145"/>
      <c r="H26" s="145"/>
      <c r="I26" s="145"/>
      <c r="J26" s="145"/>
      <c r="K26" s="19"/>
      <c r="L26" s="19"/>
      <c r="M26" s="19"/>
      <c r="N26" s="19"/>
      <c r="O26" s="19"/>
      <c r="P26" s="19"/>
      <c r="Q26" s="19"/>
      <c r="R26" s="19"/>
      <c r="S26" s="19"/>
      <c r="T26" s="19">
        <v>65.2</v>
      </c>
      <c r="U26" s="19"/>
      <c r="V26" s="19"/>
      <c r="W26" s="24"/>
      <c r="X26" s="13"/>
      <c r="Y26" s="13"/>
      <c r="Z26" s="24"/>
      <c r="AA26" s="124">
        <f t="shared" si="2"/>
        <v>0</v>
      </c>
    </row>
    <row r="27" spans="1:39" s="7" customFormat="1" x14ac:dyDescent="0.3">
      <c r="A27" s="123">
        <v>45333</v>
      </c>
      <c r="B27" s="31">
        <v>3319</v>
      </c>
      <c r="C27" s="32" t="s">
        <v>133</v>
      </c>
      <c r="D27" s="32">
        <v>45335</v>
      </c>
      <c r="E27" s="35">
        <v>45</v>
      </c>
      <c r="F27" s="145"/>
      <c r="G27" s="145"/>
      <c r="H27" s="145"/>
      <c r="I27" s="145"/>
      <c r="J27" s="145"/>
      <c r="K27" s="19">
        <v>45</v>
      </c>
      <c r="L27" s="19"/>
      <c r="M27" s="19"/>
      <c r="N27" s="19"/>
      <c r="O27" s="19"/>
      <c r="P27" s="19"/>
      <c r="Q27" s="19"/>
      <c r="R27" s="19"/>
      <c r="S27" s="19"/>
      <c r="T27" s="19"/>
      <c r="U27" s="19"/>
      <c r="V27" s="19"/>
      <c r="W27" s="24"/>
      <c r="X27" s="13"/>
      <c r="Y27" s="24"/>
      <c r="Z27" s="24"/>
      <c r="AA27" s="124">
        <f t="shared" si="2"/>
        <v>0</v>
      </c>
    </row>
    <row r="28" spans="1:39" s="7" customFormat="1" x14ac:dyDescent="0.3">
      <c r="A28" s="32">
        <v>45333</v>
      </c>
      <c r="B28" s="31">
        <v>3320</v>
      </c>
      <c r="C28" s="32" t="s">
        <v>134</v>
      </c>
      <c r="D28" s="32">
        <v>45335</v>
      </c>
      <c r="E28" s="35">
        <v>188</v>
      </c>
      <c r="F28" s="145"/>
      <c r="G28" s="145"/>
      <c r="H28" s="145"/>
      <c r="I28" s="145"/>
      <c r="J28" s="145"/>
      <c r="K28" s="19"/>
      <c r="L28" s="19"/>
      <c r="M28" s="19"/>
      <c r="N28" s="19"/>
      <c r="O28" s="19"/>
      <c r="P28" s="19"/>
      <c r="Q28" s="19"/>
      <c r="R28" s="19"/>
      <c r="S28" s="19"/>
      <c r="T28" s="19"/>
      <c r="U28" s="19"/>
      <c r="V28" s="19">
        <v>188</v>
      </c>
      <c r="W28" s="24"/>
      <c r="X28" s="13"/>
      <c r="Y28" s="24"/>
      <c r="Z28" s="24"/>
      <c r="AA28" s="124">
        <f t="shared" si="2"/>
        <v>0</v>
      </c>
    </row>
    <row r="29" spans="1:39" s="7" customFormat="1" x14ac:dyDescent="0.3">
      <c r="A29" s="32">
        <v>45333</v>
      </c>
      <c r="B29" s="31">
        <v>3321</v>
      </c>
      <c r="C29" s="32" t="s">
        <v>135</v>
      </c>
      <c r="D29" s="32">
        <v>45338</v>
      </c>
      <c r="E29" s="35">
        <v>1025.8399999999999</v>
      </c>
      <c r="F29" s="145"/>
      <c r="G29" s="145"/>
      <c r="H29" s="145"/>
      <c r="I29" s="145"/>
      <c r="J29" s="145"/>
      <c r="K29" s="19"/>
      <c r="L29" s="19"/>
      <c r="M29" s="19"/>
      <c r="N29" s="19"/>
      <c r="O29" s="19">
        <v>1025.8399999999999</v>
      </c>
      <c r="P29" s="19"/>
      <c r="Q29" s="19"/>
      <c r="R29" s="19"/>
      <c r="S29" s="19"/>
      <c r="T29" s="19"/>
      <c r="U29" s="19"/>
      <c r="V29" s="19"/>
      <c r="W29" s="24"/>
      <c r="X29" s="13"/>
      <c r="Y29" s="24"/>
      <c r="Z29" s="24"/>
      <c r="AA29" s="124">
        <f t="shared" si="2"/>
        <v>0</v>
      </c>
    </row>
    <row r="30" spans="1:39" s="7" customFormat="1" x14ac:dyDescent="0.3">
      <c r="A30" s="32">
        <v>45340</v>
      </c>
      <c r="B30" s="31">
        <v>3322</v>
      </c>
      <c r="C30" s="32" t="s">
        <v>136</v>
      </c>
      <c r="D30" s="32">
        <v>45342</v>
      </c>
      <c r="E30" s="35">
        <v>45</v>
      </c>
      <c r="F30" s="145"/>
      <c r="G30" s="145"/>
      <c r="H30" s="145"/>
      <c r="I30" s="145"/>
      <c r="J30" s="145"/>
      <c r="K30" s="19">
        <v>45</v>
      </c>
      <c r="L30" s="19"/>
      <c r="M30" s="19"/>
      <c r="N30" s="19"/>
      <c r="O30" s="19"/>
      <c r="P30" s="19"/>
      <c r="Q30" s="19"/>
      <c r="R30" s="19"/>
      <c r="S30" s="19"/>
      <c r="T30" s="19"/>
      <c r="U30" s="19"/>
      <c r="V30" s="19"/>
      <c r="W30" s="24"/>
      <c r="X30" s="13"/>
      <c r="Y30" s="24"/>
      <c r="Z30" s="24"/>
      <c r="AA30" s="124">
        <f t="shared" si="2"/>
        <v>0</v>
      </c>
    </row>
    <row r="31" spans="1:39" s="7" customFormat="1" x14ac:dyDescent="0.3">
      <c r="A31" s="32">
        <v>45340</v>
      </c>
      <c r="B31" s="31">
        <v>3323</v>
      </c>
      <c r="C31" s="32" t="s">
        <v>116</v>
      </c>
      <c r="D31" s="32">
        <v>45342</v>
      </c>
      <c r="E31" s="35">
        <v>37.380000000000003</v>
      </c>
      <c r="F31" s="145"/>
      <c r="G31" s="145"/>
      <c r="H31" s="145"/>
      <c r="I31" s="145"/>
      <c r="J31" s="145"/>
      <c r="K31" s="19"/>
      <c r="L31" s="19"/>
      <c r="M31" s="19"/>
      <c r="N31" s="19"/>
      <c r="O31" s="19"/>
      <c r="P31" s="19"/>
      <c r="Q31" s="19"/>
      <c r="R31" s="19"/>
      <c r="S31" s="19">
        <v>37.380000000000003</v>
      </c>
      <c r="T31" s="19"/>
      <c r="U31" s="19"/>
      <c r="V31" s="19"/>
      <c r="W31" s="24"/>
      <c r="X31" s="13"/>
      <c r="Y31" s="24"/>
      <c r="Z31" s="24"/>
      <c r="AA31" s="124">
        <f t="shared" si="2"/>
        <v>0</v>
      </c>
    </row>
    <row r="32" spans="1:39" s="7" customFormat="1" x14ac:dyDescent="0.3">
      <c r="A32" s="32">
        <v>45337</v>
      </c>
      <c r="B32" s="31">
        <v>3324</v>
      </c>
      <c r="C32" s="32" t="s">
        <v>137</v>
      </c>
      <c r="D32" s="32">
        <v>45345</v>
      </c>
      <c r="E32" s="35">
        <v>199.87</v>
      </c>
      <c r="F32" s="145"/>
      <c r="G32" s="145"/>
      <c r="H32" s="145"/>
      <c r="I32" s="145"/>
      <c r="J32" s="145"/>
      <c r="K32" s="19"/>
      <c r="L32" s="19"/>
      <c r="M32" s="19"/>
      <c r="N32" s="19"/>
      <c r="O32" s="19">
        <v>199.87</v>
      </c>
      <c r="P32" s="19"/>
      <c r="Q32" s="19"/>
      <c r="R32" s="19"/>
      <c r="S32" s="19"/>
      <c r="T32" s="19"/>
      <c r="U32" s="19"/>
      <c r="V32" s="19"/>
      <c r="W32" s="24"/>
      <c r="X32" s="13"/>
      <c r="Y32" s="24"/>
      <c r="Z32" s="24"/>
      <c r="AA32" s="124">
        <f t="shared" si="2"/>
        <v>0</v>
      </c>
    </row>
    <row r="33" spans="1:27" s="7" customFormat="1" x14ac:dyDescent="0.3">
      <c r="A33" s="32">
        <v>45337</v>
      </c>
      <c r="B33" s="31">
        <v>3325</v>
      </c>
      <c r="C33" s="32" t="s">
        <v>139</v>
      </c>
      <c r="D33" s="32">
        <v>45338</v>
      </c>
      <c r="E33" s="35">
        <v>27.75</v>
      </c>
      <c r="F33" s="145"/>
      <c r="G33" s="145"/>
      <c r="H33" s="145"/>
      <c r="I33" s="145"/>
      <c r="J33" s="145"/>
      <c r="K33" s="19"/>
      <c r="L33" s="19"/>
      <c r="M33" s="19"/>
      <c r="N33" s="19"/>
      <c r="O33" s="19"/>
      <c r="P33" s="19"/>
      <c r="Q33" s="19">
        <v>27.75</v>
      </c>
      <c r="R33" s="19"/>
      <c r="S33" s="19"/>
      <c r="T33" s="19"/>
      <c r="U33" s="19"/>
      <c r="V33" s="19"/>
      <c r="W33" s="24"/>
      <c r="X33" s="13"/>
      <c r="Y33" s="24"/>
      <c r="Z33" s="24"/>
      <c r="AA33" s="124">
        <f t="shared" si="2"/>
        <v>0</v>
      </c>
    </row>
    <row r="34" spans="1:27" s="7" customFormat="1" x14ac:dyDescent="0.3">
      <c r="A34" s="32">
        <v>45347</v>
      </c>
      <c r="B34" s="31">
        <v>3326</v>
      </c>
      <c r="C34" s="32" t="s">
        <v>140</v>
      </c>
      <c r="D34" s="32">
        <v>45352</v>
      </c>
      <c r="E34" s="35">
        <v>138.4</v>
      </c>
      <c r="F34" s="145"/>
      <c r="G34" s="145"/>
      <c r="H34" s="145"/>
      <c r="I34" s="145"/>
      <c r="J34" s="145"/>
      <c r="K34" s="19"/>
      <c r="L34" s="19"/>
      <c r="M34" s="19"/>
      <c r="N34" s="19"/>
      <c r="O34" s="19"/>
      <c r="P34" s="19">
        <v>138.4</v>
      </c>
      <c r="Q34" s="19"/>
      <c r="R34" s="19"/>
      <c r="S34" s="19"/>
      <c r="T34" s="19"/>
      <c r="U34" s="19"/>
      <c r="V34" s="19"/>
      <c r="W34" s="24"/>
      <c r="X34" s="13"/>
      <c r="Y34" s="24"/>
      <c r="Z34" s="24"/>
      <c r="AA34" s="124">
        <f t="shared" si="2"/>
        <v>0</v>
      </c>
    </row>
    <row r="35" spans="1:27" s="42" customFormat="1" x14ac:dyDescent="0.3">
      <c r="A35" s="37" t="s">
        <v>33</v>
      </c>
      <c r="B35" s="38" t="s">
        <v>26</v>
      </c>
      <c r="C35" s="39"/>
      <c r="D35" s="39"/>
      <c r="E35" s="40">
        <f>SUM(E20:E34)</f>
        <v>5206.5599999999995</v>
      </c>
      <c r="F35" s="40">
        <f t="shared" ref="F35:V35" si="3">SUM(F20:F34)</f>
        <v>1938.33</v>
      </c>
      <c r="G35" s="40">
        <f t="shared" si="3"/>
        <v>0</v>
      </c>
      <c r="H35" s="40">
        <f t="shared" si="3"/>
        <v>0</v>
      </c>
      <c r="I35" s="40">
        <f t="shared" si="3"/>
        <v>0</v>
      </c>
      <c r="J35" s="40">
        <f t="shared" si="3"/>
        <v>141.66999999999999</v>
      </c>
      <c r="K35" s="40">
        <f t="shared" si="3"/>
        <v>90</v>
      </c>
      <c r="L35" s="40">
        <f t="shared" si="3"/>
        <v>261.60000000000002</v>
      </c>
      <c r="M35" s="40">
        <f t="shared" si="3"/>
        <v>616.63</v>
      </c>
      <c r="N35" s="40">
        <f t="shared" si="3"/>
        <v>451.29</v>
      </c>
      <c r="O35" s="40">
        <f t="shared" si="3"/>
        <v>1225.71</v>
      </c>
      <c r="P35" s="40">
        <f t="shared" si="3"/>
        <v>138.4</v>
      </c>
      <c r="Q35" s="40">
        <f t="shared" si="3"/>
        <v>27.75</v>
      </c>
      <c r="R35" s="40">
        <f t="shared" si="3"/>
        <v>0</v>
      </c>
      <c r="S35" s="40">
        <f t="shared" si="3"/>
        <v>37.380000000000003</v>
      </c>
      <c r="T35" s="40">
        <f t="shared" si="3"/>
        <v>65.2</v>
      </c>
      <c r="U35" s="40">
        <f t="shared" si="3"/>
        <v>24.6</v>
      </c>
      <c r="V35" s="40">
        <f t="shared" si="3"/>
        <v>188</v>
      </c>
      <c r="W35" s="41"/>
      <c r="X35" s="41"/>
      <c r="Y35" s="41"/>
      <c r="Z35" s="41"/>
      <c r="AA35" s="124">
        <f t="shared" si="2"/>
        <v>-4.8316906031686813E-13</v>
      </c>
    </row>
    <row r="36" spans="1:27" x14ac:dyDescent="0.3">
      <c r="E36" s="43"/>
      <c r="F36" s="43"/>
      <c r="G36" s="43"/>
      <c r="H36" s="43"/>
      <c r="I36" s="43"/>
      <c r="J36" s="43"/>
    </row>
    <row r="37" spans="1:27" x14ac:dyDescent="0.3">
      <c r="E37" s="43"/>
      <c r="F37" s="43"/>
      <c r="G37" s="43"/>
      <c r="H37" s="43"/>
      <c r="I37" s="43"/>
      <c r="J37" s="43"/>
    </row>
    <row r="38" spans="1:27" x14ac:dyDescent="0.3">
      <c r="E38" s="43"/>
      <c r="F38" s="43"/>
      <c r="G38" s="36"/>
      <c r="H38" s="43"/>
      <c r="I38" s="43"/>
      <c r="J38" s="43"/>
    </row>
    <row r="39" spans="1:27" x14ac:dyDescent="0.3">
      <c r="E39" s="43"/>
      <c r="F39" s="43"/>
      <c r="G39" s="36"/>
      <c r="H39" s="43"/>
      <c r="I39" s="43"/>
      <c r="J39" s="43"/>
    </row>
    <row r="40" spans="1:27" ht="39" customHeight="1" x14ac:dyDescent="0.3">
      <c r="B40" s="1" t="s">
        <v>27</v>
      </c>
      <c r="C40" s="68" t="s">
        <v>28</v>
      </c>
      <c r="D40" s="69" t="s">
        <v>29</v>
      </c>
      <c r="E40" s="43"/>
      <c r="F40" s="70" t="s">
        <v>30</v>
      </c>
      <c r="G40" s="71"/>
      <c r="H40" s="72"/>
      <c r="I40" s="43"/>
      <c r="J40" s="109"/>
      <c r="L40" s="74" t="s">
        <v>31</v>
      </c>
      <c r="M40" s="75"/>
      <c r="N40" s="73"/>
    </row>
    <row r="41" spans="1:27" ht="14.25" customHeight="1" x14ac:dyDescent="0.3">
      <c r="A41" s="31" t="s">
        <v>32</v>
      </c>
      <c r="B41" s="110">
        <f>January!B15</f>
        <v>2442.2799999999997</v>
      </c>
      <c r="C41" s="76">
        <f>January!E41</f>
        <v>7129.02</v>
      </c>
      <c r="D41" s="77">
        <f>B41-C41</f>
        <v>-4686.7400000000007</v>
      </c>
      <c r="E41" s="43"/>
      <c r="F41" s="78"/>
      <c r="G41" s="43"/>
      <c r="H41" s="79"/>
      <c r="I41" s="43"/>
      <c r="J41" s="43"/>
      <c r="L41" s="81"/>
      <c r="N41" s="80"/>
    </row>
    <row r="42" spans="1:27" ht="15.75" customHeight="1" x14ac:dyDescent="0.3">
      <c r="A42" s="31" t="s">
        <v>33</v>
      </c>
      <c r="B42" s="20">
        <f>B12</f>
        <v>2019.5</v>
      </c>
      <c r="C42" s="76">
        <f>E35</f>
        <v>5206.5599999999995</v>
      </c>
      <c r="D42" s="77">
        <f t="shared" ref="D42:D54" si="4">B42-C42</f>
        <v>-3187.0599999999995</v>
      </c>
      <c r="E42" s="43"/>
      <c r="F42" s="82" t="s">
        <v>34</v>
      </c>
      <c r="G42" s="43"/>
      <c r="H42" s="83">
        <v>30787.52</v>
      </c>
      <c r="I42" s="36"/>
      <c r="J42" s="88"/>
      <c r="K42" s="20"/>
      <c r="L42" s="84" t="s">
        <v>35</v>
      </c>
      <c r="M42" s="85"/>
      <c r="N42" s="86">
        <v>38457.72</v>
      </c>
    </row>
    <row r="43" spans="1:27" ht="15.75" customHeight="1" x14ac:dyDescent="0.3">
      <c r="A43" s="31" t="s">
        <v>36</v>
      </c>
      <c r="C43" s="76"/>
      <c r="D43" s="77">
        <f t="shared" si="4"/>
        <v>0</v>
      </c>
      <c r="E43" s="43"/>
      <c r="F43" s="241" t="s">
        <v>37</v>
      </c>
      <c r="G43" s="241"/>
      <c r="H43" s="87"/>
      <c r="I43" s="36"/>
      <c r="J43" s="88"/>
      <c r="K43" s="20"/>
      <c r="L43" s="89" t="s">
        <v>38</v>
      </c>
      <c r="M43" s="85"/>
      <c r="N43" s="86">
        <f>B54</f>
        <v>4461.78</v>
      </c>
    </row>
    <row r="44" spans="1:27" ht="15.75" customHeight="1" x14ac:dyDescent="0.3">
      <c r="A44" s="31" t="s">
        <v>39</v>
      </c>
      <c r="C44" s="76"/>
      <c r="D44" s="77">
        <f t="shared" si="4"/>
        <v>0</v>
      </c>
      <c r="F44" s="241" t="s">
        <v>40</v>
      </c>
      <c r="G44" s="241"/>
      <c r="H44" s="90">
        <v>203.6</v>
      </c>
      <c r="I44" s="34"/>
      <c r="J44" s="88"/>
      <c r="K44" s="20"/>
      <c r="L44" s="91" t="s">
        <v>41</v>
      </c>
      <c r="M44" s="92"/>
      <c r="N44" s="93">
        <f>C54</f>
        <v>12335.58</v>
      </c>
    </row>
    <row r="45" spans="1:27" ht="15" customHeight="1" x14ac:dyDescent="0.3">
      <c r="A45" s="31" t="s">
        <v>42</v>
      </c>
      <c r="C45" s="76"/>
      <c r="D45" s="77">
        <f t="shared" si="4"/>
        <v>0</v>
      </c>
      <c r="F45" s="241" t="s">
        <v>43</v>
      </c>
      <c r="G45" s="241"/>
      <c r="H45" s="90">
        <f>H42+H43-H44</f>
        <v>30583.920000000002</v>
      </c>
      <c r="I45" s="34"/>
      <c r="L45" s="94"/>
      <c r="M45" s="95"/>
      <c r="N45" s="96"/>
    </row>
    <row r="46" spans="1:27" s="44" customFormat="1" x14ac:dyDescent="0.3">
      <c r="A46" s="31" t="s">
        <v>44</v>
      </c>
      <c r="B46" s="1"/>
      <c r="C46" s="76"/>
      <c r="D46" s="77">
        <f t="shared" si="4"/>
        <v>0</v>
      </c>
      <c r="E46" s="85"/>
      <c r="F46" s="97"/>
      <c r="G46" s="1"/>
      <c r="H46" s="90"/>
      <c r="I46" s="34"/>
      <c r="J46" s="1"/>
      <c r="K46" s="1"/>
      <c r="L46" s="81" t="s">
        <v>43</v>
      </c>
      <c r="M46" s="1"/>
      <c r="N46" s="86">
        <f>N42+N43-N44</f>
        <v>30583.919999999998</v>
      </c>
      <c r="O46" s="1"/>
      <c r="P46" s="1"/>
      <c r="Q46" s="1"/>
      <c r="R46" s="1"/>
      <c r="S46" s="1"/>
      <c r="T46" s="1"/>
      <c r="U46" s="1"/>
      <c r="V46" s="1"/>
      <c r="W46" s="1"/>
      <c r="X46" s="1"/>
    </row>
    <row r="47" spans="1:27" s="44" customFormat="1" ht="29.25" customHeight="1" x14ac:dyDescent="0.3">
      <c r="A47" s="31" t="s">
        <v>45</v>
      </c>
      <c r="B47" s="1"/>
      <c r="C47" s="76"/>
      <c r="D47" s="77">
        <f t="shared" si="4"/>
        <v>0</v>
      </c>
      <c r="E47" s="1"/>
      <c r="F47" s="97"/>
      <c r="G47" s="1"/>
      <c r="H47" s="90"/>
      <c r="I47" s="34"/>
      <c r="J47" s="88"/>
      <c r="K47" s="20"/>
      <c r="L47" s="81"/>
      <c r="M47" s="1"/>
      <c r="N47" s="80"/>
      <c r="O47" s="1"/>
      <c r="P47" s="1"/>
      <c r="Q47" s="1"/>
      <c r="R47" s="1"/>
      <c r="S47" s="1"/>
      <c r="T47" s="1"/>
      <c r="U47" s="1"/>
      <c r="V47" s="1"/>
      <c r="W47" s="1"/>
      <c r="X47" s="1"/>
    </row>
    <row r="48" spans="1:27" s="44" customFormat="1" x14ac:dyDescent="0.3">
      <c r="A48" s="31" t="s">
        <v>46</v>
      </c>
      <c r="B48" s="1"/>
      <c r="C48" s="76"/>
      <c r="D48" s="77">
        <f t="shared" si="4"/>
        <v>0</v>
      </c>
      <c r="E48" s="1"/>
      <c r="F48" s="97"/>
      <c r="G48" s="1"/>
      <c r="H48" s="90"/>
      <c r="I48" s="34"/>
      <c r="J48" s="1"/>
      <c r="K48" s="1"/>
      <c r="L48" s="81"/>
      <c r="M48" s="1"/>
      <c r="N48" s="80"/>
      <c r="O48" s="1"/>
      <c r="P48" s="1"/>
      <c r="Q48" s="1"/>
      <c r="R48" s="1"/>
      <c r="S48" s="1"/>
      <c r="T48" s="1"/>
      <c r="U48" s="1"/>
      <c r="V48" s="1"/>
      <c r="W48" s="1"/>
      <c r="X48" s="1"/>
    </row>
    <row r="49" spans="1:24" s="44" customFormat="1" x14ac:dyDescent="0.3">
      <c r="A49" s="31" t="s">
        <v>47</v>
      </c>
      <c r="B49" s="1"/>
      <c r="C49" s="76"/>
      <c r="D49" s="77">
        <f t="shared" si="4"/>
        <v>0</v>
      </c>
      <c r="E49" s="45"/>
      <c r="F49" s="97"/>
      <c r="G49" s="1"/>
      <c r="H49" s="98"/>
      <c r="I49" s="1"/>
      <c r="J49" s="45"/>
      <c r="K49" s="1"/>
      <c r="L49" s="81"/>
      <c r="M49" s="1"/>
      <c r="N49" s="80"/>
      <c r="O49" s="1"/>
      <c r="P49" s="1"/>
      <c r="Q49" s="1"/>
      <c r="R49" s="1"/>
      <c r="S49" s="1"/>
      <c r="T49" s="1"/>
      <c r="U49" s="1"/>
      <c r="V49" s="1"/>
      <c r="W49" s="1"/>
      <c r="X49" s="1"/>
    </row>
    <row r="50" spans="1:24" s="44" customFormat="1" ht="13.4" customHeight="1" x14ac:dyDescent="0.3">
      <c r="A50" s="31" t="s">
        <v>48</v>
      </c>
      <c r="B50" s="1"/>
      <c r="C50" s="76"/>
      <c r="D50" s="77">
        <f t="shared" si="4"/>
        <v>0</v>
      </c>
      <c r="E50" s="45"/>
      <c r="F50" s="97"/>
      <c r="G50" s="1"/>
      <c r="H50" s="98"/>
      <c r="I50" s="1"/>
      <c r="J50" s="45"/>
      <c r="K50" s="1"/>
      <c r="L50" s="81"/>
      <c r="M50" s="1"/>
      <c r="N50" s="80"/>
      <c r="O50" s="1"/>
      <c r="P50" s="1"/>
      <c r="Q50" s="1"/>
      <c r="R50" s="1"/>
      <c r="S50" s="1"/>
      <c r="T50" s="1"/>
      <c r="U50" s="1"/>
      <c r="V50" s="1"/>
      <c r="W50" s="1"/>
      <c r="X50" s="1"/>
    </row>
    <row r="51" spans="1:24" s="44" customFormat="1" x14ac:dyDescent="0.3">
      <c r="A51" s="31" t="s">
        <v>49</v>
      </c>
      <c r="B51" s="1"/>
      <c r="C51" s="99"/>
      <c r="D51" s="77">
        <f t="shared" si="4"/>
        <v>0</v>
      </c>
      <c r="E51" s="45"/>
      <c r="F51" s="97"/>
      <c r="G51" s="1"/>
      <c r="H51" s="98"/>
      <c r="I51" s="1"/>
      <c r="J51" s="45"/>
      <c r="K51" s="1"/>
      <c r="L51" s="81"/>
      <c r="M51" s="1"/>
      <c r="N51" s="80"/>
      <c r="O51" s="1"/>
      <c r="P51" s="1"/>
      <c r="Q51" s="1"/>
      <c r="R51" s="1"/>
      <c r="S51" s="1"/>
      <c r="T51" s="1"/>
      <c r="U51" s="1"/>
      <c r="V51" s="1"/>
      <c r="W51" s="1"/>
      <c r="X51" s="1"/>
    </row>
    <row r="52" spans="1:24" s="44" customFormat="1" x14ac:dyDescent="0.3">
      <c r="A52" s="31" t="s">
        <v>50</v>
      </c>
      <c r="B52" s="1"/>
      <c r="C52" s="99"/>
      <c r="D52" s="77">
        <f t="shared" si="4"/>
        <v>0</v>
      </c>
      <c r="E52" s="45"/>
      <c r="F52" s="97"/>
      <c r="G52" s="1"/>
      <c r="H52" s="98"/>
      <c r="I52" s="1"/>
      <c r="J52" s="45"/>
      <c r="K52" s="45"/>
      <c r="L52" s="81"/>
      <c r="M52" s="1"/>
      <c r="N52" s="80"/>
      <c r="O52" s="1"/>
      <c r="P52" s="1"/>
      <c r="Q52" s="1"/>
      <c r="R52" s="1"/>
      <c r="S52" s="1"/>
      <c r="T52" s="1"/>
      <c r="U52" s="1"/>
      <c r="V52" s="1"/>
      <c r="W52" s="1"/>
      <c r="X52" s="1"/>
    </row>
    <row r="53" spans="1:24" s="44" customFormat="1" x14ac:dyDescent="0.3">
      <c r="A53" s="31"/>
      <c r="B53" s="1"/>
      <c r="C53" s="99"/>
      <c r="D53" s="77"/>
      <c r="E53" s="45"/>
      <c r="F53" s="97"/>
      <c r="G53" s="1"/>
      <c r="H53" s="98"/>
      <c r="I53" s="1"/>
      <c r="J53" s="45"/>
      <c r="K53" s="45"/>
      <c r="L53" s="81"/>
      <c r="M53" s="1"/>
      <c r="N53" s="80"/>
      <c r="O53" s="1"/>
      <c r="P53" s="1"/>
      <c r="Q53" s="1"/>
      <c r="R53" s="1"/>
      <c r="S53" s="1"/>
      <c r="T53" s="1"/>
      <c r="U53" s="1"/>
      <c r="V53" s="1"/>
      <c r="W53" s="1"/>
      <c r="X53" s="1"/>
    </row>
    <row r="54" spans="1:24" s="44" customFormat="1" x14ac:dyDescent="0.3">
      <c r="A54" s="31" t="s">
        <v>51</v>
      </c>
      <c r="B54" s="160">
        <f>SUM(B41:B52)</f>
        <v>4461.78</v>
      </c>
      <c r="C54" s="100">
        <f>SUM(C41:C52)</f>
        <v>12335.58</v>
      </c>
      <c r="D54" s="77">
        <f t="shared" si="4"/>
        <v>-7873.8</v>
      </c>
      <c r="E54" s="45"/>
      <c r="F54" s="101"/>
      <c r="G54" s="102"/>
      <c r="H54" s="103"/>
      <c r="I54" s="1"/>
      <c r="J54" s="45"/>
      <c r="K54" s="45"/>
      <c r="L54" s="104"/>
      <c r="M54" s="105"/>
      <c r="N54" s="106"/>
      <c r="O54" s="1"/>
      <c r="P54" s="1"/>
      <c r="Q54" s="1"/>
      <c r="R54" s="1"/>
      <c r="S54" s="1"/>
      <c r="T54" s="1"/>
      <c r="U54" s="1"/>
      <c r="V54" s="1"/>
      <c r="W54" s="1"/>
      <c r="X54" s="1"/>
    </row>
    <row r="55" spans="1:24" s="44" customFormat="1" ht="14.25" customHeight="1" x14ac:dyDescent="0.3">
      <c r="A55" s="31"/>
      <c r="B55" s="46"/>
      <c r="C55" s="107"/>
      <c r="D55" s="108"/>
      <c r="E55" s="45"/>
      <c r="F55" s="45"/>
      <c r="G55" s="45"/>
      <c r="H55" s="1"/>
      <c r="I55" s="1"/>
      <c r="J55" s="1"/>
      <c r="K55" s="1"/>
      <c r="L55" s="1"/>
      <c r="M55" s="1"/>
      <c r="N55" s="1"/>
      <c r="O55" s="1"/>
      <c r="P55" s="1"/>
      <c r="Q55" s="1"/>
      <c r="R55" s="1"/>
      <c r="S55" s="1"/>
      <c r="T55" s="1"/>
      <c r="U55" s="1"/>
      <c r="V55" s="1"/>
      <c r="W55" s="1"/>
      <c r="X55" s="1"/>
    </row>
    <row r="58" spans="1:24" x14ac:dyDescent="0.3">
      <c r="G58" s="49"/>
    </row>
    <row r="59" spans="1:24" x14ac:dyDescent="0.3">
      <c r="G59" s="49"/>
    </row>
    <row r="60" spans="1:24" x14ac:dyDescent="0.3">
      <c r="G60" s="49"/>
    </row>
  </sheetData>
  <sheetProtection selectLockedCells="1" selectUnlockedCells="1"/>
  <mergeCells count="4">
    <mergeCell ref="A18:B18"/>
    <mergeCell ref="F43:G43"/>
    <mergeCell ref="F44:G44"/>
    <mergeCell ref="F45:G45"/>
  </mergeCells>
  <conditionalFormatting sqref="H45:I45">
    <cfRule type="cellIs" dxfId="31" priority="3" stopIfTrue="1" operator="equal">
      <formula>#REF!</formula>
    </cfRule>
  </conditionalFormatting>
  <conditionalFormatting sqref="M45:N45">
    <cfRule type="cellIs" dxfId="30"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FEBF8-438F-4CEE-8813-E6ADABEC97EE}">
  <sheetPr>
    <pageSetUpPr fitToPage="1"/>
  </sheetPr>
  <dimension ref="A1:AN69"/>
  <sheetViews>
    <sheetView zoomScale="80" zoomScaleNormal="80" workbookViewId="0">
      <selection activeCell="I4" sqref="I4"/>
    </sheetView>
  </sheetViews>
  <sheetFormatPr defaultColWidth="8.81640625" defaultRowHeight="14" x14ac:dyDescent="0.3"/>
  <cols>
    <col min="1" max="1" width="12.453125" style="1" customWidth="1"/>
    <col min="2" max="2" width="12.453125" style="31" customWidth="1"/>
    <col min="3"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19" width="8.81640625" style="1" customWidth="1"/>
    <col min="20" max="20" width="9.54296875" style="1" bestFit="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169"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36</v>
      </c>
      <c r="B2" s="15">
        <v>755</v>
      </c>
      <c r="C2" s="11"/>
      <c r="D2" s="10"/>
      <c r="E2" s="140"/>
      <c r="F2" s="141"/>
      <c r="G2" s="141">
        <v>755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45378</v>
      </c>
      <c r="B3" s="15">
        <v>72</v>
      </c>
      <c r="C3" s="11"/>
      <c r="D3" s="16"/>
      <c r="E3" s="140"/>
      <c r="F3" s="141"/>
      <c r="G3" s="141"/>
      <c r="H3" s="142"/>
      <c r="I3" s="142"/>
      <c r="J3" s="142"/>
      <c r="K3" s="141"/>
      <c r="L3" s="141"/>
      <c r="M3" s="141"/>
      <c r="N3" s="141"/>
      <c r="O3" s="141"/>
      <c r="P3" s="141"/>
      <c r="Q3" s="141">
        <v>72</v>
      </c>
      <c r="R3" s="141"/>
      <c r="S3" s="141"/>
      <c r="T3" s="141"/>
      <c r="U3" s="141"/>
      <c r="V3" s="141"/>
      <c r="W3" s="141"/>
      <c r="X3" s="141"/>
      <c r="Y3" s="141"/>
      <c r="Z3" s="9"/>
      <c r="AA3" s="13">
        <f t="shared" ref="AA3:AA18" si="0">SUM(B3-E3-F3-G3-H3-I3-J3-K3-L3-M3-N3-O3-P3-Q3-R3-S3-T3-U3-V3-W3-X3-Y3)</f>
        <v>0</v>
      </c>
      <c r="AB3" s="13"/>
      <c r="AC3" s="13"/>
      <c r="AD3" s="13"/>
      <c r="AE3" s="14"/>
      <c r="AF3" s="13"/>
      <c r="AG3" s="13"/>
      <c r="AI3" s="12"/>
    </row>
    <row r="4" spans="1:35" s="7" customFormat="1" x14ac:dyDescent="0.3">
      <c r="A4" s="8">
        <v>45355</v>
      </c>
      <c r="B4" s="15">
        <v>238.7</v>
      </c>
      <c r="C4" s="11"/>
      <c r="D4" s="16">
        <v>238.7</v>
      </c>
      <c r="E4" s="140">
        <v>140</v>
      </c>
      <c r="F4" s="141">
        <v>35</v>
      </c>
      <c r="G4" s="141"/>
      <c r="H4" s="142">
        <v>13.7</v>
      </c>
      <c r="I4" s="142"/>
      <c r="J4" s="142">
        <v>50</v>
      </c>
      <c r="K4" s="141"/>
      <c r="L4" s="141"/>
      <c r="M4" s="141"/>
      <c r="N4" s="141"/>
      <c r="O4" s="141"/>
      <c r="P4" s="141"/>
      <c r="Q4" s="141"/>
      <c r="R4" s="141"/>
      <c r="S4" s="141"/>
      <c r="T4" s="141"/>
      <c r="U4" s="141"/>
      <c r="V4" s="141"/>
      <c r="W4" s="141"/>
      <c r="X4" s="141"/>
      <c r="Y4" s="141"/>
      <c r="Z4" s="9"/>
      <c r="AA4" s="13">
        <f t="shared" si="0"/>
        <v>-1.4210854715202004E-14</v>
      </c>
      <c r="AB4" s="13"/>
      <c r="AC4" s="13"/>
      <c r="AD4" s="13"/>
      <c r="AE4" s="14"/>
      <c r="AF4" s="13"/>
      <c r="AG4" s="13"/>
      <c r="AI4" s="12"/>
    </row>
    <row r="5" spans="1:35" s="7" customFormat="1" x14ac:dyDescent="0.3">
      <c r="A5" s="8"/>
      <c r="B5" s="15"/>
      <c r="C5" s="11"/>
      <c r="D5" s="16"/>
      <c r="E5" s="140"/>
      <c r="F5" s="141"/>
      <c r="G5" s="141"/>
      <c r="H5" s="142"/>
      <c r="I5" s="142"/>
      <c r="J5" s="142"/>
      <c r="K5" s="141"/>
      <c r="L5" s="141"/>
      <c r="M5" s="141"/>
      <c r="N5" s="141"/>
      <c r="O5" s="141"/>
      <c r="P5" s="141"/>
      <c r="Q5" s="141"/>
      <c r="R5" s="141"/>
      <c r="S5" s="141"/>
      <c r="T5" s="141"/>
      <c r="U5" s="141"/>
      <c r="V5" s="141"/>
      <c r="W5" s="141"/>
      <c r="X5" s="141"/>
      <c r="Y5" s="141"/>
      <c r="Z5" s="9"/>
      <c r="AA5" s="13">
        <f t="shared" si="0"/>
        <v>0</v>
      </c>
      <c r="AB5" s="13"/>
      <c r="AC5" s="13"/>
      <c r="AD5" s="13"/>
      <c r="AE5" s="14"/>
      <c r="AF5" s="13"/>
      <c r="AG5" s="13"/>
      <c r="AI5" s="12"/>
    </row>
    <row r="6" spans="1:35" s="7" customFormat="1" x14ac:dyDescent="0.3">
      <c r="A6" s="8"/>
      <c r="B6" s="15"/>
      <c r="C6" s="11"/>
      <c r="D6" s="16"/>
      <c r="E6" s="140"/>
      <c r="F6" s="141"/>
      <c r="G6" s="141"/>
      <c r="H6" s="142"/>
      <c r="I6" s="142"/>
      <c r="J6" s="142"/>
      <c r="K6" s="141"/>
      <c r="L6" s="141"/>
      <c r="M6" s="141"/>
      <c r="N6" s="141"/>
      <c r="O6" s="141"/>
      <c r="P6" s="141"/>
      <c r="Q6" s="141"/>
      <c r="R6" s="141"/>
      <c r="S6" s="141"/>
      <c r="T6" s="141"/>
      <c r="U6" s="141"/>
      <c r="V6" s="141"/>
      <c r="W6" s="141"/>
      <c r="X6" s="141"/>
      <c r="Y6" s="141"/>
      <c r="Z6" s="9"/>
      <c r="AA6" s="13">
        <f t="shared" si="0"/>
        <v>0</v>
      </c>
      <c r="AB6" s="13"/>
      <c r="AC6" s="13"/>
      <c r="AD6" s="13"/>
      <c r="AE6" s="14"/>
      <c r="AF6" s="13"/>
      <c r="AG6" s="13"/>
      <c r="AI6" s="12"/>
    </row>
    <row r="7" spans="1:35" s="7" customFormat="1" x14ac:dyDescent="0.3">
      <c r="A7" s="8"/>
      <c r="B7" s="15"/>
      <c r="C7" s="11"/>
      <c r="D7" s="16"/>
      <c r="E7" s="140"/>
      <c r="F7" s="141"/>
      <c r="G7" s="141"/>
      <c r="H7" s="142"/>
      <c r="I7" s="142"/>
      <c r="J7" s="142"/>
      <c r="K7" s="141"/>
      <c r="L7" s="141"/>
      <c r="M7" s="141"/>
      <c r="N7" s="141"/>
      <c r="O7" s="141"/>
      <c r="P7" s="141"/>
      <c r="Q7" s="141"/>
      <c r="R7" s="141"/>
      <c r="S7" s="141"/>
      <c r="T7" s="141"/>
      <c r="U7" s="141"/>
      <c r="V7" s="141"/>
      <c r="W7" s="141"/>
      <c r="X7" s="141"/>
      <c r="Y7" s="141"/>
      <c r="Z7" s="9"/>
      <c r="AA7" s="13">
        <f t="shared" si="0"/>
        <v>0</v>
      </c>
      <c r="AB7" s="13"/>
      <c r="AC7" s="13"/>
      <c r="AD7" s="13"/>
      <c r="AE7" s="14"/>
      <c r="AF7" s="13"/>
      <c r="AG7" s="13"/>
      <c r="AI7" s="12"/>
    </row>
    <row r="8" spans="1:35" s="7" customFormat="1" x14ac:dyDescent="0.3">
      <c r="A8" s="8"/>
      <c r="B8" s="15"/>
      <c r="C8" s="11"/>
      <c r="D8" s="16"/>
      <c r="E8" s="140"/>
      <c r="F8" s="141"/>
      <c r="G8" s="141"/>
      <c r="H8" s="142"/>
      <c r="I8" s="142"/>
      <c r="J8" s="142"/>
      <c r="K8" s="141"/>
      <c r="L8" s="141"/>
      <c r="M8" s="141"/>
      <c r="N8" s="141"/>
      <c r="O8" s="141"/>
      <c r="P8" s="141"/>
      <c r="Q8" s="141"/>
      <c r="R8" s="141"/>
      <c r="S8" s="141"/>
      <c r="T8" s="141"/>
      <c r="U8" s="141"/>
      <c r="V8" s="141"/>
      <c r="W8" s="141"/>
      <c r="X8" s="141"/>
      <c r="Y8" s="141"/>
      <c r="Z8" s="9"/>
      <c r="AA8" s="13">
        <f t="shared" si="0"/>
        <v>0</v>
      </c>
      <c r="AB8" s="13"/>
      <c r="AC8" s="13"/>
      <c r="AD8" s="13"/>
      <c r="AE8" s="14"/>
      <c r="AF8" s="13"/>
      <c r="AG8" s="13"/>
      <c r="AI8" s="12"/>
    </row>
    <row r="9" spans="1:35" s="7" customFormat="1" x14ac:dyDescent="0.3">
      <c r="A9" s="8"/>
      <c r="B9" s="15"/>
      <c r="C9" s="11"/>
      <c r="D9" s="16"/>
      <c r="E9" s="140"/>
      <c r="F9" s="141"/>
      <c r="G9" s="141"/>
      <c r="H9" s="142"/>
      <c r="I9" s="142"/>
      <c r="J9" s="142"/>
      <c r="K9" s="141"/>
      <c r="L9" s="141"/>
      <c r="M9" s="141"/>
      <c r="N9" s="141"/>
      <c r="O9" s="141"/>
      <c r="P9" s="141"/>
      <c r="Q9" s="141"/>
      <c r="R9" s="141"/>
      <c r="S9" s="141"/>
      <c r="T9" s="141"/>
      <c r="U9" s="141"/>
      <c r="V9" s="141"/>
      <c r="W9" s="141"/>
      <c r="X9" s="141"/>
      <c r="Y9" s="141"/>
      <c r="Z9" s="9"/>
      <c r="AA9" s="13">
        <f t="shared" si="0"/>
        <v>0</v>
      </c>
      <c r="AB9" s="13"/>
      <c r="AC9" s="13"/>
      <c r="AD9" s="13"/>
      <c r="AE9" s="14"/>
      <c r="AF9" s="13"/>
      <c r="AG9" s="13"/>
      <c r="AI9" s="12"/>
    </row>
    <row r="10" spans="1:35" s="7" customFormat="1" x14ac:dyDescent="0.3">
      <c r="A10" s="17"/>
      <c r="B10" s="15"/>
      <c r="C10" s="11"/>
      <c r="D10" s="16"/>
      <c r="E10" s="140"/>
      <c r="F10" s="141"/>
      <c r="G10" s="141"/>
      <c r="H10" s="142"/>
      <c r="I10" s="142"/>
      <c r="J10" s="142"/>
      <c r="K10" s="141"/>
      <c r="L10" s="141"/>
      <c r="M10" s="141"/>
      <c r="N10" s="141"/>
      <c r="O10" s="141"/>
      <c r="P10" s="141"/>
      <c r="Q10" s="141"/>
      <c r="R10" s="141"/>
      <c r="S10" s="141"/>
      <c r="T10" s="141"/>
      <c r="U10" s="141"/>
      <c r="V10" s="141"/>
      <c r="W10" s="141"/>
      <c r="X10" s="141"/>
      <c r="Y10" s="141"/>
      <c r="Z10" s="9"/>
      <c r="AA10" s="13">
        <f t="shared" si="0"/>
        <v>0</v>
      </c>
      <c r="AB10" s="13"/>
      <c r="AC10" s="13"/>
      <c r="AD10" s="13"/>
      <c r="AE10" s="14"/>
      <c r="AF10" s="13"/>
      <c r="AG10" s="13"/>
      <c r="AI10" s="18"/>
    </row>
    <row r="11" spans="1:35" s="7" customFormat="1" x14ac:dyDescent="0.3">
      <c r="A11" s="8"/>
      <c r="B11" s="15"/>
      <c r="C11" s="11"/>
      <c r="D11" s="16"/>
      <c r="E11" s="141"/>
      <c r="F11" s="141"/>
      <c r="G11" s="141"/>
      <c r="H11" s="142"/>
      <c r="I11" s="142"/>
      <c r="J11" s="142"/>
      <c r="K11" s="141"/>
      <c r="L11" s="141"/>
      <c r="M11" s="141"/>
      <c r="N11" s="141"/>
      <c r="O11" s="141"/>
      <c r="P11" s="141"/>
      <c r="Q11" s="141"/>
      <c r="R11" s="141"/>
      <c r="S11" s="141"/>
      <c r="T11" s="141"/>
      <c r="U11" s="141"/>
      <c r="V11" s="141"/>
      <c r="W11" s="141"/>
      <c r="X11" s="141"/>
      <c r="Y11" s="141"/>
      <c r="Z11" s="9"/>
      <c r="AA11" s="13">
        <f t="shared" si="0"/>
        <v>0</v>
      </c>
      <c r="AB11" s="13"/>
      <c r="AC11" s="13"/>
      <c r="AD11" s="13"/>
      <c r="AE11" s="14"/>
      <c r="AF11" s="13"/>
      <c r="AG11" s="13"/>
      <c r="AI11" s="11"/>
    </row>
    <row r="12" spans="1:35" s="7" customFormat="1" x14ac:dyDescent="0.3">
      <c r="A12" s="8"/>
      <c r="B12" s="15"/>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0"/>
        <v>0</v>
      </c>
      <c r="AB12" s="13"/>
      <c r="AC12" s="13"/>
      <c r="AD12" s="13"/>
      <c r="AE12" s="14"/>
      <c r="AF12" s="13"/>
      <c r="AG12" s="13"/>
      <c r="AI12" s="11"/>
    </row>
    <row r="13" spans="1:35" s="7" customFormat="1" x14ac:dyDescent="0.3">
      <c r="A13" s="8"/>
      <c r="B13" s="1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0"/>
        <v>0</v>
      </c>
      <c r="AB13" s="13"/>
      <c r="AC13" s="13"/>
      <c r="AD13" s="13"/>
      <c r="AE13" s="14"/>
      <c r="AF13" s="13"/>
      <c r="AG13" s="13"/>
    </row>
    <row r="14" spans="1:35" s="7" customFormat="1" x14ac:dyDescent="0.3">
      <c r="A14" s="8"/>
      <c r="B14" s="15"/>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0"/>
        <v>0</v>
      </c>
      <c r="AB14" s="13"/>
      <c r="AC14" s="13"/>
      <c r="AD14" s="13"/>
      <c r="AE14" s="14"/>
      <c r="AF14" s="13"/>
      <c r="AG14" s="13"/>
    </row>
    <row r="15" spans="1:35" s="7" customFormat="1" x14ac:dyDescent="0.3">
      <c r="A15" s="8"/>
      <c r="B15" s="121"/>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0"/>
        <v>0</v>
      </c>
      <c r="AB15" s="13"/>
      <c r="AC15" s="13"/>
      <c r="AD15" s="13"/>
      <c r="AE15" s="14"/>
      <c r="AF15" s="13"/>
      <c r="AG15" s="13"/>
    </row>
    <row r="16" spans="1:35" s="7" customFormat="1" x14ac:dyDescent="0.3">
      <c r="A16" s="8"/>
      <c r="B16" s="121"/>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0"/>
        <v>0</v>
      </c>
      <c r="AB16" s="13"/>
      <c r="AC16" s="13"/>
      <c r="AD16" s="13"/>
      <c r="AE16" s="14"/>
      <c r="AF16" s="13"/>
      <c r="AG16" s="13"/>
    </row>
    <row r="17" spans="1:40" s="7" customFormat="1" x14ac:dyDescent="0.3">
      <c r="A17" s="21"/>
      <c r="B17" s="163"/>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0"/>
        <v>0</v>
      </c>
      <c r="AB17" s="24"/>
      <c r="AC17" s="24"/>
      <c r="AD17" s="24"/>
      <c r="AE17" s="24"/>
      <c r="AF17" s="24"/>
      <c r="AG17" s="24"/>
    </row>
    <row r="18" spans="1:40" s="158" customFormat="1" x14ac:dyDescent="0.3">
      <c r="A18" s="156"/>
      <c r="B18" s="15">
        <f>SUM(B2:B16)</f>
        <v>1065.7</v>
      </c>
      <c r="C18" s="157"/>
      <c r="D18" s="157">
        <f>SUM(D2:D17)</f>
        <v>238.7</v>
      </c>
      <c r="E18" s="159">
        <f>SUM(E2:E17)</f>
        <v>140</v>
      </c>
      <c r="F18" s="159">
        <f t="shared" ref="F18:Y18" si="1">SUM(F2:F17)</f>
        <v>35</v>
      </c>
      <c r="G18" s="159">
        <f t="shared" si="1"/>
        <v>755</v>
      </c>
      <c r="H18" s="159">
        <f t="shared" si="1"/>
        <v>13.7</v>
      </c>
      <c r="I18" s="159">
        <f t="shared" si="1"/>
        <v>0</v>
      </c>
      <c r="J18" s="159">
        <f t="shared" si="1"/>
        <v>50</v>
      </c>
      <c r="K18" s="159">
        <f t="shared" si="1"/>
        <v>0</v>
      </c>
      <c r="L18" s="159">
        <f t="shared" si="1"/>
        <v>0</v>
      </c>
      <c r="M18" s="159">
        <f t="shared" si="1"/>
        <v>0</v>
      </c>
      <c r="N18" s="159">
        <f t="shared" si="1"/>
        <v>0</v>
      </c>
      <c r="O18" s="159">
        <f t="shared" si="1"/>
        <v>0</v>
      </c>
      <c r="P18" s="159">
        <f t="shared" si="1"/>
        <v>0</v>
      </c>
      <c r="Q18" s="159">
        <f t="shared" si="1"/>
        <v>72</v>
      </c>
      <c r="R18" s="159">
        <f t="shared" si="1"/>
        <v>0</v>
      </c>
      <c r="S18" s="159">
        <f t="shared" si="1"/>
        <v>0</v>
      </c>
      <c r="T18" s="159">
        <f t="shared" si="1"/>
        <v>0</v>
      </c>
      <c r="U18" s="159">
        <f t="shared" si="1"/>
        <v>0</v>
      </c>
      <c r="V18" s="159">
        <f t="shared" si="1"/>
        <v>0</v>
      </c>
      <c r="W18" s="159">
        <f t="shared" si="1"/>
        <v>0</v>
      </c>
      <c r="X18" s="159">
        <f t="shared" si="1"/>
        <v>0</v>
      </c>
      <c r="Y18" s="159">
        <f t="shared" si="1"/>
        <v>0</v>
      </c>
      <c r="Z18" s="155"/>
      <c r="AA18" s="156">
        <f t="shared" si="0"/>
        <v>4.2632564145606011E-14</v>
      </c>
      <c r="AB18" s="156"/>
      <c r="AC18" s="156"/>
      <c r="AD18" s="156"/>
      <c r="AE18" s="156"/>
      <c r="AF18" s="156"/>
      <c r="AG18" s="156"/>
      <c r="AH18" s="156"/>
      <c r="AI18" s="156"/>
      <c r="AJ18" s="156"/>
      <c r="AK18" s="156"/>
      <c r="AL18" s="156"/>
      <c r="AM18" s="156"/>
      <c r="AN18" s="156"/>
    </row>
    <row r="19" spans="1:40" s="7" customFormat="1" x14ac:dyDescent="0.3">
      <c r="A19" s="13"/>
      <c r="B19" s="121"/>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21"/>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21"/>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21"/>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21"/>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45352</v>
      </c>
      <c r="B26" s="31" t="s">
        <v>110</v>
      </c>
      <c r="C26" s="32" t="s">
        <v>111</v>
      </c>
      <c r="D26" s="32"/>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45355</v>
      </c>
      <c r="B27" s="161" t="s">
        <v>119</v>
      </c>
      <c r="C27" s="7" t="s">
        <v>145</v>
      </c>
      <c r="E27" s="35">
        <v>1005.56</v>
      </c>
      <c r="F27" s="148"/>
      <c r="G27" s="149"/>
      <c r="H27" s="149"/>
      <c r="I27" s="149"/>
      <c r="J27" s="149"/>
      <c r="K27" s="141"/>
      <c r="L27" s="141"/>
      <c r="M27" s="141"/>
      <c r="N27" s="141">
        <v>1005.56</v>
      </c>
      <c r="O27" s="141"/>
      <c r="P27" s="141"/>
      <c r="Q27" s="141"/>
      <c r="R27" s="141"/>
      <c r="S27" s="141"/>
      <c r="T27" s="141"/>
      <c r="U27" s="141"/>
      <c r="V27" s="141"/>
      <c r="W27" s="24"/>
      <c r="X27" s="13"/>
      <c r="Y27" s="24"/>
      <c r="Z27" s="24"/>
      <c r="AA27" s="124">
        <f t="shared" ref="AA27:AA44" si="2">SUM(E27-F27-G27-H27-I27-J27-K27-L27-M27-N27-O27-P27-Q27-R27-S27-T27-U27-V27)</f>
        <v>0</v>
      </c>
    </row>
    <row r="28" spans="1:40" s="7" customFormat="1" x14ac:dyDescent="0.3">
      <c r="A28" s="17">
        <v>45355</v>
      </c>
      <c r="B28" s="161" t="s">
        <v>119</v>
      </c>
      <c r="C28" s="7" t="s">
        <v>145</v>
      </c>
      <c r="E28" s="35">
        <v>390.78</v>
      </c>
      <c r="F28" s="148"/>
      <c r="G28" s="149"/>
      <c r="H28" s="149"/>
      <c r="I28" s="149"/>
      <c r="J28" s="149"/>
      <c r="K28" s="141"/>
      <c r="L28" s="141"/>
      <c r="M28" s="141"/>
      <c r="N28" s="141">
        <v>390.78</v>
      </c>
      <c r="O28" s="141"/>
      <c r="P28" s="141"/>
      <c r="Q28" s="141"/>
      <c r="R28" s="141"/>
      <c r="S28" s="141"/>
      <c r="T28" s="141"/>
      <c r="U28" s="141"/>
      <c r="V28" s="141"/>
      <c r="W28" s="24"/>
      <c r="X28" s="13"/>
      <c r="Y28" s="24"/>
      <c r="Z28" s="24"/>
      <c r="AA28" s="124">
        <f t="shared" si="2"/>
        <v>0</v>
      </c>
    </row>
    <row r="29" spans="1:40" s="7" customFormat="1" x14ac:dyDescent="0.3">
      <c r="A29" s="17">
        <v>45369</v>
      </c>
      <c r="B29" s="161" t="s">
        <v>110</v>
      </c>
      <c r="C29" s="7" t="s">
        <v>129</v>
      </c>
      <c r="E29" s="35">
        <v>261.60000000000002</v>
      </c>
      <c r="F29" s="148"/>
      <c r="G29" s="149"/>
      <c r="H29" s="149"/>
      <c r="I29" s="149"/>
      <c r="J29" s="149"/>
      <c r="K29" s="141"/>
      <c r="L29" s="141">
        <v>261.60000000000002</v>
      </c>
      <c r="M29" s="141"/>
      <c r="N29" s="141"/>
      <c r="O29" s="141"/>
      <c r="P29" s="141"/>
      <c r="Q29" s="141"/>
      <c r="R29" s="141"/>
      <c r="S29" s="141"/>
      <c r="T29" s="141"/>
      <c r="U29" s="141"/>
      <c r="V29" s="141"/>
      <c r="W29" s="24"/>
      <c r="X29" s="13"/>
      <c r="Y29" s="24"/>
      <c r="Z29" s="24"/>
      <c r="AA29" s="124">
        <f t="shared" si="2"/>
        <v>0</v>
      </c>
    </row>
    <row r="30" spans="1:40" s="7" customFormat="1" x14ac:dyDescent="0.3">
      <c r="A30" s="17">
        <v>45371</v>
      </c>
      <c r="B30" s="161" t="s">
        <v>119</v>
      </c>
      <c r="C30" s="7" t="s">
        <v>146</v>
      </c>
      <c r="E30" s="35">
        <v>1938.33</v>
      </c>
      <c r="F30" s="148">
        <v>1938.33</v>
      </c>
      <c r="G30" s="149"/>
      <c r="H30" s="149"/>
      <c r="I30" s="149"/>
      <c r="J30" s="149"/>
      <c r="K30" s="141"/>
      <c r="L30" s="141"/>
      <c r="M30" s="141"/>
      <c r="N30" s="141"/>
      <c r="O30" s="141"/>
      <c r="P30" s="141"/>
      <c r="Q30" s="141"/>
      <c r="R30" s="141"/>
      <c r="S30" s="141"/>
      <c r="T30" s="141"/>
      <c r="U30" s="141"/>
      <c r="V30" s="141"/>
      <c r="W30" s="24"/>
      <c r="X30" s="13"/>
      <c r="Y30" s="24"/>
      <c r="Z30" s="24"/>
      <c r="AA30" s="124">
        <f t="shared" si="2"/>
        <v>0</v>
      </c>
    </row>
    <row r="31" spans="1:40" s="7" customFormat="1" x14ac:dyDescent="0.3">
      <c r="A31" s="17">
        <v>45379</v>
      </c>
      <c r="B31" s="161" t="s">
        <v>119</v>
      </c>
      <c r="C31" s="7" t="s">
        <v>128</v>
      </c>
      <c r="E31" s="35">
        <v>19.8</v>
      </c>
      <c r="F31" s="148"/>
      <c r="G31" s="149"/>
      <c r="H31" s="149"/>
      <c r="I31" s="149"/>
      <c r="J31" s="149"/>
      <c r="K31" s="141"/>
      <c r="L31" s="141"/>
      <c r="M31" s="141"/>
      <c r="N31" s="141"/>
      <c r="O31" s="141"/>
      <c r="P31" s="141"/>
      <c r="Q31" s="141"/>
      <c r="R31" s="141"/>
      <c r="S31" s="141"/>
      <c r="T31" s="141"/>
      <c r="U31" s="141">
        <v>19.8</v>
      </c>
      <c r="V31" s="141"/>
      <c r="W31" s="24"/>
      <c r="X31" s="13"/>
      <c r="Y31" s="24"/>
      <c r="Z31" s="24"/>
      <c r="AA31" s="124">
        <f t="shared" si="2"/>
        <v>0</v>
      </c>
    </row>
    <row r="32" spans="1:40" s="7" customFormat="1" x14ac:dyDescent="0.3">
      <c r="A32" s="17">
        <v>45357</v>
      </c>
      <c r="B32" s="161">
        <v>3327</v>
      </c>
      <c r="C32" s="7" t="s">
        <v>147</v>
      </c>
      <c r="D32" s="17">
        <v>45379</v>
      </c>
      <c r="E32" s="35">
        <v>63.02</v>
      </c>
      <c r="F32" s="148"/>
      <c r="G32" s="149"/>
      <c r="H32" s="149"/>
      <c r="I32" s="149"/>
      <c r="J32" s="149"/>
      <c r="K32" s="141"/>
      <c r="L32" s="141"/>
      <c r="M32" s="141"/>
      <c r="N32" s="141">
        <v>63.02</v>
      </c>
      <c r="O32" s="141"/>
      <c r="P32" s="141"/>
      <c r="Q32" s="141"/>
      <c r="R32" s="141"/>
      <c r="S32" s="141"/>
      <c r="T32" s="141"/>
      <c r="U32" s="141"/>
      <c r="V32" s="141"/>
      <c r="W32" s="24"/>
      <c r="X32" s="13"/>
      <c r="Y32" s="24"/>
      <c r="Z32" s="24"/>
      <c r="AA32" s="124">
        <f t="shared" si="2"/>
        <v>0</v>
      </c>
    </row>
    <row r="33" spans="1:27" s="7" customFormat="1" x14ac:dyDescent="0.3">
      <c r="A33" s="17">
        <v>45357</v>
      </c>
      <c r="B33" s="161">
        <v>3328</v>
      </c>
      <c r="C33" s="7" t="s">
        <v>148</v>
      </c>
      <c r="D33" s="17">
        <v>45378</v>
      </c>
      <c r="E33" s="35">
        <v>125</v>
      </c>
      <c r="F33" s="148"/>
      <c r="G33" s="149"/>
      <c r="H33" s="149"/>
      <c r="I33" s="149"/>
      <c r="J33" s="149"/>
      <c r="K33" s="141"/>
      <c r="L33" s="141"/>
      <c r="M33" s="141"/>
      <c r="N33" s="141"/>
      <c r="O33" s="141"/>
      <c r="P33" s="141"/>
      <c r="Q33" s="141"/>
      <c r="R33" s="141"/>
      <c r="S33" s="141"/>
      <c r="T33" s="141">
        <v>125</v>
      </c>
      <c r="U33" s="141"/>
      <c r="V33" s="141"/>
      <c r="W33" s="24"/>
      <c r="X33" s="13"/>
      <c r="Y33" s="24"/>
      <c r="Z33" s="24"/>
      <c r="AA33" s="124">
        <f t="shared" si="2"/>
        <v>0</v>
      </c>
    </row>
    <row r="34" spans="1:27" s="7" customFormat="1" x14ac:dyDescent="0.3">
      <c r="A34" s="17">
        <v>45361</v>
      </c>
      <c r="B34" s="161">
        <v>3329</v>
      </c>
      <c r="C34" s="7" t="s">
        <v>149</v>
      </c>
      <c r="D34" s="17">
        <v>45363</v>
      </c>
      <c r="E34" s="35">
        <v>45</v>
      </c>
      <c r="F34" s="148"/>
      <c r="G34" s="149"/>
      <c r="H34" s="149"/>
      <c r="I34" s="149"/>
      <c r="J34" s="149"/>
      <c r="K34" s="141">
        <v>45</v>
      </c>
      <c r="L34" s="141"/>
      <c r="M34" s="141"/>
      <c r="N34" s="141"/>
      <c r="O34" s="141"/>
      <c r="P34" s="141"/>
      <c r="Q34" s="141"/>
      <c r="R34" s="141"/>
      <c r="S34" s="141"/>
      <c r="T34" s="141"/>
      <c r="U34" s="141"/>
      <c r="V34" s="141"/>
      <c r="W34" s="24"/>
      <c r="X34" s="13"/>
      <c r="Y34" s="24"/>
      <c r="Z34" s="24"/>
      <c r="AA34" s="124">
        <f t="shared" si="2"/>
        <v>0</v>
      </c>
    </row>
    <row r="35" spans="1:27" s="7" customFormat="1" x14ac:dyDescent="0.3">
      <c r="A35" s="17">
        <v>45361</v>
      </c>
      <c r="B35" s="161">
        <v>3330</v>
      </c>
      <c r="C35" s="7" t="s">
        <v>116</v>
      </c>
      <c r="D35" s="17">
        <v>45363</v>
      </c>
      <c r="E35" s="35">
        <v>32.78</v>
      </c>
      <c r="F35" s="148"/>
      <c r="G35" s="149"/>
      <c r="H35" s="149"/>
      <c r="I35" s="149"/>
      <c r="J35" s="149"/>
      <c r="K35" s="141"/>
      <c r="L35" s="141"/>
      <c r="M35" s="141"/>
      <c r="N35" s="141"/>
      <c r="O35" s="141"/>
      <c r="P35" s="141"/>
      <c r="Q35" s="141"/>
      <c r="R35" s="141">
        <v>32.78</v>
      </c>
      <c r="S35" s="141"/>
      <c r="T35" s="141"/>
      <c r="U35" s="141"/>
      <c r="V35" s="141"/>
      <c r="W35" s="24"/>
      <c r="X35" s="13"/>
      <c r="Y35" s="24"/>
      <c r="Z35" s="24"/>
      <c r="AA35" s="124">
        <f t="shared" si="2"/>
        <v>0</v>
      </c>
    </row>
    <row r="36" spans="1:27" s="7" customFormat="1" x14ac:dyDescent="0.3">
      <c r="A36" s="17">
        <v>45361</v>
      </c>
      <c r="B36" s="31">
        <v>3331</v>
      </c>
      <c r="C36" s="32" t="s">
        <v>150</v>
      </c>
      <c r="D36" s="32">
        <v>45405</v>
      </c>
      <c r="E36" s="35">
        <v>88.8</v>
      </c>
      <c r="F36" s="148"/>
      <c r="G36" s="149"/>
      <c r="H36" s="149"/>
      <c r="I36" s="149"/>
      <c r="J36" s="149"/>
      <c r="K36" s="141"/>
      <c r="L36" s="141"/>
      <c r="M36" s="141"/>
      <c r="N36" s="141"/>
      <c r="O36" s="141"/>
      <c r="P36" s="141"/>
      <c r="Q36" s="141"/>
      <c r="R36" s="141"/>
      <c r="S36" s="141"/>
      <c r="T36" s="141"/>
      <c r="U36" s="141"/>
      <c r="V36" s="141">
        <v>88.8</v>
      </c>
      <c r="W36" s="24"/>
      <c r="X36" s="13"/>
      <c r="Y36" s="13"/>
      <c r="Z36" s="24"/>
      <c r="AA36" s="124">
        <f t="shared" si="2"/>
        <v>0</v>
      </c>
    </row>
    <row r="37" spans="1:27" s="7" customFormat="1" x14ac:dyDescent="0.3">
      <c r="A37" s="17">
        <v>45375</v>
      </c>
      <c r="B37" s="31">
        <v>3333</v>
      </c>
      <c r="C37" s="32" t="s">
        <v>121</v>
      </c>
      <c r="D37" s="171">
        <v>45377</v>
      </c>
      <c r="E37" s="35">
        <v>45</v>
      </c>
      <c r="F37" s="148"/>
      <c r="G37" s="149"/>
      <c r="H37" s="149"/>
      <c r="I37" s="149"/>
      <c r="J37" s="149"/>
      <c r="K37" s="141">
        <v>45</v>
      </c>
      <c r="L37" s="141"/>
      <c r="M37" s="141"/>
      <c r="N37" s="141"/>
      <c r="O37" s="141"/>
      <c r="P37" s="141"/>
      <c r="Q37" s="141"/>
      <c r="R37" s="141"/>
      <c r="S37" s="141"/>
      <c r="T37" s="141"/>
      <c r="U37" s="141"/>
      <c r="V37" s="141"/>
      <c r="W37" s="24"/>
      <c r="X37" s="13"/>
      <c r="Y37" s="13"/>
      <c r="Z37" s="24"/>
      <c r="AA37" s="124">
        <f t="shared" si="2"/>
        <v>0</v>
      </c>
    </row>
    <row r="38" spans="1:27" s="7" customFormat="1" x14ac:dyDescent="0.3">
      <c r="A38" s="17">
        <v>45378</v>
      </c>
      <c r="B38" s="31">
        <v>3334</v>
      </c>
      <c r="C38" s="32" t="s">
        <v>145</v>
      </c>
      <c r="D38" s="32">
        <v>45386</v>
      </c>
      <c r="E38" s="35">
        <v>43.44</v>
      </c>
      <c r="F38" s="148"/>
      <c r="G38" s="149"/>
      <c r="H38" s="149"/>
      <c r="I38" s="149"/>
      <c r="J38" s="149"/>
      <c r="K38" s="141"/>
      <c r="L38" s="141"/>
      <c r="M38" s="141">
        <v>43.44</v>
      </c>
      <c r="N38" s="141"/>
      <c r="O38" s="141"/>
      <c r="P38" s="141"/>
      <c r="Q38" s="141"/>
      <c r="R38" s="141"/>
      <c r="S38" s="141"/>
      <c r="T38" s="141"/>
      <c r="U38" s="141"/>
      <c r="V38" s="141"/>
      <c r="W38" s="24"/>
      <c r="X38" s="13"/>
      <c r="Y38" s="13"/>
      <c r="Z38" s="24"/>
      <c r="AA38" s="124">
        <f t="shared" si="2"/>
        <v>0</v>
      </c>
    </row>
    <row r="39" spans="1:27" s="7" customFormat="1" x14ac:dyDescent="0.3">
      <c r="A39" s="17">
        <v>45378</v>
      </c>
      <c r="B39" s="31">
        <v>3335</v>
      </c>
      <c r="C39" s="32" t="s">
        <v>151</v>
      </c>
      <c r="D39" s="32">
        <v>45385</v>
      </c>
      <c r="E39" s="35">
        <v>45</v>
      </c>
      <c r="F39" s="150"/>
      <c r="G39" s="149"/>
      <c r="H39" s="149"/>
      <c r="I39" s="149"/>
      <c r="J39" s="149"/>
      <c r="K39" s="141">
        <v>45</v>
      </c>
      <c r="L39" s="141"/>
      <c r="M39" s="141"/>
      <c r="N39" s="141"/>
      <c r="O39" s="141"/>
      <c r="P39" s="141"/>
      <c r="Q39" s="141"/>
      <c r="R39" s="141"/>
      <c r="S39" s="141"/>
      <c r="T39" s="141"/>
      <c r="U39" s="141"/>
      <c r="V39" s="141"/>
      <c r="W39" s="24"/>
      <c r="X39" s="13"/>
      <c r="Y39" s="13"/>
      <c r="Z39" s="24"/>
      <c r="AA39" s="124">
        <f t="shared" si="2"/>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2"/>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2"/>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2"/>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2"/>
        <v>0</v>
      </c>
    </row>
    <row r="44" spans="1:27" s="42" customFormat="1" x14ac:dyDescent="0.3">
      <c r="A44" s="37" t="s">
        <v>36</v>
      </c>
      <c r="B44" s="38" t="s">
        <v>26</v>
      </c>
      <c r="C44" s="39"/>
      <c r="D44" s="39"/>
      <c r="E44" s="40">
        <f>SUM(E26:E43)</f>
        <v>4245.78</v>
      </c>
      <c r="F44" s="40">
        <f t="shared" ref="F44:V44" si="3">SUM(F26:F43)</f>
        <v>1938.33</v>
      </c>
      <c r="G44" s="40">
        <f t="shared" si="3"/>
        <v>0</v>
      </c>
      <c r="H44" s="40">
        <f t="shared" si="3"/>
        <v>0</v>
      </c>
      <c r="I44" s="40">
        <f t="shared" si="3"/>
        <v>0</v>
      </c>
      <c r="J44" s="40">
        <f t="shared" si="3"/>
        <v>141.66999999999999</v>
      </c>
      <c r="K44" s="40">
        <f t="shared" si="3"/>
        <v>135</v>
      </c>
      <c r="L44" s="40">
        <f t="shared" si="3"/>
        <v>261.60000000000002</v>
      </c>
      <c r="M44" s="40">
        <f t="shared" si="3"/>
        <v>43.44</v>
      </c>
      <c r="N44" s="40">
        <f t="shared" si="3"/>
        <v>1459.36</v>
      </c>
      <c r="O44" s="40">
        <f t="shared" si="3"/>
        <v>0</v>
      </c>
      <c r="P44" s="40">
        <f t="shared" si="3"/>
        <v>0</v>
      </c>
      <c r="Q44" s="40">
        <f t="shared" si="3"/>
        <v>0</v>
      </c>
      <c r="R44" s="40">
        <f t="shared" si="3"/>
        <v>32.78</v>
      </c>
      <c r="S44" s="40">
        <f t="shared" si="3"/>
        <v>0</v>
      </c>
      <c r="T44" s="40">
        <f t="shared" si="3"/>
        <v>125</v>
      </c>
      <c r="U44" s="40">
        <f t="shared" si="3"/>
        <v>19.8</v>
      </c>
      <c r="V44" s="40">
        <f t="shared" si="3"/>
        <v>88.8</v>
      </c>
      <c r="W44" s="41"/>
      <c r="X44" s="41"/>
      <c r="Y44" s="41"/>
      <c r="Z44" s="41"/>
      <c r="AA44" s="124">
        <f t="shared" si="2"/>
        <v>-1.1368683772161603E-13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31" t="s">
        <v>27</v>
      </c>
      <c r="C49" s="68" t="s">
        <v>28</v>
      </c>
      <c r="D49" s="69" t="s">
        <v>29</v>
      </c>
      <c r="E49" s="43"/>
      <c r="F49" s="70" t="s">
        <v>30</v>
      </c>
      <c r="G49" s="71"/>
      <c r="H49" s="72"/>
      <c r="I49" s="43"/>
      <c r="J49" s="109"/>
      <c r="L49" s="74" t="s">
        <v>31</v>
      </c>
      <c r="M49" s="75"/>
      <c r="N49" s="73"/>
    </row>
    <row r="50" spans="1:24" ht="14.25" customHeight="1" x14ac:dyDescent="0.3">
      <c r="A50" s="1" t="s">
        <v>32</v>
      </c>
      <c r="B50" s="165">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170">
        <f>February!B12</f>
        <v>2019.5</v>
      </c>
      <c r="C51" s="76">
        <f>February!E35</f>
        <v>5206.5599999999995</v>
      </c>
      <c r="D51" s="77">
        <f t="shared" ref="D51:D63" si="4">B51-C51</f>
        <v>-3187.0599999999995</v>
      </c>
      <c r="E51" s="43"/>
      <c r="F51" s="82" t="s">
        <v>34</v>
      </c>
      <c r="G51" s="43"/>
      <c r="H51" s="83">
        <v>27581.08</v>
      </c>
      <c r="I51" s="36"/>
      <c r="J51" s="88"/>
      <c r="K51" s="20"/>
      <c r="L51" s="84" t="s">
        <v>35</v>
      </c>
      <c r="M51" s="85"/>
      <c r="N51" s="86">
        <v>38457.72</v>
      </c>
    </row>
    <row r="52" spans="1:24" ht="15.75" customHeight="1" x14ac:dyDescent="0.3">
      <c r="A52" s="1" t="s">
        <v>36</v>
      </c>
      <c r="B52" s="170">
        <f>B18</f>
        <v>1065.7</v>
      </c>
      <c r="C52" s="76">
        <f>E44</f>
        <v>4245.78</v>
      </c>
      <c r="D52" s="77">
        <f t="shared" si="4"/>
        <v>-3180.08</v>
      </c>
      <c r="E52" s="43"/>
      <c r="F52" s="241" t="s">
        <v>37</v>
      </c>
      <c r="G52" s="241"/>
      <c r="H52" s="87"/>
      <c r="I52" s="36"/>
      <c r="J52" s="88"/>
      <c r="K52" s="20"/>
      <c r="L52" s="89" t="s">
        <v>38</v>
      </c>
      <c r="M52" s="85"/>
      <c r="N52" s="86">
        <f>B63</f>
        <v>5527.48</v>
      </c>
    </row>
    <row r="53" spans="1:24" ht="15.75" customHeight="1" x14ac:dyDescent="0.3">
      <c r="A53" s="1" t="s">
        <v>39</v>
      </c>
      <c r="C53" s="76"/>
      <c r="D53" s="77">
        <f t="shared" si="4"/>
        <v>0</v>
      </c>
      <c r="F53" s="241" t="s">
        <v>40</v>
      </c>
      <c r="G53" s="241"/>
      <c r="H53" s="90">
        <v>177.24</v>
      </c>
      <c r="I53" s="34"/>
      <c r="J53" s="88"/>
      <c r="K53" s="20"/>
      <c r="L53" s="91" t="s">
        <v>41</v>
      </c>
      <c r="M53" s="92"/>
      <c r="N53" s="93">
        <f>C63</f>
        <v>16581.36</v>
      </c>
    </row>
    <row r="54" spans="1:24" ht="15" customHeight="1" x14ac:dyDescent="0.3">
      <c r="A54" s="1" t="s">
        <v>42</v>
      </c>
      <c r="C54" s="76"/>
      <c r="D54" s="77">
        <f t="shared" si="4"/>
        <v>0</v>
      </c>
      <c r="F54" s="241" t="s">
        <v>43</v>
      </c>
      <c r="G54" s="241"/>
      <c r="H54" s="90">
        <f>H51+H52-H53</f>
        <v>27403.84</v>
      </c>
      <c r="I54" s="34"/>
      <c r="L54" s="94"/>
      <c r="M54" s="95"/>
      <c r="N54" s="96"/>
    </row>
    <row r="55" spans="1:24" s="44" customFormat="1" x14ac:dyDescent="0.3">
      <c r="A55" s="1" t="s">
        <v>44</v>
      </c>
      <c r="B55" s="31"/>
      <c r="C55" s="76"/>
      <c r="D55" s="77">
        <f t="shared" si="4"/>
        <v>0</v>
      </c>
      <c r="E55" s="85"/>
      <c r="F55" s="97"/>
      <c r="G55" s="1"/>
      <c r="H55" s="90"/>
      <c r="I55" s="34"/>
      <c r="J55" s="1"/>
      <c r="K55" s="1"/>
      <c r="L55" s="81" t="s">
        <v>43</v>
      </c>
      <c r="M55" s="1"/>
      <c r="N55" s="86">
        <f>N51+N52-N53</f>
        <v>27403.839999999997</v>
      </c>
      <c r="O55" s="1"/>
      <c r="P55" s="1"/>
      <c r="Q55" s="1"/>
      <c r="R55" s="1"/>
      <c r="S55" s="1"/>
      <c r="T55" s="1"/>
      <c r="U55" s="1"/>
      <c r="V55" s="1"/>
      <c r="W55" s="1"/>
      <c r="X55" s="1"/>
    </row>
    <row r="56" spans="1:24" s="44" customFormat="1" ht="29.25" customHeight="1" x14ac:dyDescent="0.3">
      <c r="A56" s="1" t="s">
        <v>45</v>
      </c>
      <c r="B56" s="31"/>
      <c r="C56" s="76"/>
      <c r="D56" s="77">
        <f t="shared" si="4"/>
        <v>0</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31"/>
      <c r="C57" s="76"/>
      <c r="D57" s="77">
        <f t="shared" si="4"/>
        <v>0</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31"/>
      <c r="C58" s="76"/>
      <c r="D58" s="77">
        <f t="shared" si="4"/>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31"/>
      <c r="C59" s="76"/>
      <c r="D59" s="77">
        <f t="shared" si="4"/>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31"/>
      <c r="C60" s="99"/>
      <c r="D60" s="77">
        <f t="shared" si="4"/>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31"/>
      <c r="C61" s="99"/>
      <c r="D61" s="77">
        <f t="shared" si="4"/>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3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6">
        <f>SUM(B50:B61)</f>
        <v>5527.48</v>
      </c>
      <c r="C63" s="100">
        <f>SUM(C50:C61)</f>
        <v>16581.36</v>
      </c>
      <c r="D63" s="77">
        <f t="shared" si="4"/>
        <v>-11053.880000000001</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167"/>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29" priority="1" stopIfTrue="1" operator="equal">
      <formula>#REF!</formula>
    </cfRule>
  </conditionalFormatting>
  <conditionalFormatting sqref="H54:I54">
    <cfRule type="cellIs" dxfId="28" priority="3" stopIfTrue="1" operator="equal">
      <formula>#REF!</formula>
    </cfRule>
  </conditionalFormatting>
  <conditionalFormatting sqref="M54:N54">
    <cfRule type="cellIs" dxfId="27"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1974-9322-48E2-B2EE-921B9D51CAA3}">
  <sheetPr>
    <pageSetUpPr fitToPage="1"/>
  </sheetPr>
  <dimension ref="A1:AN69"/>
  <sheetViews>
    <sheetView topLeftCell="A16" zoomScale="80" zoomScaleNormal="80" workbookViewId="0">
      <selection activeCell="E30" sqref="E30"/>
    </sheetView>
  </sheetViews>
  <sheetFormatPr defaultColWidth="8.81640625" defaultRowHeight="14" x14ac:dyDescent="0.3"/>
  <cols>
    <col min="1" max="2" width="12.453125" style="1" customWidth="1"/>
    <col min="3" max="3" width="15.1796875" style="1" bestFit="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39</v>
      </c>
      <c r="B2" s="9">
        <v>875</v>
      </c>
      <c r="C2" s="11"/>
      <c r="D2" s="10"/>
      <c r="E2" s="140"/>
      <c r="F2" s="141"/>
      <c r="G2" s="141">
        <v>875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45390</v>
      </c>
      <c r="B3" s="9">
        <v>270</v>
      </c>
      <c r="C3" s="11"/>
      <c r="D3" s="10"/>
      <c r="E3" s="140"/>
      <c r="F3" s="141"/>
      <c r="G3" s="141"/>
      <c r="H3" s="142"/>
      <c r="I3" s="142"/>
      <c r="J3" s="142"/>
      <c r="K3" s="141"/>
      <c r="L3" s="140"/>
      <c r="M3" s="141"/>
      <c r="N3" s="141"/>
      <c r="O3" s="141"/>
      <c r="P3" s="141"/>
      <c r="Q3" s="141"/>
      <c r="R3" s="141"/>
      <c r="S3" s="141"/>
      <c r="T3" s="141"/>
      <c r="U3" s="141">
        <v>270</v>
      </c>
      <c r="V3" s="141"/>
      <c r="W3" s="141"/>
      <c r="X3" s="141"/>
      <c r="Y3" s="141"/>
      <c r="Z3" s="9"/>
      <c r="AA3" s="13">
        <f t="shared" ref="AA3:AA9" si="0">SUM(B3-E3-F3-G3-H3-I3-J3-K3-L3-M3-N3-O3-P3-Q3-R3-S3-T3-U3-V3-W3-X3-Y3)</f>
        <v>0</v>
      </c>
      <c r="AB3" s="13"/>
      <c r="AC3" s="13"/>
      <c r="AD3" s="13"/>
      <c r="AE3" s="14"/>
      <c r="AF3" s="13"/>
      <c r="AG3" s="13"/>
    </row>
    <row r="4" spans="1:35" s="7" customFormat="1" x14ac:dyDescent="0.3">
      <c r="A4" s="8">
        <v>45412</v>
      </c>
      <c r="B4" s="9">
        <v>54</v>
      </c>
      <c r="C4" s="11"/>
      <c r="D4" s="10"/>
      <c r="E4" s="140"/>
      <c r="F4" s="141"/>
      <c r="G4" s="141"/>
      <c r="H4" s="142"/>
      <c r="I4" s="142"/>
      <c r="J4" s="142"/>
      <c r="K4" s="141"/>
      <c r="L4" s="140"/>
      <c r="M4" s="141"/>
      <c r="N4" s="141"/>
      <c r="O4" s="141"/>
      <c r="P4" s="141"/>
      <c r="Q4" s="141">
        <v>54</v>
      </c>
      <c r="R4" s="141"/>
      <c r="S4" s="141"/>
      <c r="T4" s="141"/>
      <c r="U4" s="141"/>
      <c r="V4" s="141"/>
      <c r="W4" s="141"/>
      <c r="X4" s="141"/>
      <c r="Y4" s="141"/>
      <c r="Z4" s="9"/>
      <c r="AA4" s="13">
        <f t="shared" si="0"/>
        <v>0</v>
      </c>
      <c r="AB4" s="13"/>
      <c r="AC4" s="13"/>
      <c r="AD4" s="13"/>
      <c r="AE4" s="14"/>
      <c r="AF4" s="13"/>
      <c r="AG4" s="13"/>
    </row>
    <row r="5" spans="1:35" s="7" customFormat="1" x14ac:dyDescent="0.3">
      <c r="A5" s="8">
        <v>45406</v>
      </c>
      <c r="B5" s="9">
        <v>50</v>
      </c>
      <c r="C5" s="11"/>
      <c r="D5" s="10"/>
      <c r="E5" s="140"/>
      <c r="F5" s="141"/>
      <c r="G5" s="141"/>
      <c r="H5" s="142"/>
      <c r="I5" s="142"/>
      <c r="J5" s="142"/>
      <c r="K5" s="141">
        <v>50</v>
      </c>
      <c r="L5" s="140"/>
      <c r="M5" s="141"/>
      <c r="N5" s="141"/>
      <c r="O5" s="141"/>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v>45384</v>
      </c>
      <c r="B6" s="9">
        <v>1339.6</v>
      </c>
      <c r="C6" s="11"/>
      <c r="D6" s="10">
        <v>1339.6</v>
      </c>
      <c r="E6" s="140">
        <v>190</v>
      </c>
      <c r="F6" s="141">
        <v>250</v>
      </c>
      <c r="G6" s="141"/>
      <c r="H6" s="142">
        <v>59</v>
      </c>
      <c r="I6" s="142">
        <v>95.6</v>
      </c>
      <c r="J6" s="142">
        <v>53</v>
      </c>
      <c r="K6" s="141">
        <v>80</v>
      </c>
      <c r="L6" s="140"/>
      <c r="M6" s="141">
        <v>75</v>
      </c>
      <c r="N6" s="141"/>
      <c r="O6" s="141"/>
      <c r="P6" s="141">
        <v>105</v>
      </c>
      <c r="Q6" s="141"/>
      <c r="R6" s="141"/>
      <c r="S6" s="141">
        <v>432</v>
      </c>
      <c r="T6" s="141"/>
      <c r="U6" s="141"/>
      <c r="V6" s="141"/>
      <c r="W6" s="141"/>
      <c r="X6" s="141"/>
      <c r="Y6" s="141"/>
      <c r="Z6" s="9"/>
      <c r="AA6" s="13">
        <f t="shared" si="0"/>
        <v>-1.1368683772161603E-13</v>
      </c>
      <c r="AB6" s="13"/>
      <c r="AC6" s="13"/>
      <c r="AD6" s="13"/>
      <c r="AE6" s="14"/>
      <c r="AF6" s="13"/>
      <c r="AG6" s="13"/>
    </row>
    <row r="7" spans="1:35" s="7" customFormat="1" x14ac:dyDescent="0.3">
      <c r="A7" s="8">
        <v>45390</v>
      </c>
      <c r="B7" s="9">
        <v>355</v>
      </c>
      <c r="C7" s="11"/>
      <c r="D7" s="10">
        <v>355</v>
      </c>
      <c r="E7" s="140">
        <v>105</v>
      </c>
      <c r="F7" s="141">
        <v>75</v>
      </c>
      <c r="G7" s="141"/>
      <c r="H7" s="142"/>
      <c r="I7" s="142"/>
      <c r="J7" s="142">
        <v>20</v>
      </c>
      <c r="K7" s="141"/>
      <c r="L7" s="140"/>
      <c r="M7" s="141">
        <v>75</v>
      </c>
      <c r="N7" s="141"/>
      <c r="O7" s="141">
        <v>80</v>
      </c>
      <c r="P7" s="141"/>
      <c r="Q7" s="141"/>
      <c r="R7" s="141"/>
      <c r="S7" s="141"/>
      <c r="T7" s="141"/>
      <c r="U7" s="141"/>
      <c r="V7" s="141"/>
      <c r="W7" s="141"/>
      <c r="X7" s="141"/>
      <c r="Y7" s="141"/>
      <c r="Z7" s="9"/>
      <c r="AA7" s="13">
        <f t="shared" si="0"/>
        <v>0</v>
      </c>
      <c r="AB7" s="13"/>
      <c r="AC7" s="13"/>
      <c r="AD7" s="13"/>
      <c r="AE7" s="14"/>
      <c r="AF7" s="13"/>
      <c r="AG7" s="13"/>
    </row>
    <row r="8" spans="1:35" s="7" customFormat="1" x14ac:dyDescent="0.3">
      <c r="A8" s="8">
        <v>45404</v>
      </c>
      <c r="B8" s="9">
        <v>369</v>
      </c>
      <c r="C8" s="11"/>
      <c r="D8" s="10">
        <v>369</v>
      </c>
      <c r="E8" s="140">
        <v>36</v>
      </c>
      <c r="F8" s="141">
        <v>75</v>
      </c>
      <c r="G8" s="141"/>
      <c r="H8" s="142">
        <v>52</v>
      </c>
      <c r="I8" s="142">
        <v>28</v>
      </c>
      <c r="J8" s="142">
        <v>103</v>
      </c>
      <c r="K8" s="141"/>
      <c r="L8" s="140"/>
      <c r="M8" s="141"/>
      <c r="N8" s="141">
        <v>75</v>
      </c>
      <c r="O8" s="141"/>
      <c r="P8" s="141"/>
      <c r="Q8" s="141"/>
      <c r="R8" s="141"/>
      <c r="S8" s="141"/>
      <c r="T8" s="141"/>
      <c r="U8" s="141"/>
      <c r="V8" s="141"/>
      <c r="W8" s="141"/>
      <c r="X8" s="141"/>
      <c r="Y8" s="141"/>
      <c r="Z8" s="9"/>
      <c r="AA8" s="13">
        <f t="shared" si="0"/>
        <v>0</v>
      </c>
      <c r="AB8" s="13"/>
      <c r="AC8" s="13"/>
      <c r="AD8" s="13"/>
      <c r="AE8" s="14"/>
      <c r="AF8" s="13"/>
      <c r="AG8" s="13"/>
    </row>
    <row r="9" spans="1:35" s="7" customFormat="1" x14ac:dyDescent="0.3">
      <c r="A9" s="8"/>
      <c r="B9" s="9"/>
      <c r="C9" s="11"/>
      <c r="D9" s="10"/>
      <c r="E9" s="140"/>
      <c r="F9" s="141"/>
      <c r="G9" s="141"/>
      <c r="H9" s="142"/>
      <c r="I9" s="142"/>
      <c r="J9" s="142"/>
      <c r="K9" s="141"/>
      <c r="L9" s="140"/>
      <c r="M9" s="141"/>
      <c r="N9" s="141"/>
      <c r="O9" s="141"/>
      <c r="P9" s="141"/>
      <c r="Q9" s="141"/>
      <c r="R9" s="141"/>
      <c r="S9" s="141"/>
      <c r="T9" s="141"/>
      <c r="U9" s="141"/>
      <c r="V9" s="141"/>
      <c r="W9" s="141"/>
      <c r="X9" s="141"/>
      <c r="Y9" s="141"/>
      <c r="Z9" s="9"/>
      <c r="AA9" s="13">
        <f t="shared" si="0"/>
        <v>0</v>
      </c>
      <c r="AB9" s="13"/>
      <c r="AC9" s="13"/>
      <c r="AD9" s="13"/>
      <c r="AE9" s="14"/>
      <c r="AF9" s="13"/>
      <c r="AG9" s="13"/>
    </row>
    <row r="10" spans="1:35" s="7" customFormat="1" x14ac:dyDescent="0.3">
      <c r="A10" s="8"/>
      <c r="B10" s="15"/>
      <c r="C10" s="11"/>
      <c r="D10" s="16"/>
      <c r="E10" s="140"/>
      <c r="F10" s="141"/>
      <c r="G10" s="141"/>
      <c r="H10" s="142"/>
      <c r="I10" s="142"/>
      <c r="J10" s="142"/>
      <c r="K10" s="141"/>
      <c r="L10" s="141"/>
      <c r="M10" s="141"/>
      <c r="N10" s="141"/>
      <c r="O10" s="141"/>
      <c r="P10" s="141"/>
      <c r="Q10" s="141"/>
      <c r="R10" s="141"/>
      <c r="S10" s="141"/>
      <c r="T10" s="141"/>
      <c r="U10" s="141"/>
      <c r="V10" s="141"/>
      <c r="W10" s="141"/>
      <c r="X10" s="141"/>
      <c r="Y10" s="141"/>
      <c r="Z10" s="9"/>
      <c r="AA10" s="13">
        <f t="shared" ref="AA10:AA18" si="1">SUM(B10-E10-F10-G10-H10-I10-J10-K10-L10-M10-N10-O10-P10-Q10-R10-S10-T10-U10-V10-W10-X10-Y10)</f>
        <v>0</v>
      </c>
      <c r="AB10" s="13"/>
      <c r="AC10" s="13"/>
      <c r="AD10" s="13"/>
      <c r="AE10" s="14"/>
      <c r="AF10" s="13"/>
      <c r="AG10" s="13"/>
      <c r="AI10" s="12"/>
    </row>
    <row r="11" spans="1:35" s="7" customFormat="1" x14ac:dyDescent="0.3">
      <c r="A11" s="17"/>
      <c r="B11" s="15"/>
      <c r="C11" s="11"/>
      <c r="D11" s="16"/>
      <c r="E11" s="140"/>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8"/>
    </row>
    <row r="12" spans="1:35" s="7" customFormat="1" x14ac:dyDescent="0.3">
      <c r="A12" s="8"/>
      <c r="B12" s="15"/>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c r="AI13" s="11"/>
    </row>
    <row r="14" spans="1:35" s="7" customFormat="1" x14ac:dyDescent="0.3">
      <c r="A14" s="8"/>
      <c r="B14" s="15"/>
      <c r="C14" s="11"/>
      <c r="D14" s="16"/>
      <c r="E14" s="141"/>
      <c r="F14" s="141"/>
      <c r="G14" s="141"/>
      <c r="H14" s="142"/>
      <c r="I14" s="142"/>
      <c r="J14" s="142"/>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9"/>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3"/>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3312.6</v>
      </c>
      <c r="C18" s="157"/>
      <c r="D18" s="157">
        <f t="shared" ref="D18:Y18" si="2">SUM(D2:D17)</f>
        <v>2063.6</v>
      </c>
      <c r="E18" s="159">
        <f t="shared" si="2"/>
        <v>331</v>
      </c>
      <c r="F18" s="159">
        <f t="shared" si="2"/>
        <v>400</v>
      </c>
      <c r="G18" s="159">
        <f t="shared" si="2"/>
        <v>875</v>
      </c>
      <c r="H18" s="159">
        <f t="shared" si="2"/>
        <v>111</v>
      </c>
      <c r="I18" s="159">
        <f t="shared" si="2"/>
        <v>123.6</v>
      </c>
      <c r="J18" s="159">
        <f t="shared" si="2"/>
        <v>176</v>
      </c>
      <c r="K18" s="159">
        <f t="shared" si="2"/>
        <v>130</v>
      </c>
      <c r="L18" s="159">
        <f t="shared" si="2"/>
        <v>0</v>
      </c>
      <c r="M18" s="159">
        <f t="shared" si="2"/>
        <v>150</v>
      </c>
      <c r="N18" s="159">
        <f t="shared" si="2"/>
        <v>75</v>
      </c>
      <c r="O18" s="159">
        <f t="shared" si="2"/>
        <v>80</v>
      </c>
      <c r="P18" s="159">
        <f t="shared" si="2"/>
        <v>105</v>
      </c>
      <c r="Q18" s="159">
        <f t="shared" si="2"/>
        <v>54</v>
      </c>
      <c r="R18" s="159">
        <f t="shared" si="2"/>
        <v>0</v>
      </c>
      <c r="S18" s="159">
        <f t="shared" si="2"/>
        <v>432</v>
      </c>
      <c r="T18" s="159">
        <f t="shared" si="2"/>
        <v>0</v>
      </c>
      <c r="U18" s="159">
        <f t="shared" si="2"/>
        <v>270</v>
      </c>
      <c r="V18" s="159">
        <f t="shared" si="2"/>
        <v>0</v>
      </c>
      <c r="W18" s="159">
        <f t="shared" si="2"/>
        <v>0</v>
      </c>
      <c r="X18" s="159">
        <f t="shared" si="2"/>
        <v>0</v>
      </c>
      <c r="Y18" s="159">
        <f t="shared" si="2"/>
        <v>0</v>
      </c>
      <c r="Z18" s="155"/>
      <c r="AA18" s="156">
        <f t="shared" si="1"/>
        <v>0</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45384</v>
      </c>
      <c r="B26" s="31" t="s">
        <v>110</v>
      </c>
      <c r="C26" s="32" t="s">
        <v>152</v>
      </c>
      <c r="D26" s="32"/>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45397</v>
      </c>
      <c r="B27" s="7" t="s">
        <v>110</v>
      </c>
      <c r="C27" s="7" t="s">
        <v>153</v>
      </c>
      <c r="E27" s="35">
        <v>261.60000000000002</v>
      </c>
      <c r="F27" s="148"/>
      <c r="G27" s="149"/>
      <c r="H27" s="149"/>
      <c r="I27" s="149"/>
      <c r="J27" s="149"/>
      <c r="K27" s="141"/>
      <c r="L27" s="141">
        <v>261.60000000000002</v>
      </c>
      <c r="M27" s="141"/>
      <c r="N27" s="141"/>
      <c r="O27" s="141"/>
      <c r="P27" s="141"/>
      <c r="Q27" s="141"/>
      <c r="R27" s="141"/>
      <c r="S27" s="141"/>
      <c r="T27" s="141"/>
      <c r="U27" s="141"/>
      <c r="V27" s="141"/>
      <c r="W27" s="24"/>
      <c r="X27" s="13"/>
      <c r="Y27" s="24"/>
      <c r="Z27" s="24"/>
      <c r="AA27" s="13" t="e">
        <f t="shared" ref="AA27:AA33" si="3">SUM(B27-E27-F27-G27-H27-I27-J27-K27-L27-M27-N27-O27-P27-Q27-R27-S27-T27-U27-V27-W27-X27-Y27)</f>
        <v>#VALUE!</v>
      </c>
    </row>
    <row r="28" spans="1:40" s="7" customFormat="1" x14ac:dyDescent="0.3">
      <c r="A28" s="17">
        <v>45404</v>
      </c>
      <c r="B28" s="7" t="s">
        <v>119</v>
      </c>
      <c r="C28" s="7" t="s">
        <v>146</v>
      </c>
      <c r="E28" s="35">
        <v>1938.33</v>
      </c>
      <c r="F28" s="148">
        <v>1938.33</v>
      </c>
      <c r="G28" s="149"/>
      <c r="H28" s="149"/>
      <c r="I28" s="149"/>
      <c r="J28" s="149"/>
      <c r="K28" s="141"/>
      <c r="L28" s="141"/>
      <c r="M28" s="141"/>
      <c r="N28" s="141"/>
      <c r="O28" s="141"/>
      <c r="P28" s="141"/>
      <c r="Q28" s="141"/>
      <c r="R28" s="141"/>
      <c r="S28" s="141"/>
      <c r="T28" s="141"/>
      <c r="U28" s="141"/>
      <c r="V28" s="141"/>
      <c r="W28" s="24"/>
      <c r="X28" s="13"/>
      <c r="Y28" s="24"/>
      <c r="Z28" s="24"/>
      <c r="AA28" s="13" t="e">
        <f t="shared" si="3"/>
        <v>#VALUE!</v>
      </c>
    </row>
    <row r="29" spans="1:40" s="7" customFormat="1" x14ac:dyDescent="0.3">
      <c r="A29" s="17">
        <v>45411</v>
      </c>
      <c r="B29" s="7" t="s">
        <v>119</v>
      </c>
      <c r="C29" s="7" t="s">
        <v>128</v>
      </c>
      <c r="E29" s="35">
        <v>19.8</v>
      </c>
      <c r="F29" s="148"/>
      <c r="G29" s="149"/>
      <c r="H29" s="149"/>
      <c r="I29" s="149"/>
      <c r="J29" s="149"/>
      <c r="K29" s="141"/>
      <c r="L29" s="141"/>
      <c r="M29" s="141"/>
      <c r="N29" s="141"/>
      <c r="O29" s="141"/>
      <c r="P29" s="141"/>
      <c r="Q29" s="141"/>
      <c r="R29" s="141"/>
      <c r="S29" s="141"/>
      <c r="T29" s="141"/>
      <c r="U29" s="141">
        <v>19.8</v>
      </c>
      <c r="V29" s="141"/>
      <c r="W29" s="24"/>
      <c r="X29" s="13"/>
      <c r="Y29" s="24"/>
      <c r="Z29" s="24"/>
      <c r="AA29" s="13" t="e">
        <f t="shared" si="3"/>
        <v>#VALUE!</v>
      </c>
    </row>
    <row r="30" spans="1:40" s="7" customFormat="1" x14ac:dyDescent="0.3">
      <c r="A30" s="17">
        <v>45389</v>
      </c>
      <c r="B30" s="7">
        <v>3336</v>
      </c>
      <c r="C30" s="7" t="s">
        <v>148</v>
      </c>
      <c r="D30" s="17">
        <v>45456</v>
      </c>
      <c r="E30" s="35">
        <v>163.30000000000001</v>
      </c>
      <c r="F30" s="148"/>
      <c r="G30" s="149"/>
      <c r="H30" s="149"/>
      <c r="I30" s="149"/>
      <c r="J30" s="149"/>
      <c r="K30" s="141"/>
      <c r="L30" s="141"/>
      <c r="M30" s="141"/>
      <c r="N30" s="141"/>
      <c r="O30" s="141"/>
      <c r="P30" s="141"/>
      <c r="Q30" s="141"/>
      <c r="R30" s="141"/>
      <c r="S30" s="141"/>
      <c r="T30" s="141">
        <v>163.6</v>
      </c>
      <c r="U30" s="141"/>
      <c r="V30" s="141"/>
      <c r="W30" s="24"/>
      <c r="X30" s="13"/>
      <c r="Y30" s="24"/>
      <c r="Z30" s="24"/>
      <c r="AA30" s="13">
        <f t="shared" si="3"/>
        <v>3009.1</v>
      </c>
    </row>
    <row r="31" spans="1:40" s="7" customFormat="1" x14ac:dyDescent="0.3">
      <c r="A31" s="17">
        <v>45403</v>
      </c>
      <c r="B31" s="7">
        <v>3338</v>
      </c>
      <c r="C31" s="7" t="s">
        <v>154</v>
      </c>
      <c r="D31" s="17">
        <v>45426</v>
      </c>
      <c r="E31" s="35">
        <v>45</v>
      </c>
      <c r="F31" s="148"/>
      <c r="G31" s="149"/>
      <c r="H31" s="149"/>
      <c r="I31" s="149"/>
      <c r="J31" s="149"/>
      <c r="K31" s="141">
        <v>45</v>
      </c>
      <c r="L31" s="141"/>
      <c r="M31" s="141"/>
      <c r="N31" s="141"/>
      <c r="O31" s="141"/>
      <c r="P31" s="141"/>
      <c r="Q31" s="141"/>
      <c r="R31" s="141"/>
      <c r="S31" s="141"/>
      <c r="T31" s="141"/>
      <c r="U31" s="141"/>
      <c r="V31" s="141"/>
      <c r="W31" s="24"/>
      <c r="X31" s="13"/>
      <c r="Y31" s="24"/>
      <c r="Z31" s="24"/>
      <c r="AA31" s="13">
        <f t="shared" si="3"/>
        <v>3248</v>
      </c>
    </row>
    <row r="32" spans="1:40" s="7" customFormat="1" x14ac:dyDescent="0.3">
      <c r="A32" s="17">
        <v>45403</v>
      </c>
      <c r="B32" s="7">
        <v>3339</v>
      </c>
      <c r="C32" s="7" t="s">
        <v>121</v>
      </c>
      <c r="D32" s="17">
        <v>45405</v>
      </c>
      <c r="E32" s="35">
        <v>45</v>
      </c>
      <c r="F32" s="148"/>
      <c r="G32" s="149"/>
      <c r="H32" s="149"/>
      <c r="I32" s="149"/>
      <c r="J32" s="149"/>
      <c r="K32" s="141">
        <v>45</v>
      </c>
      <c r="L32" s="141"/>
      <c r="M32" s="141"/>
      <c r="N32" s="141"/>
      <c r="O32" s="141"/>
      <c r="P32" s="141"/>
      <c r="Q32" s="141"/>
      <c r="R32" s="141"/>
      <c r="S32" s="141"/>
      <c r="T32" s="141"/>
      <c r="U32" s="141"/>
      <c r="V32" s="141"/>
      <c r="W32" s="24"/>
      <c r="X32" s="13"/>
      <c r="Y32" s="24"/>
      <c r="Z32" s="24"/>
      <c r="AA32" s="13">
        <f t="shared" si="3"/>
        <v>3249</v>
      </c>
    </row>
    <row r="33" spans="1:27" s="7" customFormat="1" x14ac:dyDescent="0.3">
      <c r="A33" s="17">
        <v>45403</v>
      </c>
      <c r="B33" s="7">
        <v>3340</v>
      </c>
      <c r="C33" s="7" t="s">
        <v>113</v>
      </c>
      <c r="D33" s="17">
        <v>45405</v>
      </c>
      <c r="E33" s="35">
        <v>23</v>
      </c>
      <c r="F33" s="148"/>
      <c r="G33" s="149"/>
      <c r="H33" s="149"/>
      <c r="I33" s="149"/>
      <c r="J33" s="149"/>
      <c r="K33" s="141"/>
      <c r="L33" s="141"/>
      <c r="M33" s="141"/>
      <c r="N33" s="141"/>
      <c r="O33" s="141"/>
      <c r="P33" s="141"/>
      <c r="Q33" s="141"/>
      <c r="R33" s="141">
        <v>23</v>
      </c>
      <c r="S33" s="141"/>
      <c r="T33" s="141"/>
      <c r="U33" s="141"/>
      <c r="V33" s="141"/>
      <c r="W33" s="24"/>
      <c r="X33" s="13"/>
      <c r="Y33" s="24"/>
      <c r="Z33" s="24"/>
      <c r="AA33" s="13">
        <f t="shared" si="3"/>
        <v>3294</v>
      </c>
    </row>
    <row r="34" spans="1:27" s="7" customFormat="1" x14ac:dyDescent="0.3">
      <c r="A34" s="17"/>
      <c r="E34" s="35"/>
      <c r="F34" s="148"/>
      <c r="G34" s="149"/>
      <c r="H34" s="149"/>
      <c r="I34" s="149"/>
      <c r="J34" s="149"/>
      <c r="K34" s="141"/>
      <c r="L34" s="141"/>
      <c r="M34" s="141"/>
      <c r="N34" s="141"/>
      <c r="O34" s="141"/>
      <c r="P34" s="141"/>
      <c r="Q34" s="141"/>
      <c r="R34" s="141"/>
      <c r="S34" s="141"/>
      <c r="T34" s="141"/>
      <c r="U34" s="141"/>
      <c r="V34" s="141"/>
      <c r="W34" s="24"/>
      <c r="X34" s="13"/>
      <c r="Y34" s="24"/>
      <c r="Z34" s="24"/>
      <c r="AA34" s="124">
        <f t="shared" ref="AA34:AA44" si="4">SUM(E34-F34-G34-H34-I34-J34-K34-L34-M34-N34-O34-P34-Q34-R34-S34-T34-U34-V34)</f>
        <v>0</v>
      </c>
    </row>
    <row r="35" spans="1:27" s="7" customFormat="1" x14ac:dyDescent="0.3">
      <c r="A35" s="17"/>
      <c r="B35" s="31"/>
      <c r="C35" s="32"/>
      <c r="D35" s="32"/>
      <c r="E35" s="35"/>
      <c r="F35" s="148"/>
      <c r="G35" s="149"/>
      <c r="H35" s="149"/>
      <c r="I35" s="149"/>
      <c r="J35" s="149"/>
      <c r="K35" s="141"/>
      <c r="L35" s="141"/>
      <c r="M35" s="141"/>
      <c r="N35" s="141"/>
      <c r="O35" s="141"/>
      <c r="P35" s="141"/>
      <c r="Q35" s="141"/>
      <c r="R35" s="141"/>
      <c r="S35" s="141"/>
      <c r="T35" s="141"/>
      <c r="U35" s="141"/>
      <c r="V35" s="141"/>
      <c r="W35" s="24"/>
      <c r="X35" s="13"/>
      <c r="Y35" s="13"/>
      <c r="Z35" s="24"/>
      <c r="AA35" s="124">
        <f t="shared" si="4"/>
        <v>0</v>
      </c>
    </row>
    <row r="36" spans="1:27" s="7" customFormat="1" x14ac:dyDescent="0.3">
      <c r="A36" s="17"/>
      <c r="B36" s="31"/>
      <c r="C36" s="32"/>
      <c r="D36" s="32"/>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4"/>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4"/>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row>
    <row r="39" spans="1:27" s="7" customFormat="1" x14ac:dyDescent="0.3">
      <c r="A39" s="17"/>
      <c r="B39" s="31"/>
      <c r="C39" s="32"/>
      <c r="D39" s="32"/>
      <c r="E39" s="35"/>
      <c r="F39" s="148"/>
      <c r="G39" s="149"/>
      <c r="H39" s="149"/>
      <c r="I39" s="149"/>
      <c r="J39" s="149"/>
      <c r="K39" s="141"/>
      <c r="L39" s="141"/>
      <c r="M39" s="141"/>
      <c r="N39" s="141"/>
      <c r="O39" s="141"/>
      <c r="P39" s="141"/>
      <c r="Q39" s="141"/>
      <c r="R39" s="141"/>
      <c r="S39" s="141"/>
      <c r="T39" s="141"/>
      <c r="U39" s="141"/>
      <c r="V39" s="141"/>
      <c r="W39" s="24"/>
      <c r="X39" s="13"/>
      <c r="Y39" s="13"/>
      <c r="Z39" s="24"/>
      <c r="AA39" s="124"/>
    </row>
    <row r="40" spans="1:27" s="7" customFormat="1" x14ac:dyDescent="0.3">
      <c r="A40" s="17"/>
      <c r="B40" s="31"/>
      <c r="C40" s="32"/>
      <c r="D40" s="32"/>
      <c r="E40" s="35"/>
      <c r="F40" s="150"/>
      <c r="G40" s="149"/>
      <c r="H40" s="149"/>
      <c r="I40" s="149"/>
      <c r="J40" s="149"/>
      <c r="K40" s="141"/>
      <c r="L40" s="141"/>
      <c r="M40" s="141"/>
      <c r="N40" s="141"/>
      <c r="O40" s="141"/>
      <c r="P40" s="141"/>
      <c r="Q40" s="141"/>
      <c r="R40" s="141"/>
      <c r="S40" s="141"/>
      <c r="T40" s="141"/>
      <c r="U40" s="141"/>
      <c r="V40" s="141"/>
      <c r="W40" s="24"/>
      <c r="X40" s="13"/>
      <c r="Y40" s="13"/>
      <c r="Z40" s="24"/>
      <c r="AA40" s="124">
        <f t="shared" si="4"/>
        <v>0</v>
      </c>
    </row>
    <row r="41" spans="1:27" s="7" customFormat="1" x14ac:dyDescent="0.3">
      <c r="A41" s="17"/>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4"/>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4"/>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4"/>
        <v>0</v>
      </c>
    </row>
    <row r="44" spans="1:27" s="42" customFormat="1" x14ac:dyDescent="0.3">
      <c r="A44" s="37" t="s">
        <v>39</v>
      </c>
      <c r="B44" s="38" t="s">
        <v>26</v>
      </c>
      <c r="C44" s="39"/>
      <c r="D44" s="39"/>
      <c r="E44" s="40">
        <f t="shared" ref="E44:V44" si="5">SUM(E26:E43)</f>
        <v>2637.7000000000003</v>
      </c>
      <c r="F44" s="40">
        <f t="shared" si="5"/>
        <v>1938.33</v>
      </c>
      <c r="G44" s="40">
        <f t="shared" si="5"/>
        <v>0</v>
      </c>
      <c r="H44" s="40">
        <f t="shared" si="5"/>
        <v>0</v>
      </c>
      <c r="I44" s="40">
        <f t="shared" si="5"/>
        <v>0</v>
      </c>
      <c r="J44" s="40">
        <f t="shared" si="5"/>
        <v>141.66999999999999</v>
      </c>
      <c r="K44" s="40">
        <f t="shared" si="5"/>
        <v>90</v>
      </c>
      <c r="L44" s="40">
        <f t="shared" si="5"/>
        <v>261.60000000000002</v>
      </c>
      <c r="M44" s="40">
        <f t="shared" si="5"/>
        <v>0</v>
      </c>
      <c r="N44" s="40">
        <f t="shared" si="5"/>
        <v>0</v>
      </c>
      <c r="O44" s="40">
        <f t="shared" si="5"/>
        <v>0</v>
      </c>
      <c r="P44" s="40">
        <f t="shared" si="5"/>
        <v>0</v>
      </c>
      <c r="Q44" s="40">
        <f t="shared" si="5"/>
        <v>0</v>
      </c>
      <c r="R44" s="40">
        <f t="shared" si="5"/>
        <v>23</v>
      </c>
      <c r="S44" s="40">
        <f t="shared" si="5"/>
        <v>0</v>
      </c>
      <c r="T44" s="40">
        <f t="shared" si="5"/>
        <v>163.6</v>
      </c>
      <c r="U44" s="40">
        <f t="shared" si="5"/>
        <v>19.8</v>
      </c>
      <c r="V44" s="40">
        <f t="shared" si="5"/>
        <v>0</v>
      </c>
      <c r="W44" s="41"/>
      <c r="X44" s="41"/>
      <c r="Y44" s="41"/>
      <c r="Z44" s="41"/>
      <c r="AA44" s="124">
        <f t="shared" si="4"/>
        <v>-0.29999999999963123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6">B51-C51</f>
        <v>-3187.0599999999995</v>
      </c>
      <c r="E51" s="43"/>
      <c r="F51" s="82" t="s">
        <v>34</v>
      </c>
      <c r="G51" s="43"/>
      <c r="H51" s="83">
        <v>28287.040000000001</v>
      </c>
      <c r="I51" s="36"/>
      <c r="J51" s="88"/>
      <c r="K51" s="20"/>
      <c r="L51" s="84" t="s">
        <v>35</v>
      </c>
      <c r="M51" s="85"/>
      <c r="N51" s="86">
        <v>38457.72</v>
      </c>
    </row>
    <row r="52" spans="1:24" ht="15.75" customHeight="1" x14ac:dyDescent="0.3">
      <c r="A52" s="1" t="s">
        <v>36</v>
      </c>
      <c r="B52" s="20">
        <f>March!B18</f>
        <v>1065.7</v>
      </c>
      <c r="C52" s="76">
        <f>March!E44</f>
        <v>4245.78</v>
      </c>
      <c r="D52" s="77">
        <f t="shared" si="6"/>
        <v>-3180.08</v>
      </c>
      <c r="E52" s="43"/>
      <c r="F52" s="241" t="s">
        <v>37</v>
      </c>
      <c r="G52" s="241"/>
      <c r="H52" s="87"/>
      <c r="I52" s="36"/>
      <c r="J52" s="88"/>
      <c r="K52" s="20"/>
      <c r="L52" s="89" t="s">
        <v>38</v>
      </c>
      <c r="M52" s="85"/>
      <c r="N52" s="86">
        <f>B63</f>
        <v>8840.08</v>
      </c>
    </row>
    <row r="53" spans="1:24" ht="15.75" customHeight="1" x14ac:dyDescent="0.3">
      <c r="A53" s="1" t="s">
        <v>39</v>
      </c>
      <c r="B53" s="20">
        <f>B18</f>
        <v>3312.6</v>
      </c>
      <c r="C53" s="76">
        <f>E44</f>
        <v>2637.7000000000003</v>
      </c>
      <c r="D53" s="77">
        <f t="shared" si="6"/>
        <v>674.89999999999964</v>
      </c>
      <c r="F53" s="241" t="s">
        <v>40</v>
      </c>
      <c r="G53" s="241"/>
      <c r="H53" s="90">
        <v>208.3</v>
      </c>
      <c r="I53" s="34"/>
      <c r="J53" s="88"/>
      <c r="K53" s="20"/>
      <c r="L53" s="91" t="s">
        <v>41</v>
      </c>
      <c r="M53" s="92"/>
      <c r="N53" s="93">
        <f>C63</f>
        <v>19219.060000000001</v>
      </c>
    </row>
    <row r="54" spans="1:24" ht="15" customHeight="1" x14ac:dyDescent="0.3">
      <c r="A54" s="1" t="s">
        <v>42</v>
      </c>
      <c r="C54" s="76"/>
      <c r="D54" s="77">
        <f t="shared" si="6"/>
        <v>0</v>
      </c>
      <c r="F54" s="241" t="s">
        <v>43</v>
      </c>
      <c r="G54" s="241"/>
      <c r="H54" s="90">
        <f>H51+H52-H53</f>
        <v>28078.74</v>
      </c>
      <c r="I54" s="34"/>
      <c r="L54" s="94"/>
      <c r="M54" s="95"/>
      <c r="N54" s="96"/>
    </row>
    <row r="55" spans="1:24" s="44" customFormat="1" x14ac:dyDescent="0.3">
      <c r="A55" s="1" t="s">
        <v>44</v>
      </c>
      <c r="B55" s="1"/>
      <c r="C55" s="76"/>
      <c r="D55" s="77">
        <f t="shared" si="6"/>
        <v>0</v>
      </c>
      <c r="E55" s="85"/>
      <c r="F55" s="97"/>
      <c r="G55" s="1"/>
      <c r="H55" s="90"/>
      <c r="I55" s="34"/>
      <c r="J55" s="1"/>
      <c r="K55" s="1"/>
      <c r="L55" s="81" t="s">
        <v>43</v>
      </c>
      <c r="M55" s="1"/>
      <c r="N55" s="86">
        <f>N51+N52-N53</f>
        <v>28078.74</v>
      </c>
      <c r="O55" s="1"/>
      <c r="P55" s="1"/>
      <c r="Q55" s="1"/>
      <c r="R55" s="1"/>
      <c r="S55" s="1"/>
      <c r="T55" s="1"/>
      <c r="U55" s="1"/>
      <c r="V55" s="1"/>
      <c r="W55" s="1"/>
      <c r="X55" s="1"/>
    </row>
    <row r="56" spans="1:24" s="44" customFormat="1" ht="29.25" customHeight="1" x14ac:dyDescent="0.3">
      <c r="A56" s="1" t="s">
        <v>45</v>
      </c>
      <c r="B56" s="1"/>
      <c r="C56" s="76"/>
      <c r="D56" s="77">
        <f t="shared" si="6"/>
        <v>0</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1"/>
      <c r="C57" s="76"/>
      <c r="D57" s="77">
        <f t="shared" si="6"/>
        <v>0</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1"/>
      <c r="C58" s="76"/>
      <c r="D58" s="77">
        <f t="shared" si="6"/>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
      <c r="C59" s="76"/>
      <c r="D59" s="77">
        <f t="shared" si="6"/>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77">
        <f t="shared" si="6"/>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6"/>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8840.08</v>
      </c>
      <c r="C63" s="100">
        <f>SUM(C50:C61)</f>
        <v>19219.060000000001</v>
      </c>
      <c r="D63" s="77">
        <f t="shared" si="6"/>
        <v>-10378.980000000001</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26" priority="1" stopIfTrue="1" operator="equal">
      <formula>#REF!</formula>
    </cfRule>
  </conditionalFormatting>
  <conditionalFormatting sqref="H54:I54">
    <cfRule type="cellIs" dxfId="25" priority="3" stopIfTrue="1" operator="equal">
      <formula>#REF!</formula>
    </cfRule>
  </conditionalFormatting>
  <conditionalFormatting sqref="M54:N54">
    <cfRule type="cellIs" dxfId="24"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EFEA-E873-487A-8FFB-90B3EA5BDA9F}">
  <sheetPr>
    <pageSetUpPr fitToPage="1"/>
  </sheetPr>
  <dimension ref="A1:AN69"/>
  <sheetViews>
    <sheetView topLeftCell="F1" zoomScale="80" zoomScaleNormal="80" workbookViewId="0">
      <selection activeCell="P20" sqref="P20:Y21"/>
    </sheetView>
  </sheetViews>
  <sheetFormatPr defaultColWidth="8.81640625" defaultRowHeight="14" x14ac:dyDescent="0.3"/>
  <cols>
    <col min="1"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19" width="8.81640625" style="1" customWidth="1"/>
    <col min="20" max="20" width="10.26953125" style="1" bestFit="1" customWidth="1"/>
    <col min="21" max="21" width="11.54296875" style="1" customWidth="1"/>
    <col min="22" max="22" width="11.81640625" style="1" customWidth="1"/>
    <col min="23" max="24" width="8.81640625" style="1" customWidth="1"/>
    <col min="25" max="25" width="11" style="1" bestFit="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138</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155</v>
      </c>
      <c r="B2" s="9">
        <v>795</v>
      </c>
      <c r="C2" s="11"/>
      <c r="D2" s="10"/>
      <c r="E2" s="140"/>
      <c r="F2" s="141"/>
      <c r="G2" s="141">
        <v>795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45436</v>
      </c>
      <c r="B3" s="9">
        <v>791.52</v>
      </c>
      <c r="C3" s="11"/>
      <c r="D3" s="10"/>
      <c r="E3" s="140"/>
      <c r="F3" s="141"/>
      <c r="G3" s="141"/>
      <c r="H3" s="142"/>
      <c r="I3" s="142"/>
      <c r="J3" s="142"/>
      <c r="K3" s="141"/>
      <c r="L3" s="140"/>
      <c r="M3" s="141"/>
      <c r="N3" s="141"/>
      <c r="O3" s="141"/>
      <c r="P3" s="141"/>
      <c r="Q3" s="141"/>
      <c r="R3" s="141"/>
      <c r="S3" s="141"/>
      <c r="T3" s="141"/>
      <c r="U3" s="141"/>
      <c r="V3" s="141"/>
      <c r="W3" s="141"/>
      <c r="X3" s="141"/>
      <c r="Y3" s="141">
        <v>791.52</v>
      </c>
      <c r="Z3" s="9"/>
      <c r="AA3" s="13">
        <f t="shared" ref="AA3:AA9" si="0">SUM(B3-E3-F3-G3-H3-I3-J3-K3-L3-M3-N3-O3-P3-Q3-R3-S3-T3-U3-V3-W3-X3-Y3)</f>
        <v>0</v>
      </c>
      <c r="AB3" s="13"/>
      <c r="AC3" s="13"/>
      <c r="AD3" s="13"/>
      <c r="AE3" s="14"/>
      <c r="AF3" s="13"/>
      <c r="AG3" s="13"/>
    </row>
    <row r="4" spans="1:35" s="7" customFormat="1" x14ac:dyDescent="0.3">
      <c r="A4" s="8">
        <v>45436</v>
      </c>
      <c r="B4" s="9">
        <v>342.23</v>
      </c>
      <c r="C4" s="11"/>
      <c r="D4" s="10"/>
      <c r="E4" s="140"/>
      <c r="F4" s="141"/>
      <c r="G4" s="141"/>
      <c r="H4" s="142"/>
      <c r="I4" s="142"/>
      <c r="J4" s="142"/>
      <c r="K4" s="141"/>
      <c r="L4" s="140"/>
      <c r="M4" s="141"/>
      <c r="N4" s="141"/>
      <c r="O4" s="141"/>
      <c r="P4" s="141"/>
      <c r="Q4" s="141"/>
      <c r="R4" s="141"/>
      <c r="S4" s="141"/>
      <c r="T4" s="141"/>
      <c r="U4" s="141"/>
      <c r="V4" s="141"/>
      <c r="W4" s="141"/>
      <c r="X4" s="141"/>
      <c r="Y4" s="141">
        <v>342.23</v>
      </c>
      <c r="Z4" s="9"/>
      <c r="AA4" s="13">
        <f t="shared" si="0"/>
        <v>0</v>
      </c>
      <c r="AB4" s="13"/>
      <c r="AC4" s="13"/>
      <c r="AD4" s="13"/>
      <c r="AE4" s="14"/>
      <c r="AF4" s="13"/>
      <c r="AG4" s="13"/>
    </row>
    <row r="5" spans="1:35" s="7" customFormat="1" x14ac:dyDescent="0.3">
      <c r="A5" s="8">
        <v>45441</v>
      </c>
      <c r="B5" s="9">
        <v>72</v>
      </c>
      <c r="C5" s="11"/>
      <c r="D5" s="10"/>
      <c r="E5" s="140"/>
      <c r="F5" s="141"/>
      <c r="G5" s="141"/>
      <c r="H5" s="142"/>
      <c r="I5" s="142"/>
      <c r="J5" s="142"/>
      <c r="K5" s="141"/>
      <c r="L5" s="140"/>
      <c r="M5" s="141"/>
      <c r="N5" s="141"/>
      <c r="O5" s="141"/>
      <c r="P5" s="141"/>
      <c r="Q5" s="141">
        <v>72</v>
      </c>
      <c r="R5" s="141"/>
      <c r="S5" s="141"/>
      <c r="T5" s="141"/>
      <c r="U5" s="141"/>
      <c r="V5" s="141"/>
      <c r="W5" s="141"/>
      <c r="X5" s="141"/>
      <c r="Y5" s="141"/>
      <c r="Z5" s="9"/>
      <c r="AA5" s="13">
        <f t="shared" si="0"/>
        <v>0</v>
      </c>
      <c r="AB5" s="13"/>
      <c r="AC5" s="13"/>
      <c r="AD5" s="13"/>
      <c r="AE5" s="14"/>
      <c r="AF5" s="13"/>
      <c r="AG5" s="13"/>
    </row>
    <row r="6" spans="1:35" s="7" customFormat="1" x14ac:dyDescent="0.3">
      <c r="A6" s="8">
        <v>45419</v>
      </c>
      <c r="B6" s="9">
        <v>715.48</v>
      </c>
      <c r="C6" s="11"/>
      <c r="D6" s="10">
        <v>715.48</v>
      </c>
      <c r="E6" s="140">
        <v>180</v>
      </c>
      <c r="F6" s="141">
        <v>95</v>
      </c>
      <c r="G6" s="141"/>
      <c r="H6" s="142">
        <v>33.299999999999997</v>
      </c>
      <c r="I6" s="142">
        <v>22</v>
      </c>
      <c r="J6" s="142">
        <v>30</v>
      </c>
      <c r="K6" s="141"/>
      <c r="L6" s="140"/>
      <c r="M6" s="141">
        <v>75</v>
      </c>
      <c r="N6" s="141"/>
      <c r="O6" s="141"/>
      <c r="P6" s="141">
        <v>118.18</v>
      </c>
      <c r="Q6" s="141"/>
      <c r="R6" s="141"/>
      <c r="S6" s="141">
        <v>162</v>
      </c>
      <c r="T6" s="141"/>
      <c r="U6" s="141"/>
      <c r="V6" s="141"/>
      <c r="W6" s="141"/>
      <c r="X6" s="141"/>
      <c r="Y6" s="141"/>
      <c r="Z6" s="9"/>
      <c r="AA6" s="13">
        <f t="shared" si="0"/>
        <v>0</v>
      </c>
      <c r="AB6" s="13"/>
      <c r="AC6" s="13"/>
      <c r="AD6" s="13"/>
      <c r="AE6" s="14"/>
      <c r="AF6" s="13"/>
      <c r="AG6" s="13"/>
    </row>
    <row r="7" spans="1:35" s="7" customFormat="1" x14ac:dyDescent="0.3">
      <c r="A7" s="8">
        <v>45433</v>
      </c>
      <c r="B7" s="9">
        <v>326.2</v>
      </c>
      <c r="C7" s="11"/>
      <c r="D7" s="10">
        <v>326.2</v>
      </c>
      <c r="E7" s="140">
        <v>65</v>
      </c>
      <c r="F7" s="141">
        <v>105</v>
      </c>
      <c r="G7" s="141"/>
      <c r="H7" s="142">
        <v>23</v>
      </c>
      <c r="I7" s="142">
        <v>35.9</v>
      </c>
      <c r="J7" s="142">
        <v>30</v>
      </c>
      <c r="K7" s="141">
        <v>67.3</v>
      </c>
      <c r="L7" s="140"/>
      <c r="M7" s="141"/>
      <c r="N7" s="141"/>
      <c r="O7" s="141"/>
      <c r="P7" s="141"/>
      <c r="Q7" s="141"/>
      <c r="R7" s="141"/>
      <c r="S7" s="141"/>
      <c r="T7" s="141"/>
      <c r="U7" s="141"/>
      <c r="V7" s="141"/>
      <c r="W7" s="141"/>
      <c r="X7" s="141"/>
      <c r="Y7" s="141"/>
      <c r="Z7" s="9"/>
      <c r="AA7" s="13">
        <f t="shared" si="0"/>
        <v>-1.4210854715202004E-14</v>
      </c>
      <c r="AB7" s="13"/>
      <c r="AC7" s="13"/>
      <c r="AD7" s="13"/>
      <c r="AE7" s="14"/>
      <c r="AF7" s="13"/>
      <c r="AG7" s="13"/>
    </row>
    <row r="8" spans="1:35" s="7" customFormat="1" x14ac:dyDescent="0.3">
      <c r="A8" s="8"/>
      <c r="B8" s="9"/>
      <c r="C8" s="11"/>
      <c r="D8" s="10"/>
      <c r="E8" s="140"/>
      <c r="F8" s="141"/>
      <c r="G8" s="141"/>
      <c r="H8" s="142"/>
      <c r="I8" s="142"/>
      <c r="J8" s="142"/>
      <c r="K8" s="141"/>
      <c r="L8" s="140"/>
      <c r="M8" s="141"/>
      <c r="N8" s="141"/>
      <c r="O8" s="141"/>
      <c r="P8" s="141"/>
      <c r="Q8" s="141"/>
      <c r="R8" s="141"/>
      <c r="S8" s="141"/>
      <c r="T8" s="141"/>
      <c r="U8" s="141"/>
      <c r="V8" s="141"/>
      <c r="W8" s="141"/>
      <c r="X8" s="141"/>
      <c r="Y8" s="141"/>
      <c r="Z8" s="9"/>
      <c r="AA8" s="13">
        <f t="shared" si="0"/>
        <v>0</v>
      </c>
      <c r="AB8" s="13"/>
      <c r="AC8" s="13"/>
      <c r="AD8" s="13"/>
      <c r="AE8" s="14"/>
      <c r="AF8" s="13"/>
      <c r="AG8" s="13"/>
    </row>
    <row r="9" spans="1:35" s="7" customFormat="1" x14ac:dyDescent="0.3">
      <c r="A9" s="8"/>
      <c r="B9" s="9"/>
      <c r="C9" s="11"/>
      <c r="D9" s="10"/>
      <c r="E9" s="140"/>
      <c r="F9" s="141"/>
      <c r="G9" s="141"/>
      <c r="H9" s="142"/>
      <c r="I9" s="142"/>
      <c r="J9" s="142"/>
      <c r="K9" s="141"/>
      <c r="L9" s="140"/>
      <c r="M9" s="141"/>
      <c r="N9" s="141"/>
      <c r="O9" s="141"/>
      <c r="P9" s="141"/>
      <c r="Q9" s="141"/>
      <c r="R9" s="141"/>
      <c r="S9" s="141"/>
      <c r="T9" s="141"/>
      <c r="U9" s="141"/>
      <c r="V9" s="141"/>
      <c r="W9" s="141"/>
      <c r="X9" s="141"/>
      <c r="Y9" s="141"/>
      <c r="Z9" s="9"/>
      <c r="AA9" s="13">
        <f t="shared" si="0"/>
        <v>0</v>
      </c>
      <c r="AB9" s="13"/>
      <c r="AC9" s="13"/>
      <c r="AD9" s="13"/>
      <c r="AE9" s="14"/>
      <c r="AF9" s="13"/>
      <c r="AG9" s="13"/>
    </row>
    <row r="10" spans="1:35" s="7" customFormat="1" x14ac:dyDescent="0.3">
      <c r="A10" s="8"/>
      <c r="B10" s="15"/>
      <c r="C10" s="11"/>
      <c r="D10" s="16"/>
      <c r="E10" s="140"/>
      <c r="F10" s="141"/>
      <c r="G10" s="141"/>
      <c r="H10" s="142"/>
      <c r="I10" s="142"/>
      <c r="J10" s="142"/>
      <c r="K10" s="141"/>
      <c r="L10" s="141"/>
      <c r="M10" s="141"/>
      <c r="N10" s="141"/>
      <c r="O10" s="141"/>
      <c r="P10" s="141"/>
      <c r="Q10" s="141"/>
      <c r="R10" s="141"/>
      <c r="S10" s="141"/>
      <c r="T10" s="141"/>
      <c r="U10" s="141"/>
      <c r="V10" s="141"/>
      <c r="W10" s="141"/>
      <c r="X10" s="141"/>
      <c r="Y10" s="141"/>
      <c r="Z10" s="9"/>
      <c r="AA10" s="13">
        <f t="shared" ref="AA10:AA18" si="1">SUM(B10-E10-F10-G10-H10-I10-J10-K10-L10-M10-N10-O10-P10-Q10-R10-S10-T10-U10-V10-W10-X10-Y10)</f>
        <v>0</v>
      </c>
      <c r="AB10" s="13"/>
      <c r="AC10" s="13"/>
      <c r="AD10" s="13"/>
      <c r="AE10" s="14"/>
      <c r="AF10" s="13"/>
      <c r="AG10" s="13"/>
      <c r="AI10" s="12"/>
    </row>
    <row r="11" spans="1:35" s="7" customFormat="1" x14ac:dyDescent="0.3">
      <c r="A11" s="17"/>
      <c r="B11" s="15"/>
      <c r="C11" s="11"/>
      <c r="D11" s="16"/>
      <c r="E11" s="140"/>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8"/>
    </row>
    <row r="12" spans="1:35" s="7" customFormat="1" x14ac:dyDescent="0.3">
      <c r="A12" s="8"/>
      <c r="B12" s="15"/>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c r="AI13" s="11"/>
    </row>
    <row r="14" spans="1:35" s="7" customFormat="1" x14ac:dyDescent="0.3">
      <c r="A14" s="8"/>
      <c r="B14" s="15"/>
      <c r="C14" s="11"/>
      <c r="D14" s="16"/>
      <c r="E14" s="141"/>
      <c r="F14" s="141"/>
      <c r="G14" s="141"/>
      <c r="H14" s="142"/>
      <c r="I14" s="142"/>
      <c r="J14" s="142"/>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9"/>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3"/>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3042.43</v>
      </c>
      <c r="C18" s="157"/>
      <c r="D18" s="157">
        <f t="shared" ref="D18:Y18" si="2">SUM(D2:D17)</f>
        <v>1041.68</v>
      </c>
      <c r="E18" s="159">
        <f t="shared" si="2"/>
        <v>245</v>
      </c>
      <c r="F18" s="159">
        <f t="shared" si="2"/>
        <v>200</v>
      </c>
      <c r="G18" s="159">
        <f t="shared" si="2"/>
        <v>795</v>
      </c>
      <c r="H18" s="159">
        <f t="shared" si="2"/>
        <v>56.3</v>
      </c>
      <c r="I18" s="159">
        <f t="shared" si="2"/>
        <v>57.9</v>
      </c>
      <c r="J18" s="159">
        <f t="shared" si="2"/>
        <v>60</v>
      </c>
      <c r="K18" s="159">
        <f t="shared" si="2"/>
        <v>67.3</v>
      </c>
      <c r="L18" s="159">
        <f t="shared" si="2"/>
        <v>0</v>
      </c>
      <c r="M18" s="159">
        <f t="shared" si="2"/>
        <v>75</v>
      </c>
      <c r="N18" s="159">
        <f t="shared" si="2"/>
        <v>0</v>
      </c>
      <c r="O18" s="159">
        <f t="shared" si="2"/>
        <v>0</v>
      </c>
      <c r="P18" s="159">
        <f t="shared" si="2"/>
        <v>118.18</v>
      </c>
      <c r="Q18" s="159">
        <f t="shared" si="2"/>
        <v>72</v>
      </c>
      <c r="R18" s="159">
        <f t="shared" si="2"/>
        <v>0</v>
      </c>
      <c r="S18" s="159">
        <f t="shared" si="2"/>
        <v>162</v>
      </c>
      <c r="T18" s="159">
        <f t="shared" si="2"/>
        <v>0</v>
      </c>
      <c r="U18" s="159">
        <f t="shared" si="2"/>
        <v>0</v>
      </c>
      <c r="V18" s="159">
        <f t="shared" si="2"/>
        <v>0</v>
      </c>
      <c r="W18" s="159">
        <f t="shared" si="2"/>
        <v>0</v>
      </c>
      <c r="X18" s="159">
        <f t="shared" si="2"/>
        <v>0</v>
      </c>
      <c r="Y18" s="159">
        <f t="shared" si="2"/>
        <v>1133.75</v>
      </c>
      <c r="Z18" s="155"/>
      <c r="AA18" s="156">
        <f t="shared" si="1"/>
        <v>-2.2737367544323206E-13</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45413</v>
      </c>
      <c r="B26" s="31" t="s">
        <v>156</v>
      </c>
      <c r="C26" s="32" t="s">
        <v>111</v>
      </c>
      <c r="D26" s="32"/>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45425</v>
      </c>
      <c r="B27" s="7" t="s">
        <v>156</v>
      </c>
      <c r="C27" s="7" t="s">
        <v>129</v>
      </c>
      <c r="D27" s="161"/>
      <c r="E27" s="35">
        <v>261.60000000000002</v>
      </c>
      <c r="F27" s="148"/>
      <c r="G27" s="149"/>
      <c r="H27" s="149"/>
      <c r="I27" s="149"/>
      <c r="J27" s="149"/>
      <c r="K27" s="141"/>
      <c r="L27" s="141">
        <v>261.60000000000002</v>
      </c>
      <c r="M27" s="141"/>
      <c r="N27" s="141"/>
      <c r="O27" s="141"/>
      <c r="P27" s="141"/>
      <c r="Q27" s="141"/>
      <c r="R27" s="141"/>
      <c r="S27" s="141"/>
      <c r="T27" s="141"/>
      <c r="U27" s="141"/>
      <c r="V27" s="141"/>
      <c r="W27" s="24"/>
      <c r="X27" s="13"/>
      <c r="Y27" s="24"/>
      <c r="Z27" s="24"/>
      <c r="AA27" s="124">
        <f t="shared" ref="AA27:AA33" si="3">SUM(E27-F27-G27-H27-I27-J27-K27-L27-M27-N27-O27-P27-Q27-R27-S27-T27-U27-V27)</f>
        <v>0</v>
      </c>
    </row>
    <row r="28" spans="1:40" s="7" customFormat="1" x14ac:dyDescent="0.3">
      <c r="A28" s="17">
        <v>45432</v>
      </c>
      <c r="B28" s="7" t="s">
        <v>157</v>
      </c>
      <c r="C28" s="7" t="s">
        <v>146</v>
      </c>
      <c r="D28" s="161"/>
      <c r="E28" s="35">
        <v>1938.33</v>
      </c>
      <c r="F28" s="148">
        <v>1983.33</v>
      </c>
      <c r="G28" s="149"/>
      <c r="H28" s="149"/>
      <c r="I28" s="149"/>
      <c r="J28" s="149"/>
      <c r="K28" s="141"/>
      <c r="L28" s="141"/>
      <c r="M28" s="141"/>
      <c r="N28" s="141"/>
      <c r="O28" s="141"/>
      <c r="P28" s="141"/>
      <c r="Q28" s="141"/>
      <c r="R28" s="141"/>
      <c r="S28" s="141"/>
      <c r="T28" s="141"/>
      <c r="U28" s="141"/>
      <c r="V28" s="141"/>
      <c r="W28" s="24"/>
      <c r="X28" s="13"/>
      <c r="Y28" s="24"/>
      <c r="Z28" s="24"/>
      <c r="AA28" s="124"/>
    </row>
    <row r="29" spans="1:40" s="7" customFormat="1" x14ac:dyDescent="0.3">
      <c r="A29" s="17">
        <v>45440</v>
      </c>
      <c r="B29" s="161" t="s">
        <v>157</v>
      </c>
      <c r="C29" s="7" t="s">
        <v>158</v>
      </c>
      <c r="D29" s="161"/>
      <c r="E29" s="35">
        <v>19.8</v>
      </c>
      <c r="F29" s="148"/>
      <c r="G29" s="149"/>
      <c r="H29" s="149"/>
      <c r="I29" s="149"/>
      <c r="J29" s="149"/>
      <c r="K29" s="141"/>
      <c r="L29" s="141"/>
      <c r="M29" s="141"/>
      <c r="N29" s="141"/>
      <c r="O29" s="141"/>
      <c r="P29" s="141"/>
      <c r="Q29" s="141"/>
      <c r="R29" s="141"/>
      <c r="S29" s="141"/>
      <c r="T29" s="141"/>
      <c r="U29" s="141">
        <v>19.8</v>
      </c>
      <c r="V29" s="141"/>
      <c r="W29" s="24"/>
      <c r="X29" s="13"/>
      <c r="Y29" s="24"/>
      <c r="Z29" s="24"/>
      <c r="AA29" s="124">
        <f t="shared" si="3"/>
        <v>0</v>
      </c>
    </row>
    <row r="30" spans="1:40" s="7" customFormat="1" x14ac:dyDescent="0.3">
      <c r="A30" s="17">
        <v>45417</v>
      </c>
      <c r="B30" s="161">
        <v>3341</v>
      </c>
      <c r="C30" s="7" t="s">
        <v>139</v>
      </c>
      <c r="D30" s="161" t="s">
        <v>162</v>
      </c>
      <c r="E30" s="35">
        <v>16.489999999999998</v>
      </c>
      <c r="F30" s="148"/>
      <c r="G30" s="149"/>
      <c r="H30" s="149"/>
      <c r="I30" s="149"/>
      <c r="J30" s="149"/>
      <c r="K30" s="141"/>
      <c r="L30" s="141"/>
      <c r="M30" s="141"/>
      <c r="N30" s="141"/>
      <c r="O30" s="141"/>
      <c r="P30" s="141"/>
      <c r="Q30" s="141"/>
      <c r="R30" s="141">
        <v>16.489999999999998</v>
      </c>
      <c r="S30" s="141"/>
      <c r="T30" s="141"/>
      <c r="U30" s="141"/>
      <c r="V30" s="141"/>
      <c r="W30" s="24"/>
      <c r="X30" s="13"/>
      <c r="Y30" s="24"/>
      <c r="Z30" s="24"/>
      <c r="AA30" s="124">
        <f t="shared" si="3"/>
        <v>0</v>
      </c>
    </row>
    <row r="31" spans="1:40" s="7" customFormat="1" x14ac:dyDescent="0.3">
      <c r="A31" s="17">
        <v>45420</v>
      </c>
      <c r="B31" s="161">
        <v>3342</v>
      </c>
      <c r="C31" s="7" t="s">
        <v>159</v>
      </c>
      <c r="D31" s="123">
        <v>45456</v>
      </c>
      <c r="E31" s="35">
        <v>165.7</v>
      </c>
      <c r="F31" s="148"/>
      <c r="G31" s="149"/>
      <c r="H31" s="149"/>
      <c r="I31" s="149"/>
      <c r="J31" s="149"/>
      <c r="K31" s="141"/>
      <c r="L31" s="141"/>
      <c r="M31" s="141"/>
      <c r="N31" s="141"/>
      <c r="O31" s="141"/>
      <c r="P31" s="141"/>
      <c r="Q31" s="141"/>
      <c r="R31" s="141"/>
      <c r="S31" s="141"/>
      <c r="T31" s="141">
        <v>165.7</v>
      </c>
      <c r="U31" s="141"/>
      <c r="V31" s="141"/>
      <c r="W31" s="24"/>
      <c r="X31" s="13"/>
      <c r="Y31" s="24"/>
      <c r="Z31" s="24"/>
      <c r="AA31" s="124">
        <f t="shared" si="3"/>
        <v>0</v>
      </c>
    </row>
    <row r="32" spans="1:40" s="7" customFormat="1" x14ac:dyDescent="0.3">
      <c r="A32" s="17">
        <v>45420</v>
      </c>
      <c r="B32" s="161">
        <v>3343</v>
      </c>
      <c r="C32" s="7" t="s">
        <v>160</v>
      </c>
      <c r="D32" s="123">
        <v>45428</v>
      </c>
      <c r="E32" s="35">
        <v>172.75</v>
      </c>
      <c r="F32" s="148"/>
      <c r="G32" s="149"/>
      <c r="H32" s="149"/>
      <c r="I32" s="149"/>
      <c r="J32" s="149"/>
      <c r="K32" s="141"/>
      <c r="L32" s="141"/>
      <c r="M32" s="141"/>
      <c r="N32" s="141"/>
      <c r="O32" s="141"/>
      <c r="P32" s="141"/>
      <c r="Q32" s="141"/>
      <c r="R32" s="141"/>
      <c r="S32" s="141"/>
      <c r="T32" s="141"/>
      <c r="U32" s="141"/>
      <c r="V32" s="141">
        <v>172.75</v>
      </c>
      <c r="W32" s="24"/>
      <c r="X32" s="13"/>
      <c r="Y32" s="24"/>
      <c r="Z32" s="24"/>
      <c r="AA32" s="124">
        <f t="shared" si="3"/>
        <v>0</v>
      </c>
    </row>
    <row r="33" spans="1:27" s="7" customFormat="1" x14ac:dyDescent="0.3">
      <c r="A33" s="17">
        <v>45424</v>
      </c>
      <c r="B33" s="161">
        <v>3344</v>
      </c>
      <c r="C33" s="7" t="s">
        <v>133</v>
      </c>
      <c r="D33" s="123">
        <v>45426</v>
      </c>
      <c r="E33" s="35">
        <v>45</v>
      </c>
      <c r="F33" s="148"/>
      <c r="G33" s="149"/>
      <c r="H33" s="149"/>
      <c r="I33" s="149"/>
      <c r="J33" s="149"/>
      <c r="K33" s="141">
        <v>45</v>
      </c>
      <c r="L33" s="141"/>
      <c r="M33" s="141"/>
      <c r="N33" s="141"/>
      <c r="O33" s="141"/>
      <c r="P33" s="141"/>
      <c r="Q33" s="141"/>
      <c r="R33" s="141"/>
      <c r="S33" s="141"/>
      <c r="T33" s="141"/>
      <c r="U33" s="141"/>
      <c r="V33" s="141"/>
      <c r="W33" s="24"/>
      <c r="X33" s="13"/>
      <c r="Y33" s="24"/>
      <c r="Z33" s="24"/>
      <c r="AA33" s="124">
        <f t="shared" si="3"/>
        <v>0</v>
      </c>
    </row>
    <row r="34" spans="1:27" s="7" customFormat="1" x14ac:dyDescent="0.3">
      <c r="A34" s="17">
        <v>45427</v>
      </c>
      <c r="B34" s="161">
        <v>3345</v>
      </c>
      <c r="C34" s="7" t="s">
        <v>161</v>
      </c>
      <c r="D34" s="123">
        <v>45433</v>
      </c>
      <c r="E34" s="35">
        <v>290</v>
      </c>
      <c r="F34" s="148"/>
      <c r="G34" s="149"/>
      <c r="H34" s="149"/>
      <c r="I34" s="149"/>
      <c r="J34" s="149"/>
      <c r="K34" s="141"/>
      <c r="L34" s="141"/>
      <c r="M34" s="141"/>
      <c r="N34" s="141"/>
      <c r="O34" s="141"/>
      <c r="P34" s="141"/>
      <c r="Q34" s="141"/>
      <c r="R34" s="141"/>
      <c r="S34" s="141"/>
      <c r="T34" s="141"/>
      <c r="U34" s="141"/>
      <c r="V34" s="141">
        <v>290</v>
      </c>
      <c r="W34" s="24"/>
      <c r="X34" s="13"/>
      <c r="Y34" s="24"/>
      <c r="Z34" s="24"/>
      <c r="AA34" s="124">
        <f>SUM(E27-F27-G27-H27-I27-J27-K27-L27-M27-N27-O27-P27-Q27-R27-S27-T27-U27-V27)</f>
        <v>0</v>
      </c>
    </row>
    <row r="35" spans="1:27" s="7" customFormat="1" x14ac:dyDescent="0.3">
      <c r="A35" s="17">
        <v>45431</v>
      </c>
      <c r="B35" s="161">
        <v>3346</v>
      </c>
      <c r="C35" s="7" t="s">
        <v>136</v>
      </c>
      <c r="D35" s="123">
        <v>45433</v>
      </c>
      <c r="E35" s="35">
        <v>45</v>
      </c>
      <c r="F35" s="148"/>
      <c r="G35" s="149"/>
      <c r="H35" s="149"/>
      <c r="I35" s="149"/>
      <c r="J35" s="149"/>
      <c r="K35" s="141">
        <v>45</v>
      </c>
      <c r="L35" s="141"/>
      <c r="M35" s="141"/>
      <c r="N35" s="141"/>
      <c r="O35" s="141"/>
      <c r="P35" s="141"/>
      <c r="Q35" s="141"/>
      <c r="R35" s="141"/>
      <c r="S35" s="141"/>
      <c r="T35" s="141"/>
      <c r="U35" s="141"/>
      <c r="V35" s="141"/>
      <c r="W35" s="24"/>
      <c r="X35" s="13"/>
      <c r="Y35" s="24"/>
      <c r="Z35" s="24"/>
      <c r="AA35" s="124">
        <f t="shared" ref="AA35:AA39" si="4">SUM(E35-F35-G35-H35-I35-J35-K35-L35-M35-N35-O35-P35-Q35-R35-S35-T35-U35-V35)</f>
        <v>0</v>
      </c>
    </row>
    <row r="36" spans="1:27" s="7" customFormat="1" x14ac:dyDescent="0.3">
      <c r="A36" s="17">
        <v>45431</v>
      </c>
      <c r="B36" s="31">
        <v>3347</v>
      </c>
      <c r="C36" s="32" t="s">
        <v>125</v>
      </c>
      <c r="D36" s="32">
        <v>45464</v>
      </c>
      <c r="E36" s="35">
        <v>70</v>
      </c>
      <c r="F36" s="148"/>
      <c r="G36" s="149"/>
      <c r="H36" s="149"/>
      <c r="I36" s="149"/>
      <c r="J36" s="149"/>
      <c r="K36" s="141"/>
      <c r="L36" s="141"/>
      <c r="M36" s="141"/>
      <c r="N36" s="141"/>
      <c r="O36" s="141"/>
      <c r="P36" s="141">
        <v>70</v>
      </c>
      <c r="Q36" s="141"/>
      <c r="R36" s="141"/>
      <c r="S36" s="141"/>
      <c r="T36" s="141"/>
      <c r="U36" s="141"/>
      <c r="V36" s="141"/>
      <c r="W36" s="24"/>
      <c r="X36" s="13"/>
      <c r="Y36" s="13"/>
      <c r="Z36" s="24"/>
      <c r="AA36" s="124">
        <f t="shared" si="4"/>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4"/>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4"/>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4"/>
        <v>0</v>
      </c>
    </row>
    <row r="40" spans="1:27" s="7" customFormat="1" x14ac:dyDescent="0.3">
      <c r="A40" s="32"/>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t="e">
        <f>SUM(#REF!-#REF!-#REF!-#REF!-#REF!-#REF!-#REF!-#REF!-#REF!-#REF!-#REF!-#REF!-#REF!-#REF!-#REF!-T40-U40-V40)</f>
        <v>#REF!</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SUM(E40-F40-G40-H40-I40-J40-K40-L40-M40-N40-O40-P40-Q40-R40-S40-T41-U41-V41)</f>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SUM(E41-F41-G41-H41-I41-J41-K41-L41-M41-N41-O41-P41-Q41-R41-S41-T42-U42-V42)</f>
        <v>0</v>
      </c>
    </row>
    <row r="43" spans="1:27" s="7" customFormat="1" x14ac:dyDescent="0.3">
      <c r="A43" s="37" t="s">
        <v>42</v>
      </c>
      <c r="B43" s="38" t="s">
        <v>26</v>
      </c>
      <c r="C43" s="39"/>
      <c r="D43" s="39"/>
      <c r="E43" s="40">
        <f t="shared" ref="E43:S43" si="5">SUM(E26:E42)</f>
        <v>3166.3399999999997</v>
      </c>
      <c r="F43" s="40">
        <f t="shared" si="5"/>
        <v>1983.33</v>
      </c>
      <c r="G43" s="40">
        <f t="shared" si="5"/>
        <v>0</v>
      </c>
      <c r="H43" s="40">
        <f t="shared" si="5"/>
        <v>0</v>
      </c>
      <c r="I43" s="40">
        <f t="shared" si="5"/>
        <v>0</v>
      </c>
      <c r="J43" s="40">
        <f t="shared" si="5"/>
        <v>141.66999999999999</v>
      </c>
      <c r="K43" s="40">
        <f t="shared" si="5"/>
        <v>90</v>
      </c>
      <c r="L43" s="40">
        <f t="shared" si="5"/>
        <v>261.60000000000002</v>
      </c>
      <c r="M43" s="40">
        <f t="shared" si="5"/>
        <v>0</v>
      </c>
      <c r="N43" s="40">
        <f t="shared" si="5"/>
        <v>0</v>
      </c>
      <c r="O43" s="40">
        <f t="shared" si="5"/>
        <v>0</v>
      </c>
      <c r="P43" s="40">
        <f t="shared" si="5"/>
        <v>70</v>
      </c>
      <c r="Q43" s="40">
        <f t="shared" si="5"/>
        <v>0</v>
      </c>
      <c r="R43" s="40">
        <f t="shared" si="5"/>
        <v>16.489999999999998</v>
      </c>
      <c r="S43" s="40">
        <f t="shared" si="5"/>
        <v>0</v>
      </c>
      <c r="T43" s="141"/>
      <c r="U43" s="141"/>
      <c r="V43" s="141"/>
      <c r="W43" s="24"/>
      <c r="X43" s="13"/>
      <c r="Y43" s="24"/>
      <c r="Z43" s="24"/>
      <c r="AA43" s="124">
        <f>SUM(E42-F42-G42-H42-I42-J42-K42-L42-M42-N42-O42-P42-Q42-R42-S42-T43-U43-V43)</f>
        <v>0</v>
      </c>
    </row>
    <row r="44" spans="1:27" s="42" customFormat="1" x14ac:dyDescent="0.3">
      <c r="A44" s="1"/>
      <c r="B44" s="1"/>
      <c r="C44" s="1"/>
      <c r="D44" s="1"/>
      <c r="E44" s="43"/>
      <c r="F44" s="43"/>
      <c r="G44" s="43"/>
      <c r="H44" s="43"/>
      <c r="I44" s="43"/>
      <c r="J44" s="43"/>
      <c r="K44" s="1"/>
      <c r="L44" s="1"/>
      <c r="M44" s="1"/>
      <c r="N44" s="1"/>
      <c r="O44" s="1"/>
      <c r="P44" s="1"/>
      <c r="Q44" s="1"/>
      <c r="R44" s="1"/>
      <c r="S44" s="1"/>
      <c r="T44" s="40">
        <f t="shared" ref="T44:V44" si="6">SUM(T26:T43)</f>
        <v>165.7</v>
      </c>
      <c r="U44" s="40">
        <f t="shared" si="6"/>
        <v>19.8</v>
      </c>
      <c r="V44" s="40">
        <f t="shared" si="6"/>
        <v>462.75</v>
      </c>
      <c r="W44" s="41"/>
      <c r="X44" s="41"/>
      <c r="Y44" s="41"/>
      <c r="Z44" s="41"/>
      <c r="AA44" s="124"/>
    </row>
    <row r="45" spans="1:27" x14ac:dyDescent="0.3">
      <c r="E45" s="43"/>
      <c r="F45" s="43"/>
      <c r="G45" s="43"/>
      <c r="H45" s="43"/>
      <c r="I45" s="43"/>
      <c r="J45"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7">B51-C51</f>
        <v>-3187.0599999999995</v>
      </c>
      <c r="E51" s="43"/>
      <c r="F51" s="82" t="s">
        <v>34</v>
      </c>
      <c r="G51" s="43"/>
      <c r="H51" s="83">
        <v>28353.83</v>
      </c>
      <c r="I51" s="36"/>
      <c r="J51" s="88"/>
      <c r="K51" s="20"/>
      <c r="L51" s="84" t="s">
        <v>35</v>
      </c>
      <c r="M51" s="85"/>
      <c r="N51" s="86">
        <v>38457.72</v>
      </c>
    </row>
    <row r="52" spans="1:24" ht="15.75" customHeight="1" x14ac:dyDescent="0.3">
      <c r="A52" s="1" t="s">
        <v>36</v>
      </c>
      <c r="B52" s="20">
        <f>March!B18</f>
        <v>1065.7</v>
      </c>
      <c r="C52" s="76">
        <f>March!E44</f>
        <v>4245.78</v>
      </c>
      <c r="D52" s="77">
        <f t="shared" si="7"/>
        <v>-3180.08</v>
      </c>
      <c r="E52" s="43"/>
      <c r="F52" s="241" t="s">
        <v>37</v>
      </c>
      <c r="G52" s="241"/>
      <c r="H52" s="87"/>
      <c r="I52" s="36"/>
      <c r="J52" s="88"/>
      <c r="K52" s="20"/>
      <c r="L52" s="89" t="s">
        <v>38</v>
      </c>
      <c r="M52" s="85"/>
      <c r="N52" s="86">
        <f>B63</f>
        <v>11882.51</v>
      </c>
    </row>
    <row r="53" spans="1:24" ht="15.75" customHeight="1" x14ac:dyDescent="0.3">
      <c r="A53" s="1" t="s">
        <v>39</v>
      </c>
      <c r="B53" s="20">
        <f>April!B18</f>
        <v>3312.6</v>
      </c>
      <c r="C53" s="76">
        <f>April!E44</f>
        <v>2637.7000000000003</v>
      </c>
      <c r="D53" s="77">
        <f t="shared" si="7"/>
        <v>674.89999999999964</v>
      </c>
      <c r="F53" s="241" t="s">
        <v>40</v>
      </c>
      <c r="G53" s="241"/>
      <c r="H53" s="90">
        <v>399</v>
      </c>
      <c r="I53" s="34"/>
      <c r="J53" s="88"/>
      <c r="K53" s="20"/>
      <c r="L53" s="91" t="s">
        <v>41</v>
      </c>
      <c r="M53" s="92"/>
      <c r="N53" s="93">
        <f>C63</f>
        <v>22385.4</v>
      </c>
    </row>
    <row r="54" spans="1:24" ht="15" customHeight="1" x14ac:dyDescent="0.3">
      <c r="A54" s="1" t="s">
        <v>42</v>
      </c>
      <c r="B54" s="20">
        <f>B18</f>
        <v>3042.43</v>
      </c>
      <c r="C54" s="76">
        <f>E43</f>
        <v>3166.3399999999997</v>
      </c>
      <c r="D54" s="77">
        <f t="shared" si="7"/>
        <v>-123.90999999999985</v>
      </c>
      <c r="F54" s="241" t="s">
        <v>43</v>
      </c>
      <c r="G54" s="241"/>
      <c r="H54" s="90">
        <f>H51+H52-H53</f>
        <v>27954.83</v>
      </c>
      <c r="I54" s="34"/>
      <c r="L54" s="94"/>
      <c r="M54" s="95"/>
      <c r="N54" s="96"/>
    </row>
    <row r="55" spans="1:24" s="44" customFormat="1" x14ac:dyDescent="0.3">
      <c r="A55" s="1" t="s">
        <v>44</v>
      </c>
      <c r="B55" s="1"/>
      <c r="C55" s="76"/>
      <c r="D55" s="77">
        <f t="shared" si="7"/>
        <v>0</v>
      </c>
      <c r="E55" s="85"/>
      <c r="F55" s="97"/>
      <c r="G55" s="1"/>
      <c r="H55" s="90"/>
      <c r="I55" s="34"/>
      <c r="J55" s="1"/>
      <c r="K55" s="1"/>
      <c r="L55" s="81" t="s">
        <v>43</v>
      </c>
      <c r="M55" s="1"/>
      <c r="N55" s="86">
        <f>N51+N52-N53</f>
        <v>27954.83</v>
      </c>
      <c r="O55" s="1"/>
      <c r="P55" s="1"/>
      <c r="Q55" s="1"/>
      <c r="R55" s="1"/>
      <c r="S55" s="1"/>
      <c r="T55" s="1"/>
      <c r="U55" s="1"/>
      <c r="V55" s="1"/>
      <c r="W55" s="1"/>
      <c r="X55" s="1"/>
    </row>
    <row r="56" spans="1:24" s="44" customFormat="1" ht="29.25" customHeight="1" x14ac:dyDescent="0.3">
      <c r="A56" s="1" t="s">
        <v>45</v>
      </c>
      <c r="B56" s="1"/>
      <c r="C56" s="76"/>
      <c r="D56" s="77">
        <f t="shared" si="7"/>
        <v>0</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1"/>
      <c r="C57" s="76"/>
      <c r="D57" s="77">
        <f t="shared" si="7"/>
        <v>0</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1"/>
      <c r="C58" s="76"/>
      <c r="D58" s="77">
        <f t="shared" si="7"/>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
      <c r="C59" s="76"/>
      <c r="D59" s="77">
        <f t="shared" si="7"/>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77">
        <f t="shared" si="7"/>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7"/>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11882.51</v>
      </c>
      <c r="C63" s="100">
        <f>SUM(C50:C61)</f>
        <v>22385.4</v>
      </c>
      <c r="D63" s="77">
        <f t="shared" si="7"/>
        <v>-10502.890000000001</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23" priority="1" stopIfTrue="1" operator="equal">
      <formula>#REF!</formula>
    </cfRule>
  </conditionalFormatting>
  <conditionalFormatting sqref="H54:I54">
    <cfRule type="cellIs" dxfId="22" priority="3" stopIfTrue="1" operator="equal">
      <formula>#REF!</formula>
    </cfRule>
  </conditionalFormatting>
  <conditionalFormatting sqref="M54:N54">
    <cfRule type="cellIs" dxfId="21"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3B5E-1D83-4C47-8A93-118B4AA2D5D3}">
  <sheetPr>
    <pageSetUpPr fitToPage="1"/>
  </sheetPr>
  <dimension ref="A1:AN69"/>
  <sheetViews>
    <sheetView topLeftCell="A20" zoomScale="95" zoomScaleNormal="80" workbookViewId="0">
      <selection activeCell="D4" sqref="D4"/>
    </sheetView>
  </sheetViews>
  <sheetFormatPr defaultColWidth="8.81640625" defaultRowHeight="14" x14ac:dyDescent="0.3"/>
  <cols>
    <col min="1"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163</v>
      </c>
      <c r="B2" s="9">
        <v>805</v>
      </c>
      <c r="C2" s="11"/>
      <c r="D2" s="10"/>
      <c r="E2" s="140"/>
      <c r="F2" s="141"/>
      <c r="G2" s="141">
        <v>805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45453</v>
      </c>
      <c r="B3" s="9">
        <v>859.4</v>
      </c>
      <c r="C3" s="11"/>
      <c r="D3" s="10">
        <v>859.4</v>
      </c>
      <c r="E3" s="140">
        <v>201</v>
      </c>
      <c r="F3" s="141">
        <v>193</v>
      </c>
      <c r="G3" s="141"/>
      <c r="H3" s="142">
        <v>65.400000000000006</v>
      </c>
      <c r="I3" s="142">
        <v>44</v>
      </c>
      <c r="J3" s="142">
        <v>65</v>
      </c>
      <c r="K3" s="141"/>
      <c r="L3" s="140"/>
      <c r="M3" s="141"/>
      <c r="N3" s="141">
        <v>75</v>
      </c>
      <c r="O3" s="141"/>
      <c r="P3" s="141"/>
      <c r="Q3" s="141"/>
      <c r="R3" s="141"/>
      <c r="S3" s="141">
        <v>216</v>
      </c>
      <c r="T3" s="141"/>
      <c r="U3" s="141"/>
      <c r="V3" s="141"/>
      <c r="W3" s="141"/>
      <c r="X3" s="141"/>
      <c r="Y3" s="141"/>
      <c r="Z3" s="9"/>
      <c r="AA3" s="13">
        <f t="shared" ref="AA3:AA8" si="0">SUM(B3-E3-F3-G3-H3-I3-J3-K3-L3-M3-N3-O3-P3-Q3-R3-S3-T3-U3-V3-W3-X3-Y3)</f>
        <v>0</v>
      </c>
      <c r="AB3" s="13"/>
      <c r="AC3" s="13"/>
      <c r="AD3" s="13"/>
      <c r="AE3" s="14"/>
      <c r="AF3" s="13"/>
      <c r="AG3" s="13"/>
    </row>
    <row r="4" spans="1:35" s="7" customFormat="1" x14ac:dyDescent="0.3">
      <c r="A4" s="8"/>
      <c r="B4" s="9"/>
      <c r="C4" s="11"/>
      <c r="D4" s="10"/>
      <c r="E4" s="140"/>
      <c r="F4" s="141"/>
      <c r="G4" s="141"/>
      <c r="H4" s="142"/>
      <c r="I4" s="142"/>
      <c r="J4" s="142"/>
      <c r="K4" s="141"/>
      <c r="L4" s="140"/>
      <c r="M4" s="141"/>
      <c r="N4" s="141"/>
      <c r="O4" s="141"/>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c r="B5" s="9"/>
      <c r="C5" s="11"/>
      <c r="D5" s="10"/>
      <c r="E5" s="140"/>
      <c r="F5" s="141"/>
      <c r="G5" s="141"/>
      <c r="H5" s="142"/>
      <c r="I5" s="142"/>
      <c r="J5" s="142"/>
      <c r="K5" s="141"/>
      <c r="L5" s="140"/>
      <c r="M5" s="141"/>
      <c r="N5" s="141"/>
      <c r="O5" s="141"/>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c r="B6" s="9"/>
      <c r="C6" s="11"/>
      <c r="D6" s="10"/>
      <c r="E6" s="140"/>
      <c r="F6" s="141"/>
      <c r="G6" s="141"/>
      <c r="H6" s="142"/>
      <c r="I6" s="142"/>
      <c r="J6" s="142"/>
      <c r="K6" s="141"/>
      <c r="L6" s="140"/>
      <c r="M6" s="141"/>
      <c r="N6" s="141"/>
      <c r="O6" s="141"/>
      <c r="P6" s="141"/>
      <c r="Q6" s="141"/>
      <c r="R6" s="141"/>
      <c r="S6" s="141"/>
      <c r="T6" s="141"/>
      <c r="U6" s="141"/>
      <c r="V6" s="141"/>
      <c r="W6" s="141"/>
      <c r="X6" s="141"/>
      <c r="Y6" s="141"/>
      <c r="Z6" s="9"/>
      <c r="AA6" s="13">
        <f t="shared" si="0"/>
        <v>0</v>
      </c>
      <c r="AB6" s="13"/>
      <c r="AC6" s="13"/>
      <c r="AD6" s="13"/>
      <c r="AE6" s="14"/>
      <c r="AF6" s="13"/>
      <c r="AG6" s="13"/>
    </row>
    <row r="7" spans="1:35" s="7" customFormat="1" x14ac:dyDescent="0.3">
      <c r="A7" s="8"/>
      <c r="B7" s="9"/>
      <c r="C7" s="11"/>
      <c r="D7" s="10"/>
      <c r="E7" s="140"/>
      <c r="F7" s="141"/>
      <c r="G7" s="141"/>
      <c r="H7" s="142"/>
      <c r="I7" s="142"/>
      <c r="J7" s="142"/>
      <c r="K7" s="141"/>
      <c r="L7" s="140"/>
      <c r="M7" s="141"/>
      <c r="N7" s="141"/>
      <c r="O7" s="141"/>
      <c r="P7" s="141"/>
      <c r="Q7" s="141"/>
      <c r="R7" s="141"/>
      <c r="S7" s="141"/>
      <c r="T7" s="141"/>
      <c r="U7" s="141"/>
      <c r="V7" s="141"/>
      <c r="W7" s="141"/>
      <c r="X7" s="141"/>
      <c r="Y7" s="141"/>
      <c r="Z7" s="9"/>
      <c r="AA7" s="13">
        <f t="shared" si="0"/>
        <v>0</v>
      </c>
      <c r="AB7" s="13"/>
      <c r="AC7" s="13"/>
      <c r="AD7" s="13"/>
      <c r="AE7" s="14"/>
      <c r="AF7" s="13"/>
      <c r="AG7" s="13"/>
    </row>
    <row r="8" spans="1:35" s="7" customFormat="1" x14ac:dyDescent="0.3">
      <c r="A8" s="8"/>
      <c r="B8" s="9"/>
      <c r="C8" s="11"/>
      <c r="D8" s="10"/>
      <c r="E8" s="140"/>
      <c r="F8" s="141"/>
      <c r="G8" s="141"/>
      <c r="H8" s="142"/>
      <c r="I8" s="142"/>
      <c r="J8" s="142"/>
      <c r="K8" s="141"/>
      <c r="L8" s="140"/>
      <c r="M8" s="141"/>
      <c r="N8" s="141"/>
      <c r="O8" s="141"/>
      <c r="P8" s="141"/>
      <c r="Q8" s="141"/>
      <c r="R8" s="141"/>
      <c r="S8" s="141"/>
      <c r="T8" s="141"/>
      <c r="U8" s="141"/>
      <c r="V8" s="141"/>
      <c r="W8" s="141"/>
      <c r="X8" s="141"/>
      <c r="Y8" s="141"/>
      <c r="Z8" s="9"/>
      <c r="AA8" s="13">
        <f t="shared" si="0"/>
        <v>0</v>
      </c>
      <c r="AB8" s="13"/>
      <c r="AC8" s="13"/>
      <c r="AD8" s="13"/>
      <c r="AE8" s="14"/>
      <c r="AF8" s="13"/>
      <c r="AG8" s="13"/>
    </row>
    <row r="9" spans="1:35" s="7" customFormat="1" x14ac:dyDescent="0.3">
      <c r="A9" s="8"/>
      <c r="B9" s="15"/>
      <c r="C9" s="11"/>
      <c r="D9" s="16"/>
      <c r="E9" s="140"/>
      <c r="F9" s="141"/>
      <c r="G9" s="141"/>
      <c r="H9" s="142"/>
      <c r="I9" s="142"/>
      <c r="J9" s="142"/>
      <c r="K9" s="141"/>
      <c r="L9" s="141"/>
      <c r="M9" s="141"/>
      <c r="N9" s="141"/>
      <c r="O9" s="141"/>
      <c r="P9" s="141"/>
      <c r="Q9" s="141"/>
      <c r="R9" s="141"/>
      <c r="S9" s="141"/>
      <c r="T9" s="141"/>
      <c r="U9" s="141"/>
      <c r="V9" s="141"/>
      <c r="W9" s="141"/>
      <c r="X9" s="141"/>
      <c r="Y9" s="141"/>
      <c r="Z9" s="9"/>
      <c r="AA9" s="13">
        <f t="shared" ref="AA9:AA18" si="1">SUM(B9-E9-F9-G9-H9-I9-J9-K9-L9-M9-N9-O9-P9-Q9-R9-S9-T9-U9-V9-W9-X9-Y9)</f>
        <v>0</v>
      </c>
      <c r="AB9" s="13"/>
      <c r="AC9" s="13"/>
      <c r="AD9" s="13"/>
      <c r="AE9" s="14"/>
      <c r="AF9" s="13"/>
      <c r="AG9" s="13"/>
      <c r="AI9" s="12"/>
    </row>
    <row r="10" spans="1:35" s="7" customFormat="1" x14ac:dyDescent="0.3">
      <c r="A10" s="17"/>
      <c r="B10" s="15"/>
      <c r="C10" s="11"/>
      <c r="D10" s="16"/>
      <c r="E10" s="140"/>
      <c r="F10" s="141"/>
      <c r="G10" s="141"/>
      <c r="H10" s="142"/>
      <c r="I10" s="142"/>
      <c r="J10" s="142"/>
      <c r="K10" s="141"/>
      <c r="L10" s="141"/>
      <c r="M10" s="141"/>
      <c r="N10" s="141"/>
      <c r="O10" s="141"/>
      <c r="P10" s="141"/>
      <c r="Q10" s="141"/>
      <c r="R10" s="141"/>
      <c r="S10" s="141"/>
      <c r="T10" s="141"/>
      <c r="U10" s="141"/>
      <c r="V10" s="141"/>
      <c r="W10" s="141"/>
      <c r="X10" s="141"/>
      <c r="Y10" s="141"/>
      <c r="Z10" s="9"/>
      <c r="AA10" s="13">
        <f t="shared" si="1"/>
        <v>0</v>
      </c>
      <c r="AB10" s="13"/>
      <c r="AC10" s="13"/>
      <c r="AD10" s="13"/>
      <c r="AE10" s="14"/>
      <c r="AF10" s="13"/>
      <c r="AG10" s="13"/>
      <c r="AI10" s="18"/>
    </row>
    <row r="11" spans="1:35" s="7" customFormat="1" x14ac:dyDescent="0.3">
      <c r="A11" s="8"/>
      <c r="B11" s="15"/>
      <c r="C11" s="11"/>
      <c r="D11" s="16"/>
      <c r="E11" s="141"/>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c r="B12" s="15"/>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9"/>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3"/>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3"/>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1664.4</v>
      </c>
      <c r="C18" s="157"/>
      <c r="D18" s="157">
        <f>SUM(D2:D17)</f>
        <v>859.4</v>
      </c>
      <c r="E18" s="159">
        <f>SUM(E2:E17)</f>
        <v>201</v>
      </c>
      <c r="F18" s="159">
        <f t="shared" ref="F18:Y18" si="2">SUM(F2:F17)</f>
        <v>193</v>
      </c>
      <c r="G18" s="159">
        <f t="shared" si="2"/>
        <v>805</v>
      </c>
      <c r="H18" s="159">
        <f t="shared" si="2"/>
        <v>65.400000000000006</v>
      </c>
      <c r="I18" s="159">
        <f t="shared" si="2"/>
        <v>44</v>
      </c>
      <c r="J18" s="159">
        <f t="shared" si="2"/>
        <v>65</v>
      </c>
      <c r="K18" s="159">
        <f t="shared" si="2"/>
        <v>0</v>
      </c>
      <c r="L18" s="159">
        <f t="shared" si="2"/>
        <v>0</v>
      </c>
      <c r="M18" s="159">
        <f t="shared" si="2"/>
        <v>0</v>
      </c>
      <c r="N18" s="159">
        <f t="shared" si="2"/>
        <v>75</v>
      </c>
      <c r="O18" s="159">
        <f t="shared" si="2"/>
        <v>0</v>
      </c>
      <c r="P18" s="159">
        <f t="shared" si="2"/>
        <v>0</v>
      </c>
      <c r="Q18" s="159">
        <f t="shared" si="2"/>
        <v>0</v>
      </c>
      <c r="R18" s="159">
        <f t="shared" si="2"/>
        <v>0</v>
      </c>
      <c r="S18" s="159">
        <f t="shared" si="2"/>
        <v>216</v>
      </c>
      <c r="T18" s="159">
        <f t="shared" si="2"/>
        <v>0</v>
      </c>
      <c r="U18" s="159">
        <f t="shared" si="2"/>
        <v>0</v>
      </c>
      <c r="V18" s="159">
        <f t="shared" si="2"/>
        <v>0</v>
      </c>
      <c r="W18" s="159">
        <f t="shared" si="2"/>
        <v>0</v>
      </c>
      <c r="X18" s="159">
        <f t="shared" si="2"/>
        <v>0</v>
      </c>
      <c r="Y18" s="159">
        <f t="shared" si="2"/>
        <v>0</v>
      </c>
      <c r="Z18" s="155"/>
      <c r="AA18" s="156">
        <f t="shared" si="1"/>
        <v>1.1368683772161603E-13</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45446</v>
      </c>
      <c r="B26" s="31" t="s">
        <v>164</v>
      </c>
      <c r="C26" s="32" t="s">
        <v>111</v>
      </c>
      <c r="D26" s="32"/>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45453</v>
      </c>
      <c r="B27" s="7" t="s">
        <v>156</v>
      </c>
      <c r="C27" s="7" t="s">
        <v>129</v>
      </c>
      <c r="E27" s="35">
        <v>261.60000000000002</v>
      </c>
      <c r="F27" s="148"/>
      <c r="G27" s="149"/>
      <c r="H27" s="149"/>
      <c r="I27" s="149"/>
      <c r="J27" s="149"/>
      <c r="K27" s="141"/>
      <c r="L27" s="141">
        <v>261.60000000000002</v>
      </c>
      <c r="M27" s="141"/>
      <c r="N27" s="141"/>
      <c r="O27" s="141"/>
      <c r="P27" s="141"/>
      <c r="Q27" s="141"/>
      <c r="R27" s="141"/>
      <c r="S27" s="141"/>
      <c r="T27" s="141"/>
      <c r="U27" s="141"/>
      <c r="V27" s="141"/>
      <c r="W27" s="24"/>
      <c r="X27" s="13"/>
      <c r="Y27" s="24"/>
      <c r="Z27" s="24"/>
      <c r="AA27" s="124">
        <f t="shared" ref="AA27:AA44" si="3">SUM(E27-F27-G27-H27-I27-J27-K27-L27-M27-N27-O27-P27-Q27-R27-S27-T27-U27-V27)</f>
        <v>0</v>
      </c>
    </row>
    <row r="28" spans="1:40" s="7" customFormat="1" x14ac:dyDescent="0.3">
      <c r="A28" s="17">
        <v>45463</v>
      </c>
      <c r="B28" s="7" t="s">
        <v>157</v>
      </c>
      <c r="C28" s="7" t="s">
        <v>146</v>
      </c>
      <c r="E28" s="35">
        <v>1938.33</v>
      </c>
      <c r="F28" s="148">
        <v>1938.33</v>
      </c>
      <c r="G28" s="149"/>
      <c r="H28" s="149"/>
      <c r="I28" s="149"/>
      <c r="J28" s="149"/>
      <c r="K28" s="141"/>
      <c r="L28" s="141"/>
      <c r="M28" s="141"/>
      <c r="N28" s="141"/>
      <c r="O28" s="141"/>
      <c r="P28" s="141"/>
      <c r="Q28" s="141"/>
      <c r="R28" s="141"/>
      <c r="S28" s="141"/>
      <c r="T28" s="141"/>
      <c r="U28" s="141"/>
      <c r="V28" s="141"/>
      <c r="W28" s="24"/>
      <c r="X28" s="13"/>
      <c r="Y28" s="24"/>
      <c r="Z28" s="24"/>
      <c r="AA28" s="124">
        <f t="shared" si="3"/>
        <v>0</v>
      </c>
    </row>
    <row r="29" spans="1:40" s="7" customFormat="1" x14ac:dyDescent="0.3">
      <c r="A29" s="17">
        <v>45471</v>
      </c>
      <c r="B29" s="7" t="s">
        <v>157</v>
      </c>
      <c r="C29" s="7" t="s">
        <v>128</v>
      </c>
      <c r="E29" s="35">
        <v>39.6</v>
      </c>
      <c r="F29" s="148"/>
      <c r="G29" s="149"/>
      <c r="H29" s="149"/>
      <c r="I29" s="149"/>
      <c r="J29" s="149"/>
      <c r="K29" s="141"/>
      <c r="L29" s="141"/>
      <c r="M29" s="141"/>
      <c r="N29" s="141"/>
      <c r="O29" s="141"/>
      <c r="P29" s="141"/>
      <c r="Q29" s="141"/>
      <c r="R29" s="141"/>
      <c r="S29" s="141"/>
      <c r="T29" s="141"/>
      <c r="U29" s="141">
        <v>39.6</v>
      </c>
      <c r="V29" s="141"/>
      <c r="W29" s="24"/>
      <c r="X29" s="13"/>
      <c r="Y29" s="24"/>
      <c r="Z29" s="24"/>
      <c r="AA29" s="124">
        <f t="shared" si="3"/>
        <v>0</v>
      </c>
    </row>
    <row r="30" spans="1:40" s="7" customFormat="1" x14ac:dyDescent="0.3">
      <c r="A30" s="17">
        <v>45445</v>
      </c>
      <c r="B30" s="7">
        <v>3348</v>
      </c>
      <c r="C30" s="7" t="s">
        <v>130</v>
      </c>
      <c r="D30" s="17">
        <v>45453</v>
      </c>
      <c r="E30" s="35">
        <v>1089.43</v>
      </c>
      <c r="F30" s="148"/>
      <c r="G30" s="149"/>
      <c r="H30" s="149"/>
      <c r="I30" s="149"/>
      <c r="J30" s="149"/>
      <c r="K30" s="141"/>
      <c r="L30" s="141"/>
      <c r="M30" s="141"/>
      <c r="N30" s="141">
        <v>1089.43</v>
      </c>
      <c r="O30" s="141"/>
      <c r="P30" s="141"/>
      <c r="Q30" s="141"/>
      <c r="R30" s="141"/>
      <c r="S30" s="141"/>
      <c r="T30" s="141"/>
      <c r="U30" s="141"/>
      <c r="V30" s="141"/>
      <c r="W30" s="24"/>
      <c r="X30" s="13"/>
      <c r="Y30" s="24"/>
      <c r="Z30" s="24"/>
      <c r="AA30" s="124">
        <f t="shared" si="3"/>
        <v>0</v>
      </c>
    </row>
    <row r="31" spans="1:40" s="7" customFormat="1" x14ac:dyDescent="0.3">
      <c r="A31" s="17">
        <v>45452</v>
      </c>
      <c r="B31" s="7">
        <v>3349</v>
      </c>
      <c r="C31" s="7" t="s">
        <v>133</v>
      </c>
      <c r="D31" s="17">
        <v>45454</v>
      </c>
      <c r="E31" s="35">
        <v>45</v>
      </c>
      <c r="F31" s="148"/>
      <c r="G31" s="149"/>
      <c r="H31" s="149"/>
      <c r="I31" s="149"/>
      <c r="J31" s="149"/>
      <c r="K31" s="141">
        <v>45</v>
      </c>
      <c r="L31" s="141"/>
      <c r="M31" s="141"/>
      <c r="N31" s="141"/>
      <c r="O31" s="141"/>
      <c r="P31" s="141"/>
      <c r="Q31" s="141"/>
      <c r="R31" s="141"/>
      <c r="S31" s="141"/>
      <c r="T31" s="141"/>
      <c r="U31" s="141"/>
      <c r="V31" s="141"/>
      <c r="W31" s="24"/>
      <c r="X31" s="13"/>
      <c r="Y31" s="24"/>
      <c r="Z31" s="24"/>
      <c r="AA31" s="124">
        <f t="shared" si="3"/>
        <v>0</v>
      </c>
    </row>
    <row r="32" spans="1:40" s="7" customFormat="1" x14ac:dyDescent="0.3">
      <c r="A32" s="17">
        <v>45455</v>
      </c>
      <c r="B32" s="7">
        <v>3350</v>
      </c>
      <c r="C32" s="7" t="s">
        <v>165</v>
      </c>
      <c r="D32" s="17">
        <v>45525</v>
      </c>
      <c r="E32" s="35">
        <v>134.6</v>
      </c>
      <c r="F32" s="148"/>
      <c r="G32" s="149"/>
      <c r="H32" s="149"/>
      <c r="I32" s="149"/>
      <c r="J32" s="149"/>
      <c r="K32" s="141"/>
      <c r="L32" s="141"/>
      <c r="M32" s="141"/>
      <c r="N32" s="141"/>
      <c r="O32" s="141"/>
      <c r="P32" s="141"/>
      <c r="Q32" s="141"/>
      <c r="R32" s="141"/>
      <c r="S32" s="141"/>
      <c r="T32" s="141">
        <v>134.6</v>
      </c>
      <c r="U32" s="141"/>
      <c r="V32" s="141"/>
      <c r="W32" s="24"/>
      <c r="X32" s="13"/>
      <c r="Y32" s="24"/>
      <c r="Z32" s="24"/>
      <c r="AA32" s="124">
        <f t="shared" si="3"/>
        <v>0</v>
      </c>
    </row>
    <row r="33" spans="1:27" s="7" customFormat="1" x14ac:dyDescent="0.3">
      <c r="A33" s="17">
        <v>45466</v>
      </c>
      <c r="B33" s="7">
        <v>3351</v>
      </c>
      <c r="C33" s="7" t="s">
        <v>166</v>
      </c>
      <c r="D33" s="17">
        <v>45468</v>
      </c>
      <c r="E33" s="35">
        <v>45</v>
      </c>
      <c r="F33" s="148"/>
      <c r="G33" s="149"/>
      <c r="H33" s="149"/>
      <c r="I33" s="149"/>
      <c r="J33" s="149"/>
      <c r="K33" s="141">
        <v>45</v>
      </c>
      <c r="L33" s="141"/>
      <c r="M33" s="141"/>
      <c r="N33" s="141"/>
      <c r="O33" s="141"/>
      <c r="P33" s="141"/>
      <c r="Q33" s="141"/>
      <c r="R33" s="141"/>
      <c r="S33" s="141"/>
      <c r="T33" s="141"/>
      <c r="U33" s="141"/>
      <c r="V33" s="141"/>
      <c r="W33" s="24"/>
      <c r="X33" s="13"/>
      <c r="Y33" s="24"/>
      <c r="Z33" s="24"/>
      <c r="AA33" s="124">
        <f t="shared" si="3"/>
        <v>0</v>
      </c>
    </row>
    <row r="34" spans="1:27" s="7" customFormat="1" x14ac:dyDescent="0.3">
      <c r="A34" s="17"/>
      <c r="E34" s="35"/>
      <c r="F34" s="148"/>
      <c r="G34" s="149"/>
      <c r="H34" s="149"/>
      <c r="I34" s="149"/>
      <c r="J34" s="149"/>
      <c r="K34" s="141"/>
      <c r="L34" s="141"/>
      <c r="M34" s="141"/>
      <c r="N34" s="141"/>
      <c r="O34" s="141"/>
      <c r="P34" s="141"/>
      <c r="Q34" s="141"/>
      <c r="R34" s="141"/>
      <c r="S34" s="141"/>
      <c r="T34" s="141"/>
      <c r="U34" s="141"/>
      <c r="V34" s="141"/>
      <c r="W34" s="24"/>
      <c r="X34" s="13"/>
      <c r="Y34" s="24"/>
      <c r="Z34" s="24"/>
      <c r="AA34" s="124">
        <f t="shared" si="3"/>
        <v>0</v>
      </c>
    </row>
    <row r="35" spans="1:27" s="7" customFormat="1" x14ac:dyDescent="0.3">
      <c r="A35" s="17"/>
      <c r="E35" s="35"/>
      <c r="F35" s="148"/>
      <c r="G35" s="149"/>
      <c r="H35" s="149"/>
      <c r="I35" s="149"/>
      <c r="J35" s="149"/>
      <c r="K35" s="141"/>
      <c r="L35" s="141"/>
      <c r="M35" s="141"/>
      <c r="N35" s="141"/>
      <c r="O35" s="141"/>
      <c r="P35" s="141"/>
      <c r="Q35" s="141"/>
      <c r="R35" s="141"/>
      <c r="S35" s="141"/>
      <c r="T35" s="141"/>
      <c r="U35" s="141"/>
      <c r="V35" s="141"/>
      <c r="W35" s="24"/>
      <c r="X35" s="13"/>
      <c r="Y35" s="24"/>
      <c r="Z35" s="24"/>
      <c r="AA35" s="124">
        <f t="shared" si="3"/>
        <v>0</v>
      </c>
    </row>
    <row r="36" spans="1:27" s="7" customFormat="1" x14ac:dyDescent="0.3">
      <c r="A36" s="17"/>
      <c r="B36" s="31"/>
      <c r="C36" s="32"/>
      <c r="D36" s="32"/>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3"/>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3"/>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3"/>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8" t="s">
        <v>44</v>
      </c>
      <c r="B44" s="38" t="s">
        <v>26</v>
      </c>
      <c r="C44" s="39"/>
      <c r="D44" s="39"/>
      <c r="E44" s="40">
        <f>SUM(E26:E43)</f>
        <v>3695.23</v>
      </c>
      <c r="F44" s="40">
        <f t="shared" ref="F44:V44" si="4">SUM(F26:F43)</f>
        <v>1938.33</v>
      </c>
      <c r="G44" s="40">
        <f t="shared" si="4"/>
        <v>0</v>
      </c>
      <c r="H44" s="40">
        <f t="shared" si="4"/>
        <v>0</v>
      </c>
      <c r="I44" s="40">
        <f t="shared" si="4"/>
        <v>0</v>
      </c>
      <c r="J44" s="40">
        <f t="shared" si="4"/>
        <v>141.66999999999999</v>
      </c>
      <c r="K44" s="40">
        <f t="shared" si="4"/>
        <v>90</v>
      </c>
      <c r="L44" s="40">
        <f t="shared" si="4"/>
        <v>261.60000000000002</v>
      </c>
      <c r="M44" s="40">
        <f t="shared" si="4"/>
        <v>0</v>
      </c>
      <c r="N44" s="40">
        <f t="shared" si="4"/>
        <v>1089.43</v>
      </c>
      <c r="O44" s="40">
        <f t="shared" si="4"/>
        <v>0</v>
      </c>
      <c r="P44" s="40">
        <f t="shared" si="4"/>
        <v>0</v>
      </c>
      <c r="Q44" s="40">
        <f t="shared" si="4"/>
        <v>0</v>
      </c>
      <c r="R44" s="40">
        <f t="shared" si="4"/>
        <v>0</v>
      </c>
      <c r="S44" s="40">
        <f t="shared" si="4"/>
        <v>0</v>
      </c>
      <c r="T44" s="40">
        <f t="shared" si="4"/>
        <v>134.6</v>
      </c>
      <c r="U44" s="40">
        <f t="shared" si="4"/>
        <v>39.6</v>
      </c>
      <c r="V44" s="40">
        <f t="shared" si="4"/>
        <v>0</v>
      </c>
      <c r="W44" s="41"/>
      <c r="X44" s="41"/>
      <c r="Y44" s="41"/>
      <c r="Z44" s="41"/>
      <c r="AA44" s="124">
        <f t="shared" si="3"/>
        <v>4.9737991503207013E-14</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5">B51-C51</f>
        <v>-3187.0599999999995</v>
      </c>
      <c r="E51" s="43"/>
      <c r="F51" s="82" t="s">
        <v>34</v>
      </c>
      <c r="G51" s="43"/>
      <c r="H51" s="83">
        <v>26058.6</v>
      </c>
      <c r="I51" s="36"/>
      <c r="J51" s="88"/>
      <c r="K51" s="20"/>
      <c r="L51" s="84" t="s">
        <v>35</v>
      </c>
      <c r="M51" s="85"/>
      <c r="N51" s="86">
        <v>38457.72</v>
      </c>
    </row>
    <row r="52" spans="1:24" ht="15.75" customHeight="1" x14ac:dyDescent="0.3">
      <c r="A52" s="1" t="s">
        <v>36</v>
      </c>
      <c r="B52" s="20">
        <f>March!B18</f>
        <v>1065.7</v>
      </c>
      <c r="C52" s="76">
        <f>March!E44</f>
        <v>4245.78</v>
      </c>
      <c r="D52" s="77">
        <f t="shared" si="5"/>
        <v>-3180.08</v>
      </c>
      <c r="E52" s="43"/>
      <c r="F52" s="241" t="s">
        <v>37</v>
      </c>
      <c r="G52" s="241"/>
      <c r="H52" s="87"/>
      <c r="I52" s="36"/>
      <c r="J52" s="88"/>
      <c r="K52" s="20"/>
      <c r="L52" s="89" t="s">
        <v>38</v>
      </c>
      <c r="M52" s="85"/>
      <c r="N52" s="86">
        <f>B63</f>
        <v>13546.91</v>
      </c>
    </row>
    <row r="53" spans="1:24" ht="15.75" customHeight="1" x14ac:dyDescent="0.3">
      <c r="A53" s="1" t="s">
        <v>39</v>
      </c>
      <c r="B53" s="20">
        <f>April!B18</f>
        <v>3312.6</v>
      </c>
      <c r="C53" s="76">
        <f>April!E44</f>
        <v>2637.7000000000003</v>
      </c>
      <c r="D53" s="77">
        <f t="shared" si="5"/>
        <v>674.89999999999964</v>
      </c>
      <c r="F53" s="241" t="s">
        <v>40</v>
      </c>
      <c r="G53" s="241"/>
      <c r="H53" s="90">
        <v>134.6</v>
      </c>
      <c r="I53" s="34"/>
      <c r="J53" s="88"/>
      <c r="K53" s="20"/>
      <c r="L53" s="91" t="s">
        <v>41</v>
      </c>
      <c r="M53" s="92"/>
      <c r="N53" s="93">
        <f>C63</f>
        <v>26080.63</v>
      </c>
    </row>
    <row r="54" spans="1:24" ht="15" customHeight="1" x14ac:dyDescent="0.3">
      <c r="A54" s="1" t="s">
        <v>42</v>
      </c>
      <c r="B54" s="20">
        <f>May!B18</f>
        <v>3042.43</v>
      </c>
      <c r="C54" s="76">
        <f>May!E43</f>
        <v>3166.3399999999997</v>
      </c>
      <c r="D54" s="77">
        <f t="shared" si="5"/>
        <v>-123.90999999999985</v>
      </c>
      <c r="F54" s="241" t="s">
        <v>43</v>
      </c>
      <c r="G54" s="241"/>
      <c r="H54" s="90">
        <f>H51+H52-H53</f>
        <v>25924</v>
      </c>
      <c r="I54" s="34"/>
      <c r="L54" s="94"/>
      <c r="M54" s="95"/>
      <c r="N54" s="96"/>
    </row>
    <row r="55" spans="1:24" s="44" customFormat="1" x14ac:dyDescent="0.3">
      <c r="A55" s="1" t="s">
        <v>44</v>
      </c>
      <c r="B55" s="20">
        <f>B18</f>
        <v>1664.4</v>
      </c>
      <c r="C55" s="76">
        <f>E44</f>
        <v>3695.23</v>
      </c>
      <c r="D55" s="77">
        <f t="shared" si="5"/>
        <v>-2030.83</v>
      </c>
      <c r="E55" s="85"/>
      <c r="F55" s="97"/>
      <c r="G55" s="1"/>
      <c r="H55" s="90"/>
      <c r="I55" s="34"/>
      <c r="J55" s="1"/>
      <c r="K55" s="1"/>
      <c r="L55" s="81" t="s">
        <v>43</v>
      </c>
      <c r="M55" s="1"/>
      <c r="N55" s="86">
        <f>N51+N52-N53</f>
        <v>25924.000000000004</v>
      </c>
      <c r="O55" s="1"/>
      <c r="P55" s="1"/>
      <c r="Q55" s="1"/>
      <c r="R55" s="1"/>
      <c r="S55" s="1"/>
      <c r="T55" s="1"/>
      <c r="U55" s="1"/>
      <c r="V55" s="1"/>
      <c r="W55" s="1"/>
      <c r="X55" s="1"/>
    </row>
    <row r="56" spans="1:24" s="44" customFormat="1" ht="29.25" customHeight="1" x14ac:dyDescent="0.3">
      <c r="A56" s="1" t="s">
        <v>45</v>
      </c>
      <c r="B56" s="1"/>
      <c r="C56" s="76"/>
      <c r="D56" s="77">
        <f t="shared" si="5"/>
        <v>0</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1"/>
      <c r="C57" s="76"/>
      <c r="D57" s="77">
        <f t="shared" si="5"/>
        <v>0</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1"/>
      <c r="C58" s="76"/>
      <c r="D58" s="77">
        <f t="shared" si="5"/>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
      <c r="C59" s="76"/>
      <c r="D59" s="77">
        <f t="shared" si="5"/>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77">
        <f t="shared" si="5"/>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5"/>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13546.91</v>
      </c>
      <c r="C63" s="100">
        <f>SUM(C50:C61)</f>
        <v>26080.63</v>
      </c>
      <c r="D63" s="77">
        <f t="shared" si="5"/>
        <v>-12533.720000000001</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20" priority="1" stopIfTrue="1" operator="equal">
      <formula>#REF!</formula>
    </cfRule>
  </conditionalFormatting>
  <conditionalFormatting sqref="H54:I54">
    <cfRule type="cellIs" dxfId="19" priority="3" stopIfTrue="1" operator="equal">
      <formula>#REF!</formula>
    </cfRule>
  </conditionalFormatting>
  <conditionalFormatting sqref="M54:N54">
    <cfRule type="cellIs" dxfId="18"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5D4BD-60C0-4F25-9691-B8DD15CA2278}">
  <sheetPr>
    <pageSetUpPr fitToPage="1"/>
  </sheetPr>
  <dimension ref="A1:AN69"/>
  <sheetViews>
    <sheetView topLeftCell="A22" zoomScale="80" zoomScaleNormal="80" workbookViewId="0">
      <selection activeCell="D1" sqref="D1:D1048576"/>
    </sheetView>
  </sheetViews>
  <sheetFormatPr defaultColWidth="8.81640625" defaultRowHeight="14" x14ac:dyDescent="0.3"/>
  <cols>
    <col min="1" max="2" width="12.453125" style="1" customWidth="1"/>
    <col min="3" max="3" width="13.7265625" style="1" customWidth="1"/>
    <col min="4" max="4" width="13.81640625" style="175"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172"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v>45474</v>
      </c>
      <c r="B2" s="9">
        <v>1015</v>
      </c>
      <c r="C2" s="11"/>
      <c r="D2" s="181"/>
      <c r="E2" s="140"/>
      <c r="F2" s="141"/>
      <c r="G2" s="141">
        <v>1015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45474</v>
      </c>
      <c r="B3" s="9">
        <v>72</v>
      </c>
      <c r="C3" s="11"/>
      <c r="D3" s="181"/>
      <c r="E3" s="140"/>
      <c r="F3" s="141"/>
      <c r="G3" s="141"/>
      <c r="H3" s="142"/>
      <c r="I3" s="142"/>
      <c r="J3" s="142"/>
      <c r="K3" s="141"/>
      <c r="L3" s="140"/>
      <c r="M3" s="141"/>
      <c r="N3" s="141"/>
      <c r="O3" s="141"/>
      <c r="P3" s="141"/>
      <c r="Q3" s="141">
        <v>72</v>
      </c>
      <c r="R3" s="141"/>
      <c r="S3" s="141"/>
      <c r="T3" s="141"/>
      <c r="U3" s="141"/>
      <c r="V3" s="141"/>
      <c r="W3" s="141"/>
      <c r="X3" s="141"/>
      <c r="Y3" s="141"/>
      <c r="Z3" s="9"/>
      <c r="AA3" s="13">
        <f t="shared" ref="AA3:AA8" si="0">SUM(B3-E3-F3-G3-H3-I3-J3-K3-L3-M3-N3-O3-P3-Q3-R3-S3-T3-U3-V3-W3-X3-Y3)</f>
        <v>0</v>
      </c>
      <c r="AB3" s="13"/>
      <c r="AC3" s="13"/>
      <c r="AD3" s="13"/>
      <c r="AE3" s="14"/>
      <c r="AF3" s="13"/>
      <c r="AG3" s="13"/>
    </row>
    <row r="4" spans="1:35" s="7" customFormat="1" x14ac:dyDescent="0.3">
      <c r="A4" s="8">
        <v>45482</v>
      </c>
      <c r="B4" s="9">
        <v>40</v>
      </c>
      <c r="C4" s="11"/>
      <c r="D4" s="181"/>
      <c r="E4" s="140"/>
      <c r="F4" s="141"/>
      <c r="G4" s="141"/>
      <c r="H4" s="142">
        <v>40</v>
      </c>
      <c r="I4" s="142"/>
      <c r="J4" s="142"/>
      <c r="K4" s="141"/>
      <c r="L4" s="140"/>
      <c r="M4" s="141"/>
      <c r="N4" s="141"/>
      <c r="O4" s="141"/>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v>45485</v>
      </c>
      <c r="B5" s="9">
        <v>127.11</v>
      </c>
      <c r="C5" s="11"/>
      <c r="D5" s="181"/>
      <c r="E5" s="140"/>
      <c r="F5" s="141"/>
      <c r="G5" s="141"/>
      <c r="H5" s="142"/>
      <c r="I5" s="142"/>
      <c r="J5" s="142"/>
      <c r="K5" s="141"/>
      <c r="L5" s="140"/>
      <c r="M5" s="141"/>
      <c r="N5" s="141"/>
      <c r="O5" s="141"/>
      <c r="P5" s="141"/>
      <c r="Q5" s="141"/>
      <c r="R5" s="141"/>
      <c r="S5" s="141"/>
      <c r="T5" s="141"/>
      <c r="U5" s="141"/>
      <c r="V5" s="141"/>
      <c r="W5" s="141"/>
      <c r="X5" s="141"/>
      <c r="Y5" s="141">
        <v>127.11</v>
      </c>
      <c r="Z5" s="9"/>
      <c r="AA5" s="13">
        <f t="shared" si="0"/>
        <v>0</v>
      </c>
      <c r="AB5" s="13"/>
      <c r="AC5" s="13"/>
      <c r="AD5" s="13"/>
      <c r="AE5" s="14"/>
      <c r="AF5" s="13"/>
      <c r="AG5" s="13"/>
    </row>
    <row r="6" spans="1:35" s="7" customFormat="1" x14ac:dyDescent="0.3">
      <c r="A6" s="8">
        <v>45503</v>
      </c>
      <c r="B6" s="9">
        <v>72</v>
      </c>
      <c r="C6" s="11"/>
      <c r="D6" s="181"/>
      <c r="E6" s="140"/>
      <c r="F6" s="141"/>
      <c r="G6" s="141"/>
      <c r="H6" s="142"/>
      <c r="I6" s="142"/>
      <c r="J6" s="142"/>
      <c r="K6" s="141"/>
      <c r="L6" s="140"/>
      <c r="M6" s="141"/>
      <c r="N6" s="141"/>
      <c r="O6" s="141"/>
      <c r="P6" s="141"/>
      <c r="Q6" s="141">
        <v>72</v>
      </c>
      <c r="R6" s="141"/>
      <c r="S6" s="141"/>
      <c r="T6" s="141"/>
      <c r="U6" s="141"/>
      <c r="V6" s="141"/>
      <c r="W6" s="141"/>
      <c r="X6" s="141"/>
      <c r="Y6" s="141"/>
      <c r="Z6" s="9"/>
      <c r="AA6" s="13">
        <f t="shared" si="0"/>
        <v>0</v>
      </c>
      <c r="AB6" s="13"/>
      <c r="AC6" s="13"/>
      <c r="AD6" s="13"/>
      <c r="AE6" s="14"/>
      <c r="AF6" s="13"/>
      <c r="AG6" s="13"/>
    </row>
    <row r="7" spans="1:35" s="7" customFormat="1" x14ac:dyDescent="0.3">
      <c r="A7" s="8">
        <v>45483</v>
      </c>
      <c r="B7" s="9">
        <v>785.5</v>
      </c>
      <c r="C7" s="11"/>
      <c r="D7" s="181">
        <v>785.5</v>
      </c>
      <c r="E7" s="140">
        <v>190</v>
      </c>
      <c r="F7" s="141">
        <v>75</v>
      </c>
      <c r="G7" s="141"/>
      <c r="H7" s="142">
        <v>40.5</v>
      </c>
      <c r="I7" s="142">
        <v>58.9</v>
      </c>
      <c r="J7" s="142">
        <v>165</v>
      </c>
      <c r="K7" s="141"/>
      <c r="L7" s="140"/>
      <c r="M7" s="141">
        <v>150</v>
      </c>
      <c r="N7" s="141"/>
      <c r="O7" s="141"/>
      <c r="P7" s="141">
        <v>106.1</v>
      </c>
      <c r="Q7" s="141"/>
      <c r="R7" s="141"/>
      <c r="S7" s="141"/>
      <c r="T7" s="141"/>
      <c r="U7" s="141"/>
      <c r="V7" s="141"/>
      <c r="W7" s="141"/>
      <c r="X7" s="141"/>
      <c r="Y7" s="141"/>
      <c r="Z7" s="9"/>
      <c r="AA7" s="13">
        <f t="shared" si="0"/>
        <v>2.8421709430404007E-14</v>
      </c>
      <c r="AB7" s="13"/>
      <c r="AC7" s="13"/>
      <c r="AD7" s="13"/>
      <c r="AE7" s="14"/>
      <c r="AF7" s="13"/>
      <c r="AG7" s="13"/>
    </row>
    <row r="8" spans="1:35" s="7" customFormat="1" x14ac:dyDescent="0.3">
      <c r="A8" s="8">
        <v>45502</v>
      </c>
      <c r="B8" s="9">
        <v>334.8</v>
      </c>
      <c r="C8" s="11"/>
      <c r="D8" s="181">
        <v>334.8</v>
      </c>
      <c r="E8" s="140">
        <v>50</v>
      </c>
      <c r="F8" s="141">
        <v>130</v>
      </c>
      <c r="G8" s="141"/>
      <c r="H8" s="142">
        <v>49.8</v>
      </c>
      <c r="I8" s="142"/>
      <c r="J8" s="142">
        <v>19</v>
      </c>
      <c r="K8" s="141">
        <v>11</v>
      </c>
      <c r="L8" s="140"/>
      <c r="M8" s="141"/>
      <c r="N8" s="141">
        <v>75</v>
      </c>
      <c r="O8" s="141"/>
      <c r="P8" s="141"/>
      <c r="Q8" s="141"/>
      <c r="R8" s="141"/>
      <c r="S8" s="141"/>
      <c r="T8" s="141"/>
      <c r="U8" s="141"/>
      <c r="V8" s="141"/>
      <c r="W8" s="141"/>
      <c r="X8" s="141"/>
      <c r="Y8" s="141"/>
      <c r="Z8" s="9"/>
      <c r="AA8" s="13">
        <f t="shared" si="0"/>
        <v>1.4210854715202004E-14</v>
      </c>
      <c r="AB8" s="13"/>
      <c r="AC8" s="13"/>
      <c r="AD8" s="13"/>
      <c r="AE8" s="14"/>
      <c r="AF8" s="13"/>
      <c r="AG8" s="13"/>
    </row>
    <row r="9" spans="1:35" s="7" customFormat="1" x14ac:dyDescent="0.3">
      <c r="A9" s="8"/>
      <c r="B9" s="15"/>
      <c r="C9" s="11"/>
      <c r="D9" s="182"/>
      <c r="E9" s="140"/>
      <c r="F9" s="141"/>
      <c r="G9" s="141"/>
      <c r="H9" s="142"/>
      <c r="I9" s="142"/>
      <c r="J9" s="142"/>
      <c r="K9" s="141"/>
      <c r="L9" s="141"/>
      <c r="M9" s="141"/>
      <c r="N9" s="141"/>
      <c r="O9" s="141"/>
      <c r="P9" s="141"/>
      <c r="Q9" s="141"/>
      <c r="R9" s="141"/>
      <c r="S9" s="141"/>
      <c r="T9" s="141"/>
      <c r="U9" s="141"/>
      <c r="V9" s="141"/>
      <c r="W9" s="141"/>
      <c r="X9" s="141"/>
      <c r="Y9" s="141"/>
      <c r="Z9" s="9"/>
      <c r="AA9" s="13">
        <f t="shared" ref="AA9:AA18" si="1">SUM(B9-E9-F9-G9-H9-I9-J9-K9-L9-M9-N9-O9-P9-Q9-R9-S9-T9-U9-V9-W9-X9-Y9)</f>
        <v>0</v>
      </c>
      <c r="AB9" s="13"/>
      <c r="AC9" s="13"/>
      <c r="AD9" s="13"/>
      <c r="AE9" s="14"/>
      <c r="AF9" s="13"/>
      <c r="AG9" s="13"/>
      <c r="AI9" s="12"/>
    </row>
    <row r="10" spans="1:35" s="7" customFormat="1" x14ac:dyDescent="0.3">
      <c r="A10" s="17"/>
      <c r="B10" s="15"/>
      <c r="C10" s="11"/>
      <c r="D10" s="182"/>
      <c r="E10" s="140"/>
      <c r="F10" s="141"/>
      <c r="G10" s="141"/>
      <c r="H10" s="142"/>
      <c r="I10" s="142"/>
      <c r="J10" s="142"/>
      <c r="K10" s="141"/>
      <c r="L10" s="141"/>
      <c r="M10" s="141"/>
      <c r="N10" s="141"/>
      <c r="O10" s="141"/>
      <c r="P10" s="141"/>
      <c r="Q10" s="141"/>
      <c r="R10" s="141"/>
      <c r="S10" s="141"/>
      <c r="T10" s="141"/>
      <c r="U10" s="141"/>
      <c r="V10" s="141"/>
      <c r="W10" s="141"/>
      <c r="X10" s="141"/>
      <c r="Y10" s="141"/>
      <c r="Z10" s="9"/>
      <c r="AA10" s="13">
        <f t="shared" si="1"/>
        <v>0</v>
      </c>
      <c r="AB10" s="13"/>
      <c r="AC10" s="13"/>
      <c r="AD10" s="13"/>
      <c r="AE10" s="14"/>
      <c r="AF10" s="13"/>
      <c r="AG10" s="13"/>
      <c r="AI10" s="18"/>
    </row>
    <row r="11" spans="1:35" s="7" customFormat="1" x14ac:dyDescent="0.3">
      <c r="A11" s="8"/>
      <c r="B11" s="15"/>
      <c r="C11" s="11"/>
      <c r="D11" s="182"/>
      <c r="E11" s="141"/>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c r="B12" s="15"/>
      <c r="C12" s="11"/>
      <c r="D12" s="182"/>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
      <c r="C13" s="11"/>
      <c r="D13" s="182"/>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9"/>
      <c r="C14" s="11"/>
      <c r="D14" s="182"/>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3"/>
      <c r="C15" s="11"/>
      <c r="D15" s="182"/>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3"/>
      <c r="C16" s="11"/>
      <c r="D16" s="182"/>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173"/>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2446.41</v>
      </c>
      <c r="C18" s="157"/>
      <c r="D18" s="157">
        <f>SUM(D2:D17)</f>
        <v>1120.3</v>
      </c>
      <c r="E18" s="159">
        <f>SUM(E2:E17)</f>
        <v>240</v>
      </c>
      <c r="F18" s="159">
        <f t="shared" ref="F18:Y18" si="2">SUM(F2:F17)</f>
        <v>205</v>
      </c>
      <c r="G18" s="159">
        <f t="shared" si="2"/>
        <v>1015</v>
      </c>
      <c r="H18" s="159">
        <f t="shared" si="2"/>
        <v>130.30000000000001</v>
      </c>
      <c r="I18" s="159">
        <f t="shared" si="2"/>
        <v>58.9</v>
      </c>
      <c r="J18" s="159">
        <f t="shared" si="2"/>
        <v>184</v>
      </c>
      <c r="K18" s="159">
        <f t="shared" si="2"/>
        <v>11</v>
      </c>
      <c r="L18" s="159">
        <f t="shared" si="2"/>
        <v>0</v>
      </c>
      <c r="M18" s="159">
        <f t="shared" si="2"/>
        <v>150</v>
      </c>
      <c r="N18" s="159">
        <f t="shared" si="2"/>
        <v>75</v>
      </c>
      <c r="O18" s="159">
        <f t="shared" si="2"/>
        <v>0</v>
      </c>
      <c r="P18" s="159">
        <f t="shared" si="2"/>
        <v>106.1</v>
      </c>
      <c r="Q18" s="159">
        <f t="shared" si="2"/>
        <v>144</v>
      </c>
      <c r="R18" s="159">
        <f t="shared" si="2"/>
        <v>0</v>
      </c>
      <c r="S18" s="159">
        <f t="shared" si="2"/>
        <v>0</v>
      </c>
      <c r="T18" s="159">
        <f t="shared" si="2"/>
        <v>0</v>
      </c>
      <c r="U18" s="159">
        <f t="shared" si="2"/>
        <v>0</v>
      </c>
      <c r="V18" s="159">
        <f t="shared" si="2"/>
        <v>0</v>
      </c>
      <c r="W18" s="159">
        <f t="shared" si="2"/>
        <v>0</v>
      </c>
      <c r="X18" s="159">
        <f t="shared" si="2"/>
        <v>0</v>
      </c>
      <c r="Y18" s="159">
        <f t="shared" si="2"/>
        <v>127.11</v>
      </c>
      <c r="Z18" s="155"/>
      <c r="AA18" s="156">
        <f t="shared" si="1"/>
        <v>-9.9475983006414026E-14</v>
      </c>
      <c r="AB18" s="156"/>
      <c r="AC18" s="156"/>
      <c r="AD18" s="156"/>
      <c r="AE18" s="156"/>
      <c r="AF18" s="156"/>
      <c r="AG18" s="156"/>
      <c r="AH18" s="156"/>
      <c r="AI18" s="156"/>
      <c r="AJ18" s="156"/>
      <c r="AK18" s="156"/>
      <c r="AL18" s="156"/>
      <c r="AM18" s="156"/>
      <c r="AN18" s="156"/>
    </row>
    <row r="19" spans="1:40" s="7" customFormat="1" x14ac:dyDescent="0.3">
      <c r="A19" s="13"/>
      <c r="B19" s="13"/>
      <c r="C19" s="13"/>
      <c r="D19" s="156"/>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56"/>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56"/>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56"/>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56"/>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183"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45474</v>
      </c>
      <c r="B26" s="31" t="s">
        <v>110</v>
      </c>
      <c r="C26" s="32" t="s">
        <v>111</v>
      </c>
      <c r="D26" s="171"/>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45481</v>
      </c>
      <c r="B27" s="7" t="s">
        <v>110</v>
      </c>
      <c r="C27" s="7" t="s">
        <v>129</v>
      </c>
      <c r="D27" s="158"/>
      <c r="E27" s="35">
        <v>261.60000000000002</v>
      </c>
      <c r="F27" s="148"/>
      <c r="G27" s="149"/>
      <c r="H27" s="149"/>
      <c r="I27" s="149"/>
      <c r="J27" s="149"/>
      <c r="K27" s="141"/>
      <c r="L27" s="141">
        <v>261.60000000000002</v>
      </c>
      <c r="M27" s="141"/>
      <c r="N27" s="141"/>
      <c r="O27" s="141"/>
      <c r="P27" s="141"/>
      <c r="Q27" s="141"/>
      <c r="R27" s="141"/>
      <c r="S27" s="141"/>
      <c r="T27" s="141"/>
      <c r="U27" s="141"/>
      <c r="V27" s="141"/>
      <c r="W27" s="24"/>
      <c r="X27" s="13"/>
      <c r="Y27" s="24"/>
      <c r="Z27" s="24"/>
      <c r="AA27" s="124">
        <f t="shared" ref="AA27:AA44" si="3">SUM(E27-F27-G27-H27-I27-J27-K27-L27-M27-N27-O27-P27-Q27-R27-S27-T27-U27-V27)</f>
        <v>0</v>
      </c>
    </row>
    <row r="28" spans="1:40" s="7" customFormat="1" x14ac:dyDescent="0.3">
      <c r="A28" s="17">
        <v>45490</v>
      </c>
      <c r="B28" s="7" t="s">
        <v>119</v>
      </c>
      <c r="C28" s="7" t="s">
        <v>145</v>
      </c>
      <c r="D28" s="158"/>
      <c r="E28" s="35">
        <v>45.59</v>
      </c>
      <c r="F28" s="148"/>
      <c r="G28" s="149"/>
      <c r="H28" s="149"/>
      <c r="I28" s="149"/>
      <c r="J28" s="149"/>
      <c r="K28" s="141"/>
      <c r="L28" s="141"/>
      <c r="M28" s="141">
        <v>45.59</v>
      </c>
      <c r="N28" s="141"/>
      <c r="O28" s="141"/>
      <c r="P28" s="141"/>
      <c r="Q28" s="141"/>
      <c r="R28" s="141"/>
      <c r="S28" s="141"/>
      <c r="T28" s="141"/>
      <c r="U28" s="141"/>
      <c r="V28" s="141"/>
      <c r="W28" s="24"/>
      <c r="X28" s="13"/>
      <c r="Y28" s="24"/>
      <c r="Z28" s="24"/>
      <c r="AA28" s="124">
        <f t="shared" si="3"/>
        <v>0</v>
      </c>
    </row>
    <row r="29" spans="1:40" s="7" customFormat="1" x14ac:dyDescent="0.3">
      <c r="A29" s="17">
        <v>45491</v>
      </c>
      <c r="B29" s="7" t="s">
        <v>119</v>
      </c>
      <c r="C29" s="7" t="s">
        <v>145</v>
      </c>
      <c r="D29" s="158"/>
      <c r="E29" s="35">
        <v>436.01</v>
      </c>
      <c r="F29" s="148"/>
      <c r="G29" s="149"/>
      <c r="H29" s="149"/>
      <c r="I29" s="149"/>
      <c r="J29" s="149"/>
      <c r="K29" s="141"/>
      <c r="L29" s="141"/>
      <c r="M29" s="141">
        <v>436.01</v>
      </c>
      <c r="N29" s="141"/>
      <c r="O29" s="141"/>
      <c r="P29" s="141"/>
      <c r="Q29" s="141"/>
      <c r="R29" s="141"/>
      <c r="S29" s="141"/>
      <c r="T29" s="141"/>
      <c r="U29" s="141"/>
      <c r="V29" s="141"/>
      <c r="W29" s="24"/>
      <c r="X29" s="13"/>
      <c r="Y29" s="24"/>
      <c r="Z29" s="24"/>
      <c r="AA29" s="124">
        <f t="shared" si="3"/>
        <v>0</v>
      </c>
    </row>
    <row r="30" spans="1:40" s="7" customFormat="1" x14ac:dyDescent="0.3">
      <c r="A30" s="17">
        <v>45492</v>
      </c>
      <c r="B30" s="7" t="s">
        <v>119</v>
      </c>
      <c r="C30" s="7" t="s">
        <v>145</v>
      </c>
      <c r="D30" s="158"/>
      <c r="E30" s="35">
        <v>1574.78</v>
      </c>
      <c r="F30" s="148"/>
      <c r="G30" s="149"/>
      <c r="H30" s="149"/>
      <c r="I30" s="149"/>
      <c r="J30" s="149"/>
      <c r="K30" s="141"/>
      <c r="L30" s="141"/>
      <c r="M30" s="141">
        <v>1574.78</v>
      </c>
      <c r="N30" s="141"/>
      <c r="O30" s="141"/>
      <c r="P30" s="141"/>
      <c r="Q30" s="141"/>
      <c r="R30" s="141"/>
      <c r="S30" s="141"/>
      <c r="T30" s="141"/>
      <c r="U30" s="141"/>
      <c r="V30" s="141"/>
      <c r="W30" s="24"/>
      <c r="X30" s="13"/>
      <c r="Y30" s="24"/>
      <c r="Z30" s="24"/>
      <c r="AA30" s="124">
        <f t="shared" si="3"/>
        <v>0</v>
      </c>
    </row>
    <row r="31" spans="1:40" s="7" customFormat="1" x14ac:dyDescent="0.3">
      <c r="A31" s="17">
        <v>45495</v>
      </c>
      <c r="B31" s="7" t="s">
        <v>119</v>
      </c>
      <c r="C31" s="7" t="s">
        <v>146</v>
      </c>
      <c r="D31" s="158"/>
      <c r="E31" s="35">
        <v>1938.33</v>
      </c>
      <c r="F31" s="148">
        <v>1938.33</v>
      </c>
      <c r="G31" s="149"/>
      <c r="H31" s="149"/>
      <c r="I31" s="149"/>
      <c r="J31" s="149"/>
      <c r="K31" s="141"/>
      <c r="L31" s="141"/>
      <c r="M31" s="141"/>
      <c r="N31" s="141"/>
      <c r="O31" s="141"/>
      <c r="P31" s="141"/>
      <c r="Q31" s="141"/>
      <c r="R31" s="141"/>
      <c r="S31" s="141"/>
      <c r="T31" s="141"/>
      <c r="U31" s="141"/>
      <c r="V31" s="141"/>
      <c r="W31" s="24"/>
      <c r="X31" s="13"/>
      <c r="Y31" s="24"/>
      <c r="Z31" s="24"/>
      <c r="AA31" s="124">
        <f t="shared" si="3"/>
        <v>0</v>
      </c>
    </row>
    <row r="32" spans="1:40" s="7" customFormat="1" x14ac:dyDescent="0.3">
      <c r="A32" s="17">
        <v>45502</v>
      </c>
      <c r="B32" s="7" t="s">
        <v>119</v>
      </c>
      <c r="C32" s="7" t="s">
        <v>128</v>
      </c>
      <c r="D32" s="158"/>
      <c r="E32" s="35">
        <v>39.6</v>
      </c>
      <c r="F32" s="148"/>
      <c r="G32" s="149"/>
      <c r="H32" s="149"/>
      <c r="I32" s="149"/>
      <c r="J32" s="149"/>
      <c r="K32" s="141"/>
      <c r="L32" s="141"/>
      <c r="M32" s="141"/>
      <c r="N32" s="141"/>
      <c r="O32" s="141"/>
      <c r="P32" s="141"/>
      <c r="Q32" s="141"/>
      <c r="R32" s="141"/>
      <c r="S32" s="141"/>
      <c r="T32" s="141"/>
      <c r="U32" s="141">
        <v>39.6</v>
      </c>
      <c r="V32" s="141"/>
      <c r="W32" s="24"/>
      <c r="X32" s="13"/>
      <c r="Y32" s="24"/>
      <c r="Z32" s="24"/>
      <c r="AA32" s="124">
        <f t="shared" si="3"/>
        <v>0</v>
      </c>
    </row>
    <row r="33" spans="1:27" s="7" customFormat="1" x14ac:dyDescent="0.3">
      <c r="A33" s="17">
        <v>45498</v>
      </c>
      <c r="B33" s="7" t="s">
        <v>169</v>
      </c>
      <c r="C33" s="7" t="s">
        <v>116</v>
      </c>
      <c r="D33" s="184">
        <v>45503</v>
      </c>
      <c r="E33" s="35">
        <v>135</v>
      </c>
      <c r="F33" s="148"/>
      <c r="G33" s="149"/>
      <c r="H33" s="149"/>
      <c r="I33" s="149"/>
      <c r="J33" s="149"/>
      <c r="K33" s="141"/>
      <c r="L33" s="141"/>
      <c r="M33" s="141"/>
      <c r="N33" s="141"/>
      <c r="O33" s="141"/>
      <c r="P33" s="141"/>
      <c r="Q33" s="141"/>
      <c r="R33" s="141"/>
      <c r="S33" s="141"/>
      <c r="T33" s="141"/>
      <c r="U33" s="141"/>
      <c r="V33" s="141">
        <v>135</v>
      </c>
      <c r="W33" s="24"/>
      <c r="X33" s="13"/>
      <c r="Y33" s="24"/>
      <c r="Z33" s="24"/>
      <c r="AA33" s="124">
        <f t="shared" si="3"/>
        <v>0</v>
      </c>
    </row>
    <row r="34" spans="1:27" s="7" customFormat="1" x14ac:dyDescent="0.3">
      <c r="A34" s="17">
        <v>45498</v>
      </c>
      <c r="B34" s="7" t="s">
        <v>170</v>
      </c>
      <c r="C34" s="7" t="s">
        <v>121</v>
      </c>
      <c r="D34" s="184">
        <v>45504</v>
      </c>
      <c r="E34" s="35">
        <v>45</v>
      </c>
      <c r="F34" s="148"/>
      <c r="G34" s="149"/>
      <c r="H34" s="149"/>
      <c r="I34" s="149"/>
      <c r="J34" s="149"/>
      <c r="K34" s="141">
        <v>45</v>
      </c>
      <c r="L34" s="141"/>
      <c r="M34" s="141"/>
      <c r="N34" s="141"/>
      <c r="O34" s="141"/>
      <c r="P34" s="141"/>
      <c r="Q34" s="141"/>
      <c r="R34" s="141"/>
      <c r="S34" s="141"/>
      <c r="T34" s="141"/>
      <c r="U34" s="141"/>
      <c r="V34" s="141"/>
      <c r="W34" s="24"/>
      <c r="X34" s="13"/>
      <c r="Y34" s="24"/>
      <c r="Z34" s="24"/>
      <c r="AA34" s="124">
        <f t="shared" si="3"/>
        <v>0</v>
      </c>
    </row>
    <row r="35" spans="1:27" s="7" customFormat="1" x14ac:dyDescent="0.3">
      <c r="A35" s="17">
        <v>45498</v>
      </c>
      <c r="B35" s="7" t="s">
        <v>171</v>
      </c>
      <c r="C35" s="7" t="s">
        <v>172</v>
      </c>
      <c r="D35" s="184">
        <v>45525</v>
      </c>
      <c r="E35" s="35">
        <v>191</v>
      </c>
      <c r="F35" s="148"/>
      <c r="G35" s="149"/>
      <c r="H35" s="149"/>
      <c r="I35" s="149"/>
      <c r="J35" s="149"/>
      <c r="K35" s="141"/>
      <c r="L35" s="141"/>
      <c r="M35" s="141"/>
      <c r="N35" s="141"/>
      <c r="O35" s="141"/>
      <c r="P35" s="141"/>
      <c r="Q35" s="141"/>
      <c r="R35" s="141"/>
      <c r="S35" s="141"/>
      <c r="T35" s="141">
        <v>191</v>
      </c>
      <c r="U35" s="141"/>
      <c r="V35" s="141"/>
      <c r="W35" s="24"/>
      <c r="X35" s="13"/>
      <c r="Y35" s="24"/>
      <c r="Z35" s="24"/>
      <c r="AA35" s="124">
        <f t="shared" si="3"/>
        <v>0</v>
      </c>
    </row>
    <row r="36" spans="1:27" s="7" customFormat="1" x14ac:dyDescent="0.3">
      <c r="A36" s="17">
        <v>45498</v>
      </c>
      <c r="B36" s="31" t="s">
        <v>173</v>
      </c>
      <c r="C36" s="32" t="s">
        <v>174</v>
      </c>
      <c r="D36" s="171">
        <v>45513</v>
      </c>
      <c r="E36" s="35">
        <v>110.4</v>
      </c>
      <c r="F36" s="148"/>
      <c r="G36" s="149"/>
      <c r="H36" s="149"/>
      <c r="I36" s="149"/>
      <c r="J36" s="149"/>
      <c r="K36" s="141"/>
      <c r="L36" s="141"/>
      <c r="M36" s="141"/>
      <c r="N36" s="141"/>
      <c r="O36" s="141"/>
      <c r="P36" s="141"/>
      <c r="Q36" s="141">
        <v>110.4</v>
      </c>
      <c r="R36" s="141"/>
      <c r="S36" s="141"/>
      <c r="T36" s="141"/>
      <c r="U36" s="141"/>
      <c r="V36" s="141"/>
      <c r="W36" s="24"/>
      <c r="X36" s="13"/>
      <c r="Y36" s="13"/>
      <c r="Z36" s="24"/>
      <c r="AA36" s="124">
        <f t="shared" si="3"/>
        <v>0</v>
      </c>
    </row>
    <row r="37" spans="1:27" s="7" customFormat="1" x14ac:dyDescent="0.3">
      <c r="A37" s="17">
        <v>45501</v>
      </c>
      <c r="B37" s="31" t="s">
        <v>175</v>
      </c>
      <c r="C37" s="32" t="s">
        <v>139</v>
      </c>
      <c r="D37" s="171">
        <v>45503</v>
      </c>
      <c r="E37" s="35">
        <v>46</v>
      </c>
      <c r="F37" s="148"/>
      <c r="G37" s="149"/>
      <c r="H37" s="149"/>
      <c r="I37" s="149"/>
      <c r="J37" s="149"/>
      <c r="K37" s="141"/>
      <c r="L37" s="141"/>
      <c r="M37" s="141"/>
      <c r="N37" s="141"/>
      <c r="O37" s="141"/>
      <c r="P37" s="141"/>
      <c r="Q37" s="141">
        <v>46</v>
      </c>
      <c r="R37" s="141"/>
      <c r="S37" s="141"/>
      <c r="T37" s="141"/>
      <c r="U37" s="141"/>
      <c r="V37" s="141"/>
      <c r="W37" s="24"/>
      <c r="X37" s="13"/>
      <c r="Y37" s="13"/>
      <c r="Z37" s="24"/>
      <c r="AA37" s="124">
        <f t="shared" si="3"/>
        <v>0</v>
      </c>
    </row>
    <row r="38" spans="1:27" s="7" customFormat="1" x14ac:dyDescent="0.3">
      <c r="A38" s="17">
        <v>45503</v>
      </c>
      <c r="B38" s="31" t="s">
        <v>176</v>
      </c>
      <c r="C38" s="32" t="s">
        <v>177</v>
      </c>
      <c r="D38" s="171">
        <v>45531</v>
      </c>
      <c r="E38" s="35">
        <v>160</v>
      </c>
      <c r="F38" s="148"/>
      <c r="G38" s="149"/>
      <c r="H38" s="149"/>
      <c r="I38" s="149"/>
      <c r="J38" s="149"/>
      <c r="K38" s="141"/>
      <c r="L38" s="141"/>
      <c r="M38" s="141"/>
      <c r="N38" s="141"/>
      <c r="O38" s="141"/>
      <c r="P38" s="141"/>
      <c r="Q38" s="141">
        <v>160</v>
      </c>
      <c r="R38" s="141"/>
      <c r="S38" s="141"/>
      <c r="T38" s="141"/>
      <c r="U38" s="141"/>
      <c r="V38" s="141"/>
      <c r="W38" s="24"/>
      <c r="X38" s="13"/>
      <c r="Y38" s="13"/>
      <c r="Z38" s="24"/>
      <c r="AA38" s="124">
        <f t="shared" si="3"/>
        <v>0</v>
      </c>
    </row>
    <row r="39" spans="1:27" s="7" customFormat="1" x14ac:dyDescent="0.3">
      <c r="A39" s="17"/>
      <c r="B39" s="31"/>
      <c r="C39" s="32"/>
      <c r="D39" s="171"/>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171"/>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171"/>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171"/>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171"/>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7" t="s">
        <v>45</v>
      </c>
      <c r="B44" s="38" t="s">
        <v>26</v>
      </c>
      <c r="C44" s="39"/>
      <c r="D44" s="176"/>
      <c r="E44" s="40">
        <f>SUM(E26:E43)</f>
        <v>5124.9799999999996</v>
      </c>
      <c r="F44" s="40">
        <f t="shared" ref="F44:V44" si="4">SUM(F26:F43)</f>
        <v>1938.33</v>
      </c>
      <c r="G44" s="40">
        <f t="shared" si="4"/>
        <v>0</v>
      </c>
      <c r="H44" s="40">
        <f t="shared" si="4"/>
        <v>0</v>
      </c>
      <c r="I44" s="40">
        <f t="shared" si="4"/>
        <v>0</v>
      </c>
      <c r="J44" s="40">
        <f t="shared" si="4"/>
        <v>141.66999999999999</v>
      </c>
      <c r="K44" s="40">
        <f t="shared" si="4"/>
        <v>45</v>
      </c>
      <c r="L44" s="40">
        <f t="shared" si="4"/>
        <v>261.60000000000002</v>
      </c>
      <c r="M44" s="40">
        <f t="shared" si="4"/>
        <v>2056.38</v>
      </c>
      <c r="N44" s="40">
        <f t="shared" si="4"/>
        <v>0</v>
      </c>
      <c r="O44" s="40">
        <f t="shared" si="4"/>
        <v>0</v>
      </c>
      <c r="P44" s="40">
        <f t="shared" si="4"/>
        <v>0</v>
      </c>
      <c r="Q44" s="40">
        <f t="shared" si="4"/>
        <v>316.39999999999998</v>
      </c>
      <c r="R44" s="40">
        <f t="shared" si="4"/>
        <v>0</v>
      </c>
      <c r="S44" s="40">
        <f t="shared" si="4"/>
        <v>0</v>
      </c>
      <c r="T44" s="40">
        <f t="shared" si="4"/>
        <v>191</v>
      </c>
      <c r="U44" s="40">
        <f t="shared" si="4"/>
        <v>39.6</v>
      </c>
      <c r="V44" s="40">
        <f t="shared" si="4"/>
        <v>135</v>
      </c>
      <c r="W44" s="41"/>
      <c r="X44" s="41"/>
      <c r="Y44" s="41"/>
      <c r="Z44" s="41"/>
      <c r="AA44" s="124">
        <f t="shared" si="3"/>
        <v>-4.2632564145606011E-13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185"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186">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186">
        <f t="shared" ref="D51:D63" si="5">B51-C51</f>
        <v>-3187.0599999999995</v>
      </c>
      <c r="E51" s="43"/>
      <c r="F51" s="82" t="s">
        <v>34</v>
      </c>
      <c r="G51" s="43"/>
      <c r="H51" s="83">
        <v>23841.43</v>
      </c>
      <c r="I51" s="36"/>
      <c r="J51" s="88"/>
      <c r="K51" s="20"/>
      <c r="L51" s="84" t="s">
        <v>35</v>
      </c>
      <c r="M51" s="85"/>
      <c r="N51" s="86">
        <v>38457.72</v>
      </c>
    </row>
    <row r="52" spans="1:24" ht="15.75" customHeight="1" x14ac:dyDescent="0.3">
      <c r="A52" s="1" t="s">
        <v>36</v>
      </c>
      <c r="B52" s="20">
        <f>March!B18</f>
        <v>1065.7</v>
      </c>
      <c r="C52" s="76">
        <f>March!E44</f>
        <v>4245.78</v>
      </c>
      <c r="D52" s="186">
        <f t="shared" si="5"/>
        <v>-3180.08</v>
      </c>
      <c r="E52" s="43"/>
      <c r="F52" s="241" t="s">
        <v>37</v>
      </c>
      <c r="G52" s="241"/>
      <c r="H52" s="87"/>
      <c r="I52" s="36"/>
      <c r="J52" s="88"/>
      <c r="K52" s="20"/>
      <c r="L52" s="89" t="s">
        <v>38</v>
      </c>
      <c r="M52" s="85"/>
      <c r="N52" s="86">
        <f>B63</f>
        <v>15993.32</v>
      </c>
    </row>
    <row r="53" spans="1:24" ht="15.75" customHeight="1" x14ac:dyDescent="0.3">
      <c r="A53" s="1" t="s">
        <v>39</v>
      </c>
      <c r="B53" s="20">
        <f>April!B18</f>
        <v>3312.6</v>
      </c>
      <c r="C53" s="76">
        <f>April!E44</f>
        <v>2637.7000000000003</v>
      </c>
      <c r="D53" s="186">
        <f t="shared" si="5"/>
        <v>674.89999999999964</v>
      </c>
      <c r="F53" s="241" t="s">
        <v>40</v>
      </c>
      <c r="G53" s="241"/>
      <c r="H53" s="90">
        <v>596</v>
      </c>
      <c r="I53" s="34"/>
      <c r="J53" s="88"/>
      <c r="K53" s="20"/>
      <c r="L53" s="91" t="s">
        <v>41</v>
      </c>
      <c r="M53" s="92"/>
      <c r="N53" s="93">
        <f>C63</f>
        <v>31205.61</v>
      </c>
    </row>
    <row r="54" spans="1:24" ht="15" customHeight="1" x14ac:dyDescent="0.3">
      <c r="A54" s="1" t="s">
        <v>42</v>
      </c>
      <c r="B54" s="20">
        <f>May!B18</f>
        <v>3042.43</v>
      </c>
      <c r="C54" s="76">
        <f>May!E43</f>
        <v>3166.3399999999997</v>
      </c>
      <c r="D54" s="186">
        <f t="shared" si="5"/>
        <v>-123.90999999999985</v>
      </c>
      <c r="F54" s="241" t="s">
        <v>43</v>
      </c>
      <c r="G54" s="241"/>
      <c r="H54" s="90">
        <f>H51+H52-H53</f>
        <v>23245.43</v>
      </c>
      <c r="I54" s="34"/>
      <c r="L54" s="94"/>
      <c r="M54" s="95"/>
      <c r="N54" s="96"/>
    </row>
    <row r="55" spans="1:24" s="44" customFormat="1" x14ac:dyDescent="0.3">
      <c r="A55" s="1" t="s">
        <v>44</v>
      </c>
      <c r="B55" s="20">
        <f>June!B18</f>
        <v>1664.4</v>
      </c>
      <c r="C55" s="76">
        <f>June!E44</f>
        <v>3695.23</v>
      </c>
      <c r="D55" s="186">
        <f t="shared" si="5"/>
        <v>-2030.83</v>
      </c>
      <c r="E55" s="85"/>
      <c r="F55" s="97"/>
      <c r="G55" s="1"/>
      <c r="H55" s="90"/>
      <c r="I55" s="34"/>
      <c r="J55" s="1"/>
      <c r="K55" s="1"/>
      <c r="L55" s="81" t="s">
        <v>43</v>
      </c>
      <c r="M55" s="1"/>
      <c r="N55" s="86">
        <f>N51+N52-N53</f>
        <v>23245.43</v>
      </c>
      <c r="O55" s="1"/>
      <c r="P55" s="1"/>
      <c r="Q55" s="1"/>
      <c r="R55" s="1"/>
      <c r="S55" s="1"/>
      <c r="T55" s="1"/>
      <c r="U55" s="1"/>
      <c r="V55" s="1"/>
      <c r="W55" s="1"/>
      <c r="X55" s="1"/>
    </row>
    <row r="56" spans="1:24" s="44" customFormat="1" ht="29.25" customHeight="1" x14ac:dyDescent="0.3">
      <c r="A56" s="1" t="s">
        <v>45</v>
      </c>
      <c r="B56" s="20">
        <f>B18</f>
        <v>2446.41</v>
      </c>
      <c r="C56" s="76">
        <f>E44</f>
        <v>5124.9799999999996</v>
      </c>
      <c r="D56" s="186">
        <f t="shared" si="5"/>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1"/>
      <c r="C57" s="76"/>
      <c r="D57" s="186">
        <f t="shared" si="5"/>
        <v>0</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1"/>
      <c r="C58" s="76"/>
      <c r="D58" s="186">
        <f t="shared" si="5"/>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
      <c r="C59" s="76"/>
      <c r="D59" s="186">
        <f t="shared" si="5"/>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186">
        <f t="shared" si="5"/>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186">
        <f t="shared" si="5"/>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186"/>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15993.32</v>
      </c>
      <c r="C63" s="100">
        <f>SUM(C50:C61)</f>
        <v>31205.61</v>
      </c>
      <c r="D63" s="186">
        <f t="shared" si="5"/>
        <v>-15212.29</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87"/>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17" priority="1" stopIfTrue="1" operator="equal">
      <formula>#REF!</formula>
    </cfRule>
  </conditionalFormatting>
  <conditionalFormatting sqref="H54:I54">
    <cfRule type="cellIs" dxfId="16" priority="3" stopIfTrue="1" operator="equal">
      <formula>#REF!</formula>
    </cfRule>
  </conditionalFormatting>
  <conditionalFormatting sqref="M54:N54">
    <cfRule type="cellIs" dxfId="15"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000A-6EA3-43D3-BCC1-B6E30696C0F0}">
  <sheetPr>
    <pageSetUpPr fitToPage="1"/>
  </sheetPr>
  <dimension ref="A1:AN69"/>
  <sheetViews>
    <sheetView topLeftCell="A22" zoomScale="80" zoomScaleNormal="80" workbookViewId="0">
      <selection activeCell="D11" sqref="D11"/>
    </sheetView>
  </sheetViews>
  <sheetFormatPr defaultColWidth="8.81640625" defaultRowHeight="14" x14ac:dyDescent="0.3"/>
  <cols>
    <col min="1" max="1" width="12.453125" style="1" customWidth="1"/>
    <col min="2" max="2" width="12.453125" style="175" customWidth="1"/>
    <col min="3"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7265625" style="1" bestFit="1" customWidth="1"/>
    <col min="28" max="31" width="8.81640625" style="1" customWidth="1"/>
    <col min="32" max="32" width="10.1796875" style="1" customWidth="1"/>
    <col min="33" max="16384" width="8.81640625" style="1"/>
  </cols>
  <sheetData>
    <row r="1" spans="1:35" s="7" customFormat="1" ht="42" x14ac:dyDescent="0.3">
      <c r="A1" s="2" t="s">
        <v>0</v>
      </c>
      <c r="B1" s="172"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178</v>
      </c>
      <c r="U1" s="53" t="s">
        <v>89</v>
      </c>
      <c r="V1" s="111" t="s">
        <v>73</v>
      </c>
      <c r="W1" s="54" t="s">
        <v>90</v>
      </c>
      <c r="X1" s="54" t="s">
        <v>91</v>
      </c>
      <c r="Y1" s="55" t="s">
        <v>15</v>
      </c>
      <c r="Z1" s="6"/>
      <c r="AA1" s="6" t="s">
        <v>141</v>
      </c>
      <c r="AB1" s="6"/>
      <c r="AC1" s="6"/>
      <c r="AD1" s="6"/>
      <c r="AE1" s="6"/>
      <c r="AF1" s="6"/>
      <c r="AG1" s="6"/>
    </row>
    <row r="2" spans="1:35" s="7" customFormat="1" x14ac:dyDescent="0.3">
      <c r="A2" s="8">
        <v>45505</v>
      </c>
      <c r="B2" s="155">
        <v>985</v>
      </c>
      <c r="C2" s="11"/>
      <c r="D2" s="10"/>
      <c r="E2" s="140"/>
      <c r="F2" s="141"/>
      <c r="G2" s="141">
        <v>985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45506</v>
      </c>
      <c r="B3" s="155">
        <v>75</v>
      </c>
      <c r="C3" s="11"/>
      <c r="D3" s="10"/>
      <c r="E3" s="140"/>
      <c r="F3" s="141"/>
      <c r="G3" s="141"/>
      <c r="H3" s="142"/>
      <c r="I3" s="142"/>
      <c r="J3" s="142"/>
      <c r="K3" s="141"/>
      <c r="L3" s="140"/>
      <c r="M3" s="141">
        <v>75</v>
      </c>
      <c r="N3" s="141"/>
      <c r="O3" s="141"/>
      <c r="P3" s="141"/>
      <c r="Q3" s="141"/>
      <c r="R3" s="141"/>
      <c r="S3" s="141"/>
      <c r="T3" s="141"/>
      <c r="U3" s="141"/>
      <c r="V3" s="141"/>
      <c r="W3" s="141"/>
      <c r="X3" s="141"/>
      <c r="Y3" s="141"/>
      <c r="Z3" s="9"/>
      <c r="AA3" s="13">
        <f t="shared" ref="AA3:AA9" si="0">SUM(B3-E3-F3-G3-H3-I3-J3-K3-L3-M3-N3-O3-P3-Q3-R3-S3-T3-U3-V3-W3-X3-Y3)</f>
        <v>0</v>
      </c>
      <c r="AB3" s="13"/>
      <c r="AC3" s="13"/>
      <c r="AD3" s="13"/>
      <c r="AE3" s="14"/>
      <c r="AF3" s="13"/>
      <c r="AG3" s="13"/>
    </row>
    <row r="4" spans="1:35" s="7" customFormat="1" x14ac:dyDescent="0.3">
      <c r="A4" s="8">
        <v>45509</v>
      </c>
      <c r="B4" s="155">
        <v>75</v>
      </c>
      <c r="C4" s="11"/>
      <c r="D4" s="10"/>
      <c r="E4" s="140"/>
      <c r="F4" s="141"/>
      <c r="G4" s="141"/>
      <c r="H4" s="142"/>
      <c r="I4" s="142"/>
      <c r="J4" s="142"/>
      <c r="K4" s="141"/>
      <c r="L4" s="140"/>
      <c r="M4" s="141"/>
      <c r="N4" s="141">
        <v>75</v>
      </c>
      <c r="O4" s="141"/>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v>45511</v>
      </c>
      <c r="B5" s="155">
        <v>120</v>
      </c>
      <c r="C5" s="11"/>
      <c r="D5" s="10"/>
      <c r="E5" s="140"/>
      <c r="F5" s="141"/>
      <c r="G5" s="141"/>
      <c r="H5" s="142"/>
      <c r="I5" s="142"/>
      <c r="J5" s="142"/>
      <c r="K5" s="141"/>
      <c r="L5" s="140"/>
      <c r="M5" s="141"/>
      <c r="N5" s="141"/>
      <c r="O5" s="141"/>
      <c r="P5" s="141"/>
      <c r="Q5" s="141"/>
      <c r="R5" s="141"/>
      <c r="S5" s="141"/>
      <c r="T5" s="141">
        <v>120</v>
      </c>
      <c r="U5" s="141"/>
      <c r="V5" s="141"/>
      <c r="W5" s="141"/>
      <c r="X5" s="141"/>
      <c r="Y5" s="141"/>
      <c r="Z5" s="9"/>
      <c r="AA5" s="13">
        <f t="shared" si="0"/>
        <v>0</v>
      </c>
      <c r="AB5" s="13"/>
      <c r="AC5" s="13"/>
      <c r="AD5" s="13"/>
      <c r="AE5" s="14"/>
      <c r="AF5" s="13"/>
      <c r="AG5" s="13"/>
    </row>
    <row r="6" spans="1:35" s="7" customFormat="1" x14ac:dyDescent="0.3">
      <c r="A6" s="8">
        <v>45517</v>
      </c>
      <c r="B6" s="155">
        <v>27.18</v>
      </c>
      <c r="C6" s="11"/>
      <c r="D6" s="10"/>
      <c r="E6" s="140"/>
      <c r="F6" s="141"/>
      <c r="G6" s="141"/>
      <c r="H6" s="142"/>
      <c r="I6" s="142"/>
      <c r="J6" s="142"/>
      <c r="K6" s="141">
        <v>27.18</v>
      </c>
      <c r="L6" s="140"/>
      <c r="M6" s="141"/>
      <c r="N6" s="141"/>
      <c r="O6" s="141"/>
      <c r="P6" s="141"/>
      <c r="Q6" s="141"/>
      <c r="R6" s="141"/>
      <c r="S6" s="141"/>
      <c r="T6" s="141"/>
      <c r="U6" s="141"/>
      <c r="V6" s="141"/>
      <c r="W6" s="141"/>
      <c r="X6" s="141"/>
      <c r="Y6" s="141"/>
      <c r="Z6" s="9"/>
      <c r="AA6" s="13">
        <f t="shared" si="0"/>
        <v>0</v>
      </c>
      <c r="AB6" s="13"/>
      <c r="AC6" s="13"/>
      <c r="AD6" s="13"/>
      <c r="AE6" s="14"/>
      <c r="AF6" s="13"/>
      <c r="AG6" s="13"/>
    </row>
    <row r="7" spans="1:35" s="7" customFormat="1" x14ac:dyDescent="0.3">
      <c r="A7" s="8">
        <v>45524</v>
      </c>
      <c r="B7" s="155">
        <v>4483.7299999999996</v>
      </c>
      <c r="C7" s="11"/>
      <c r="D7" s="10"/>
      <c r="E7" s="140"/>
      <c r="F7" s="141"/>
      <c r="G7" s="141"/>
      <c r="H7" s="142"/>
      <c r="I7" s="142"/>
      <c r="J7" s="142"/>
      <c r="K7" s="141"/>
      <c r="L7" s="140">
        <v>4483.7299999999996</v>
      </c>
      <c r="M7" s="141"/>
      <c r="N7" s="141"/>
      <c r="O7" s="141"/>
      <c r="P7" s="141"/>
      <c r="Q7" s="141"/>
      <c r="R7" s="141"/>
      <c r="S7" s="141"/>
      <c r="T7" s="141"/>
      <c r="U7" s="141"/>
      <c r="V7" s="141"/>
      <c r="W7" s="141"/>
      <c r="X7" s="141"/>
      <c r="Y7" s="141"/>
      <c r="Z7" s="9"/>
      <c r="AA7" s="13">
        <f t="shared" si="0"/>
        <v>0</v>
      </c>
      <c r="AB7" s="13"/>
      <c r="AC7" s="13"/>
      <c r="AD7" s="13"/>
      <c r="AE7" s="14"/>
      <c r="AF7" s="13"/>
      <c r="AG7" s="13"/>
    </row>
    <row r="8" spans="1:35" s="7" customFormat="1" x14ac:dyDescent="0.3">
      <c r="A8" s="8">
        <v>45531</v>
      </c>
      <c r="B8" s="155">
        <v>72</v>
      </c>
      <c r="C8" s="11"/>
      <c r="D8" s="10"/>
      <c r="E8" s="140"/>
      <c r="F8" s="141"/>
      <c r="G8" s="141"/>
      <c r="H8" s="142"/>
      <c r="I8" s="142"/>
      <c r="J8" s="142"/>
      <c r="K8" s="141"/>
      <c r="L8" s="140"/>
      <c r="M8" s="141"/>
      <c r="N8" s="141"/>
      <c r="O8" s="141"/>
      <c r="P8" s="141"/>
      <c r="Q8" s="141">
        <v>72</v>
      </c>
      <c r="R8" s="141"/>
      <c r="S8" s="141"/>
      <c r="T8" s="141"/>
      <c r="U8" s="141"/>
      <c r="V8" s="141"/>
      <c r="W8" s="141"/>
      <c r="X8" s="141"/>
      <c r="Y8" s="141"/>
      <c r="Z8" s="9"/>
      <c r="AA8" s="13">
        <f t="shared" si="0"/>
        <v>0</v>
      </c>
      <c r="AB8" s="13"/>
      <c r="AC8" s="13"/>
      <c r="AD8" s="13"/>
      <c r="AE8" s="14"/>
      <c r="AF8" s="13"/>
      <c r="AG8" s="13"/>
    </row>
    <row r="9" spans="1:35" s="7" customFormat="1" x14ac:dyDescent="0.3">
      <c r="A9" s="8">
        <v>45534</v>
      </c>
      <c r="B9" s="155">
        <v>45</v>
      </c>
      <c r="C9" s="11"/>
      <c r="D9" s="16"/>
      <c r="E9" s="140"/>
      <c r="F9" s="141"/>
      <c r="G9" s="141"/>
      <c r="H9" s="142"/>
      <c r="I9" s="142"/>
      <c r="J9" s="142"/>
      <c r="K9" s="141"/>
      <c r="L9" s="141"/>
      <c r="M9" s="141"/>
      <c r="N9" s="141"/>
      <c r="O9" s="141"/>
      <c r="P9" s="141"/>
      <c r="Q9" s="141"/>
      <c r="R9" s="141"/>
      <c r="S9" s="141"/>
      <c r="T9" s="141"/>
      <c r="U9" s="141">
        <v>45</v>
      </c>
      <c r="V9" s="141"/>
      <c r="W9" s="141"/>
      <c r="X9" s="141"/>
      <c r="Y9" s="141"/>
      <c r="Z9" s="9"/>
      <c r="AA9" s="13">
        <f t="shared" si="0"/>
        <v>0</v>
      </c>
      <c r="AB9" s="13"/>
      <c r="AC9" s="13"/>
      <c r="AD9" s="13"/>
      <c r="AE9" s="14"/>
      <c r="AF9" s="13"/>
      <c r="AG9" s="13"/>
      <c r="AI9" s="12"/>
    </row>
    <row r="10" spans="1:35" s="7" customFormat="1" x14ac:dyDescent="0.3">
      <c r="A10" s="17">
        <v>45516</v>
      </c>
      <c r="B10" s="155">
        <v>348</v>
      </c>
      <c r="C10" s="11"/>
      <c r="D10" s="16">
        <v>348</v>
      </c>
      <c r="E10" s="140">
        <v>135</v>
      </c>
      <c r="F10" s="141">
        <v>130</v>
      </c>
      <c r="G10" s="141"/>
      <c r="H10" s="142">
        <v>38</v>
      </c>
      <c r="I10" s="142"/>
      <c r="J10" s="142">
        <v>45</v>
      </c>
      <c r="K10" s="141"/>
      <c r="L10" s="141"/>
      <c r="M10" s="141"/>
      <c r="N10" s="141"/>
      <c r="O10" s="141"/>
      <c r="P10" s="141"/>
      <c r="Q10" s="141"/>
      <c r="R10" s="141"/>
      <c r="S10" s="141"/>
      <c r="T10" s="141"/>
      <c r="U10" s="141"/>
      <c r="V10" s="141"/>
      <c r="W10" s="141"/>
      <c r="X10" s="141"/>
      <c r="Y10" s="141"/>
      <c r="Z10" s="9"/>
      <c r="AA10" s="13">
        <f t="shared" ref="AA10:AA18" si="1">SUM(B10-E10-F10-G10-H10-I10-J10-K10-L10-M10-N10-O10-P10-Q10-R10-S10-T10-U10-V10-W10-X10-Y10)</f>
        <v>0</v>
      </c>
      <c r="AB10" s="13"/>
      <c r="AC10" s="13"/>
      <c r="AD10" s="13"/>
      <c r="AE10" s="14"/>
      <c r="AF10" s="13"/>
      <c r="AG10" s="13"/>
      <c r="AI10" s="18"/>
    </row>
    <row r="11" spans="1:35" s="7" customFormat="1" x14ac:dyDescent="0.3">
      <c r="A11" s="8"/>
      <c r="B11" s="155"/>
      <c r="C11" s="11"/>
      <c r="D11" s="16"/>
      <c r="E11" s="141"/>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c r="B12" s="155"/>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155"/>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56"/>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56"/>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173"/>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6230.91</v>
      </c>
      <c r="C18" s="157"/>
      <c r="D18" s="157">
        <f>SUM(D2:D17)</f>
        <v>348</v>
      </c>
      <c r="E18" s="159">
        <f>SUM(E2:E17)</f>
        <v>135</v>
      </c>
      <c r="F18" s="159">
        <f t="shared" ref="F18:Y18" si="2">SUM(F2:F17)</f>
        <v>130</v>
      </c>
      <c r="G18" s="159">
        <f t="shared" si="2"/>
        <v>985</v>
      </c>
      <c r="H18" s="159">
        <f t="shared" si="2"/>
        <v>38</v>
      </c>
      <c r="I18" s="159">
        <f t="shared" si="2"/>
        <v>0</v>
      </c>
      <c r="J18" s="159">
        <f t="shared" si="2"/>
        <v>45</v>
      </c>
      <c r="K18" s="159">
        <f t="shared" si="2"/>
        <v>27.18</v>
      </c>
      <c r="L18" s="159">
        <f t="shared" si="2"/>
        <v>4483.7299999999996</v>
      </c>
      <c r="M18" s="159">
        <f t="shared" si="2"/>
        <v>75</v>
      </c>
      <c r="N18" s="159">
        <f t="shared" si="2"/>
        <v>75</v>
      </c>
      <c r="O18" s="159">
        <f t="shared" si="2"/>
        <v>0</v>
      </c>
      <c r="P18" s="159">
        <f t="shared" si="2"/>
        <v>0</v>
      </c>
      <c r="Q18" s="159">
        <f t="shared" si="2"/>
        <v>72</v>
      </c>
      <c r="R18" s="159">
        <f t="shared" si="2"/>
        <v>0</v>
      </c>
      <c r="S18" s="159">
        <f t="shared" si="2"/>
        <v>0</v>
      </c>
      <c r="T18" s="159">
        <f t="shared" si="2"/>
        <v>120</v>
      </c>
      <c r="U18" s="159">
        <f t="shared" si="2"/>
        <v>45</v>
      </c>
      <c r="V18" s="159">
        <f t="shared" si="2"/>
        <v>0</v>
      </c>
      <c r="W18" s="159">
        <f t="shared" si="2"/>
        <v>0</v>
      </c>
      <c r="X18" s="159">
        <f t="shared" si="2"/>
        <v>0</v>
      </c>
      <c r="Y18" s="159">
        <f t="shared" si="2"/>
        <v>0</v>
      </c>
      <c r="Z18" s="155"/>
      <c r="AA18" s="156">
        <f t="shared" si="1"/>
        <v>0</v>
      </c>
      <c r="AB18" s="156"/>
      <c r="AC18" s="156"/>
      <c r="AD18" s="156"/>
      <c r="AE18" s="156"/>
      <c r="AF18" s="156"/>
      <c r="AG18" s="156"/>
      <c r="AH18" s="156"/>
      <c r="AI18" s="156"/>
      <c r="AJ18" s="156"/>
      <c r="AK18" s="156"/>
      <c r="AL18" s="156"/>
      <c r="AM18" s="156"/>
      <c r="AN18" s="156"/>
    </row>
    <row r="19" spans="1:40" s="7" customFormat="1" x14ac:dyDescent="0.3">
      <c r="A19" s="13"/>
      <c r="B19" s="156"/>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56"/>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56"/>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56"/>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56"/>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174"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45509</v>
      </c>
      <c r="B26" s="175" t="s">
        <v>156</v>
      </c>
      <c r="C26" s="32" t="s">
        <v>129</v>
      </c>
      <c r="D26" s="32"/>
      <c r="E26" s="33">
        <v>261.60000000000002</v>
      </c>
      <c r="F26" s="147"/>
      <c r="G26" s="141"/>
      <c r="H26" s="141"/>
      <c r="I26" s="141"/>
      <c r="J26" s="141"/>
      <c r="K26" s="141"/>
      <c r="L26" s="141">
        <v>261.60000000000002</v>
      </c>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45509</v>
      </c>
      <c r="B27" s="158" t="s">
        <v>157</v>
      </c>
      <c r="C27" s="7" t="s">
        <v>145</v>
      </c>
      <c r="E27" s="35">
        <v>354.38</v>
      </c>
      <c r="F27" s="148"/>
      <c r="G27" s="149"/>
      <c r="H27" s="149"/>
      <c r="I27" s="149"/>
      <c r="J27" s="149"/>
      <c r="K27" s="141"/>
      <c r="L27" s="141"/>
      <c r="M27" s="141">
        <v>354.38</v>
      </c>
      <c r="N27" s="141"/>
      <c r="O27" s="141"/>
      <c r="P27" s="141"/>
      <c r="Q27" s="141"/>
      <c r="R27" s="141"/>
      <c r="S27" s="141"/>
      <c r="T27" s="141"/>
      <c r="U27" s="141"/>
      <c r="V27" s="141"/>
      <c r="W27" s="24"/>
      <c r="X27" s="13"/>
      <c r="Y27" s="24"/>
      <c r="Z27" s="24"/>
      <c r="AA27" s="124">
        <f>SUM(E27-F27-G27-H27-I27-J27-K27-L27-M27-N27-O27-P27-Q27-R27-S27-T27-U27-V27)</f>
        <v>0</v>
      </c>
    </row>
    <row r="28" spans="1:40" s="7" customFormat="1" x14ac:dyDescent="0.3">
      <c r="A28" s="17">
        <v>45524</v>
      </c>
      <c r="B28" s="158" t="s">
        <v>157</v>
      </c>
      <c r="C28" s="7" t="s">
        <v>146</v>
      </c>
      <c r="E28" s="35">
        <v>1938.33</v>
      </c>
      <c r="F28" s="148">
        <v>1938.33</v>
      </c>
      <c r="G28" s="149"/>
      <c r="H28" s="149"/>
      <c r="I28" s="149"/>
      <c r="J28" s="149"/>
      <c r="K28" s="141"/>
      <c r="L28" s="141"/>
      <c r="M28" s="141"/>
      <c r="N28" s="141"/>
      <c r="O28" s="141"/>
      <c r="P28" s="141"/>
      <c r="Q28" s="141"/>
      <c r="R28" s="141"/>
      <c r="S28" s="141"/>
      <c r="T28" s="141"/>
      <c r="U28" s="141"/>
      <c r="V28" s="141"/>
      <c r="W28" s="24"/>
      <c r="X28" s="13"/>
      <c r="Y28" s="24"/>
      <c r="Z28" s="24"/>
      <c r="AA28" s="124">
        <f t="shared" ref="AA28:AA34" si="3">SUM(E28-F28-G28-H28-I28-J28-K28-L28-M28-N28-O28-P28-Q28-R28-S28-T28-U28-V28)</f>
        <v>0</v>
      </c>
    </row>
    <row r="29" spans="1:40" s="7" customFormat="1" x14ac:dyDescent="0.3">
      <c r="A29" s="17">
        <v>45505</v>
      </c>
      <c r="B29" s="158" t="s">
        <v>179</v>
      </c>
      <c r="C29" s="7" t="s">
        <v>111</v>
      </c>
      <c r="E29" s="35">
        <v>141.66999999999999</v>
      </c>
      <c r="F29" s="148"/>
      <c r="G29" s="149"/>
      <c r="H29" s="149"/>
      <c r="I29" s="149"/>
      <c r="J29" s="149">
        <v>141.66999999999999</v>
      </c>
      <c r="K29" s="141"/>
      <c r="L29" s="141"/>
      <c r="M29" s="141"/>
      <c r="N29" s="141"/>
      <c r="O29" s="141"/>
      <c r="P29" s="141"/>
      <c r="Q29" s="141"/>
      <c r="R29" s="141"/>
      <c r="S29" s="141"/>
      <c r="T29" s="141"/>
      <c r="U29" s="141"/>
      <c r="V29" s="141"/>
      <c r="W29" s="24"/>
      <c r="X29" s="13"/>
      <c r="Y29" s="24"/>
      <c r="Z29" s="24"/>
      <c r="AA29" s="124">
        <f t="shared" si="3"/>
        <v>0</v>
      </c>
    </row>
    <row r="30" spans="1:40" s="7" customFormat="1" x14ac:dyDescent="0.3">
      <c r="A30" s="17">
        <v>45531</v>
      </c>
      <c r="B30" s="158" t="s">
        <v>157</v>
      </c>
      <c r="C30" s="7" t="s">
        <v>158</v>
      </c>
      <c r="E30" s="35">
        <v>39.6</v>
      </c>
      <c r="F30" s="148"/>
      <c r="G30" s="149"/>
      <c r="H30" s="149"/>
      <c r="I30" s="149"/>
      <c r="J30" s="149"/>
      <c r="K30" s="141"/>
      <c r="L30" s="141"/>
      <c r="M30" s="141"/>
      <c r="N30" s="141"/>
      <c r="O30" s="141"/>
      <c r="P30" s="141"/>
      <c r="Q30" s="141"/>
      <c r="R30" s="141"/>
      <c r="S30" s="141"/>
      <c r="T30" s="141"/>
      <c r="U30" s="141">
        <v>39.6</v>
      </c>
      <c r="V30" s="141"/>
      <c r="W30" s="24"/>
      <c r="X30" s="13"/>
      <c r="Y30" s="24"/>
      <c r="Z30" s="24"/>
      <c r="AA30" s="124">
        <f t="shared" si="3"/>
        <v>0</v>
      </c>
    </row>
    <row r="31" spans="1:40" s="7" customFormat="1" x14ac:dyDescent="0.3">
      <c r="A31" s="17">
        <v>45531</v>
      </c>
      <c r="B31" s="158" t="s">
        <v>180</v>
      </c>
      <c r="C31" s="7" t="s">
        <v>181</v>
      </c>
      <c r="E31" s="35">
        <v>170</v>
      </c>
      <c r="F31" s="148"/>
      <c r="G31" s="149"/>
      <c r="H31" s="149"/>
      <c r="I31" s="149"/>
      <c r="J31" s="149"/>
      <c r="K31" s="141"/>
      <c r="L31" s="141"/>
      <c r="M31" s="141"/>
      <c r="N31" s="141"/>
      <c r="O31" s="141"/>
      <c r="P31" s="141"/>
      <c r="Q31" s="141"/>
      <c r="R31" s="141"/>
      <c r="S31" s="141"/>
      <c r="T31" s="141">
        <v>170</v>
      </c>
      <c r="U31" s="141"/>
      <c r="V31" s="141"/>
      <c r="W31" s="24"/>
      <c r="X31" s="13"/>
      <c r="Y31" s="24"/>
      <c r="Z31" s="24"/>
      <c r="AA31" s="124">
        <f t="shared" si="3"/>
        <v>0</v>
      </c>
    </row>
    <row r="32" spans="1:40" s="7" customFormat="1" x14ac:dyDescent="0.3">
      <c r="A32" s="17">
        <v>45506</v>
      </c>
      <c r="B32" s="158">
        <v>3358</v>
      </c>
      <c r="C32" s="7" t="s">
        <v>145</v>
      </c>
      <c r="D32" s="17">
        <v>45512</v>
      </c>
      <c r="E32" s="35">
        <v>186.4</v>
      </c>
      <c r="F32" s="148"/>
      <c r="G32" s="149"/>
      <c r="H32" s="149"/>
      <c r="I32" s="149"/>
      <c r="J32" s="149"/>
      <c r="K32" s="141"/>
      <c r="L32" s="141"/>
      <c r="M32" s="141"/>
      <c r="N32" s="141">
        <v>186.4</v>
      </c>
      <c r="O32" s="141"/>
      <c r="P32" s="141"/>
      <c r="Q32" s="141"/>
      <c r="R32" s="141"/>
      <c r="S32" s="141"/>
      <c r="T32" s="141"/>
      <c r="U32" s="141"/>
      <c r="V32" s="141"/>
      <c r="W32" s="24"/>
      <c r="X32" s="13"/>
      <c r="Y32" s="24"/>
      <c r="Z32" s="24"/>
      <c r="AA32" s="124">
        <f t="shared" si="3"/>
        <v>0</v>
      </c>
    </row>
    <row r="33" spans="1:27" s="7" customFormat="1" x14ac:dyDescent="0.3">
      <c r="A33" s="17">
        <v>45522</v>
      </c>
      <c r="B33" s="158">
        <v>3359</v>
      </c>
      <c r="C33" s="7" t="s">
        <v>136</v>
      </c>
      <c r="D33" s="17">
        <v>45524</v>
      </c>
      <c r="E33" s="35">
        <v>45</v>
      </c>
      <c r="F33" s="148"/>
      <c r="G33" s="149"/>
      <c r="H33" s="149"/>
      <c r="I33" s="149"/>
      <c r="J33" s="149"/>
      <c r="K33" s="141">
        <v>45</v>
      </c>
      <c r="L33" s="141"/>
      <c r="M33" s="141"/>
      <c r="N33" s="141"/>
      <c r="O33" s="141"/>
      <c r="P33" s="141"/>
      <c r="Q33" s="141"/>
      <c r="R33" s="141"/>
      <c r="S33" s="141"/>
      <c r="T33" s="141"/>
      <c r="U33" s="141"/>
      <c r="V33" s="141"/>
      <c r="W33" s="24"/>
      <c r="X33" s="13"/>
      <c r="Y33" s="24"/>
      <c r="Z33" s="24"/>
      <c r="AA33" s="124">
        <f t="shared" si="3"/>
        <v>0</v>
      </c>
    </row>
    <row r="34" spans="1:27" s="7" customFormat="1" x14ac:dyDescent="0.3">
      <c r="A34" s="17"/>
      <c r="B34" s="158"/>
      <c r="E34" s="35"/>
      <c r="F34" s="148"/>
      <c r="G34" s="149"/>
      <c r="H34" s="149"/>
      <c r="I34" s="149"/>
      <c r="J34" s="149"/>
      <c r="K34" s="141"/>
      <c r="L34" s="141"/>
      <c r="M34" s="141"/>
      <c r="N34" s="141"/>
      <c r="O34" s="141"/>
      <c r="P34" s="141"/>
      <c r="Q34" s="141"/>
      <c r="R34" s="141"/>
      <c r="S34" s="141"/>
      <c r="T34" s="141"/>
      <c r="U34" s="141"/>
      <c r="V34" s="141"/>
      <c r="W34" s="24"/>
      <c r="X34" s="13"/>
      <c r="Y34" s="24"/>
      <c r="Z34" s="24"/>
      <c r="AA34" s="124">
        <f t="shared" si="3"/>
        <v>0</v>
      </c>
    </row>
    <row r="35" spans="1:27" s="7" customFormat="1" x14ac:dyDescent="0.3">
      <c r="A35" s="17"/>
      <c r="B35" s="158"/>
      <c r="E35" s="35"/>
      <c r="F35" s="148"/>
      <c r="G35" s="149"/>
      <c r="H35" s="149"/>
      <c r="I35" s="149"/>
      <c r="J35" s="149"/>
      <c r="K35" s="141"/>
      <c r="L35" s="141"/>
      <c r="M35" s="141"/>
      <c r="N35" s="141"/>
      <c r="O35" s="141"/>
      <c r="P35" s="141"/>
      <c r="Q35" s="141"/>
      <c r="R35" s="141"/>
      <c r="S35" s="141"/>
      <c r="T35" s="141"/>
      <c r="U35" s="141"/>
      <c r="V35" s="141"/>
      <c r="W35" s="24"/>
      <c r="X35" s="13"/>
      <c r="Y35" s="24"/>
      <c r="Z35" s="24"/>
      <c r="AA35" s="124">
        <f t="shared" ref="AA35:AA44" si="4">SUM(E35-F35-G35-H35-I35-J35-K35-L35-M35-N35-O35-P35-Q35-R35-S35-T35-U35-V35)</f>
        <v>0</v>
      </c>
    </row>
    <row r="36" spans="1:27" s="7" customFormat="1" x14ac:dyDescent="0.3">
      <c r="A36" s="17"/>
      <c r="B36" s="175"/>
      <c r="C36" s="32"/>
      <c r="D36" s="32"/>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4"/>
        <v>0</v>
      </c>
    </row>
    <row r="37" spans="1:27" s="7" customFormat="1" x14ac:dyDescent="0.3">
      <c r="A37" s="17"/>
      <c r="B37" s="175"/>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4"/>
        <v>0</v>
      </c>
    </row>
    <row r="38" spans="1:27" s="7" customFormat="1" x14ac:dyDescent="0.3">
      <c r="A38" s="17"/>
      <c r="B38" s="175"/>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4"/>
        <v>0</v>
      </c>
    </row>
    <row r="39" spans="1:27" s="7" customFormat="1" x14ac:dyDescent="0.3">
      <c r="A39" s="17"/>
      <c r="B39" s="175"/>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4"/>
        <v>0</v>
      </c>
    </row>
    <row r="40" spans="1:27" s="7" customFormat="1" x14ac:dyDescent="0.3">
      <c r="A40" s="17"/>
      <c r="B40" s="175"/>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4"/>
        <v>0</v>
      </c>
    </row>
    <row r="41" spans="1:27" s="7" customFormat="1" x14ac:dyDescent="0.3">
      <c r="A41" s="32"/>
      <c r="B41" s="175"/>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4"/>
        <v>0</v>
      </c>
    </row>
    <row r="42" spans="1:27" s="7" customFormat="1" x14ac:dyDescent="0.3">
      <c r="A42" s="32"/>
      <c r="B42" s="175"/>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4"/>
        <v>0</v>
      </c>
    </row>
    <row r="43" spans="1:27" s="7" customFormat="1" x14ac:dyDescent="0.3">
      <c r="A43" s="32"/>
      <c r="B43" s="175"/>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4"/>
        <v>0</v>
      </c>
    </row>
    <row r="44" spans="1:27" s="42" customFormat="1" x14ac:dyDescent="0.3">
      <c r="A44" s="37" t="s">
        <v>46</v>
      </c>
      <c r="B44" s="176" t="s">
        <v>26</v>
      </c>
      <c r="C44" s="39"/>
      <c r="D44" s="39"/>
      <c r="E44" s="40">
        <f>SUM(E26:E43)</f>
        <v>3136.98</v>
      </c>
      <c r="F44" s="40">
        <f t="shared" ref="F44:V44" si="5">SUM(F26:F43)</f>
        <v>1938.33</v>
      </c>
      <c r="G44" s="40">
        <f t="shared" si="5"/>
        <v>0</v>
      </c>
      <c r="H44" s="40">
        <f t="shared" si="5"/>
        <v>0</v>
      </c>
      <c r="I44" s="40">
        <f t="shared" si="5"/>
        <v>0</v>
      </c>
      <c r="J44" s="40">
        <f t="shared" si="5"/>
        <v>141.66999999999999</v>
      </c>
      <c r="K44" s="40">
        <f t="shared" si="5"/>
        <v>45</v>
      </c>
      <c r="L44" s="40">
        <f t="shared" si="5"/>
        <v>261.60000000000002</v>
      </c>
      <c r="M44" s="40">
        <f t="shared" si="5"/>
        <v>354.38</v>
      </c>
      <c r="N44" s="40">
        <f t="shared" si="5"/>
        <v>186.4</v>
      </c>
      <c r="O44" s="40">
        <f t="shared" si="5"/>
        <v>0</v>
      </c>
      <c r="P44" s="40">
        <f t="shared" si="5"/>
        <v>0</v>
      </c>
      <c r="Q44" s="40">
        <f t="shared" si="5"/>
        <v>0</v>
      </c>
      <c r="R44" s="40">
        <f t="shared" si="5"/>
        <v>0</v>
      </c>
      <c r="S44" s="40">
        <f t="shared" si="5"/>
        <v>0</v>
      </c>
      <c r="T44" s="40">
        <f t="shared" si="5"/>
        <v>170</v>
      </c>
      <c r="U44" s="40">
        <f t="shared" si="5"/>
        <v>39.6</v>
      </c>
      <c r="V44" s="40">
        <f t="shared" si="5"/>
        <v>0</v>
      </c>
      <c r="W44" s="41"/>
      <c r="X44" s="41"/>
      <c r="Y44" s="41"/>
      <c r="Z44" s="41"/>
      <c r="AA44" s="124">
        <f t="shared" si="4"/>
        <v>-7.1054273576010019E-15</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75" t="s">
        <v>27</v>
      </c>
      <c r="C49" s="68" t="s">
        <v>28</v>
      </c>
      <c r="D49" s="69" t="s">
        <v>29</v>
      </c>
      <c r="E49" s="43"/>
      <c r="F49" s="70" t="s">
        <v>30</v>
      </c>
      <c r="G49" s="71"/>
      <c r="H49" s="72"/>
      <c r="I49" s="43"/>
      <c r="J49" s="109"/>
      <c r="L49" s="74" t="s">
        <v>31</v>
      </c>
      <c r="M49" s="75"/>
      <c r="N49" s="73"/>
    </row>
    <row r="50" spans="1:24" ht="14.25" customHeight="1" x14ac:dyDescent="0.3">
      <c r="A50" s="1" t="s">
        <v>32</v>
      </c>
      <c r="B50" s="177">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178">
        <f>February!B12</f>
        <v>2019.5</v>
      </c>
      <c r="C51" s="76">
        <f>February!E35</f>
        <v>5206.5599999999995</v>
      </c>
      <c r="D51" s="77">
        <f t="shared" ref="D51:D63" si="6">B51-C51</f>
        <v>-3187.0599999999995</v>
      </c>
      <c r="E51" s="43"/>
      <c r="F51" s="82" t="s">
        <v>34</v>
      </c>
      <c r="G51" s="43"/>
      <c r="H51" s="83">
        <v>26339.360000000001</v>
      </c>
      <c r="I51" s="36"/>
      <c r="J51" s="88"/>
      <c r="K51" s="20"/>
      <c r="L51" s="84" t="s">
        <v>35</v>
      </c>
      <c r="M51" s="85"/>
      <c r="N51" s="86">
        <v>38457.72</v>
      </c>
    </row>
    <row r="52" spans="1:24" ht="15.75" customHeight="1" x14ac:dyDescent="0.3">
      <c r="A52" s="1" t="s">
        <v>36</v>
      </c>
      <c r="B52" s="178">
        <f>March!B18</f>
        <v>1065.7</v>
      </c>
      <c r="C52" s="76">
        <f>March!E44</f>
        <v>4245.78</v>
      </c>
      <c r="D52" s="77">
        <f t="shared" si="6"/>
        <v>-3180.08</v>
      </c>
      <c r="E52" s="43"/>
      <c r="F52" s="241" t="s">
        <v>37</v>
      </c>
      <c r="G52" s="241"/>
      <c r="H52" s="87"/>
      <c r="I52" s="36"/>
      <c r="J52" s="88"/>
      <c r="K52" s="20"/>
      <c r="L52" s="89" t="s">
        <v>38</v>
      </c>
      <c r="M52" s="85"/>
      <c r="N52" s="86">
        <f>B63</f>
        <v>22224.23</v>
      </c>
    </row>
    <row r="53" spans="1:24" ht="15.75" customHeight="1" x14ac:dyDescent="0.3">
      <c r="A53" s="1" t="s">
        <v>39</v>
      </c>
      <c r="B53" s="178">
        <f>April!B18</f>
        <v>3312.6</v>
      </c>
      <c r="C53" s="76">
        <f>April!E44</f>
        <v>2637.7000000000003</v>
      </c>
      <c r="D53" s="77">
        <f t="shared" si="6"/>
        <v>674.89999999999964</v>
      </c>
      <c r="F53" s="241" t="s">
        <v>40</v>
      </c>
      <c r="G53" s="241"/>
      <c r="H53" s="90"/>
      <c r="I53" s="34"/>
      <c r="J53" s="88"/>
      <c r="K53" s="20"/>
      <c r="L53" s="91" t="s">
        <v>41</v>
      </c>
      <c r="M53" s="92"/>
      <c r="N53" s="93">
        <f>C63</f>
        <v>34342.590000000004</v>
      </c>
    </row>
    <row r="54" spans="1:24" ht="15" customHeight="1" x14ac:dyDescent="0.3">
      <c r="A54" s="1" t="s">
        <v>42</v>
      </c>
      <c r="B54" s="178">
        <f>May!B18</f>
        <v>3042.43</v>
      </c>
      <c r="C54" s="76">
        <f>May!E43</f>
        <v>3166.3399999999997</v>
      </c>
      <c r="D54" s="77">
        <f t="shared" si="6"/>
        <v>-123.90999999999985</v>
      </c>
      <c r="F54" s="241" t="s">
        <v>43</v>
      </c>
      <c r="G54" s="241"/>
      <c r="H54" s="90">
        <f>H51+H52-H53</f>
        <v>26339.360000000001</v>
      </c>
      <c r="I54" s="34"/>
      <c r="L54" s="94"/>
      <c r="M54" s="95"/>
      <c r="N54" s="96"/>
    </row>
    <row r="55" spans="1:24" s="44" customFormat="1" x14ac:dyDescent="0.3">
      <c r="A55" s="1" t="s">
        <v>44</v>
      </c>
      <c r="B55" s="178">
        <f>June!B18</f>
        <v>1664.4</v>
      </c>
      <c r="C55" s="76">
        <f>June!E44</f>
        <v>3695.23</v>
      </c>
      <c r="D55" s="77">
        <f t="shared" si="6"/>
        <v>-2030.83</v>
      </c>
      <c r="E55" s="85"/>
      <c r="F55" s="97"/>
      <c r="G55" s="1"/>
      <c r="H55" s="90"/>
      <c r="I55" s="34"/>
      <c r="J55" s="1"/>
      <c r="K55" s="1"/>
      <c r="L55" s="81" t="s">
        <v>43</v>
      </c>
      <c r="M55" s="1"/>
      <c r="N55" s="86">
        <f>N51+N52-N53</f>
        <v>26339.359999999993</v>
      </c>
      <c r="O55" s="1"/>
      <c r="P55" s="1"/>
      <c r="Q55" s="1"/>
      <c r="R55" s="1"/>
      <c r="S55" s="1"/>
      <c r="T55" s="1"/>
      <c r="U55" s="1"/>
      <c r="V55" s="1"/>
      <c r="W55" s="1"/>
      <c r="X55" s="1"/>
    </row>
    <row r="56" spans="1:24" s="44" customFormat="1" ht="29.25" customHeight="1" x14ac:dyDescent="0.3">
      <c r="A56" s="1" t="s">
        <v>45</v>
      </c>
      <c r="B56" s="178">
        <f>July!B18</f>
        <v>2446.41</v>
      </c>
      <c r="C56" s="76">
        <f>July!E44</f>
        <v>5124.9799999999996</v>
      </c>
      <c r="D56" s="77">
        <f t="shared" si="6"/>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178">
        <f>B18</f>
        <v>6230.91</v>
      </c>
      <c r="C57" s="76">
        <f>E44</f>
        <v>3136.98</v>
      </c>
      <c r="D57" s="77">
        <f t="shared" si="6"/>
        <v>3093.93</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175"/>
      <c r="C58" s="76"/>
      <c r="D58" s="77">
        <f t="shared" si="6"/>
        <v>0</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75"/>
      <c r="C59" s="76"/>
      <c r="D59" s="77">
        <f t="shared" si="6"/>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75"/>
      <c r="C60" s="99"/>
      <c r="D60" s="77">
        <f t="shared" si="6"/>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75"/>
      <c r="C61" s="99"/>
      <c r="D61" s="77">
        <f t="shared" si="6"/>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75"/>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79">
        <f>SUM(B50:B61)</f>
        <v>22224.23</v>
      </c>
      <c r="C63" s="100">
        <f>SUM(C50:C61)</f>
        <v>34342.590000000004</v>
      </c>
      <c r="D63" s="77">
        <f t="shared" si="6"/>
        <v>-12118.360000000004</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180"/>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14" priority="1" stopIfTrue="1" operator="equal">
      <formula>#REF!</formula>
    </cfRule>
  </conditionalFormatting>
  <conditionalFormatting sqref="H54:I54">
    <cfRule type="cellIs" dxfId="13" priority="3" stopIfTrue="1" operator="equal">
      <formula>#REF!</formula>
    </cfRule>
  </conditionalFormatting>
  <conditionalFormatting sqref="M54:N54">
    <cfRule type="cellIs" dxfId="12"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6CC9A-34AA-4E58-9A77-F6B797B51F3F}">
  <sheetPr>
    <pageSetUpPr fitToPage="1"/>
  </sheetPr>
  <dimension ref="A1:AN69"/>
  <sheetViews>
    <sheetView topLeftCell="A19" zoomScale="80" zoomScaleNormal="80" workbookViewId="0">
      <selection activeCell="C11" sqref="C11"/>
    </sheetView>
  </sheetViews>
  <sheetFormatPr defaultColWidth="8.81640625" defaultRowHeight="14" x14ac:dyDescent="0.3"/>
  <cols>
    <col min="1"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182</v>
      </c>
      <c r="U1" s="53" t="s">
        <v>89</v>
      </c>
      <c r="V1" s="111" t="s">
        <v>73</v>
      </c>
      <c r="W1" s="54" t="s">
        <v>90</v>
      </c>
      <c r="X1" s="54" t="s">
        <v>91</v>
      </c>
      <c r="Y1" s="55" t="s">
        <v>15</v>
      </c>
      <c r="Z1" s="6"/>
      <c r="AA1" s="6" t="s">
        <v>141</v>
      </c>
      <c r="AB1" s="6"/>
      <c r="AC1" s="6"/>
      <c r="AD1" s="6"/>
      <c r="AE1" s="6"/>
      <c r="AF1" s="6"/>
      <c r="AG1" s="6"/>
    </row>
    <row r="2" spans="1:35" s="7" customFormat="1" x14ac:dyDescent="0.3">
      <c r="A2" s="8" t="s">
        <v>61</v>
      </c>
      <c r="B2" s="155">
        <v>1035</v>
      </c>
      <c r="C2" s="11"/>
      <c r="D2" s="10"/>
      <c r="E2" s="140"/>
      <c r="F2" s="141"/>
      <c r="G2" s="141">
        <v>1035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45537</v>
      </c>
      <c r="B3" s="155">
        <v>75</v>
      </c>
      <c r="C3" s="11"/>
      <c r="D3" s="10"/>
      <c r="E3" s="140"/>
      <c r="F3" s="141"/>
      <c r="G3" s="141"/>
      <c r="H3" s="142"/>
      <c r="I3" s="142"/>
      <c r="J3" s="142"/>
      <c r="K3" s="141"/>
      <c r="L3" s="140"/>
      <c r="M3" s="141"/>
      <c r="N3" s="141">
        <v>75</v>
      </c>
      <c r="O3" s="141"/>
      <c r="P3" s="141"/>
      <c r="Q3" s="141"/>
      <c r="R3" s="141"/>
      <c r="S3" s="141"/>
      <c r="T3" s="141"/>
      <c r="U3" s="141"/>
      <c r="V3" s="141"/>
      <c r="W3" s="141"/>
      <c r="X3" s="141"/>
      <c r="Y3" s="141"/>
      <c r="Z3" s="9"/>
      <c r="AA3" s="13">
        <f t="shared" ref="AA3:AA7" si="0">SUM(B3-E3-F3-G3-H3-I3-J3-K3-L3-M3-N3-O3-P3-Q3-R3-S3-T3-U3-V3-W3-X3-Y3)</f>
        <v>0</v>
      </c>
      <c r="AB3" s="13"/>
      <c r="AC3" s="13"/>
      <c r="AD3" s="13"/>
      <c r="AE3" s="14"/>
      <c r="AF3" s="13"/>
      <c r="AG3" s="13"/>
    </row>
    <row r="4" spans="1:35" s="7" customFormat="1" x14ac:dyDescent="0.3">
      <c r="A4" s="8">
        <v>45538</v>
      </c>
      <c r="B4" s="155">
        <v>120</v>
      </c>
      <c r="C4" s="11"/>
      <c r="D4" s="10"/>
      <c r="E4" s="140"/>
      <c r="F4" s="141"/>
      <c r="G4" s="141"/>
      <c r="H4" s="142"/>
      <c r="I4" s="142"/>
      <c r="J4" s="142"/>
      <c r="K4" s="141"/>
      <c r="L4" s="140"/>
      <c r="M4" s="141"/>
      <c r="N4" s="141"/>
      <c r="O4" s="141">
        <v>120</v>
      </c>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v>45538</v>
      </c>
      <c r="B5" s="155">
        <v>75</v>
      </c>
      <c r="C5" s="11"/>
      <c r="D5" s="10"/>
      <c r="E5" s="140"/>
      <c r="F5" s="141"/>
      <c r="G5" s="141"/>
      <c r="H5" s="142"/>
      <c r="I5" s="142"/>
      <c r="J5" s="142"/>
      <c r="K5" s="141"/>
      <c r="L5" s="140"/>
      <c r="M5" s="141">
        <v>75</v>
      </c>
      <c r="N5" s="141"/>
      <c r="O5" s="141"/>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v>45544</v>
      </c>
      <c r="B6" s="155">
        <v>120</v>
      </c>
      <c r="C6" s="11"/>
      <c r="D6" s="10"/>
      <c r="E6" s="140"/>
      <c r="F6" s="141"/>
      <c r="G6" s="141"/>
      <c r="H6" s="142"/>
      <c r="I6" s="142"/>
      <c r="J6" s="142"/>
      <c r="K6" s="141"/>
      <c r="L6" s="140"/>
      <c r="M6" s="141"/>
      <c r="N6" s="141"/>
      <c r="O6" s="141"/>
      <c r="P6" s="141"/>
      <c r="Q6" s="141"/>
      <c r="R6" s="141"/>
      <c r="S6" s="141"/>
      <c r="T6" s="141">
        <v>120</v>
      </c>
      <c r="U6" s="141"/>
      <c r="V6" s="141"/>
      <c r="W6" s="141"/>
      <c r="X6" s="141"/>
      <c r="Y6" s="141"/>
      <c r="Z6" s="9"/>
      <c r="AA6" s="13">
        <f t="shared" si="0"/>
        <v>0</v>
      </c>
      <c r="AB6" s="13"/>
      <c r="AC6" s="13"/>
      <c r="AD6" s="13"/>
      <c r="AE6" s="14"/>
      <c r="AF6" s="13"/>
      <c r="AG6" s="13"/>
    </row>
    <row r="7" spans="1:35" s="7" customFormat="1" x14ac:dyDescent="0.3">
      <c r="A7" s="8">
        <v>45559</v>
      </c>
      <c r="B7" s="155">
        <v>72</v>
      </c>
      <c r="C7" s="11"/>
      <c r="D7" s="10"/>
      <c r="E7" s="140"/>
      <c r="F7" s="141"/>
      <c r="G7" s="141"/>
      <c r="H7" s="142"/>
      <c r="I7" s="142"/>
      <c r="J7" s="142"/>
      <c r="K7" s="141"/>
      <c r="L7" s="140"/>
      <c r="M7" s="141"/>
      <c r="N7" s="141"/>
      <c r="O7" s="141"/>
      <c r="P7" s="141"/>
      <c r="Q7" s="141">
        <v>72</v>
      </c>
      <c r="R7" s="141"/>
      <c r="S7" s="141"/>
      <c r="T7" s="141"/>
      <c r="U7" s="141"/>
      <c r="V7" s="141"/>
      <c r="W7" s="141"/>
      <c r="X7" s="141"/>
      <c r="Y7" s="141"/>
      <c r="Z7" s="9"/>
      <c r="AA7" s="13">
        <f t="shared" si="0"/>
        <v>0</v>
      </c>
      <c r="AB7" s="13"/>
      <c r="AC7" s="13"/>
      <c r="AD7" s="13"/>
      <c r="AE7" s="14"/>
      <c r="AF7" s="13"/>
      <c r="AG7" s="13"/>
    </row>
    <row r="8" spans="1:35" s="7" customFormat="1" x14ac:dyDescent="0.3">
      <c r="A8" s="8">
        <v>45560</v>
      </c>
      <c r="B8" s="155">
        <v>50</v>
      </c>
      <c r="C8" s="11"/>
      <c r="D8" s="10"/>
      <c r="E8" s="140"/>
      <c r="F8" s="141"/>
      <c r="G8" s="141"/>
      <c r="H8" s="142"/>
      <c r="I8" s="142"/>
      <c r="J8" s="142"/>
      <c r="K8" s="141"/>
      <c r="L8" s="140"/>
      <c r="M8" s="141"/>
      <c r="N8" s="141"/>
      <c r="O8" s="141"/>
      <c r="P8" s="141"/>
      <c r="Q8" s="141"/>
      <c r="R8" s="141"/>
      <c r="S8" s="141"/>
      <c r="T8" s="141"/>
      <c r="U8" s="141"/>
      <c r="V8" s="141"/>
      <c r="W8" s="141"/>
      <c r="X8" s="141"/>
      <c r="Y8" s="141">
        <v>50</v>
      </c>
      <c r="Z8" s="9"/>
      <c r="AA8" s="13">
        <f>SUM(B8-E8-F8-G8-H8-I8-J8-K8-L8-M8-N8-O8-P8-Q8-R8-S8-T8-U8-V8-W8-X8-Y8)</f>
        <v>0</v>
      </c>
      <c r="AB8" s="13"/>
      <c r="AC8" s="13"/>
      <c r="AD8" s="13"/>
      <c r="AE8" s="14"/>
      <c r="AF8" s="13"/>
      <c r="AG8" s="13"/>
    </row>
    <row r="9" spans="1:35" s="7" customFormat="1" x14ac:dyDescent="0.3">
      <c r="A9" s="8">
        <v>45560</v>
      </c>
      <c r="B9" s="155">
        <v>108</v>
      </c>
      <c r="C9" s="11"/>
      <c r="D9" s="16"/>
      <c r="E9" s="140"/>
      <c r="F9" s="141"/>
      <c r="G9" s="141"/>
      <c r="H9" s="142"/>
      <c r="I9" s="142"/>
      <c r="J9" s="142"/>
      <c r="K9" s="141"/>
      <c r="L9" s="141"/>
      <c r="M9" s="141"/>
      <c r="N9" s="141"/>
      <c r="O9" s="141"/>
      <c r="P9" s="141"/>
      <c r="Q9" s="141"/>
      <c r="R9" s="141"/>
      <c r="S9" s="141"/>
      <c r="T9" s="141"/>
      <c r="U9" s="141"/>
      <c r="V9" s="141"/>
      <c r="W9" s="141"/>
      <c r="X9" s="141"/>
      <c r="Y9" s="141">
        <v>108</v>
      </c>
      <c r="Z9" s="9"/>
      <c r="AA9" s="13">
        <f t="shared" ref="AA9:AA18" si="1">SUM(B9-E9-F9-G9-H9-I9-J9-K9-L9-M9-N9-O9-P9-Q9-R9-S9-T9-U9-V9-W9-X9-Y9)</f>
        <v>0</v>
      </c>
      <c r="AB9" s="13"/>
      <c r="AC9" s="13"/>
      <c r="AD9" s="13"/>
      <c r="AE9" s="14"/>
      <c r="AF9" s="13"/>
      <c r="AG9" s="13"/>
      <c r="AI9" s="12"/>
    </row>
    <row r="10" spans="1:35" s="7" customFormat="1" x14ac:dyDescent="0.3">
      <c r="A10" s="17">
        <v>45565</v>
      </c>
      <c r="B10" s="155">
        <v>45</v>
      </c>
      <c r="C10" s="11"/>
      <c r="D10" s="16"/>
      <c r="E10" s="140"/>
      <c r="F10" s="141"/>
      <c r="G10" s="141"/>
      <c r="H10" s="142"/>
      <c r="I10" s="142"/>
      <c r="J10" s="142"/>
      <c r="K10" s="141"/>
      <c r="L10" s="141"/>
      <c r="M10" s="141"/>
      <c r="N10" s="141"/>
      <c r="O10" s="141"/>
      <c r="P10" s="141"/>
      <c r="Q10" s="141"/>
      <c r="R10" s="141"/>
      <c r="S10" s="141"/>
      <c r="T10" s="141"/>
      <c r="U10" s="141">
        <v>45</v>
      </c>
      <c r="V10" s="141"/>
      <c r="W10" s="141"/>
      <c r="X10" s="141"/>
      <c r="Y10" s="141"/>
      <c r="Z10" s="9"/>
      <c r="AA10" s="13">
        <f t="shared" si="1"/>
        <v>0</v>
      </c>
      <c r="AB10" s="13"/>
      <c r="AC10" s="13"/>
      <c r="AD10" s="13"/>
      <c r="AE10" s="14"/>
      <c r="AF10" s="13"/>
      <c r="AG10" s="13"/>
      <c r="AI10" s="18"/>
    </row>
    <row r="11" spans="1:35" s="7" customFormat="1" x14ac:dyDescent="0.3">
      <c r="A11" s="8">
        <v>45565</v>
      </c>
      <c r="B11" s="155">
        <v>75</v>
      </c>
      <c r="C11" s="11"/>
      <c r="D11" s="16"/>
      <c r="E11" s="141"/>
      <c r="F11" s="141"/>
      <c r="G11" s="141"/>
      <c r="H11" s="142"/>
      <c r="I11" s="142"/>
      <c r="J11" s="142"/>
      <c r="K11" s="141"/>
      <c r="L11" s="141"/>
      <c r="M11" s="141"/>
      <c r="N11" s="141">
        <v>75</v>
      </c>
      <c r="O11" s="141"/>
      <c r="P11" s="141"/>
      <c r="Q11" s="141"/>
      <c r="R11" s="141"/>
      <c r="S11" s="141"/>
      <c r="T11" s="141"/>
      <c r="U11" s="141"/>
      <c r="V11" s="141"/>
      <c r="W11" s="141"/>
      <c r="X11" s="141"/>
      <c r="Y11" s="9"/>
      <c r="AA11" s="13">
        <f>SUM(B11-E11-F11-G11-H11-I11-J11-K11-L11-M11-N11-O11-P11-Q11-R11-S11-T11-U11-V11-W11-X11-Y11)</f>
        <v>0</v>
      </c>
      <c r="AB11" s="13"/>
      <c r="AC11" s="13"/>
      <c r="AD11" s="13"/>
      <c r="AE11" s="14"/>
      <c r="AF11" s="13"/>
      <c r="AG11" s="13"/>
      <c r="AI11" s="11"/>
    </row>
    <row r="12" spans="1:35" s="7" customFormat="1" x14ac:dyDescent="0.3">
      <c r="A12" s="8">
        <v>45537</v>
      </c>
      <c r="B12" s="155">
        <v>334</v>
      </c>
      <c r="C12" s="11"/>
      <c r="D12" s="16">
        <v>334</v>
      </c>
      <c r="E12" s="141">
        <v>65</v>
      </c>
      <c r="F12" s="141">
        <v>150</v>
      </c>
      <c r="G12" s="141"/>
      <c r="H12" s="142">
        <v>42</v>
      </c>
      <c r="I12" s="142"/>
      <c r="J12" s="142">
        <v>60</v>
      </c>
      <c r="K12" s="141">
        <v>17</v>
      </c>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5"/>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9"/>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3"/>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3"/>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2109</v>
      </c>
      <c r="C18" s="157"/>
      <c r="D18" s="157">
        <f>SUM(D2:D17)</f>
        <v>334</v>
      </c>
      <c r="E18" s="159">
        <f>SUM(E2:E17)</f>
        <v>65</v>
      </c>
      <c r="F18" s="159">
        <f t="shared" ref="F18:Y18" si="2">SUM(F2:F17)</f>
        <v>150</v>
      </c>
      <c r="G18" s="159">
        <f t="shared" si="2"/>
        <v>1035</v>
      </c>
      <c r="H18" s="159">
        <f t="shared" si="2"/>
        <v>42</v>
      </c>
      <c r="I18" s="159">
        <f t="shared" si="2"/>
        <v>0</v>
      </c>
      <c r="J18" s="159">
        <f t="shared" si="2"/>
        <v>60</v>
      </c>
      <c r="K18" s="159">
        <f t="shared" si="2"/>
        <v>17</v>
      </c>
      <c r="L18" s="159">
        <f t="shared" si="2"/>
        <v>0</v>
      </c>
      <c r="M18" s="159">
        <f t="shared" si="2"/>
        <v>75</v>
      </c>
      <c r="N18" s="159">
        <f t="shared" si="2"/>
        <v>150</v>
      </c>
      <c r="O18" s="159">
        <f t="shared" si="2"/>
        <v>120</v>
      </c>
      <c r="P18" s="159">
        <f t="shared" si="2"/>
        <v>0</v>
      </c>
      <c r="Q18" s="159">
        <f t="shared" si="2"/>
        <v>72</v>
      </c>
      <c r="R18" s="159">
        <f t="shared" si="2"/>
        <v>0</v>
      </c>
      <c r="S18" s="159">
        <f t="shared" si="2"/>
        <v>0</v>
      </c>
      <c r="T18" s="159">
        <f t="shared" si="2"/>
        <v>120</v>
      </c>
      <c r="U18" s="159">
        <f t="shared" si="2"/>
        <v>45</v>
      </c>
      <c r="V18" s="159">
        <f t="shared" si="2"/>
        <v>0</v>
      </c>
      <c r="W18" s="159">
        <f t="shared" si="2"/>
        <v>0</v>
      </c>
      <c r="X18" s="159">
        <f t="shared" si="2"/>
        <v>0</v>
      </c>
      <c r="Y18" s="159">
        <f t="shared" si="2"/>
        <v>158</v>
      </c>
      <c r="Z18" s="155"/>
      <c r="AA18" s="156">
        <f t="shared" si="1"/>
        <v>0</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45537</v>
      </c>
      <c r="B26" s="31" t="s">
        <v>110</v>
      </c>
      <c r="C26" s="32" t="s">
        <v>129</v>
      </c>
      <c r="D26" s="32"/>
      <c r="E26" s="33">
        <v>261.60000000000002</v>
      </c>
      <c r="F26" s="147"/>
      <c r="G26" s="141"/>
      <c r="H26" s="141"/>
      <c r="I26" s="141"/>
      <c r="J26" s="141"/>
      <c r="K26" s="141"/>
      <c r="L26" s="141">
        <v>261.60000000000002</v>
      </c>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45537</v>
      </c>
      <c r="B27" s="7" t="s">
        <v>110</v>
      </c>
      <c r="C27" s="7" t="s">
        <v>111</v>
      </c>
      <c r="E27" s="35">
        <v>141.66999999999999</v>
      </c>
      <c r="F27" s="148"/>
      <c r="G27" s="149"/>
      <c r="H27" s="149"/>
      <c r="I27" s="149"/>
      <c r="J27" s="149">
        <v>141.66999999999999</v>
      </c>
      <c r="K27" s="141"/>
      <c r="L27" s="141"/>
      <c r="M27" s="141"/>
      <c r="N27" s="141"/>
      <c r="O27" s="141"/>
      <c r="P27" s="141"/>
      <c r="Q27" s="141"/>
      <c r="R27" s="141"/>
      <c r="S27" s="141"/>
      <c r="T27" s="141"/>
      <c r="U27" s="141"/>
      <c r="V27" s="141"/>
      <c r="W27" s="24"/>
      <c r="X27" s="13"/>
      <c r="Y27" s="24"/>
      <c r="Z27" s="24"/>
      <c r="AA27" s="124">
        <f t="shared" ref="AA27:AA44" si="3">SUM(E27-F27-G27-H27-I27-J27-K27-L27-M27-N27-O27-P27-Q27-R27-S27-T27-U27-V27)</f>
        <v>0</v>
      </c>
    </row>
    <row r="28" spans="1:40" s="7" customFormat="1" x14ac:dyDescent="0.3">
      <c r="A28" s="188">
        <v>45547</v>
      </c>
      <c r="B28" s="7" t="s">
        <v>183</v>
      </c>
      <c r="C28" s="7" t="s">
        <v>165</v>
      </c>
      <c r="E28" s="35">
        <v>123.5</v>
      </c>
      <c r="F28" s="148"/>
      <c r="G28" s="149"/>
      <c r="H28" s="149"/>
      <c r="I28" s="149"/>
      <c r="J28" s="149"/>
      <c r="K28" s="141"/>
      <c r="L28" s="141"/>
      <c r="M28" s="141"/>
      <c r="N28" s="141"/>
      <c r="O28" s="141"/>
      <c r="P28" s="141"/>
      <c r="Q28" s="141"/>
      <c r="R28" s="141"/>
      <c r="S28" s="141"/>
      <c r="T28" s="141">
        <v>123.5</v>
      </c>
      <c r="U28" s="141"/>
      <c r="V28" s="141"/>
      <c r="W28" s="24"/>
      <c r="X28" s="13"/>
      <c r="Y28" s="24"/>
      <c r="Z28" s="24"/>
      <c r="AA28" s="124">
        <f t="shared" si="3"/>
        <v>0</v>
      </c>
    </row>
    <row r="29" spans="1:40" s="7" customFormat="1" x14ac:dyDescent="0.3">
      <c r="A29" s="17">
        <v>45555</v>
      </c>
      <c r="B29" s="7" t="s">
        <v>119</v>
      </c>
      <c r="C29" s="7" t="s">
        <v>146</v>
      </c>
      <c r="E29" s="35">
        <v>1938.33</v>
      </c>
      <c r="F29" s="148">
        <v>1938.33</v>
      </c>
      <c r="G29" s="149"/>
      <c r="H29" s="149"/>
      <c r="I29" s="149"/>
      <c r="J29" s="149"/>
      <c r="K29" s="141"/>
      <c r="L29" s="141"/>
      <c r="M29" s="141"/>
      <c r="N29" s="141"/>
      <c r="O29" s="141"/>
      <c r="P29" s="141"/>
      <c r="Q29" s="141"/>
      <c r="R29" s="141"/>
      <c r="S29" s="141"/>
      <c r="T29" s="141"/>
      <c r="U29" s="141"/>
      <c r="V29" s="141"/>
      <c r="W29" s="24"/>
      <c r="X29" s="13"/>
      <c r="Y29" s="24"/>
      <c r="Z29" s="24"/>
      <c r="AA29" s="124">
        <f t="shared" si="3"/>
        <v>0</v>
      </c>
    </row>
    <row r="30" spans="1:40" s="7" customFormat="1" x14ac:dyDescent="0.3">
      <c r="A30" s="17">
        <v>45565</v>
      </c>
      <c r="B30" s="7" t="s">
        <v>110</v>
      </c>
      <c r="C30" s="7" t="s">
        <v>129</v>
      </c>
      <c r="E30" s="35">
        <v>261.60000000000002</v>
      </c>
      <c r="F30" s="148"/>
      <c r="G30" s="149"/>
      <c r="H30" s="149"/>
      <c r="I30" s="149"/>
      <c r="J30" s="149"/>
      <c r="K30" s="141"/>
      <c r="L30" s="141">
        <v>261.60000000000002</v>
      </c>
      <c r="M30" s="141"/>
      <c r="N30" s="141"/>
      <c r="O30" s="141"/>
      <c r="P30" s="141"/>
      <c r="Q30" s="141"/>
      <c r="R30" s="141"/>
      <c r="S30" s="141"/>
      <c r="T30" s="141"/>
      <c r="U30" s="141"/>
      <c r="V30" s="141"/>
      <c r="W30" s="24"/>
      <c r="X30" s="13"/>
      <c r="Y30" s="24"/>
      <c r="Z30" s="24"/>
      <c r="AA30" s="124">
        <f t="shared" si="3"/>
        <v>0</v>
      </c>
    </row>
    <row r="31" spans="1:40" s="7" customFormat="1" x14ac:dyDescent="0.3">
      <c r="A31" s="17">
        <v>45565</v>
      </c>
      <c r="B31" s="7" t="s">
        <v>119</v>
      </c>
      <c r="C31" s="7" t="s">
        <v>128</v>
      </c>
      <c r="E31" s="35">
        <v>39.6</v>
      </c>
      <c r="F31" s="148"/>
      <c r="G31" s="149"/>
      <c r="H31" s="149"/>
      <c r="I31" s="149"/>
      <c r="J31" s="149"/>
      <c r="K31" s="141"/>
      <c r="L31" s="141"/>
      <c r="M31" s="141"/>
      <c r="N31" s="141"/>
      <c r="O31" s="141"/>
      <c r="P31" s="141"/>
      <c r="Q31" s="141"/>
      <c r="R31" s="141"/>
      <c r="S31" s="141"/>
      <c r="T31" s="141"/>
      <c r="U31" s="141">
        <v>39.6</v>
      </c>
      <c r="V31" s="141"/>
      <c r="W31" s="24"/>
      <c r="X31" s="13"/>
      <c r="Y31" s="24"/>
      <c r="Z31" s="24"/>
      <c r="AA31" s="124">
        <f t="shared" si="3"/>
        <v>0</v>
      </c>
    </row>
    <row r="32" spans="1:40" s="7" customFormat="1" x14ac:dyDescent="0.3">
      <c r="A32" s="17">
        <v>45543</v>
      </c>
      <c r="B32" s="7" t="s">
        <v>184</v>
      </c>
      <c r="C32" s="7" t="s">
        <v>151</v>
      </c>
      <c r="D32" s="17">
        <v>45555</v>
      </c>
      <c r="E32" s="35">
        <v>45</v>
      </c>
      <c r="F32" s="148"/>
      <c r="G32" s="149"/>
      <c r="H32" s="149"/>
      <c r="I32" s="149"/>
      <c r="J32" s="149"/>
      <c r="K32" s="141">
        <v>45</v>
      </c>
      <c r="L32" s="141"/>
      <c r="M32" s="141"/>
      <c r="N32" s="141"/>
      <c r="O32" s="141"/>
      <c r="P32" s="141"/>
      <c r="Q32" s="141"/>
      <c r="R32" s="141"/>
      <c r="S32" s="141"/>
      <c r="T32" s="141"/>
      <c r="U32" s="141"/>
      <c r="V32" s="141"/>
      <c r="W32" s="24"/>
      <c r="X32" s="13"/>
      <c r="Y32" s="24"/>
      <c r="Z32" s="24"/>
      <c r="AA32" s="124">
        <f t="shared" si="3"/>
        <v>0</v>
      </c>
    </row>
    <row r="33" spans="1:27" s="7" customFormat="1" x14ac:dyDescent="0.3">
      <c r="A33" s="17">
        <v>45543</v>
      </c>
      <c r="B33" s="7" t="s">
        <v>185</v>
      </c>
      <c r="C33" s="7" t="s">
        <v>121</v>
      </c>
      <c r="D33" s="17">
        <v>45559</v>
      </c>
      <c r="E33" s="35">
        <v>45</v>
      </c>
      <c r="F33" s="148"/>
      <c r="G33" s="149"/>
      <c r="H33" s="149"/>
      <c r="I33" s="149"/>
      <c r="J33" s="149"/>
      <c r="K33" s="141">
        <v>45</v>
      </c>
      <c r="L33" s="141"/>
      <c r="M33" s="141"/>
      <c r="N33" s="141"/>
      <c r="O33" s="141"/>
      <c r="P33" s="141"/>
      <c r="Q33" s="141"/>
      <c r="R33" s="141"/>
      <c r="S33" s="141"/>
      <c r="T33" s="141"/>
      <c r="U33" s="141"/>
      <c r="V33" s="141"/>
      <c r="W33" s="24"/>
      <c r="X33" s="13"/>
      <c r="Y33" s="24"/>
      <c r="Z33" s="24"/>
      <c r="AA33" s="124">
        <f t="shared" si="3"/>
        <v>0</v>
      </c>
    </row>
    <row r="34" spans="1:27" s="7" customFormat="1" x14ac:dyDescent="0.3">
      <c r="A34" s="17"/>
      <c r="E34" s="35"/>
      <c r="F34" s="148"/>
      <c r="G34" s="149"/>
      <c r="H34" s="149"/>
      <c r="I34" s="149"/>
      <c r="J34" s="149"/>
      <c r="K34" s="141"/>
      <c r="L34" s="141"/>
      <c r="M34" s="141"/>
      <c r="N34" s="141"/>
      <c r="O34" s="141"/>
      <c r="P34" s="141"/>
      <c r="Q34" s="141"/>
      <c r="R34" s="141"/>
      <c r="S34" s="141"/>
      <c r="T34" s="141"/>
      <c r="U34" s="141"/>
      <c r="V34" s="141"/>
      <c r="W34" s="24"/>
      <c r="X34" s="13"/>
      <c r="Y34" s="24"/>
      <c r="Z34" s="24"/>
      <c r="AA34" s="124">
        <f t="shared" si="3"/>
        <v>0</v>
      </c>
    </row>
    <row r="35" spans="1:27" s="7" customFormat="1" x14ac:dyDescent="0.3">
      <c r="A35" s="17"/>
      <c r="E35" s="35"/>
      <c r="F35" s="148"/>
      <c r="G35" s="149"/>
      <c r="H35" s="149"/>
      <c r="I35" s="149"/>
      <c r="J35" s="149"/>
      <c r="K35" s="141"/>
      <c r="L35" s="141"/>
      <c r="M35" s="141"/>
      <c r="N35" s="141"/>
      <c r="O35" s="141"/>
      <c r="P35" s="141"/>
      <c r="Q35" s="141"/>
      <c r="R35" s="141"/>
      <c r="S35" s="141"/>
      <c r="T35" s="141"/>
      <c r="U35" s="141"/>
      <c r="V35" s="141"/>
      <c r="W35" s="24"/>
      <c r="X35" s="13"/>
      <c r="Y35" s="24"/>
      <c r="Z35" s="24"/>
      <c r="AA35" s="124">
        <f t="shared" si="3"/>
        <v>0</v>
      </c>
    </row>
    <row r="36" spans="1:27" s="7" customFormat="1" x14ac:dyDescent="0.3">
      <c r="A36" s="17"/>
      <c r="B36" s="31"/>
      <c r="C36" s="32"/>
      <c r="D36" s="32"/>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3"/>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3"/>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3"/>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7" t="s">
        <v>47</v>
      </c>
      <c r="B44" s="38" t="s">
        <v>26</v>
      </c>
      <c r="C44" s="39"/>
      <c r="D44" s="39"/>
      <c r="E44" s="40">
        <f>SUM(E26:E43)</f>
        <v>2856.2999999999997</v>
      </c>
      <c r="F44" s="40">
        <f t="shared" ref="F44:V44" si="4">SUM(F26:F43)</f>
        <v>1938.33</v>
      </c>
      <c r="G44" s="40">
        <f t="shared" si="4"/>
        <v>0</v>
      </c>
      <c r="H44" s="40">
        <f t="shared" si="4"/>
        <v>0</v>
      </c>
      <c r="I44" s="40">
        <f t="shared" si="4"/>
        <v>0</v>
      </c>
      <c r="J44" s="40">
        <f t="shared" si="4"/>
        <v>141.66999999999999</v>
      </c>
      <c r="K44" s="40">
        <f t="shared" si="4"/>
        <v>90</v>
      </c>
      <c r="L44" s="40">
        <f t="shared" si="4"/>
        <v>523.20000000000005</v>
      </c>
      <c r="M44" s="40">
        <f t="shared" si="4"/>
        <v>0</v>
      </c>
      <c r="N44" s="40">
        <f t="shared" si="4"/>
        <v>0</v>
      </c>
      <c r="O44" s="40">
        <f t="shared" si="4"/>
        <v>0</v>
      </c>
      <c r="P44" s="40">
        <f t="shared" si="4"/>
        <v>0</v>
      </c>
      <c r="Q44" s="40">
        <f t="shared" si="4"/>
        <v>0</v>
      </c>
      <c r="R44" s="40">
        <f t="shared" si="4"/>
        <v>0</v>
      </c>
      <c r="S44" s="40">
        <f t="shared" si="4"/>
        <v>0</v>
      </c>
      <c r="T44" s="40">
        <f t="shared" si="4"/>
        <v>123.5</v>
      </c>
      <c r="U44" s="40">
        <f t="shared" si="4"/>
        <v>39.6</v>
      </c>
      <c r="V44" s="40">
        <f t="shared" si="4"/>
        <v>0</v>
      </c>
      <c r="W44" s="41"/>
      <c r="X44" s="41"/>
      <c r="Y44" s="41"/>
      <c r="Z44" s="41"/>
      <c r="AA44" s="124">
        <f t="shared" si="3"/>
        <v>-2.0605739337042905E-13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5">B51-C51</f>
        <v>-3187.0599999999995</v>
      </c>
      <c r="E51" s="43"/>
      <c r="F51" s="82" t="s">
        <v>34</v>
      </c>
      <c r="G51" s="43"/>
      <c r="H51" s="83">
        <v>25592.06</v>
      </c>
      <c r="I51" s="36"/>
      <c r="J51" s="88"/>
      <c r="K51" s="20"/>
      <c r="L51" s="84" t="s">
        <v>35</v>
      </c>
      <c r="M51" s="85"/>
      <c r="N51" s="86">
        <v>38457.72</v>
      </c>
    </row>
    <row r="52" spans="1:24" ht="15.75" customHeight="1" x14ac:dyDescent="0.3">
      <c r="A52" s="1" t="s">
        <v>36</v>
      </c>
      <c r="B52" s="20">
        <f>March!B18</f>
        <v>1065.7</v>
      </c>
      <c r="C52" s="76">
        <f>March!E44</f>
        <v>4245.78</v>
      </c>
      <c r="D52" s="77">
        <f t="shared" si="5"/>
        <v>-3180.08</v>
      </c>
      <c r="E52" s="43"/>
      <c r="F52" s="241" t="s">
        <v>37</v>
      </c>
      <c r="G52" s="241"/>
      <c r="H52" s="87"/>
      <c r="I52" s="36"/>
      <c r="J52" s="88"/>
      <c r="K52" s="20"/>
      <c r="L52" s="89" t="s">
        <v>38</v>
      </c>
      <c r="M52" s="85"/>
      <c r="N52" s="86">
        <f>B63</f>
        <v>24333.23</v>
      </c>
    </row>
    <row r="53" spans="1:24" ht="15.75" customHeight="1" x14ac:dyDescent="0.3">
      <c r="A53" s="1" t="s">
        <v>39</v>
      </c>
      <c r="B53" s="20">
        <f>April!B18</f>
        <v>3312.6</v>
      </c>
      <c r="C53" s="76">
        <f>April!E44</f>
        <v>2637.7000000000003</v>
      </c>
      <c r="D53" s="77">
        <f t="shared" si="5"/>
        <v>674.89999999999964</v>
      </c>
      <c r="F53" s="241" t="s">
        <v>40</v>
      </c>
      <c r="G53" s="241"/>
      <c r="H53" s="90"/>
      <c r="I53" s="34"/>
      <c r="J53" s="88"/>
      <c r="K53" s="20"/>
      <c r="L53" s="91" t="s">
        <v>41</v>
      </c>
      <c r="M53" s="92"/>
      <c r="N53" s="93">
        <f>C63</f>
        <v>37198.890000000007</v>
      </c>
    </row>
    <row r="54" spans="1:24" ht="15" customHeight="1" x14ac:dyDescent="0.3">
      <c r="A54" s="1" t="s">
        <v>42</v>
      </c>
      <c r="B54" s="20">
        <f>May!B18</f>
        <v>3042.43</v>
      </c>
      <c r="C54" s="76">
        <f>May!E43</f>
        <v>3166.3399999999997</v>
      </c>
      <c r="D54" s="77">
        <f t="shared" si="5"/>
        <v>-123.90999999999985</v>
      </c>
      <c r="F54" s="241" t="s">
        <v>43</v>
      </c>
      <c r="G54" s="241"/>
      <c r="H54" s="90">
        <f>H51+H52-H53</f>
        <v>25592.06</v>
      </c>
      <c r="I54" s="34"/>
      <c r="L54" s="94"/>
      <c r="M54" s="95"/>
      <c r="N54" s="96"/>
    </row>
    <row r="55" spans="1:24" s="44" customFormat="1" x14ac:dyDescent="0.3">
      <c r="A55" s="1" t="s">
        <v>44</v>
      </c>
      <c r="B55" s="20">
        <f>June!B18</f>
        <v>1664.4</v>
      </c>
      <c r="C55" s="76">
        <f>June!E44</f>
        <v>3695.23</v>
      </c>
      <c r="D55" s="77">
        <f t="shared" si="5"/>
        <v>-2030.83</v>
      </c>
      <c r="E55" s="85"/>
      <c r="F55" s="97"/>
      <c r="G55" s="1"/>
      <c r="H55" s="90"/>
      <c r="I55" s="34"/>
      <c r="J55" s="1"/>
      <c r="K55" s="1"/>
      <c r="L55" s="81" t="s">
        <v>43</v>
      </c>
      <c r="M55" s="1"/>
      <c r="N55" s="86">
        <f>N51+N52-N53</f>
        <v>25592.05999999999</v>
      </c>
      <c r="O55" s="1"/>
      <c r="P55" s="1"/>
      <c r="Q55" s="1"/>
      <c r="R55" s="1"/>
      <c r="S55" s="1"/>
      <c r="T55" s="1"/>
      <c r="U55" s="1"/>
      <c r="V55" s="1"/>
      <c r="W55" s="1"/>
      <c r="X55" s="1"/>
    </row>
    <row r="56" spans="1:24" s="44" customFormat="1" ht="29.25" customHeight="1" x14ac:dyDescent="0.3">
      <c r="A56" s="1" t="s">
        <v>45</v>
      </c>
      <c r="B56" s="20">
        <f>July!B18</f>
        <v>2446.41</v>
      </c>
      <c r="C56" s="76">
        <f>July!E44</f>
        <v>5124.9799999999996</v>
      </c>
      <c r="D56" s="77">
        <f t="shared" si="5"/>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20">
        <f>August!B18</f>
        <v>6230.91</v>
      </c>
      <c r="C57" s="76">
        <f>August!E44</f>
        <v>3136.98</v>
      </c>
      <c r="D57" s="77">
        <f t="shared" si="5"/>
        <v>3093.93</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20">
        <f>B18</f>
        <v>2109</v>
      </c>
      <c r="C58" s="76">
        <f>E44</f>
        <v>2856.2999999999997</v>
      </c>
      <c r="D58" s="77">
        <f t="shared" si="5"/>
        <v>-747.29999999999973</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1"/>
      <c r="C59" s="76"/>
      <c r="D59" s="77">
        <f t="shared" si="5"/>
        <v>0</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77">
        <f t="shared" si="5"/>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5"/>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24333.23</v>
      </c>
      <c r="C63" s="100">
        <f>SUM(C50:C61)</f>
        <v>37198.890000000007</v>
      </c>
      <c r="D63" s="77">
        <f t="shared" si="5"/>
        <v>-12865.660000000007</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11" priority="1" stopIfTrue="1" operator="equal">
      <formula>#REF!</formula>
    </cfRule>
  </conditionalFormatting>
  <conditionalFormatting sqref="H54:I54">
    <cfRule type="cellIs" dxfId="10" priority="3" stopIfTrue="1" operator="equal">
      <formula>#REF!</formula>
    </cfRule>
  </conditionalFormatting>
  <conditionalFormatting sqref="M54:N54">
    <cfRule type="cellIs" dxfId="9"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0B907-8B01-40E1-9F62-FED5A410BB9D}">
  <sheetPr>
    <pageSetUpPr fitToPage="1"/>
  </sheetPr>
  <dimension ref="A1:AN69"/>
  <sheetViews>
    <sheetView topLeftCell="A39" zoomScale="84" zoomScaleNormal="84" workbookViewId="0">
      <selection activeCell="AA29" sqref="AA29:AA34"/>
    </sheetView>
  </sheetViews>
  <sheetFormatPr defaultColWidth="8.81640625" defaultRowHeight="14" x14ac:dyDescent="0.3"/>
  <cols>
    <col min="1" max="2" width="12.453125" style="1" customWidth="1"/>
    <col min="3" max="3" width="15.179687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1.453125" style="1" bestFit="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13" style="1" bestFit="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171" t="s">
        <v>48</v>
      </c>
      <c r="B2" s="189">
        <v>1085</v>
      </c>
      <c r="C2" s="11"/>
      <c r="D2" s="10"/>
      <c r="E2" s="140"/>
      <c r="F2" s="141"/>
      <c r="G2" s="141">
        <v>1085</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45568</v>
      </c>
      <c r="B3" s="189">
        <v>100</v>
      </c>
      <c r="C3" s="11"/>
      <c r="D3" s="10"/>
      <c r="E3" s="140"/>
      <c r="F3" s="141"/>
      <c r="G3" s="141"/>
      <c r="H3" s="142"/>
      <c r="I3" s="142"/>
      <c r="J3" s="142"/>
      <c r="K3" s="141"/>
      <c r="L3" s="140"/>
      <c r="M3" s="141">
        <v>100</v>
      </c>
      <c r="N3" s="141"/>
      <c r="O3" s="141"/>
      <c r="P3" s="141"/>
      <c r="Q3" s="141"/>
      <c r="R3" s="141"/>
      <c r="S3" s="141"/>
      <c r="T3" s="141"/>
      <c r="U3" s="141"/>
      <c r="V3" s="141"/>
      <c r="W3" s="141"/>
      <c r="X3" s="141"/>
      <c r="Y3" s="141"/>
      <c r="Z3" s="9"/>
      <c r="AA3" s="13">
        <f t="shared" ref="AA3:AA8" si="0">SUM(B3-E3-F3-G3-H3-I3-J3-K3-L3-M3-N3-O3-P3-Q3-R3-S3-T3-U3-V3-W3-X3-Y3)</f>
        <v>0</v>
      </c>
      <c r="AB3" s="13"/>
      <c r="AC3" s="13"/>
      <c r="AD3" s="13"/>
      <c r="AE3" s="14"/>
      <c r="AF3" s="13"/>
      <c r="AG3" s="13"/>
    </row>
    <row r="4" spans="1:35" s="7" customFormat="1" x14ac:dyDescent="0.3">
      <c r="A4" s="8">
        <v>45569</v>
      </c>
      <c r="B4" s="189">
        <v>60</v>
      </c>
      <c r="C4" s="11"/>
      <c r="D4" s="10"/>
      <c r="E4" s="140"/>
      <c r="F4" s="141"/>
      <c r="G4" s="141"/>
      <c r="H4" s="142"/>
      <c r="I4" s="142"/>
      <c r="J4" s="142"/>
      <c r="K4" s="141"/>
      <c r="L4" s="140"/>
      <c r="M4" s="141"/>
      <c r="N4" s="141"/>
      <c r="O4" s="141">
        <v>60</v>
      </c>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v>45586</v>
      </c>
      <c r="B5" s="189">
        <v>30</v>
      </c>
      <c r="C5" s="11"/>
      <c r="D5" s="10"/>
      <c r="E5" s="140"/>
      <c r="F5" s="141"/>
      <c r="G5" s="141"/>
      <c r="H5" s="142"/>
      <c r="I5" s="142"/>
      <c r="J5" s="142"/>
      <c r="K5" s="141">
        <v>30</v>
      </c>
      <c r="L5" s="140"/>
      <c r="M5" s="141"/>
      <c r="N5" s="141"/>
      <c r="O5" s="141"/>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v>45593</v>
      </c>
      <c r="B6" s="189">
        <v>75</v>
      </c>
      <c r="C6" s="11"/>
      <c r="D6" s="10"/>
      <c r="E6" s="140"/>
      <c r="F6" s="141"/>
      <c r="G6" s="141"/>
      <c r="H6" s="142"/>
      <c r="I6" s="142"/>
      <c r="J6" s="142"/>
      <c r="K6" s="141"/>
      <c r="L6" s="140"/>
      <c r="M6" s="141"/>
      <c r="N6" s="141">
        <v>75</v>
      </c>
      <c r="O6" s="141"/>
      <c r="P6" s="141"/>
      <c r="Q6" s="141"/>
      <c r="R6" s="141"/>
      <c r="S6" s="141"/>
      <c r="T6" s="141"/>
      <c r="U6" s="141"/>
      <c r="V6" s="141"/>
      <c r="W6" s="141"/>
      <c r="X6" s="141"/>
      <c r="Y6" s="141"/>
      <c r="Z6" s="9"/>
      <c r="AA6" s="13">
        <f t="shared" si="0"/>
        <v>0</v>
      </c>
      <c r="AB6" s="13"/>
      <c r="AC6" s="13"/>
      <c r="AD6" s="13"/>
      <c r="AE6" s="14"/>
      <c r="AF6" s="13"/>
      <c r="AG6" s="13"/>
    </row>
    <row r="7" spans="1:35" s="7" customFormat="1" x14ac:dyDescent="0.3">
      <c r="A7" s="8">
        <v>45593</v>
      </c>
      <c r="B7" s="189">
        <v>54</v>
      </c>
      <c r="C7" s="11"/>
      <c r="D7" s="10"/>
      <c r="E7" s="140"/>
      <c r="F7" s="141"/>
      <c r="G7" s="141"/>
      <c r="H7" s="142"/>
      <c r="I7" s="142"/>
      <c r="J7" s="142"/>
      <c r="K7" s="141"/>
      <c r="L7" s="140"/>
      <c r="M7" s="141"/>
      <c r="N7" s="141"/>
      <c r="O7" s="141"/>
      <c r="P7" s="141"/>
      <c r="Q7" s="141">
        <v>54</v>
      </c>
      <c r="R7" s="141"/>
      <c r="S7" s="141"/>
      <c r="T7" s="141"/>
      <c r="U7" s="141"/>
      <c r="V7" s="141"/>
      <c r="W7" s="141"/>
      <c r="X7" s="141"/>
      <c r="Y7" s="141"/>
      <c r="Z7" s="9"/>
      <c r="AA7" s="13">
        <f t="shared" si="0"/>
        <v>0</v>
      </c>
      <c r="AB7" s="13"/>
      <c r="AC7" s="13"/>
      <c r="AD7" s="13"/>
      <c r="AE7" s="14"/>
      <c r="AF7" s="13"/>
      <c r="AG7" s="13"/>
    </row>
    <row r="8" spans="1:35" s="7" customFormat="1" x14ac:dyDescent="0.3">
      <c r="A8" s="8">
        <v>45595</v>
      </c>
      <c r="B8" s="189">
        <v>45</v>
      </c>
      <c r="C8" s="11"/>
      <c r="D8" s="10"/>
      <c r="E8" s="140"/>
      <c r="F8" s="141"/>
      <c r="G8" s="141"/>
      <c r="H8" s="142"/>
      <c r="I8" s="142"/>
      <c r="J8" s="142"/>
      <c r="K8" s="141"/>
      <c r="L8" s="140"/>
      <c r="M8" s="141"/>
      <c r="N8" s="141"/>
      <c r="O8" s="141"/>
      <c r="P8" s="141"/>
      <c r="Q8" s="141"/>
      <c r="R8" s="141"/>
      <c r="S8" s="141"/>
      <c r="T8" s="141"/>
      <c r="U8" s="141">
        <v>45</v>
      </c>
      <c r="V8" s="141"/>
      <c r="W8" s="141"/>
      <c r="X8" s="141"/>
      <c r="Y8" s="141"/>
      <c r="Z8" s="9"/>
      <c r="AA8" s="13">
        <f t="shared" si="0"/>
        <v>0</v>
      </c>
      <c r="AB8" s="13"/>
      <c r="AC8" s="13"/>
      <c r="AD8" s="13"/>
      <c r="AE8" s="14"/>
      <c r="AF8" s="13"/>
      <c r="AG8" s="13"/>
    </row>
    <row r="9" spans="1:35" s="7" customFormat="1" x14ac:dyDescent="0.3">
      <c r="A9" s="8">
        <v>45573</v>
      </c>
      <c r="B9" s="189">
        <v>359.8</v>
      </c>
      <c r="C9" s="11"/>
      <c r="D9" s="16">
        <v>359.8</v>
      </c>
      <c r="E9" s="140"/>
      <c r="F9" s="141">
        <v>165</v>
      </c>
      <c r="G9" s="141"/>
      <c r="H9" s="142">
        <v>64</v>
      </c>
      <c r="I9" s="142">
        <v>70.8</v>
      </c>
      <c r="J9" s="142">
        <v>60</v>
      </c>
      <c r="K9" s="141"/>
      <c r="L9" s="141"/>
      <c r="M9" s="141"/>
      <c r="N9" s="141"/>
      <c r="O9" s="141"/>
      <c r="P9" s="141"/>
      <c r="Q9" s="141"/>
      <c r="R9" s="141"/>
      <c r="S9" s="141"/>
      <c r="T9" s="141"/>
      <c r="U9" s="141"/>
      <c r="V9" s="141"/>
      <c r="W9" s="141"/>
      <c r="X9" s="141"/>
      <c r="Y9" s="141"/>
      <c r="Z9" s="9"/>
      <c r="AA9" s="13">
        <f t="shared" ref="AA9:AA18" si="1">SUM(B9-E9-F9-G9-H9-I9-J9-K9-L9-M9-N9-O9-P9-Q9-R9-S9-T9-U9-V9-W9-X9-Y9)</f>
        <v>1.4210854715202004E-14</v>
      </c>
      <c r="AB9" s="13"/>
      <c r="AC9" s="13"/>
      <c r="AD9" s="13"/>
      <c r="AE9" s="14"/>
      <c r="AF9" s="13"/>
      <c r="AG9" s="13"/>
      <c r="AI9" s="12"/>
    </row>
    <row r="10" spans="1:35" s="7" customFormat="1" x14ac:dyDescent="0.3">
      <c r="A10" s="17">
        <v>45576</v>
      </c>
      <c r="B10" s="189">
        <v>175</v>
      </c>
      <c r="C10" s="11"/>
      <c r="D10" s="16">
        <v>175</v>
      </c>
      <c r="E10" s="140">
        <v>175</v>
      </c>
      <c r="F10" s="141"/>
      <c r="G10" s="141"/>
      <c r="H10" s="142"/>
      <c r="I10" s="142"/>
      <c r="J10" s="142"/>
      <c r="K10" s="141"/>
      <c r="L10" s="141"/>
      <c r="M10" s="141"/>
      <c r="N10" s="141"/>
      <c r="O10" s="141"/>
      <c r="P10" s="141"/>
      <c r="Q10" s="141"/>
      <c r="R10" s="141"/>
      <c r="S10" s="141"/>
      <c r="T10" s="141"/>
      <c r="U10" s="141"/>
      <c r="V10" s="141"/>
      <c r="W10" s="141"/>
      <c r="X10" s="141"/>
      <c r="Y10" s="141"/>
      <c r="Z10" s="9"/>
      <c r="AA10" s="13">
        <f t="shared" si="1"/>
        <v>0</v>
      </c>
      <c r="AB10" s="13"/>
      <c r="AC10" s="13"/>
      <c r="AD10" s="13"/>
      <c r="AE10" s="14"/>
      <c r="AF10" s="13"/>
      <c r="AG10" s="13"/>
      <c r="AI10" s="18"/>
    </row>
    <row r="11" spans="1:35" s="7" customFormat="1" x14ac:dyDescent="0.3">
      <c r="A11" s="8"/>
      <c r="B11" s="189"/>
      <c r="C11" s="11"/>
      <c r="D11" s="16"/>
      <c r="E11" s="141"/>
      <c r="F11" s="141"/>
      <c r="G11" s="141"/>
      <c r="H11" s="142"/>
      <c r="I11" s="142"/>
      <c r="J11" s="142"/>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c r="B12" s="189"/>
      <c r="C12" s="11"/>
      <c r="D12" s="16"/>
      <c r="E12" s="141"/>
      <c r="F12" s="141"/>
      <c r="G12" s="141"/>
      <c r="H12" s="142"/>
      <c r="I12" s="142"/>
      <c r="J12" s="142"/>
      <c r="K12" s="141"/>
      <c r="L12" s="141"/>
      <c r="M12" s="141"/>
      <c r="N12" s="141"/>
      <c r="O12" s="141"/>
      <c r="P12" s="141"/>
      <c r="Q12" s="141"/>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c r="B13" s="189"/>
      <c r="C13" s="11"/>
      <c r="D13" s="16"/>
      <c r="E13" s="141"/>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189"/>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90"/>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90"/>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1983.8</v>
      </c>
      <c r="C18" s="157"/>
      <c r="D18" s="157">
        <f>SUM(D2:D17)</f>
        <v>534.79999999999995</v>
      </c>
      <c r="E18" s="159">
        <f>SUM(E2:E17)</f>
        <v>175</v>
      </c>
      <c r="F18" s="159">
        <f t="shared" ref="F18:Y18" si="2">SUM(F2:F17)</f>
        <v>165</v>
      </c>
      <c r="G18" s="159">
        <f t="shared" si="2"/>
        <v>1085</v>
      </c>
      <c r="H18" s="159">
        <f t="shared" si="2"/>
        <v>64</v>
      </c>
      <c r="I18" s="159">
        <f t="shared" si="2"/>
        <v>70.8</v>
      </c>
      <c r="J18" s="159">
        <f t="shared" si="2"/>
        <v>60</v>
      </c>
      <c r="K18" s="159">
        <f t="shared" si="2"/>
        <v>30</v>
      </c>
      <c r="L18" s="159">
        <f t="shared" si="2"/>
        <v>0</v>
      </c>
      <c r="M18" s="159">
        <f t="shared" si="2"/>
        <v>100</v>
      </c>
      <c r="N18" s="159">
        <f t="shared" si="2"/>
        <v>75</v>
      </c>
      <c r="O18" s="159">
        <f t="shared" si="2"/>
        <v>60</v>
      </c>
      <c r="P18" s="159">
        <f t="shared" si="2"/>
        <v>0</v>
      </c>
      <c r="Q18" s="159">
        <f t="shared" si="2"/>
        <v>54</v>
      </c>
      <c r="R18" s="159">
        <f t="shared" si="2"/>
        <v>0</v>
      </c>
      <c r="S18" s="159">
        <f t="shared" si="2"/>
        <v>0</v>
      </c>
      <c r="T18" s="159">
        <f t="shared" si="2"/>
        <v>0</v>
      </c>
      <c r="U18" s="159">
        <f t="shared" si="2"/>
        <v>45</v>
      </c>
      <c r="V18" s="159">
        <f t="shared" si="2"/>
        <v>0</v>
      </c>
      <c r="W18" s="159">
        <f t="shared" si="2"/>
        <v>0</v>
      </c>
      <c r="X18" s="159">
        <f t="shared" si="2"/>
        <v>0</v>
      </c>
      <c r="Y18" s="159">
        <f t="shared" si="2"/>
        <v>0</v>
      </c>
      <c r="Z18" s="155"/>
      <c r="AA18" s="156">
        <f t="shared" si="1"/>
        <v>-5.6843418860808015E-14</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45566</v>
      </c>
      <c r="B26" s="31" t="s">
        <v>110</v>
      </c>
      <c r="C26" s="32" t="s">
        <v>111</v>
      </c>
      <c r="D26" s="171"/>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45572</v>
      </c>
      <c r="B27" s="161" t="s">
        <v>186</v>
      </c>
      <c r="C27" s="7" t="s">
        <v>187</v>
      </c>
      <c r="D27" s="158"/>
      <c r="E27" s="35">
        <v>105.6</v>
      </c>
      <c r="F27" s="148"/>
      <c r="G27" s="149"/>
      <c r="H27" s="149"/>
      <c r="I27" s="149"/>
      <c r="J27" s="149"/>
      <c r="K27" s="141"/>
      <c r="L27" s="141"/>
      <c r="M27" s="141"/>
      <c r="N27" s="141"/>
      <c r="O27" s="141"/>
      <c r="P27" s="141"/>
      <c r="Q27" s="141"/>
      <c r="R27" s="141"/>
      <c r="S27" s="141"/>
      <c r="T27" s="141">
        <v>105.6</v>
      </c>
      <c r="U27" s="141"/>
      <c r="V27" s="141"/>
      <c r="W27" s="24"/>
      <c r="X27" s="13"/>
      <c r="Y27" s="24"/>
      <c r="Z27" s="24"/>
      <c r="AA27" s="124">
        <f t="shared" ref="AA27:AA44" si="3">SUM(E27-F27-G27-H27-I27-J27-K27-L27-M27-N27-O27-P27-Q27-R27-S27-T27-U27-V27)</f>
        <v>0</v>
      </c>
    </row>
    <row r="28" spans="1:40" s="7" customFormat="1" x14ac:dyDescent="0.3">
      <c r="A28" s="17">
        <v>45586</v>
      </c>
      <c r="B28" s="161" t="s">
        <v>119</v>
      </c>
      <c r="C28" s="7" t="s">
        <v>146</v>
      </c>
      <c r="D28" s="158"/>
      <c r="E28" s="35">
        <v>1938.33</v>
      </c>
      <c r="F28" s="148">
        <v>1938.33</v>
      </c>
      <c r="G28" s="149"/>
      <c r="H28" s="149"/>
      <c r="I28" s="149"/>
      <c r="J28" s="149"/>
      <c r="K28" s="141"/>
      <c r="L28" s="141"/>
      <c r="M28" s="141"/>
      <c r="N28" s="141"/>
      <c r="O28" s="141"/>
      <c r="P28" s="141"/>
      <c r="Q28" s="141"/>
      <c r="R28" s="141"/>
      <c r="S28" s="141"/>
      <c r="T28" s="141"/>
      <c r="U28" s="141"/>
      <c r="V28" s="141"/>
      <c r="W28" s="24"/>
      <c r="X28" s="13"/>
      <c r="Y28" s="24"/>
      <c r="Z28" s="24"/>
      <c r="AA28" s="124">
        <f>SUM(E28-F28-G28-H28-I28-J28-K28-L28-M28-N28-O28-P28-Q28-R28-S28-T28-U28-V28)</f>
        <v>0</v>
      </c>
    </row>
    <row r="29" spans="1:40" s="7" customFormat="1" x14ac:dyDescent="0.3">
      <c r="A29" s="17">
        <v>45593</v>
      </c>
      <c r="B29" s="161" t="s">
        <v>110</v>
      </c>
      <c r="C29" s="7" t="s">
        <v>129</v>
      </c>
      <c r="D29" s="158"/>
      <c r="E29" s="35">
        <v>261.60000000000002</v>
      </c>
      <c r="F29" s="148"/>
      <c r="G29" s="149"/>
      <c r="H29" s="149"/>
      <c r="I29" s="149"/>
      <c r="J29" s="149"/>
      <c r="K29" s="141"/>
      <c r="L29" s="141">
        <v>261.60000000000002</v>
      </c>
      <c r="M29" s="141"/>
      <c r="N29" s="141"/>
      <c r="O29" s="141"/>
      <c r="P29" s="141"/>
      <c r="Q29" s="141"/>
      <c r="R29" s="141"/>
      <c r="S29" s="141"/>
      <c r="T29" s="141"/>
      <c r="U29" s="141"/>
      <c r="V29" s="141"/>
      <c r="W29" s="24"/>
      <c r="X29" s="13"/>
      <c r="Y29" s="24"/>
      <c r="Z29" s="24"/>
      <c r="AA29" s="124">
        <f t="shared" ref="AA29:AA34" si="4">SUM(E29-F29-G29-H29-I29-J29-K29-L29-M29-N29-O29-P29-Q29-R29-S29-T29-U29-V29)</f>
        <v>0</v>
      </c>
    </row>
    <row r="30" spans="1:40" s="7" customFormat="1" x14ac:dyDescent="0.3">
      <c r="A30" s="17">
        <v>45593</v>
      </c>
      <c r="B30" s="161" t="s">
        <v>119</v>
      </c>
      <c r="C30" s="7" t="s">
        <v>188</v>
      </c>
      <c r="D30" s="158"/>
      <c r="E30" s="35">
        <v>39.6</v>
      </c>
      <c r="F30" s="148"/>
      <c r="G30" s="149"/>
      <c r="H30" s="149"/>
      <c r="I30" s="149"/>
      <c r="J30" s="149"/>
      <c r="K30" s="141"/>
      <c r="L30" s="141"/>
      <c r="M30" s="141"/>
      <c r="N30" s="141"/>
      <c r="O30" s="141"/>
      <c r="P30" s="141"/>
      <c r="Q30" s="141"/>
      <c r="R30" s="141"/>
      <c r="S30" s="141"/>
      <c r="T30" s="141"/>
      <c r="U30" s="141">
        <v>39.6</v>
      </c>
      <c r="V30" s="141"/>
      <c r="W30" s="24"/>
      <c r="X30" s="13" t="s">
        <v>189</v>
      </c>
      <c r="Y30" s="24"/>
      <c r="Z30" s="24"/>
      <c r="AA30" s="124">
        <f t="shared" si="4"/>
        <v>0</v>
      </c>
    </row>
    <row r="31" spans="1:40" s="7" customFormat="1" x14ac:dyDescent="0.3">
      <c r="A31" s="17">
        <v>45571</v>
      </c>
      <c r="B31" s="161">
        <v>3362</v>
      </c>
      <c r="C31" s="7" t="s">
        <v>139</v>
      </c>
      <c r="D31" s="184">
        <v>45573</v>
      </c>
      <c r="E31" s="35">
        <v>45.6</v>
      </c>
      <c r="F31" s="148"/>
      <c r="G31" s="149"/>
      <c r="H31" s="149"/>
      <c r="I31" s="149"/>
      <c r="J31" s="149"/>
      <c r="K31" s="141"/>
      <c r="L31" s="141"/>
      <c r="M31" s="141"/>
      <c r="N31" s="141"/>
      <c r="O31" s="141"/>
      <c r="P31" s="141"/>
      <c r="Q31" s="141"/>
      <c r="R31" s="141">
        <v>45.6</v>
      </c>
      <c r="S31" s="141"/>
      <c r="T31" s="141"/>
      <c r="U31" s="141"/>
      <c r="V31" s="141"/>
      <c r="W31" s="24"/>
      <c r="X31" s="13"/>
      <c r="Y31" s="24"/>
      <c r="Z31" s="24"/>
      <c r="AA31" s="124">
        <f t="shared" si="4"/>
        <v>0</v>
      </c>
    </row>
    <row r="32" spans="1:40" s="7" customFormat="1" x14ac:dyDescent="0.3">
      <c r="A32" s="17">
        <v>45585</v>
      </c>
      <c r="B32" s="161">
        <v>3363</v>
      </c>
      <c r="C32" s="7" t="s">
        <v>134</v>
      </c>
      <c r="D32" s="184">
        <v>45587</v>
      </c>
      <c r="E32" s="35">
        <v>22.5</v>
      </c>
      <c r="F32" s="148"/>
      <c r="G32" s="149"/>
      <c r="H32" s="149"/>
      <c r="I32" s="149"/>
      <c r="J32" s="149"/>
      <c r="K32" s="141"/>
      <c r="L32" s="141"/>
      <c r="M32" s="141"/>
      <c r="N32" s="141"/>
      <c r="O32" s="141"/>
      <c r="P32" s="141"/>
      <c r="Q32" s="141"/>
      <c r="R32" s="141"/>
      <c r="S32" s="141"/>
      <c r="T32" s="141"/>
      <c r="U32" s="141"/>
      <c r="V32" s="141">
        <v>22.5</v>
      </c>
      <c r="W32" s="24"/>
      <c r="X32" s="13"/>
      <c r="Y32" s="24"/>
      <c r="Z32" s="24"/>
      <c r="AA32" s="124">
        <f t="shared" si="4"/>
        <v>0</v>
      </c>
    </row>
    <row r="33" spans="1:27" s="7" customFormat="1" x14ac:dyDescent="0.3">
      <c r="A33" s="17">
        <v>45585</v>
      </c>
      <c r="B33" s="161">
        <v>3364</v>
      </c>
      <c r="C33" s="7" t="s">
        <v>190</v>
      </c>
      <c r="D33" s="184" t="s">
        <v>193</v>
      </c>
      <c r="E33" s="35">
        <v>100</v>
      </c>
      <c r="F33" s="148"/>
      <c r="G33" s="149"/>
      <c r="H33" s="149"/>
      <c r="I33" s="149"/>
      <c r="J33" s="149"/>
      <c r="K33" s="141"/>
      <c r="L33" s="141"/>
      <c r="M33" s="141"/>
      <c r="N33" s="141"/>
      <c r="O33" s="141"/>
      <c r="P33" s="141"/>
      <c r="Q33" s="141">
        <v>100</v>
      </c>
      <c r="R33" s="141"/>
      <c r="S33" s="141"/>
      <c r="T33" s="141"/>
      <c r="U33" s="141"/>
      <c r="V33" s="141"/>
      <c r="W33" s="24"/>
      <c r="X33" s="13"/>
      <c r="Y33" s="24"/>
      <c r="Z33" s="24"/>
      <c r="AA33" s="124">
        <f t="shared" si="4"/>
        <v>0</v>
      </c>
    </row>
    <row r="34" spans="1:27" s="7" customFormat="1" x14ac:dyDescent="0.3">
      <c r="A34" s="17">
        <v>45585</v>
      </c>
      <c r="B34" s="161">
        <v>3365</v>
      </c>
      <c r="C34" s="7" t="s">
        <v>191</v>
      </c>
      <c r="D34" s="184">
        <v>45590</v>
      </c>
      <c r="E34" s="35">
        <v>1541.52</v>
      </c>
      <c r="F34" s="148"/>
      <c r="G34" s="149"/>
      <c r="H34" s="149"/>
      <c r="I34" s="149"/>
      <c r="J34" s="149"/>
      <c r="K34" s="141"/>
      <c r="L34" s="141"/>
      <c r="M34" s="141"/>
      <c r="N34" s="141"/>
      <c r="O34" s="141">
        <v>1541.52</v>
      </c>
      <c r="P34" s="141"/>
      <c r="Q34" s="141"/>
      <c r="R34" s="141"/>
      <c r="S34" s="141"/>
      <c r="T34" s="141"/>
      <c r="U34" s="141"/>
      <c r="V34" s="141"/>
      <c r="W34" s="24"/>
      <c r="X34" s="13"/>
      <c r="Y34" s="24"/>
      <c r="Z34" s="24"/>
      <c r="AA34" s="124">
        <f t="shared" si="4"/>
        <v>0</v>
      </c>
    </row>
    <row r="35" spans="1:27" s="7" customFormat="1" x14ac:dyDescent="0.3">
      <c r="A35" s="17">
        <v>45585</v>
      </c>
      <c r="B35" s="161">
        <v>3366</v>
      </c>
      <c r="C35" s="7" t="s">
        <v>192</v>
      </c>
      <c r="D35" s="184">
        <v>45589</v>
      </c>
      <c r="E35" s="35">
        <v>90</v>
      </c>
      <c r="F35" s="148"/>
      <c r="G35" s="149"/>
      <c r="H35" s="149"/>
      <c r="I35" s="149"/>
      <c r="J35" s="149"/>
      <c r="K35" s="141"/>
      <c r="L35" s="141"/>
      <c r="M35" s="141"/>
      <c r="N35" s="141"/>
      <c r="O35" s="141"/>
      <c r="P35" s="141">
        <v>90</v>
      </c>
      <c r="Q35" s="141"/>
      <c r="R35" s="141"/>
      <c r="S35" s="141"/>
      <c r="T35" s="141"/>
      <c r="U35" s="141"/>
      <c r="V35" s="141"/>
      <c r="W35" s="24"/>
      <c r="X35" s="13"/>
      <c r="Y35" s="24"/>
      <c r="Z35" s="24"/>
      <c r="AA35" s="124">
        <f t="shared" si="3"/>
        <v>0</v>
      </c>
    </row>
    <row r="36" spans="1:27" s="7" customFormat="1" x14ac:dyDescent="0.3">
      <c r="A36" s="17"/>
      <c r="B36" s="31"/>
      <c r="C36" s="32"/>
      <c r="D36" s="171"/>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3"/>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3"/>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3"/>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7" t="s">
        <v>48</v>
      </c>
      <c r="B44" s="38" t="s">
        <v>26</v>
      </c>
      <c r="C44" s="39"/>
      <c r="D44" s="39"/>
      <c r="E44" s="40">
        <f>SUM(E26:E43)</f>
        <v>4286.42</v>
      </c>
      <c r="F44" s="40">
        <f t="shared" ref="F44:V44" si="5">SUM(F26:F43)</f>
        <v>1938.33</v>
      </c>
      <c r="G44" s="40">
        <f t="shared" si="5"/>
        <v>0</v>
      </c>
      <c r="H44" s="40">
        <f t="shared" si="5"/>
        <v>0</v>
      </c>
      <c r="I44" s="40">
        <f t="shared" si="5"/>
        <v>0</v>
      </c>
      <c r="J44" s="40">
        <f t="shared" si="5"/>
        <v>141.66999999999999</v>
      </c>
      <c r="K44" s="40">
        <f t="shared" si="5"/>
        <v>0</v>
      </c>
      <c r="L44" s="40">
        <f t="shared" si="5"/>
        <v>261.60000000000002</v>
      </c>
      <c r="M44" s="40">
        <f t="shared" si="5"/>
        <v>0</v>
      </c>
      <c r="N44" s="40">
        <f t="shared" si="5"/>
        <v>0</v>
      </c>
      <c r="O44" s="40">
        <f t="shared" si="5"/>
        <v>1541.52</v>
      </c>
      <c r="P44" s="40">
        <f t="shared" si="5"/>
        <v>90</v>
      </c>
      <c r="Q44" s="40">
        <f t="shared" si="5"/>
        <v>100</v>
      </c>
      <c r="R44" s="40">
        <f t="shared" si="5"/>
        <v>45.6</v>
      </c>
      <c r="S44" s="40">
        <f t="shared" si="5"/>
        <v>0</v>
      </c>
      <c r="T44" s="40">
        <f t="shared" si="5"/>
        <v>105.6</v>
      </c>
      <c r="U44" s="40">
        <f t="shared" si="5"/>
        <v>39.6</v>
      </c>
      <c r="V44" s="40">
        <f t="shared" si="5"/>
        <v>22.5</v>
      </c>
      <c r="W44" s="41"/>
      <c r="X44" s="41"/>
      <c r="Y44" s="41"/>
      <c r="Z44" s="41"/>
      <c r="AA44" s="124">
        <f t="shared" si="3"/>
        <v>1.9184653865522705E-13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6">B51-C51</f>
        <v>-3187.0599999999995</v>
      </c>
      <c r="E51" s="43"/>
      <c r="F51" s="82" t="s">
        <v>34</v>
      </c>
      <c r="G51" s="43"/>
      <c r="H51" s="83">
        <v>23289.439999999999</v>
      </c>
      <c r="I51" s="36"/>
      <c r="J51" s="88"/>
      <c r="K51" s="20"/>
      <c r="L51" s="84" t="s">
        <v>35</v>
      </c>
      <c r="M51" s="85"/>
      <c r="N51" s="86">
        <v>38457.72</v>
      </c>
    </row>
    <row r="52" spans="1:24" ht="15.75" customHeight="1" x14ac:dyDescent="0.3">
      <c r="A52" s="1" t="s">
        <v>36</v>
      </c>
      <c r="B52" s="20">
        <f>March!B18</f>
        <v>1065.7</v>
      </c>
      <c r="C52" s="76">
        <f>March!E44</f>
        <v>4245.78</v>
      </c>
      <c r="D52" s="77">
        <f t="shared" si="6"/>
        <v>-3180.08</v>
      </c>
      <c r="E52" s="43"/>
      <c r="F52" s="241" t="s">
        <v>37</v>
      </c>
      <c r="G52" s="241"/>
      <c r="H52" s="87"/>
      <c r="I52" s="36"/>
      <c r="J52" s="88"/>
      <c r="K52" s="20"/>
      <c r="L52" s="89" t="s">
        <v>38</v>
      </c>
      <c r="M52" s="85"/>
      <c r="N52" s="86">
        <f>B63</f>
        <v>26317.03</v>
      </c>
    </row>
    <row r="53" spans="1:24" ht="15.75" customHeight="1" x14ac:dyDescent="0.3">
      <c r="A53" s="1" t="s">
        <v>39</v>
      </c>
      <c r="B53" s="20">
        <f>April!B18</f>
        <v>3312.6</v>
      </c>
      <c r="C53" s="76">
        <f>April!E44</f>
        <v>2637.7000000000003</v>
      </c>
      <c r="D53" s="77">
        <f t="shared" si="6"/>
        <v>674.89999999999964</v>
      </c>
      <c r="F53" s="241" t="s">
        <v>40</v>
      </c>
      <c r="G53" s="241"/>
      <c r="H53" s="90"/>
      <c r="I53" s="34"/>
      <c r="J53" s="88"/>
      <c r="K53" s="20"/>
      <c r="L53" s="91" t="s">
        <v>41</v>
      </c>
      <c r="M53" s="92"/>
      <c r="N53" s="93">
        <f>C63</f>
        <v>41485.310000000005</v>
      </c>
    </row>
    <row r="54" spans="1:24" ht="15" customHeight="1" x14ac:dyDescent="0.3">
      <c r="A54" s="1" t="s">
        <v>42</v>
      </c>
      <c r="B54" s="20">
        <f>May!B18</f>
        <v>3042.43</v>
      </c>
      <c r="C54" s="76">
        <f>May!E43</f>
        <v>3166.3399999999997</v>
      </c>
      <c r="D54" s="77">
        <f t="shared" si="6"/>
        <v>-123.90999999999985</v>
      </c>
      <c r="F54" s="241" t="s">
        <v>43</v>
      </c>
      <c r="G54" s="241"/>
      <c r="H54" s="90">
        <f>H51+H52-H53</f>
        <v>23289.439999999999</v>
      </c>
      <c r="I54" s="34"/>
      <c r="L54" s="94"/>
      <c r="M54" s="95"/>
      <c r="N54" s="96"/>
    </row>
    <row r="55" spans="1:24" s="44" customFormat="1" x14ac:dyDescent="0.3">
      <c r="A55" s="1" t="s">
        <v>44</v>
      </c>
      <c r="B55" s="20">
        <f>June!B18</f>
        <v>1664.4</v>
      </c>
      <c r="C55" s="76">
        <f>June!E44</f>
        <v>3695.23</v>
      </c>
      <c r="D55" s="77">
        <f t="shared" si="6"/>
        <v>-2030.83</v>
      </c>
      <c r="E55" s="85"/>
      <c r="F55" s="97"/>
      <c r="G55" s="1"/>
      <c r="H55" s="90"/>
      <c r="I55" s="34"/>
      <c r="J55" s="1"/>
      <c r="K55" s="1"/>
      <c r="L55" s="81" t="s">
        <v>43</v>
      </c>
      <c r="M55" s="1"/>
      <c r="N55" s="86">
        <f>N51+N52-N53</f>
        <v>23289.439999999995</v>
      </c>
      <c r="O55" s="1"/>
      <c r="P55" s="1"/>
      <c r="Q55" s="1"/>
      <c r="R55" s="1"/>
      <c r="S55" s="1"/>
      <c r="T55" s="1"/>
      <c r="U55" s="1"/>
      <c r="V55" s="1"/>
      <c r="W55" s="1"/>
      <c r="X55" s="1"/>
    </row>
    <row r="56" spans="1:24" s="44" customFormat="1" ht="29.25" customHeight="1" x14ac:dyDescent="0.3">
      <c r="A56" s="1" t="s">
        <v>45</v>
      </c>
      <c r="B56" s="20">
        <f>July!B18</f>
        <v>2446.41</v>
      </c>
      <c r="C56" s="76">
        <f>July!E44</f>
        <v>5124.9799999999996</v>
      </c>
      <c r="D56" s="77">
        <f t="shared" si="6"/>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20">
        <f>August!B18</f>
        <v>6230.91</v>
      </c>
      <c r="C57" s="76">
        <f>August!E44</f>
        <v>3136.98</v>
      </c>
      <c r="D57" s="77">
        <f t="shared" si="6"/>
        <v>3093.93</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20">
        <f>September!B18</f>
        <v>2109</v>
      </c>
      <c r="C58" s="76">
        <f>September!E44</f>
        <v>2856.2999999999997</v>
      </c>
      <c r="D58" s="77">
        <f t="shared" si="6"/>
        <v>-747.29999999999973</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20">
        <f>B18</f>
        <v>1983.8</v>
      </c>
      <c r="C59" s="76">
        <f>E44</f>
        <v>4286.42</v>
      </c>
      <c r="D59" s="77">
        <f t="shared" si="6"/>
        <v>-2302.62</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
      <c r="C60" s="99"/>
      <c r="D60" s="77">
        <f t="shared" si="6"/>
        <v>0</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6"/>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26317.03</v>
      </c>
      <c r="C63" s="100">
        <f>SUM(C50:C61)</f>
        <v>41485.310000000005</v>
      </c>
      <c r="D63" s="77">
        <f t="shared" si="6"/>
        <v>-15168.280000000006</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8" priority="1" stopIfTrue="1" operator="equal">
      <formula>#REF!</formula>
    </cfRule>
  </conditionalFormatting>
  <conditionalFormatting sqref="H54:I54">
    <cfRule type="cellIs" dxfId="7" priority="3" stopIfTrue="1" operator="equal">
      <formula>#REF!</formula>
    </cfRule>
  </conditionalFormatting>
  <conditionalFormatting sqref="M54:N54">
    <cfRule type="cellIs" dxfId="6"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83E16-1E55-4B15-865A-1962DE823419}">
  <sheetPr>
    <pageSetUpPr fitToPage="1"/>
  </sheetPr>
  <dimension ref="A1:AN69"/>
  <sheetViews>
    <sheetView topLeftCell="A20" zoomScale="92" zoomScaleNormal="80" workbookViewId="0">
      <selection activeCell="D26" sqref="D26:D38"/>
    </sheetView>
  </sheetViews>
  <sheetFormatPr defaultColWidth="8.81640625" defaultRowHeight="14" x14ac:dyDescent="0.3"/>
  <cols>
    <col min="1" max="2" width="12.453125" style="1" customWidth="1"/>
    <col min="3" max="3" width="15.816406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20" width="8.81640625" style="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9" style="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49</v>
      </c>
      <c r="B2" s="155">
        <v>1030</v>
      </c>
      <c r="C2" s="11"/>
      <c r="D2" s="10"/>
      <c r="E2" s="140"/>
      <c r="F2" s="141"/>
      <c r="G2" s="141">
        <v>1030</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45600</v>
      </c>
      <c r="B3" s="155">
        <v>180</v>
      </c>
      <c r="C3" s="11"/>
      <c r="D3" s="10"/>
      <c r="E3" s="140"/>
      <c r="F3" s="141"/>
      <c r="G3" s="141"/>
      <c r="H3" s="142"/>
      <c r="I3" s="142"/>
      <c r="J3" s="142"/>
      <c r="K3" s="141"/>
      <c r="L3" s="140"/>
      <c r="M3" s="141"/>
      <c r="N3" s="141"/>
      <c r="O3" s="141"/>
      <c r="P3" s="141"/>
      <c r="Q3" s="141"/>
      <c r="R3" s="141"/>
      <c r="S3" s="141"/>
      <c r="T3" s="141"/>
      <c r="U3" s="141"/>
      <c r="V3" s="141"/>
      <c r="W3" s="141"/>
      <c r="X3" s="141"/>
      <c r="Y3" s="141">
        <v>180</v>
      </c>
      <c r="Z3" s="9"/>
      <c r="AA3" s="13">
        <f t="shared" ref="AA3:AA8" si="0">SUM(B3-E3-F3-G3-H3-I3-J3-K3-L3-M3-N3-O3-P3-Q3-R3-S3-T3-U3-V3-W3-X3-Y3)</f>
        <v>0</v>
      </c>
      <c r="AB3" s="13"/>
      <c r="AC3" s="13"/>
      <c r="AD3" s="13"/>
      <c r="AE3" s="14"/>
      <c r="AF3" s="13"/>
      <c r="AG3" s="13"/>
    </row>
    <row r="4" spans="1:35" s="7" customFormat="1" x14ac:dyDescent="0.3">
      <c r="A4" s="8">
        <v>45600</v>
      </c>
      <c r="B4" s="155">
        <v>100</v>
      </c>
      <c r="C4" s="11"/>
      <c r="D4" s="10"/>
      <c r="E4" s="140"/>
      <c r="F4" s="141"/>
      <c r="G4" s="141"/>
      <c r="H4" s="142"/>
      <c r="I4" s="142"/>
      <c r="J4" s="142"/>
      <c r="K4" s="141"/>
      <c r="L4" s="140"/>
      <c r="M4" s="141">
        <v>100</v>
      </c>
      <c r="N4" s="141"/>
      <c r="O4" s="141"/>
      <c r="P4" s="141"/>
      <c r="Q4" s="141"/>
      <c r="R4" s="141"/>
      <c r="S4" s="141"/>
      <c r="T4" s="141"/>
      <c r="U4" s="141"/>
      <c r="V4" s="141"/>
      <c r="W4" s="141"/>
      <c r="X4" s="141"/>
      <c r="Y4" s="141"/>
      <c r="Z4" s="9"/>
      <c r="AA4" s="13">
        <f t="shared" si="0"/>
        <v>0</v>
      </c>
      <c r="AB4" s="13"/>
      <c r="AC4" s="13"/>
      <c r="AD4" s="13"/>
      <c r="AE4" s="14"/>
      <c r="AF4" s="13"/>
      <c r="AG4" s="13"/>
    </row>
    <row r="5" spans="1:35" s="7" customFormat="1" x14ac:dyDescent="0.3">
      <c r="A5" s="8">
        <v>45604</v>
      </c>
      <c r="B5" s="155">
        <v>60</v>
      </c>
      <c r="C5" s="11"/>
      <c r="D5" s="10"/>
      <c r="E5" s="140"/>
      <c r="F5" s="141"/>
      <c r="G5" s="141"/>
      <c r="H5" s="142"/>
      <c r="I5" s="142"/>
      <c r="J5" s="142"/>
      <c r="K5" s="141"/>
      <c r="L5" s="140"/>
      <c r="M5" s="141"/>
      <c r="N5" s="141"/>
      <c r="O5" s="141">
        <v>60</v>
      </c>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v>45604</v>
      </c>
      <c r="B6" s="155">
        <v>100</v>
      </c>
      <c r="C6" s="11"/>
      <c r="D6" s="10"/>
      <c r="E6" s="140"/>
      <c r="F6" s="141"/>
      <c r="G6" s="141"/>
      <c r="H6" s="142"/>
      <c r="I6" s="142"/>
      <c r="J6" s="142"/>
      <c r="K6" s="141">
        <v>100</v>
      </c>
      <c r="L6" s="140"/>
      <c r="M6" s="141"/>
      <c r="N6" s="141"/>
      <c r="O6" s="141"/>
      <c r="P6" s="141"/>
      <c r="Q6" s="141"/>
      <c r="R6" s="141"/>
      <c r="S6" s="141"/>
      <c r="T6" s="141"/>
      <c r="U6" s="141"/>
      <c r="V6" s="141"/>
      <c r="W6" s="141"/>
      <c r="X6" s="141"/>
      <c r="Y6" s="141"/>
      <c r="Z6" s="9"/>
      <c r="AA6" s="13">
        <f t="shared" si="0"/>
        <v>0</v>
      </c>
      <c r="AB6" s="13"/>
      <c r="AC6" s="13"/>
      <c r="AD6" s="13"/>
      <c r="AE6" s="14"/>
      <c r="AF6" s="13"/>
      <c r="AG6" s="13"/>
    </row>
    <row r="7" spans="1:35" s="7" customFormat="1" x14ac:dyDescent="0.3">
      <c r="A7" s="8">
        <v>45604</v>
      </c>
      <c r="B7" s="155">
        <v>30</v>
      </c>
      <c r="C7" s="11"/>
      <c r="D7" s="10"/>
      <c r="E7" s="140"/>
      <c r="F7" s="141"/>
      <c r="G7" s="141"/>
      <c r="H7" s="142">
        <v>30</v>
      </c>
      <c r="I7" s="142"/>
      <c r="J7" s="142"/>
      <c r="K7" s="141"/>
      <c r="L7" s="140"/>
      <c r="M7" s="141"/>
      <c r="N7" s="141"/>
      <c r="O7" s="141"/>
      <c r="P7" s="141"/>
      <c r="Q7" s="141"/>
      <c r="R7" s="141"/>
      <c r="S7" s="141"/>
      <c r="T7" s="141"/>
      <c r="U7" s="141"/>
      <c r="V7" s="141"/>
      <c r="W7" s="141"/>
      <c r="X7" s="141"/>
      <c r="Y7" s="141"/>
      <c r="Z7" s="9"/>
      <c r="AA7" s="13">
        <f t="shared" si="0"/>
        <v>0</v>
      </c>
      <c r="AB7" s="13"/>
      <c r="AC7" s="13"/>
      <c r="AD7" s="13"/>
      <c r="AE7" s="14"/>
      <c r="AF7" s="13"/>
      <c r="AG7" s="13"/>
    </row>
    <row r="8" spans="1:35" s="7" customFormat="1" x14ac:dyDescent="0.3">
      <c r="A8" s="8">
        <v>45608</v>
      </c>
      <c r="B8" s="155">
        <v>46.81</v>
      </c>
      <c r="C8" s="11"/>
      <c r="D8" s="10"/>
      <c r="E8" s="140"/>
      <c r="F8" s="141"/>
      <c r="G8" s="141"/>
      <c r="H8" s="142"/>
      <c r="I8" s="142"/>
      <c r="J8" s="142"/>
      <c r="K8" s="141"/>
      <c r="L8" s="140"/>
      <c r="M8" s="141"/>
      <c r="N8" s="141"/>
      <c r="O8" s="141"/>
      <c r="P8" s="141"/>
      <c r="Q8" s="141"/>
      <c r="R8" s="141"/>
      <c r="S8" s="141"/>
      <c r="T8" s="141"/>
      <c r="U8" s="141"/>
      <c r="V8" s="141">
        <v>46.81</v>
      </c>
      <c r="W8" s="141"/>
      <c r="X8" s="141"/>
      <c r="Y8" s="141"/>
      <c r="Z8" s="9"/>
      <c r="AA8" s="13">
        <f t="shared" si="0"/>
        <v>0</v>
      </c>
      <c r="AB8" s="13"/>
      <c r="AC8" s="13"/>
      <c r="AD8" s="13"/>
      <c r="AE8" s="14"/>
      <c r="AF8" s="13"/>
      <c r="AG8" s="13"/>
    </row>
    <row r="9" spans="1:35" s="7" customFormat="1" x14ac:dyDescent="0.3">
      <c r="A9" s="8">
        <v>45614</v>
      </c>
      <c r="B9" s="155">
        <v>600</v>
      </c>
      <c r="C9" s="11"/>
      <c r="D9" s="16"/>
      <c r="E9" s="140"/>
      <c r="F9" s="141"/>
      <c r="G9" s="141"/>
      <c r="H9" s="142"/>
      <c r="I9" s="142"/>
      <c r="J9" s="142"/>
      <c r="K9" s="141"/>
      <c r="L9" s="141"/>
      <c r="M9" s="141"/>
      <c r="N9" s="141"/>
      <c r="O9" s="141"/>
      <c r="P9" s="141"/>
      <c r="Q9" s="141"/>
      <c r="R9" s="141">
        <v>600</v>
      </c>
      <c r="S9" s="141"/>
      <c r="T9" s="141"/>
      <c r="U9" s="141"/>
      <c r="V9" s="141"/>
      <c r="W9" s="141"/>
      <c r="X9" s="141"/>
      <c r="Y9" s="141"/>
      <c r="Z9" s="9"/>
      <c r="AA9" s="13">
        <f t="shared" ref="AA9:AA18" si="1">SUM(B9-E9-F9-G9-H9-I9-J9-K9-L9-M9-N9-O9-P9-Q9-R9-S9-T9-U9-V9-W9-X9-Y9)</f>
        <v>0</v>
      </c>
      <c r="AB9" s="13"/>
      <c r="AC9" s="13"/>
      <c r="AD9" s="13"/>
      <c r="AE9" s="14"/>
      <c r="AF9" s="13"/>
      <c r="AG9" s="13"/>
      <c r="AI9" s="12"/>
    </row>
    <row r="10" spans="1:35" s="7" customFormat="1" x14ac:dyDescent="0.3">
      <c r="A10" s="17">
        <v>45621</v>
      </c>
      <c r="B10" s="155">
        <v>50</v>
      </c>
      <c r="C10" s="11"/>
      <c r="D10" s="16"/>
      <c r="E10" s="140"/>
      <c r="F10" s="141"/>
      <c r="G10" s="141"/>
      <c r="H10" s="142"/>
      <c r="I10" s="142"/>
      <c r="J10" s="142"/>
      <c r="K10" s="141"/>
      <c r="L10" s="141"/>
      <c r="M10" s="141">
        <v>50</v>
      </c>
      <c r="N10" s="141"/>
      <c r="O10" s="141"/>
      <c r="P10" s="141"/>
      <c r="Q10" s="141"/>
      <c r="R10" s="141"/>
      <c r="S10" s="141"/>
      <c r="T10" s="141"/>
      <c r="U10" s="141"/>
      <c r="V10" s="141"/>
      <c r="W10" s="141"/>
      <c r="X10" s="141"/>
      <c r="Y10" s="141"/>
      <c r="Z10" s="9"/>
      <c r="AA10" s="13">
        <f t="shared" si="1"/>
        <v>0</v>
      </c>
      <c r="AB10" s="13"/>
      <c r="AC10" s="13"/>
      <c r="AD10" s="13"/>
      <c r="AE10" s="14"/>
      <c r="AF10" s="13"/>
      <c r="AG10" s="13"/>
      <c r="AI10" s="18"/>
    </row>
    <row r="11" spans="1:35" s="7" customFormat="1" x14ac:dyDescent="0.3">
      <c r="A11" s="8">
        <v>45621</v>
      </c>
      <c r="B11" s="155">
        <v>75</v>
      </c>
      <c r="C11" s="11"/>
      <c r="D11" s="16"/>
      <c r="E11" s="141"/>
      <c r="F11" s="141"/>
      <c r="G11" s="141"/>
      <c r="H11" s="142"/>
      <c r="I11" s="142"/>
      <c r="J11" s="142"/>
      <c r="K11" s="141"/>
      <c r="L11" s="141"/>
      <c r="M11" s="141"/>
      <c r="N11" s="141">
        <v>75</v>
      </c>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v>45622</v>
      </c>
      <c r="B12" s="155">
        <v>72</v>
      </c>
      <c r="C12" s="11"/>
      <c r="D12" s="16"/>
      <c r="E12" s="141"/>
      <c r="F12" s="141"/>
      <c r="G12" s="141"/>
      <c r="H12" s="142"/>
      <c r="I12" s="142"/>
      <c r="J12" s="142"/>
      <c r="K12" s="141"/>
      <c r="L12" s="141"/>
      <c r="M12" s="141"/>
      <c r="N12" s="141"/>
      <c r="O12" s="141"/>
      <c r="P12" s="141"/>
      <c r="Q12" s="141">
        <v>72</v>
      </c>
      <c r="R12" s="141"/>
      <c r="S12" s="141"/>
      <c r="T12" s="141"/>
      <c r="U12" s="141"/>
      <c r="V12" s="141"/>
      <c r="W12" s="141"/>
      <c r="X12" s="141"/>
      <c r="Y12" s="141"/>
      <c r="Z12" s="9"/>
      <c r="AA12" s="13">
        <f t="shared" si="1"/>
        <v>0</v>
      </c>
      <c r="AB12" s="13"/>
      <c r="AC12" s="13"/>
      <c r="AD12" s="13"/>
      <c r="AE12" s="14"/>
      <c r="AF12" s="13"/>
      <c r="AG12" s="13"/>
      <c r="AI12" s="11"/>
    </row>
    <row r="13" spans="1:35" s="7" customFormat="1" x14ac:dyDescent="0.3">
      <c r="A13" s="8">
        <v>45601</v>
      </c>
      <c r="B13" s="155">
        <v>350</v>
      </c>
      <c r="C13" s="11"/>
      <c r="D13" s="16">
        <v>350</v>
      </c>
      <c r="E13" s="141"/>
      <c r="F13" s="141">
        <v>140</v>
      </c>
      <c r="G13" s="141"/>
      <c r="H13" s="142">
        <v>55.4</v>
      </c>
      <c r="I13" s="142">
        <v>64.599999999999994</v>
      </c>
      <c r="J13" s="142">
        <v>30</v>
      </c>
      <c r="K13" s="141"/>
      <c r="L13" s="141"/>
      <c r="M13" s="141"/>
      <c r="N13" s="141"/>
      <c r="O13" s="141"/>
      <c r="P13" s="141"/>
      <c r="Q13" s="141"/>
      <c r="R13" s="141"/>
      <c r="S13" s="141"/>
      <c r="T13" s="141"/>
      <c r="U13" s="141"/>
      <c r="V13" s="141">
        <v>60</v>
      </c>
      <c r="W13" s="141"/>
      <c r="X13" s="141"/>
      <c r="Y13" s="141"/>
      <c r="Z13" s="9"/>
      <c r="AA13" s="13">
        <f t="shared" si="1"/>
        <v>0</v>
      </c>
      <c r="AB13" s="13"/>
      <c r="AC13" s="13"/>
      <c r="AD13" s="13"/>
      <c r="AE13" s="14"/>
      <c r="AF13" s="13"/>
      <c r="AG13" s="13"/>
    </row>
    <row r="14" spans="1:35" s="7" customFormat="1" x14ac:dyDescent="0.3">
      <c r="A14" s="8">
        <v>45603</v>
      </c>
      <c r="B14" s="155">
        <v>110</v>
      </c>
      <c r="C14" s="11"/>
      <c r="D14" s="16">
        <v>110</v>
      </c>
      <c r="E14" s="141">
        <v>110</v>
      </c>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56"/>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56"/>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22"/>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2803.81</v>
      </c>
      <c r="C18" s="157"/>
      <c r="D18" s="157">
        <f>SUM(D2:D17)</f>
        <v>460</v>
      </c>
      <c r="E18" s="159">
        <f>SUM(E2:E17)</f>
        <v>110</v>
      </c>
      <c r="F18" s="159">
        <f t="shared" ref="F18:Y18" si="2">SUM(F2:F17)</f>
        <v>140</v>
      </c>
      <c r="G18" s="159">
        <f t="shared" si="2"/>
        <v>1030</v>
      </c>
      <c r="H18" s="159">
        <f t="shared" si="2"/>
        <v>85.4</v>
      </c>
      <c r="I18" s="159">
        <f t="shared" si="2"/>
        <v>64.599999999999994</v>
      </c>
      <c r="J18" s="159">
        <f t="shared" si="2"/>
        <v>30</v>
      </c>
      <c r="K18" s="159">
        <f t="shared" si="2"/>
        <v>100</v>
      </c>
      <c r="L18" s="159">
        <f t="shared" si="2"/>
        <v>0</v>
      </c>
      <c r="M18" s="159">
        <f t="shared" si="2"/>
        <v>150</v>
      </c>
      <c r="N18" s="159">
        <f t="shared" si="2"/>
        <v>75</v>
      </c>
      <c r="O18" s="159">
        <f t="shared" si="2"/>
        <v>60</v>
      </c>
      <c r="P18" s="159">
        <f t="shared" si="2"/>
        <v>0</v>
      </c>
      <c r="Q18" s="159">
        <f t="shared" si="2"/>
        <v>72</v>
      </c>
      <c r="R18" s="159">
        <f t="shared" si="2"/>
        <v>600</v>
      </c>
      <c r="S18" s="159">
        <f t="shared" si="2"/>
        <v>0</v>
      </c>
      <c r="T18" s="159">
        <f t="shared" si="2"/>
        <v>0</v>
      </c>
      <c r="U18" s="159">
        <f t="shared" si="2"/>
        <v>0</v>
      </c>
      <c r="V18" s="159">
        <f t="shared" si="2"/>
        <v>106.81</v>
      </c>
      <c r="W18" s="159">
        <f t="shared" si="2"/>
        <v>0</v>
      </c>
      <c r="X18" s="159">
        <f t="shared" si="2"/>
        <v>0</v>
      </c>
      <c r="Y18" s="159">
        <f t="shared" si="2"/>
        <v>180</v>
      </c>
      <c r="Z18" s="155"/>
      <c r="AA18" s="156">
        <f t="shared" si="1"/>
        <v>-5.6843418860808015E-14</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45597</v>
      </c>
      <c r="B26" s="31" t="s">
        <v>156</v>
      </c>
      <c r="C26" s="32" t="s">
        <v>111</v>
      </c>
      <c r="D26" s="171"/>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45607</v>
      </c>
      <c r="B27" s="161" t="s">
        <v>157</v>
      </c>
      <c r="C27" s="7" t="s">
        <v>145</v>
      </c>
      <c r="D27" s="158"/>
      <c r="E27" s="35">
        <v>315.83</v>
      </c>
      <c r="F27" s="148"/>
      <c r="G27" s="149"/>
      <c r="H27" s="149"/>
      <c r="I27" s="149"/>
      <c r="J27" s="149"/>
      <c r="K27" s="141"/>
      <c r="L27" s="141"/>
      <c r="M27" s="141">
        <v>315.83</v>
      </c>
      <c r="N27" s="141"/>
      <c r="O27" s="141"/>
      <c r="P27" s="141"/>
      <c r="Q27" s="141"/>
      <c r="R27" s="141"/>
      <c r="S27" s="141"/>
      <c r="T27" s="141"/>
      <c r="U27" s="141"/>
      <c r="V27" s="141"/>
      <c r="W27" s="24"/>
      <c r="X27" s="13"/>
      <c r="Y27" s="24"/>
      <c r="Z27" s="24"/>
      <c r="AA27" s="124">
        <f t="shared" ref="AA27:AA44" si="3">SUM(E27-F27-G27-H27-I27-J27-K27-L27-M27-N27-O27-P27-Q27-R27-S27-T27-U27-V27)</f>
        <v>0</v>
      </c>
    </row>
    <row r="28" spans="1:40" s="7" customFormat="1" x14ac:dyDescent="0.3">
      <c r="A28" s="17">
        <v>45616</v>
      </c>
      <c r="B28" s="161" t="s">
        <v>157</v>
      </c>
      <c r="C28" s="7" t="s">
        <v>146</v>
      </c>
      <c r="D28" s="158"/>
      <c r="E28" s="35">
        <v>1938.33</v>
      </c>
      <c r="F28" s="148">
        <v>1938.33</v>
      </c>
      <c r="G28" s="149"/>
      <c r="H28" s="149"/>
      <c r="I28" s="149"/>
      <c r="J28" s="149"/>
      <c r="K28" s="141"/>
      <c r="L28" s="141"/>
      <c r="M28" s="141"/>
      <c r="N28" s="141"/>
      <c r="O28" s="141"/>
      <c r="P28" s="141"/>
      <c r="Q28" s="141"/>
      <c r="R28" s="141"/>
      <c r="S28" s="141"/>
      <c r="T28" s="141"/>
      <c r="U28" s="141"/>
      <c r="V28" s="141"/>
      <c r="W28" s="24"/>
      <c r="X28" s="13"/>
      <c r="Y28" s="24"/>
      <c r="Z28" s="24"/>
      <c r="AA28" s="124">
        <f t="shared" si="3"/>
        <v>0</v>
      </c>
    </row>
    <row r="29" spans="1:40" s="7" customFormat="1" x14ac:dyDescent="0.3">
      <c r="A29" s="17">
        <v>45621</v>
      </c>
      <c r="B29" s="161" t="s">
        <v>156</v>
      </c>
      <c r="C29" s="7" t="s">
        <v>129</v>
      </c>
      <c r="D29" s="158"/>
      <c r="E29" s="35">
        <v>261.60000000000002</v>
      </c>
      <c r="F29" s="148"/>
      <c r="G29" s="149"/>
      <c r="H29" s="149"/>
      <c r="I29" s="149"/>
      <c r="J29" s="149"/>
      <c r="K29" s="141"/>
      <c r="L29" s="141">
        <v>261.60000000000002</v>
      </c>
      <c r="M29" s="141"/>
      <c r="N29" s="141"/>
      <c r="O29" s="141"/>
      <c r="P29" s="141"/>
      <c r="Q29" s="141"/>
      <c r="R29" s="141"/>
      <c r="S29" s="141"/>
      <c r="T29" s="141"/>
      <c r="U29" s="141"/>
      <c r="V29" s="141"/>
      <c r="W29" s="24"/>
      <c r="X29" s="13"/>
      <c r="Y29" s="24"/>
      <c r="Z29" s="24"/>
      <c r="AA29" s="124">
        <f t="shared" si="3"/>
        <v>0</v>
      </c>
    </row>
    <row r="30" spans="1:40" s="7" customFormat="1" x14ac:dyDescent="0.3">
      <c r="A30" s="17">
        <v>45624</v>
      </c>
      <c r="B30" s="161" t="s">
        <v>157</v>
      </c>
      <c r="C30" s="7" t="s">
        <v>158</v>
      </c>
      <c r="D30" s="158"/>
      <c r="E30" s="35">
        <v>39.6</v>
      </c>
      <c r="F30" s="148"/>
      <c r="G30" s="149"/>
      <c r="H30" s="149"/>
      <c r="I30" s="149"/>
      <c r="J30" s="149"/>
      <c r="K30" s="141"/>
      <c r="L30" s="141"/>
      <c r="M30" s="141"/>
      <c r="N30" s="141"/>
      <c r="O30" s="141"/>
      <c r="P30" s="141"/>
      <c r="Q30" s="141"/>
      <c r="R30" s="141"/>
      <c r="S30" s="141"/>
      <c r="T30" s="141"/>
      <c r="U30" s="141">
        <v>39.6</v>
      </c>
      <c r="V30" s="141"/>
      <c r="W30" s="24"/>
      <c r="X30" s="13"/>
      <c r="Y30" s="24"/>
      <c r="Z30" s="24"/>
      <c r="AA30" s="124">
        <f t="shared" si="3"/>
        <v>0</v>
      </c>
    </row>
    <row r="31" spans="1:40" s="7" customFormat="1" x14ac:dyDescent="0.3">
      <c r="A31" s="17">
        <v>45621</v>
      </c>
      <c r="B31" s="161" t="s">
        <v>186</v>
      </c>
      <c r="C31" s="7" t="s">
        <v>165</v>
      </c>
      <c r="D31" s="158"/>
      <c r="E31" s="35">
        <v>122.5</v>
      </c>
      <c r="F31" s="148"/>
      <c r="G31" s="149"/>
      <c r="H31" s="149"/>
      <c r="I31" s="149"/>
      <c r="J31" s="149"/>
      <c r="K31" s="141"/>
      <c r="L31" s="141"/>
      <c r="M31" s="141"/>
      <c r="N31" s="141"/>
      <c r="O31" s="141"/>
      <c r="P31" s="141"/>
      <c r="Q31" s="141"/>
      <c r="R31" s="141"/>
      <c r="S31" s="141"/>
      <c r="T31" s="141">
        <v>122.5</v>
      </c>
      <c r="U31" s="141"/>
      <c r="V31" s="141"/>
      <c r="W31" s="24"/>
      <c r="X31" s="13"/>
      <c r="Y31" s="24"/>
      <c r="Z31" s="24"/>
      <c r="AA31" s="124">
        <f t="shared" si="3"/>
        <v>0</v>
      </c>
    </row>
    <row r="32" spans="1:40" s="7" customFormat="1" x14ac:dyDescent="0.3">
      <c r="A32" s="17">
        <v>45622</v>
      </c>
      <c r="B32" s="161" t="s">
        <v>186</v>
      </c>
      <c r="C32" s="7" t="s">
        <v>194</v>
      </c>
      <c r="D32" s="158"/>
      <c r="E32" s="35">
        <v>66</v>
      </c>
      <c r="F32" s="148"/>
      <c r="G32" s="149"/>
      <c r="H32" s="149"/>
      <c r="I32" s="149"/>
      <c r="J32" s="149"/>
      <c r="K32" s="141"/>
      <c r="L32" s="141"/>
      <c r="M32" s="141"/>
      <c r="N32" s="141"/>
      <c r="O32" s="141"/>
      <c r="P32" s="141"/>
      <c r="Q32" s="141">
        <v>66</v>
      </c>
      <c r="R32" s="141"/>
      <c r="S32" s="141"/>
      <c r="T32" s="141"/>
      <c r="U32" s="141"/>
      <c r="V32" s="141"/>
      <c r="W32" s="24"/>
      <c r="X32" s="13"/>
      <c r="Y32" s="24"/>
      <c r="Z32" s="24"/>
      <c r="AA32" s="124">
        <f t="shared" si="3"/>
        <v>0</v>
      </c>
    </row>
    <row r="33" spans="1:27" s="7" customFormat="1" x14ac:dyDescent="0.3">
      <c r="A33" s="17">
        <v>45624</v>
      </c>
      <c r="B33" s="161" t="s">
        <v>186</v>
      </c>
      <c r="C33" s="7" t="s">
        <v>145</v>
      </c>
      <c r="D33" s="158"/>
      <c r="E33" s="35">
        <v>213.15</v>
      </c>
      <c r="F33" s="148"/>
      <c r="G33" s="149"/>
      <c r="H33" s="149"/>
      <c r="I33" s="149"/>
      <c r="J33" s="149"/>
      <c r="K33" s="141"/>
      <c r="L33" s="141"/>
      <c r="M33" s="141"/>
      <c r="N33" s="141">
        <v>213.15</v>
      </c>
      <c r="O33" s="141"/>
      <c r="P33" s="141"/>
      <c r="Q33" s="141"/>
      <c r="R33" s="141"/>
      <c r="S33" s="141"/>
      <c r="T33" s="141"/>
      <c r="U33" s="141"/>
      <c r="V33" s="141"/>
      <c r="W33" s="24"/>
      <c r="X33" s="13"/>
      <c r="Y33" s="24"/>
      <c r="Z33" s="24"/>
      <c r="AA33" s="124">
        <f t="shared" si="3"/>
        <v>0</v>
      </c>
    </row>
    <row r="34" spans="1:27" s="7" customFormat="1" x14ac:dyDescent="0.3">
      <c r="A34" s="17">
        <v>45599</v>
      </c>
      <c r="B34" s="161">
        <v>3367</v>
      </c>
      <c r="C34" s="7" t="s">
        <v>195</v>
      </c>
      <c r="D34" s="184">
        <v>45608</v>
      </c>
      <c r="E34" s="35">
        <v>28</v>
      </c>
      <c r="F34" s="148"/>
      <c r="G34" s="149"/>
      <c r="H34" s="149"/>
      <c r="I34" s="149"/>
      <c r="J34" s="149"/>
      <c r="K34" s="141"/>
      <c r="L34" s="141"/>
      <c r="M34" s="141"/>
      <c r="N34" s="141"/>
      <c r="O34" s="141"/>
      <c r="P34" s="141"/>
      <c r="Q34" s="141"/>
      <c r="R34" s="141"/>
      <c r="S34" s="141"/>
      <c r="T34" s="141"/>
      <c r="U34" s="141"/>
      <c r="V34" s="141">
        <v>28</v>
      </c>
      <c r="W34" s="24"/>
      <c r="X34" s="13"/>
      <c r="Y34" s="24"/>
      <c r="Z34" s="24"/>
      <c r="AA34" s="124">
        <f t="shared" si="3"/>
        <v>0</v>
      </c>
    </row>
    <row r="35" spans="1:27" s="7" customFormat="1" x14ac:dyDescent="0.3">
      <c r="A35" s="17">
        <v>45613</v>
      </c>
      <c r="B35" s="161">
        <v>3368</v>
      </c>
      <c r="C35" s="7" t="s">
        <v>136</v>
      </c>
      <c r="D35" s="184">
        <v>45615</v>
      </c>
      <c r="E35" s="35">
        <v>45</v>
      </c>
      <c r="F35" s="148"/>
      <c r="G35" s="149"/>
      <c r="H35" s="149"/>
      <c r="I35" s="149"/>
      <c r="J35" s="149"/>
      <c r="K35" s="141">
        <v>45</v>
      </c>
      <c r="L35" s="141"/>
      <c r="M35" s="141"/>
      <c r="N35" s="141"/>
      <c r="O35" s="141"/>
      <c r="P35" s="141"/>
      <c r="Q35" s="141"/>
      <c r="R35" s="141"/>
      <c r="S35" s="141"/>
      <c r="T35" s="141"/>
      <c r="U35" s="141"/>
      <c r="V35" s="141"/>
      <c r="W35" s="24"/>
      <c r="X35" s="13"/>
      <c r="Y35" s="24"/>
      <c r="Z35" s="24"/>
      <c r="AA35" s="124">
        <f t="shared" si="3"/>
        <v>0</v>
      </c>
    </row>
    <row r="36" spans="1:27" s="7" customFormat="1" x14ac:dyDescent="0.3">
      <c r="A36" s="17">
        <v>45616</v>
      </c>
      <c r="B36" s="31">
        <v>3369</v>
      </c>
      <c r="C36" s="32" t="s">
        <v>196</v>
      </c>
      <c r="D36" s="171">
        <v>45630</v>
      </c>
      <c r="E36" s="35">
        <v>355.2</v>
      </c>
      <c r="F36" s="148"/>
      <c r="G36" s="149"/>
      <c r="H36" s="149"/>
      <c r="I36" s="149"/>
      <c r="J36" s="149"/>
      <c r="K36" s="141"/>
      <c r="L36" s="141"/>
      <c r="M36" s="141"/>
      <c r="N36" s="141"/>
      <c r="O36" s="141"/>
      <c r="P36" s="141">
        <v>355.2</v>
      </c>
      <c r="Q36" s="141"/>
      <c r="R36" s="141"/>
      <c r="S36" s="141"/>
      <c r="T36" s="141"/>
      <c r="U36" s="141"/>
      <c r="V36" s="141"/>
      <c r="W36" s="24"/>
      <c r="X36" s="13"/>
      <c r="Y36" s="13"/>
      <c r="Z36" s="24"/>
      <c r="AA36" s="124">
        <f t="shared" si="3"/>
        <v>0</v>
      </c>
    </row>
    <row r="37" spans="1:27" s="7" customFormat="1" x14ac:dyDescent="0.3">
      <c r="A37" s="17">
        <v>45620</v>
      </c>
      <c r="B37" s="31">
        <v>3371</v>
      </c>
      <c r="C37" s="32" t="s">
        <v>195</v>
      </c>
      <c r="D37" s="171">
        <v>45622</v>
      </c>
      <c r="E37" s="35">
        <v>24</v>
      </c>
      <c r="F37" s="148"/>
      <c r="G37" s="149"/>
      <c r="H37" s="149"/>
      <c r="I37" s="149"/>
      <c r="J37" s="149"/>
      <c r="K37" s="141"/>
      <c r="L37" s="141"/>
      <c r="M37" s="141"/>
      <c r="N37" s="141"/>
      <c r="O37" s="141"/>
      <c r="P37" s="141"/>
      <c r="Q37" s="141">
        <v>24</v>
      </c>
      <c r="R37" s="141"/>
      <c r="S37" s="141"/>
      <c r="T37" s="141"/>
      <c r="U37" s="141"/>
      <c r="V37" s="141"/>
      <c r="W37" s="24"/>
      <c r="X37" s="13"/>
      <c r="Y37" s="13"/>
      <c r="Z37" s="24"/>
      <c r="AA37" s="124">
        <f t="shared" si="3"/>
        <v>0</v>
      </c>
    </row>
    <row r="38" spans="1:27" s="7" customFormat="1" x14ac:dyDescent="0.3">
      <c r="A38" s="17"/>
      <c r="B38" s="31"/>
      <c r="C38" s="32"/>
      <c r="D38" s="171"/>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3"/>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7" t="s">
        <v>49</v>
      </c>
      <c r="B44" s="38" t="s">
        <v>26</v>
      </c>
      <c r="C44" s="39"/>
      <c r="D44" s="39"/>
      <c r="E44" s="40">
        <f>SUM(E26:E43)</f>
        <v>3550.8799999999997</v>
      </c>
      <c r="F44" s="40">
        <f t="shared" ref="F44:V44" si="4">SUM(F26:F43)</f>
        <v>1938.33</v>
      </c>
      <c r="G44" s="40">
        <f t="shared" si="4"/>
        <v>0</v>
      </c>
      <c r="H44" s="40">
        <f t="shared" si="4"/>
        <v>0</v>
      </c>
      <c r="I44" s="40">
        <f t="shared" si="4"/>
        <v>0</v>
      </c>
      <c r="J44" s="40">
        <f t="shared" si="4"/>
        <v>141.66999999999999</v>
      </c>
      <c r="K44" s="40">
        <f t="shared" si="4"/>
        <v>45</v>
      </c>
      <c r="L44" s="40">
        <f t="shared" si="4"/>
        <v>261.60000000000002</v>
      </c>
      <c r="M44" s="40">
        <f t="shared" si="4"/>
        <v>315.83</v>
      </c>
      <c r="N44" s="40">
        <f t="shared" si="4"/>
        <v>213.15</v>
      </c>
      <c r="O44" s="40">
        <f t="shared" si="4"/>
        <v>0</v>
      </c>
      <c r="P44" s="40">
        <f t="shared" si="4"/>
        <v>355.2</v>
      </c>
      <c r="Q44" s="40">
        <f t="shared" si="4"/>
        <v>90</v>
      </c>
      <c r="R44" s="40">
        <f t="shared" si="4"/>
        <v>0</v>
      </c>
      <c r="S44" s="40">
        <f t="shared" si="4"/>
        <v>0</v>
      </c>
      <c r="T44" s="40">
        <f t="shared" si="4"/>
        <v>122.5</v>
      </c>
      <c r="U44" s="40">
        <f t="shared" si="4"/>
        <v>39.6</v>
      </c>
      <c r="V44" s="40">
        <f t="shared" si="4"/>
        <v>28</v>
      </c>
      <c r="W44" s="41"/>
      <c r="X44" s="41"/>
      <c r="Y44" s="41"/>
      <c r="Z44" s="41"/>
      <c r="AA44" s="124">
        <f t="shared" si="3"/>
        <v>-1.4921397450962104E-13</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5">B51-C51</f>
        <v>-3187.0599999999995</v>
      </c>
      <c r="E51" s="43"/>
      <c r="F51" s="82" t="s">
        <v>34</v>
      </c>
      <c r="G51" s="43"/>
      <c r="H51" s="83">
        <v>22897.57</v>
      </c>
      <c r="I51" s="36"/>
      <c r="J51" s="88"/>
      <c r="K51" s="20"/>
      <c r="L51" s="84" t="s">
        <v>35</v>
      </c>
      <c r="M51" s="85"/>
      <c r="N51" s="86">
        <v>38457.72</v>
      </c>
    </row>
    <row r="52" spans="1:24" ht="15.75" customHeight="1" x14ac:dyDescent="0.3">
      <c r="A52" s="1" t="s">
        <v>36</v>
      </c>
      <c r="B52" s="20">
        <f>March!B18</f>
        <v>1065.7</v>
      </c>
      <c r="C52" s="76">
        <f>March!E44</f>
        <v>4245.78</v>
      </c>
      <c r="D52" s="77">
        <f t="shared" si="5"/>
        <v>-3180.08</v>
      </c>
      <c r="E52" s="43"/>
      <c r="F52" s="241" t="s">
        <v>37</v>
      </c>
      <c r="G52" s="241"/>
      <c r="H52" s="87"/>
      <c r="I52" s="36"/>
      <c r="J52" s="88"/>
      <c r="K52" s="20"/>
      <c r="L52" s="89" t="s">
        <v>38</v>
      </c>
      <c r="M52" s="85"/>
      <c r="N52" s="86">
        <f>B63</f>
        <v>29120.84</v>
      </c>
    </row>
    <row r="53" spans="1:24" ht="15.75" customHeight="1" x14ac:dyDescent="0.3">
      <c r="A53" s="1" t="s">
        <v>39</v>
      </c>
      <c r="B53" s="20">
        <f>April!B18</f>
        <v>3312.6</v>
      </c>
      <c r="C53" s="76">
        <f>April!E44</f>
        <v>2637.7000000000003</v>
      </c>
      <c r="D53" s="77">
        <f t="shared" si="5"/>
        <v>674.89999999999964</v>
      </c>
      <c r="F53" s="241" t="s">
        <v>40</v>
      </c>
      <c r="G53" s="241"/>
      <c r="H53" s="90">
        <v>355.2</v>
      </c>
      <c r="I53" s="34"/>
      <c r="J53" s="88"/>
      <c r="K53" s="20"/>
      <c r="L53" s="91" t="s">
        <v>41</v>
      </c>
      <c r="M53" s="92"/>
      <c r="N53" s="93">
        <f>C63</f>
        <v>45036.19</v>
      </c>
    </row>
    <row r="54" spans="1:24" ht="15" customHeight="1" x14ac:dyDescent="0.3">
      <c r="A54" s="1" t="s">
        <v>42</v>
      </c>
      <c r="B54" s="20">
        <f>May!B18</f>
        <v>3042.43</v>
      </c>
      <c r="C54" s="76">
        <f>May!E43</f>
        <v>3166.3399999999997</v>
      </c>
      <c r="D54" s="77">
        <f t="shared" si="5"/>
        <v>-123.90999999999985</v>
      </c>
      <c r="F54" s="241" t="s">
        <v>43</v>
      </c>
      <c r="G54" s="241"/>
      <c r="H54" s="90">
        <f>H51+H52-H53</f>
        <v>22542.37</v>
      </c>
      <c r="I54" s="34"/>
      <c r="L54" s="94"/>
      <c r="M54" s="95"/>
      <c r="N54" s="96"/>
    </row>
    <row r="55" spans="1:24" s="44" customFormat="1" x14ac:dyDescent="0.3">
      <c r="A55" s="1" t="s">
        <v>44</v>
      </c>
      <c r="B55" s="20">
        <f>June!B18</f>
        <v>1664.4</v>
      </c>
      <c r="C55" s="76">
        <f>June!E44</f>
        <v>3695.23</v>
      </c>
      <c r="D55" s="77">
        <f t="shared" si="5"/>
        <v>-2030.83</v>
      </c>
      <c r="E55" s="85"/>
      <c r="F55" s="97"/>
      <c r="G55" s="1"/>
      <c r="H55" s="90"/>
      <c r="I55" s="34"/>
      <c r="J55" s="1"/>
      <c r="K55" s="1"/>
      <c r="L55" s="81" t="s">
        <v>43</v>
      </c>
      <c r="M55" s="1"/>
      <c r="N55" s="86">
        <f>N51+N52-N53</f>
        <v>22542.369999999995</v>
      </c>
      <c r="O55" s="1"/>
      <c r="P55" s="1"/>
      <c r="Q55" s="1"/>
      <c r="R55" s="1"/>
      <c r="S55" s="1"/>
      <c r="T55" s="1"/>
      <c r="U55" s="1"/>
      <c r="V55" s="1"/>
      <c r="W55" s="1"/>
      <c r="X55" s="1"/>
    </row>
    <row r="56" spans="1:24" s="44" customFormat="1" ht="29.25" customHeight="1" x14ac:dyDescent="0.3">
      <c r="A56" s="1" t="s">
        <v>45</v>
      </c>
      <c r="B56" s="20">
        <f>July!B18</f>
        <v>2446.41</v>
      </c>
      <c r="C56" s="76">
        <f>July!E44</f>
        <v>5124.9799999999996</v>
      </c>
      <c r="D56" s="77">
        <f t="shared" si="5"/>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20">
        <f>August!B18</f>
        <v>6230.91</v>
      </c>
      <c r="C57" s="76">
        <f>August!E44</f>
        <v>3136.98</v>
      </c>
      <c r="D57" s="77">
        <f t="shared" si="5"/>
        <v>3093.93</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20">
        <f>September!B18</f>
        <v>2109</v>
      </c>
      <c r="C58" s="76">
        <f>September!E44</f>
        <v>2856.2999999999997</v>
      </c>
      <c r="D58" s="77">
        <f t="shared" si="5"/>
        <v>-747.29999999999973</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20">
        <f>October!B18</f>
        <v>1983.8</v>
      </c>
      <c r="C59" s="76">
        <f>October!E44</f>
        <v>4286.42</v>
      </c>
      <c r="D59" s="77">
        <f t="shared" si="5"/>
        <v>-2302.62</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20">
        <f>B18</f>
        <v>2803.81</v>
      </c>
      <c r="C60" s="99">
        <f>E44</f>
        <v>3550.8799999999997</v>
      </c>
      <c r="D60" s="77">
        <f t="shared" si="5"/>
        <v>-747.06999999999971</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1"/>
      <c r="C61" s="99"/>
      <c r="D61" s="77">
        <f t="shared" si="5"/>
        <v>0</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29120.84</v>
      </c>
      <c r="C63" s="100">
        <f>SUM(C50:C61)</f>
        <v>45036.19</v>
      </c>
      <c r="D63" s="77">
        <f t="shared" si="5"/>
        <v>-15915.350000000002</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5" priority="1" stopIfTrue="1" operator="equal">
      <formula>#REF!</formula>
    </cfRule>
  </conditionalFormatting>
  <conditionalFormatting sqref="H54:I54">
    <cfRule type="cellIs" dxfId="4" priority="3" stopIfTrue="1" operator="equal">
      <formula>#REF!</formula>
    </cfRule>
  </conditionalFormatting>
  <conditionalFormatting sqref="M54:N54">
    <cfRule type="cellIs" dxfId="3"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C72F3-0EF5-450A-BBE4-9979B236AC55}">
  <sheetPr>
    <pageSetUpPr fitToPage="1"/>
  </sheetPr>
  <dimension ref="A1:AN69"/>
  <sheetViews>
    <sheetView topLeftCell="A29" zoomScale="80" zoomScaleNormal="80" workbookViewId="0">
      <selection activeCell="I56" sqref="I56"/>
    </sheetView>
  </sheetViews>
  <sheetFormatPr defaultColWidth="8.81640625" defaultRowHeight="14" x14ac:dyDescent="0.3"/>
  <cols>
    <col min="1" max="3" width="12.453125" style="1" customWidth="1"/>
    <col min="4" max="4" width="13.81640625" style="1" customWidth="1"/>
    <col min="5" max="5" width="15.1796875" style="1" customWidth="1"/>
    <col min="6" max="6" width="16.453125" style="1" customWidth="1"/>
    <col min="7" max="7" width="16.54296875" style="1" customWidth="1"/>
    <col min="8" max="9" width="15.81640625" style="1" customWidth="1"/>
    <col min="10" max="11" width="14.1796875" style="1" customWidth="1"/>
    <col min="12" max="12" width="14.54296875" style="1" customWidth="1"/>
    <col min="13" max="14" width="13.54296875" style="1" customWidth="1"/>
    <col min="15" max="15" width="10.54296875" style="1" customWidth="1"/>
    <col min="16" max="16" width="10.1796875" style="1" customWidth="1"/>
    <col min="17" max="17" width="11" style="1" customWidth="1"/>
    <col min="18" max="18" width="15.1796875" style="1" customWidth="1"/>
    <col min="19" max="19" width="8.81640625" style="1" customWidth="1"/>
    <col min="20" max="20" width="9.54296875" style="1" bestFit="1" customWidth="1"/>
    <col min="21" max="21" width="11.54296875" style="1" customWidth="1"/>
    <col min="22" max="22" width="11.81640625" style="1" customWidth="1"/>
    <col min="23" max="24" width="8.81640625" style="1" customWidth="1"/>
    <col min="25" max="25" width="10.54296875" style="1" customWidth="1"/>
    <col min="26" max="26" width="8.81640625" style="1" customWidth="1"/>
    <col min="27" max="27" width="11.453125" style="1" bestFit="1" customWidth="1"/>
    <col min="28" max="31" width="8.81640625" style="1" customWidth="1"/>
    <col min="32" max="32" width="10.1796875" style="1" customWidth="1"/>
    <col min="33" max="16384" width="8.81640625" style="1"/>
  </cols>
  <sheetData>
    <row r="1" spans="1:35" s="7" customFormat="1" ht="42" x14ac:dyDescent="0.3">
      <c r="A1" s="2" t="s">
        <v>0</v>
      </c>
      <c r="B1" s="3" t="s">
        <v>1</v>
      </c>
      <c r="C1" s="3" t="s">
        <v>2</v>
      </c>
      <c r="D1" s="3" t="s">
        <v>3</v>
      </c>
      <c r="E1" s="4" t="s">
        <v>4</v>
      </c>
      <c r="F1" s="4" t="s">
        <v>5</v>
      </c>
      <c r="G1" s="4" t="s">
        <v>6</v>
      </c>
      <c r="H1" s="4" t="s">
        <v>7</v>
      </c>
      <c r="I1" s="4" t="s">
        <v>85</v>
      </c>
      <c r="J1" s="5" t="s">
        <v>142</v>
      </c>
      <c r="K1" s="5" t="s">
        <v>8</v>
      </c>
      <c r="L1" s="5" t="s">
        <v>9</v>
      </c>
      <c r="M1" s="52" t="s">
        <v>71</v>
      </c>
      <c r="N1" s="52" t="s">
        <v>88</v>
      </c>
      <c r="O1" s="52" t="s">
        <v>10</v>
      </c>
      <c r="P1" s="52" t="s">
        <v>11</v>
      </c>
      <c r="Q1" s="52" t="s">
        <v>12</v>
      </c>
      <c r="R1" s="52" t="s">
        <v>86</v>
      </c>
      <c r="S1" s="52" t="s">
        <v>87</v>
      </c>
      <c r="T1" s="52" t="s">
        <v>13</v>
      </c>
      <c r="U1" s="53" t="s">
        <v>89</v>
      </c>
      <c r="V1" s="111" t="s">
        <v>73</v>
      </c>
      <c r="W1" s="54" t="s">
        <v>90</v>
      </c>
      <c r="X1" s="54" t="s">
        <v>91</v>
      </c>
      <c r="Y1" s="55" t="s">
        <v>15</v>
      </c>
      <c r="Z1" s="6"/>
      <c r="AA1" s="6" t="s">
        <v>141</v>
      </c>
      <c r="AB1" s="6"/>
      <c r="AC1" s="6"/>
      <c r="AD1" s="6"/>
      <c r="AE1" s="6"/>
      <c r="AF1" s="6"/>
      <c r="AG1" s="6"/>
    </row>
    <row r="2" spans="1:35" s="7" customFormat="1" x14ac:dyDescent="0.3">
      <c r="A2" s="8" t="s">
        <v>197</v>
      </c>
      <c r="B2" s="155">
        <v>1170</v>
      </c>
      <c r="C2" s="11"/>
      <c r="D2" s="10"/>
      <c r="E2" s="140"/>
      <c r="F2" s="141"/>
      <c r="G2" s="141">
        <v>1170</v>
      </c>
      <c r="H2" s="142"/>
      <c r="I2" s="142"/>
      <c r="J2" s="142"/>
      <c r="K2" s="141"/>
      <c r="L2" s="140"/>
      <c r="M2" s="141"/>
      <c r="N2" s="141"/>
      <c r="O2" s="141"/>
      <c r="P2" s="141"/>
      <c r="Q2" s="141"/>
      <c r="R2" s="141"/>
      <c r="S2" s="141"/>
      <c r="T2" s="141"/>
      <c r="U2" s="141"/>
      <c r="V2" s="141"/>
      <c r="W2" s="141"/>
      <c r="X2" s="141"/>
      <c r="Y2" s="141"/>
      <c r="Z2" s="9"/>
      <c r="AA2" s="13">
        <f>SUM(B2-E2-F2-G2-H2-I2-J2-K2-L2-M2-N2-O2-P2-Q2-R2-S2-T2-U2-V2-W2-X2-Y2)</f>
        <v>0</v>
      </c>
      <c r="AB2" s="13"/>
      <c r="AC2" s="13"/>
      <c r="AD2" s="13"/>
      <c r="AE2" s="14"/>
      <c r="AF2" s="13"/>
      <c r="AG2" s="13"/>
    </row>
    <row r="3" spans="1:35" s="7" customFormat="1" x14ac:dyDescent="0.3">
      <c r="A3" s="8">
        <v>45628</v>
      </c>
      <c r="B3" s="155">
        <v>144</v>
      </c>
      <c r="C3" s="11"/>
      <c r="D3" s="10"/>
      <c r="E3" s="140"/>
      <c r="F3" s="141"/>
      <c r="G3" s="141"/>
      <c r="H3" s="142"/>
      <c r="I3" s="142"/>
      <c r="J3" s="142"/>
      <c r="K3" s="141"/>
      <c r="L3" s="140"/>
      <c r="M3" s="141"/>
      <c r="N3" s="141"/>
      <c r="O3" s="141"/>
      <c r="P3" s="141"/>
      <c r="Q3" s="141"/>
      <c r="R3" s="141"/>
      <c r="S3" s="141"/>
      <c r="T3" s="141"/>
      <c r="U3" s="141"/>
      <c r="V3" s="141"/>
      <c r="W3" s="141"/>
      <c r="X3" s="141"/>
      <c r="Y3" s="141">
        <v>144</v>
      </c>
      <c r="Z3" s="9"/>
      <c r="AA3" s="13">
        <f t="shared" ref="AA3:AA8" si="0">SUM(B3-E3-F3-G3-H3-I3-J3-K3-L3-M3-N3-O3-P3-Q3-R3-S3-T3-U3-V3-W3-X3-Y3)</f>
        <v>0</v>
      </c>
      <c r="AB3" s="13"/>
      <c r="AC3" s="13"/>
      <c r="AD3" s="13"/>
      <c r="AE3" s="14"/>
      <c r="AF3" s="13"/>
      <c r="AG3" s="13"/>
    </row>
    <row r="4" spans="1:35" s="7" customFormat="1" x14ac:dyDescent="0.3">
      <c r="A4" s="8">
        <v>45628</v>
      </c>
      <c r="B4" s="155">
        <v>45</v>
      </c>
      <c r="C4" s="11"/>
      <c r="D4" s="10"/>
      <c r="E4" s="140"/>
      <c r="F4" s="141"/>
      <c r="G4" s="141"/>
      <c r="H4" s="142"/>
      <c r="I4" s="142"/>
      <c r="J4" s="142"/>
      <c r="K4" s="141"/>
      <c r="L4" s="140"/>
      <c r="M4" s="141"/>
      <c r="N4" s="141"/>
      <c r="O4" s="141"/>
      <c r="P4" s="141"/>
      <c r="Q4" s="141"/>
      <c r="R4" s="141"/>
      <c r="S4" s="141"/>
      <c r="T4" s="141"/>
      <c r="U4" s="141">
        <v>45</v>
      </c>
      <c r="V4" s="141"/>
      <c r="W4" s="141"/>
      <c r="X4" s="141"/>
      <c r="Y4" s="141"/>
      <c r="Z4" s="9"/>
      <c r="AA4" s="13">
        <f t="shared" si="0"/>
        <v>0</v>
      </c>
      <c r="AB4" s="13"/>
      <c r="AC4" s="13"/>
      <c r="AD4" s="13"/>
      <c r="AE4" s="14"/>
      <c r="AF4" s="13"/>
      <c r="AG4" s="13"/>
    </row>
    <row r="5" spans="1:35" s="7" customFormat="1" x14ac:dyDescent="0.3">
      <c r="A5" s="8">
        <v>45631</v>
      </c>
      <c r="B5" s="155">
        <v>100</v>
      </c>
      <c r="C5" s="11"/>
      <c r="D5" s="10"/>
      <c r="E5" s="140"/>
      <c r="F5" s="141"/>
      <c r="G5" s="141"/>
      <c r="H5" s="142"/>
      <c r="I5" s="142"/>
      <c r="J5" s="142"/>
      <c r="K5" s="141"/>
      <c r="L5" s="140"/>
      <c r="M5" s="141">
        <v>100</v>
      </c>
      <c r="N5" s="141"/>
      <c r="O5" s="141"/>
      <c r="P5" s="141"/>
      <c r="Q5" s="141"/>
      <c r="R5" s="141"/>
      <c r="S5" s="141"/>
      <c r="T5" s="141"/>
      <c r="U5" s="141"/>
      <c r="V5" s="141"/>
      <c r="W5" s="141"/>
      <c r="X5" s="141"/>
      <c r="Y5" s="141"/>
      <c r="Z5" s="9"/>
      <c r="AA5" s="13">
        <f t="shared" si="0"/>
        <v>0</v>
      </c>
      <c r="AB5" s="13"/>
      <c r="AC5" s="13"/>
      <c r="AD5" s="13"/>
      <c r="AE5" s="14"/>
      <c r="AF5" s="13"/>
      <c r="AG5" s="13"/>
    </row>
    <row r="6" spans="1:35" s="7" customFormat="1" x14ac:dyDescent="0.3">
      <c r="A6" s="8">
        <v>45632</v>
      </c>
      <c r="B6" s="155">
        <v>60</v>
      </c>
      <c r="C6" s="11"/>
      <c r="D6" s="10"/>
      <c r="E6" s="140"/>
      <c r="F6" s="141"/>
      <c r="G6" s="141"/>
      <c r="H6" s="142"/>
      <c r="I6" s="142"/>
      <c r="J6" s="142"/>
      <c r="K6" s="141"/>
      <c r="L6" s="140"/>
      <c r="M6" s="141"/>
      <c r="N6" s="141"/>
      <c r="O6" s="141">
        <v>60</v>
      </c>
      <c r="P6" s="141"/>
      <c r="Q6" s="141"/>
      <c r="R6" s="141"/>
      <c r="S6" s="141"/>
      <c r="T6" s="141"/>
      <c r="U6" s="141"/>
      <c r="V6" s="141"/>
      <c r="W6" s="141"/>
      <c r="X6" s="141"/>
      <c r="Y6" s="141"/>
      <c r="Z6" s="9"/>
      <c r="AA6" s="13">
        <f t="shared" si="0"/>
        <v>0</v>
      </c>
      <c r="AB6" s="13"/>
      <c r="AC6" s="13"/>
      <c r="AD6" s="13"/>
      <c r="AE6" s="14"/>
      <c r="AF6" s="13"/>
      <c r="AG6" s="13"/>
    </row>
    <row r="7" spans="1:35" s="7" customFormat="1" x14ac:dyDescent="0.3">
      <c r="A7" s="8">
        <v>45637</v>
      </c>
      <c r="B7" s="155">
        <v>72</v>
      </c>
      <c r="C7" s="11"/>
      <c r="D7" s="10"/>
      <c r="E7" s="140"/>
      <c r="F7" s="141"/>
      <c r="G7" s="141"/>
      <c r="H7" s="142"/>
      <c r="I7" s="142"/>
      <c r="J7" s="142"/>
      <c r="K7" s="141"/>
      <c r="L7" s="140"/>
      <c r="M7" s="141"/>
      <c r="N7" s="141"/>
      <c r="O7" s="141"/>
      <c r="P7" s="141"/>
      <c r="Q7" s="141"/>
      <c r="R7" s="141"/>
      <c r="S7" s="141"/>
      <c r="T7" s="141"/>
      <c r="U7" s="141"/>
      <c r="V7" s="141"/>
      <c r="W7" s="141"/>
      <c r="X7" s="141"/>
      <c r="Y7" s="141">
        <v>72</v>
      </c>
      <c r="Z7" s="9"/>
      <c r="AA7" s="13">
        <f t="shared" si="0"/>
        <v>0</v>
      </c>
      <c r="AB7" s="13"/>
      <c r="AC7" s="13"/>
      <c r="AD7" s="13"/>
      <c r="AE7" s="14"/>
      <c r="AF7" s="13"/>
      <c r="AG7" s="13"/>
    </row>
    <row r="8" spans="1:35" s="7" customFormat="1" x14ac:dyDescent="0.3">
      <c r="A8" s="8">
        <v>45644</v>
      </c>
      <c r="B8" s="155">
        <v>54</v>
      </c>
      <c r="C8" s="11"/>
      <c r="D8" s="10"/>
      <c r="E8" s="140"/>
      <c r="F8" s="141"/>
      <c r="G8" s="141"/>
      <c r="H8" s="142"/>
      <c r="I8" s="142"/>
      <c r="J8" s="142"/>
      <c r="K8" s="141"/>
      <c r="L8" s="140"/>
      <c r="M8" s="141"/>
      <c r="N8" s="141"/>
      <c r="O8" s="141"/>
      <c r="P8" s="141"/>
      <c r="Q8" s="141">
        <v>54</v>
      </c>
      <c r="R8" s="141"/>
      <c r="S8" s="141"/>
      <c r="T8" s="141"/>
      <c r="U8" s="141"/>
      <c r="V8" s="141"/>
      <c r="W8" s="141"/>
      <c r="X8" s="141"/>
      <c r="Y8" s="141"/>
      <c r="Z8" s="9"/>
      <c r="AA8" s="13">
        <f t="shared" si="0"/>
        <v>0</v>
      </c>
      <c r="AB8" s="13"/>
      <c r="AC8" s="13"/>
      <c r="AD8" s="13"/>
      <c r="AE8" s="14"/>
      <c r="AF8" s="13"/>
      <c r="AG8" s="13"/>
    </row>
    <row r="9" spans="1:35" s="7" customFormat="1" x14ac:dyDescent="0.3">
      <c r="A9" s="8">
        <v>45642</v>
      </c>
      <c r="B9" s="155">
        <v>50</v>
      </c>
      <c r="C9" s="11"/>
      <c r="D9" s="16"/>
      <c r="E9" s="140"/>
      <c r="F9" s="141"/>
      <c r="G9" s="141"/>
      <c r="H9" s="142"/>
      <c r="I9" s="142"/>
      <c r="J9" s="142"/>
      <c r="K9" s="141"/>
      <c r="L9" s="141"/>
      <c r="M9" s="141"/>
      <c r="N9" s="141"/>
      <c r="O9" s="141"/>
      <c r="P9" s="141"/>
      <c r="Q9" s="141"/>
      <c r="R9" s="141"/>
      <c r="S9" s="141"/>
      <c r="T9" s="141"/>
      <c r="U9" s="141"/>
      <c r="V9" s="141">
        <v>50</v>
      </c>
      <c r="W9" s="141"/>
      <c r="X9" s="141"/>
      <c r="Y9" s="141"/>
      <c r="Z9" s="9"/>
      <c r="AA9" s="13">
        <f t="shared" ref="AA9:AA18" si="1">SUM(B9-E9-F9-G9-H9-I9-J9-K9-L9-M9-N9-O9-P9-Q9-R9-S9-T9-U9-V9-W9-X9-Y9)</f>
        <v>0</v>
      </c>
      <c r="AB9" s="13"/>
      <c r="AC9" s="13"/>
      <c r="AD9" s="13"/>
      <c r="AE9" s="14"/>
      <c r="AF9" s="13"/>
      <c r="AG9" s="13"/>
      <c r="AI9" s="12"/>
    </row>
    <row r="10" spans="1:35" s="7" customFormat="1" x14ac:dyDescent="0.3">
      <c r="A10" s="17">
        <v>45629</v>
      </c>
      <c r="B10" s="155">
        <v>510.8</v>
      </c>
      <c r="C10" s="11"/>
      <c r="D10" s="16">
        <v>510.8</v>
      </c>
      <c r="E10" s="140">
        <v>86</v>
      </c>
      <c r="F10" s="141">
        <v>160</v>
      </c>
      <c r="G10" s="141"/>
      <c r="H10" s="142">
        <v>84.7</v>
      </c>
      <c r="I10" s="142">
        <v>40.1</v>
      </c>
      <c r="J10" s="142">
        <v>40</v>
      </c>
      <c r="K10" s="141"/>
      <c r="L10" s="141"/>
      <c r="M10" s="141"/>
      <c r="N10" s="141"/>
      <c r="O10" s="141"/>
      <c r="P10" s="141">
        <v>100</v>
      </c>
      <c r="Q10" s="141"/>
      <c r="R10" s="141"/>
      <c r="S10" s="141"/>
      <c r="T10" s="141"/>
      <c r="U10" s="141"/>
      <c r="V10" s="141"/>
      <c r="W10" s="141"/>
      <c r="X10" s="141"/>
      <c r="Y10" s="141"/>
      <c r="Z10" s="9"/>
      <c r="AA10" s="13">
        <f t="shared" si="1"/>
        <v>2.8421709430404007E-14</v>
      </c>
      <c r="AB10" s="13"/>
      <c r="AC10" s="13"/>
      <c r="AD10" s="13"/>
      <c r="AE10" s="14"/>
      <c r="AF10" s="13"/>
      <c r="AG10" s="13"/>
      <c r="AI10" s="18"/>
    </row>
    <row r="11" spans="1:35" s="7" customFormat="1" x14ac:dyDescent="0.3">
      <c r="A11" s="8">
        <v>45632</v>
      </c>
      <c r="B11" s="155">
        <v>140</v>
      </c>
      <c r="C11" s="11"/>
      <c r="D11" s="16"/>
      <c r="E11" s="141">
        <v>40</v>
      </c>
      <c r="F11" s="141"/>
      <c r="G11" s="141"/>
      <c r="H11" s="142"/>
      <c r="I11" s="142"/>
      <c r="J11" s="142">
        <v>100</v>
      </c>
      <c r="K11" s="141"/>
      <c r="L11" s="141"/>
      <c r="M11" s="141"/>
      <c r="N11" s="141"/>
      <c r="O11" s="141"/>
      <c r="P11" s="141"/>
      <c r="Q11" s="141"/>
      <c r="R11" s="141"/>
      <c r="S11" s="141"/>
      <c r="T11" s="141"/>
      <c r="U11" s="141"/>
      <c r="V11" s="141"/>
      <c r="W11" s="141"/>
      <c r="X11" s="141"/>
      <c r="Y11" s="141"/>
      <c r="Z11" s="9"/>
      <c r="AA11" s="13">
        <f t="shared" si="1"/>
        <v>0</v>
      </c>
      <c r="AB11" s="13"/>
      <c r="AC11" s="13"/>
      <c r="AD11" s="13"/>
      <c r="AE11" s="14"/>
      <c r="AF11" s="13"/>
      <c r="AG11" s="13"/>
      <c r="AI11" s="11"/>
    </row>
    <row r="12" spans="1:35" s="7" customFormat="1" x14ac:dyDescent="0.3">
      <c r="A12" s="8">
        <v>45650</v>
      </c>
      <c r="B12" s="155">
        <v>639.20000000000005</v>
      </c>
      <c r="C12" s="11"/>
      <c r="D12" s="16"/>
      <c r="E12" s="141"/>
      <c r="F12" s="141">
        <v>40</v>
      </c>
      <c r="G12" s="141"/>
      <c r="H12" s="142">
        <v>44.2</v>
      </c>
      <c r="I12" s="142">
        <v>65</v>
      </c>
      <c r="J12" s="142">
        <v>10</v>
      </c>
      <c r="K12" s="141"/>
      <c r="L12" s="141"/>
      <c r="M12" s="141"/>
      <c r="N12" s="141"/>
      <c r="O12" s="141"/>
      <c r="P12" s="141"/>
      <c r="Q12" s="141"/>
      <c r="R12" s="141"/>
      <c r="S12" s="141"/>
      <c r="T12" s="141"/>
      <c r="U12" s="141"/>
      <c r="V12" s="141">
        <v>480</v>
      </c>
      <c r="W12" s="141"/>
      <c r="X12" s="141"/>
      <c r="Y12" s="141"/>
      <c r="Z12" s="9"/>
      <c r="AA12" s="13">
        <f t="shared" si="1"/>
        <v>0</v>
      </c>
      <c r="AB12" s="13"/>
      <c r="AC12" s="13"/>
      <c r="AD12" s="13"/>
      <c r="AE12" s="14"/>
      <c r="AF12" s="13"/>
      <c r="AG12" s="13"/>
      <c r="AI12" s="11"/>
    </row>
    <row r="13" spans="1:35" s="7" customFormat="1" x14ac:dyDescent="0.3">
      <c r="A13" s="8">
        <v>45653</v>
      </c>
      <c r="B13" s="155">
        <v>70</v>
      </c>
      <c r="C13" s="11"/>
      <c r="D13" s="16"/>
      <c r="E13" s="141">
        <v>70</v>
      </c>
      <c r="F13" s="141"/>
      <c r="G13" s="141"/>
      <c r="H13" s="142"/>
      <c r="I13" s="142"/>
      <c r="J13" s="142"/>
      <c r="K13" s="141"/>
      <c r="L13" s="141"/>
      <c r="M13" s="141"/>
      <c r="N13" s="141"/>
      <c r="O13" s="141"/>
      <c r="P13" s="141"/>
      <c r="Q13" s="141"/>
      <c r="R13" s="141"/>
      <c r="S13" s="141"/>
      <c r="T13" s="141"/>
      <c r="U13" s="141"/>
      <c r="V13" s="141"/>
      <c r="W13" s="141"/>
      <c r="X13" s="141"/>
      <c r="Y13" s="141"/>
      <c r="Z13" s="9"/>
      <c r="AA13" s="13">
        <f t="shared" si="1"/>
        <v>0</v>
      </c>
      <c r="AB13" s="13"/>
      <c r="AC13" s="13"/>
      <c r="AD13" s="13"/>
      <c r="AE13" s="14"/>
      <c r="AF13" s="13"/>
      <c r="AG13" s="13"/>
    </row>
    <row r="14" spans="1:35" s="7" customFormat="1" x14ac:dyDescent="0.3">
      <c r="A14" s="8"/>
      <c r="B14" s="155"/>
      <c r="C14" s="11"/>
      <c r="D14" s="16"/>
      <c r="E14" s="141"/>
      <c r="F14" s="141"/>
      <c r="G14" s="141"/>
      <c r="H14" s="141"/>
      <c r="I14" s="141"/>
      <c r="J14" s="141"/>
      <c r="K14" s="141"/>
      <c r="L14" s="141"/>
      <c r="M14" s="141"/>
      <c r="N14" s="141"/>
      <c r="O14" s="141"/>
      <c r="P14" s="141"/>
      <c r="Q14" s="141"/>
      <c r="R14" s="141"/>
      <c r="S14" s="141"/>
      <c r="T14" s="141"/>
      <c r="U14" s="141"/>
      <c r="V14" s="141"/>
      <c r="W14" s="141"/>
      <c r="X14" s="141"/>
      <c r="Y14" s="141"/>
      <c r="Z14" s="9"/>
      <c r="AA14" s="13">
        <f t="shared" si="1"/>
        <v>0</v>
      </c>
      <c r="AB14" s="13"/>
      <c r="AC14" s="13"/>
      <c r="AD14" s="13"/>
      <c r="AE14" s="14"/>
      <c r="AF14" s="13"/>
      <c r="AG14" s="13"/>
    </row>
    <row r="15" spans="1:35" s="7" customFormat="1" x14ac:dyDescent="0.3">
      <c r="A15" s="8"/>
      <c r="B15" s="156"/>
      <c r="C15" s="11"/>
      <c r="D15" s="16"/>
      <c r="E15" s="141"/>
      <c r="F15" s="141"/>
      <c r="G15" s="141"/>
      <c r="H15" s="141"/>
      <c r="I15" s="141"/>
      <c r="J15" s="141"/>
      <c r="K15" s="141"/>
      <c r="L15" s="141"/>
      <c r="M15" s="141"/>
      <c r="N15" s="141"/>
      <c r="O15" s="141"/>
      <c r="P15" s="141"/>
      <c r="Q15" s="141"/>
      <c r="R15" s="141"/>
      <c r="S15" s="141"/>
      <c r="T15" s="141"/>
      <c r="U15" s="141"/>
      <c r="V15" s="141"/>
      <c r="W15" s="141"/>
      <c r="X15" s="141"/>
      <c r="Y15" s="141"/>
      <c r="Z15" s="9"/>
      <c r="AA15" s="13">
        <f t="shared" si="1"/>
        <v>0</v>
      </c>
      <c r="AB15" s="13"/>
      <c r="AC15" s="13"/>
      <c r="AD15" s="13"/>
      <c r="AE15" s="14"/>
      <c r="AF15" s="13"/>
      <c r="AG15" s="13"/>
    </row>
    <row r="16" spans="1:35" s="7" customFormat="1" x14ac:dyDescent="0.3">
      <c r="A16" s="8"/>
      <c r="B16" s="156"/>
      <c r="C16" s="11"/>
      <c r="D16" s="16"/>
      <c r="E16" s="141"/>
      <c r="F16" s="141"/>
      <c r="G16" s="141"/>
      <c r="H16" s="141"/>
      <c r="I16" s="141"/>
      <c r="J16" s="141"/>
      <c r="K16" s="141"/>
      <c r="L16" s="141"/>
      <c r="M16" s="141"/>
      <c r="N16" s="141"/>
      <c r="O16" s="141"/>
      <c r="P16" s="141"/>
      <c r="Q16" s="141"/>
      <c r="R16" s="141"/>
      <c r="S16" s="141"/>
      <c r="T16" s="141"/>
      <c r="U16" s="141"/>
      <c r="V16" s="141"/>
      <c r="W16" s="141"/>
      <c r="X16" s="141"/>
      <c r="Y16" s="141"/>
      <c r="Z16" s="9"/>
      <c r="AA16" s="13">
        <f t="shared" si="1"/>
        <v>0</v>
      </c>
      <c r="AB16" s="13"/>
      <c r="AC16" s="13"/>
      <c r="AD16" s="13"/>
      <c r="AE16" s="14"/>
      <c r="AF16" s="13"/>
      <c r="AG16" s="13"/>
    </row>
    <row r="17" spans="1:40" s="7" customFormat="1" x14ac:dyDescent="0.3">
      <c r="A17" s="21"/>
      <c r="B17" s="173"/>
      <c r="C17" s="22"/>
      <c r="D17" s="22"/>
      <c r="E17" s="22"/>
      <c r="F17" s="22"/>
      <c r="G17" s="22"/>
      <c r="H17" s="22"/>
      <c r="I17" s="22"/>
      <c r="J17" s="22"/>
      <c r="K17" s="22"/>
      <c r="L17" s="22"/>
      <c r="M17" s="23"/>
      <c r="N17" s="23"/>
      <c r="O17" s="23"/>
      <c r="P17" s="23"/>
      <c r="Q17" s="23"/>
      <c r="R17" s="23"/>
      <c r="S17" s="23"/>
      <c r="T17" s="23"/>
      <c r="U17" s="23"/>
      <c r="V17" s="23"/>
      <c r="W17" s="23"/>
      <c r="X17" s="23"/>
      <c r="Y17" s="23"/>
      <c r="Z17" s="24"/>
      <c r="AA17" s="13">
        <f t="shared" si="1"/>
        <v>0</v>
      </c>
      <c r="AB17" s="24"/>
      <c r="AC17" s="24"/>
      <c r="AD17" s="24"/>
      <c r="AE17" s="24"/>
      <c r="AF17" s="24"/>
      <c r="AG17" s="24"/>
    </row>
    <row r="18" spans="1:40" s="158" customFormat="1" x14ac:dyDescent="0.3">
      <c r="A18" s="156"/>
      <c r="B18" s="155">
        <f>SUM(B2:B16)</f>
        <v>3055</v>
      </c>
      <c r="C18" s="157"/>
      <c r="D18" s="157">
        <f>SUM(D2:D17)</f>
        <v>510.8</v>
      </c>
      <c r="E18" s="159">
        <f>SUM(E2:E17)</f>
        <v>196</v>
      </c>
      <c r="F18" s="159">
        <f t="shared" ref="F18:Y18" si="2">SUM(F2:F17)</f>
        <v>200</v>
      </c>
      <c r="G18" s="159">
        <f t="shared" si="2"/>
        <v>1170</v>
      </c>
      <c r="H18" s="159">
        <f t="shared" si="2"/>
        <v>128.9</v>
      </c>
      <c r="I18" s="159">
        <f t="shared" si="2"/>
        <v>105.1</v>
      </c>
      <c r="J18" s="159">
        <f t="shared" si="2"/>
        <v>150</v>
      </c>
      <c r="K18" s="159">
        <f t="shared" si="2"/>
        <v>0</v>
      </c>
      <c r="L18" s="159">
        <f t="shared" si="2"/>
        <v>0</v>
      </c>
      <c r="M18" s="159">
        <f t="shared" si="2"/>
        <v>100</v>
      </c>
      <c r="N18" s="159">
        <f t="shared" si="2"/>
        <v>0</v>
      </c>
      <c r="O18" s="159">
        <f t="shared" si="2"/>
        <v>60</v>
      </c>
      <c r="P18" s="159">
        <f t="shared" si="2"/>
        <v>100</v>
      </c>
      <c r="Q18" s="159">
        <f t="shared" si="2"/>
        <v>54</v>
      </c>
      <c r="R18" s="159">
        <f t="shared" si="2"/>
        <v>0</v>
      </c>
      <c r="S18" s="159">
        <f t="shared" si="2"/>
        <v>0</v>
      </c>
      <c r="T18" s="159">
        <f t="shared" si="2"/>
        <v>0</v>
      </c>
      <c r="U18" s="159">
        <f t="shared" si="2"/>
        <v>45</v>
      </c>
      <c r="V18" s="159">
        <f t="shared" si="2"/>
        <v>530</v>
      </c>
      <c r="W18" s="159">
        <f t="shared" si="2"/>
        <v>0</v>
      </c>
      <c r="X18" s="159">
        <f t="shared" si="2"/>
        <v>0</v>
      </c>
      <c r="Y18" s="159">
        <f t="shared" si="2"/>
        <v>216</v>
      </c>
      <c r="Z18" s="155"/>
      <c r="AA18" s="156">
        <f t="shared" si="1"/>
        <v>0</v>
      </c>
      <c r="AB18" s="156"/>
      <c r="AC18" s="156"/>
      <c r="AD18" s="156"/>
      <c r="AE18" s="156"/>
      <c r="AF18" s="156"/>
      <c r="AG18" s="156"/>
      <c r="AH18" s="156"/>
      <c r="AI18" s="156"/>
      <c r="AJ18" s="156"/>
      <c r="AK18" s="156"/>
      <c r="AL18" s="156"/>
      <c r="AM18" s="156"/>
      <c r="AN18" s="156"/>
    </row>
    <row r="19" spans="1:40" s="7" customForma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row>
    <row r="20" spans="1:40" s="7" customForma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row>
    <row r="21" spans="1:40" s="7" customForma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row>
    <row r="22" spans="1:40" s="7" customForma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row>
    <row r="23" spans="1:40" s="7" customForma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row>
    <row r="24" spans="1:40" x14ac:dyDescent="0.3">
      <c r="A24" s="240" t="s">
        <v>17</v>
      </c>
      <c r="B24" s="240"/>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40" s="7" customFormat="1" ht="42" x14ac:dyDescent="0.3">
      <c r="A25" s="28" t="s">
        <v>0</v>
      </c>
      <c r="B25" s="27" t="s">
        <v>18</v>
      </c>
      <c r="C25" s="29" t="s">
        <v>107</v>
      </c>
      <c r="D25" s="29" t="s">
        <v>108</v>
      </c>
      <c r="E25" s="119" t="s">
        <v>109</v>
      </c>
      <c r="F25" s="30" t="s">
        <v>19</v>
      </c>
      <c r="G25" s="30" t="s">
        <v>92</v>
      </c>
      <c r="H25" s="30" t="s">
        <v>20</v>
      </c>
      <c r="I25" s="56" t="s">
        <v>90</v>
      </c>
      <c r="J25" s="57" t="s">
        <v>21</v>
      </c>
      <c r="K25" s="57" t="s">
        <v>93</v>
      </c>
      <c r="L25" s="58" t="s">
        <v>94</v>
      </c>
      <c r="M25" s="59" t="s">
        <v>95</v>
      </c>
      <c r="N25" s="60" t="s">
        <v>96</v>
      </c>
      <c r="O25" s="61" t="s">
        <v>22</v>
      </c>
      <c r="P25" s="62" t="s">
        <v>83</v>
      </c>
      <c r="Q25" s="63" t="s">
        <v>97</v>
      </c>
      <c r="R25" s="63" t="s">
        <v>98</v>
      </c>
      <c r="S25" s="64" t="s">
        <v>99</v>
      </c>
      <c r="T25" s="125" t="s">
        <v>143</v>
      </c>
      <c r="U25" s="125" t="s">
        <v>128</v>
      </c>
      <c r="V25" s="65" t="s">
        <v>24</v>
      </c>
      <c r="W25" s="67"/>
      <c r="X25" s="67"/>
      <c r="AA25" s="7" t="s">
        <v>144</v>
      </c>
    </row>
    <row r="26" spans="1:40" s="7" customFormat="1" x14ac:dyDescent="0.3">
      <c r="A26" s="17">
        <v>45628</v>
      </c>
      <c r="B26" s="31" t="s">
        <v>156</v>
      </c>
      <c r="C26" s="32" t="s">
        <v>111</v>
      </c>
      <c r="D26" s="32"/>
      <c r="E26" s="33">
        <v>141.66999999999999</v>
      </c>
      <c r="F26" s="147"/>
      <c r="G26" s="141"/>
      <c r="H26" s="141"/>
      <c r="I26" s="141"/>
      <c r="J26" s="141">
        <v>141.66999999999999</v>
      </c>
      <c r="K26" s="141"/>
      <c r="L26" s="141"/>
      <c r="M26" s="141"/>
      <c r="N26" s="141"/>
      <c r="O26" s="141"/>
      <c r="P26" s="141"/>
      <c r="Q26" s="141"/>
      <c r="R26" s="141"/>
      <c r="S26" s="141"/>
      <c r="T26" s="141"/>
      <c r="U26" s="152"/>
      <c r="V26" s="141"/>
      <c r="W26" s="24"/>
      <c r="X26" s="24"/>
      <c r="AA26" s="124">
        <f>SUM(E26-F26-G26-H26-I26-J26-K26-L26-M26-N26-O26-P26-Q26-R26-S26-T26-U26-V26)</f>
        <v>0</v>
      </c>
    </row>
    <row r="27" spans="1:40" s="7" customFormat="1" x14ac:dyDescent="0.3">
      <c r="A27" s="17">
        <v>45631</v>
      </c>
      <c r="B27" s="161" t="s">
        <v>186</v>
      </c>
      <c r="C27" s="7" t="s">
        <v>165</v>
      </c>
      <c r="E27" s="35">
        <v>180.2</v>
      </c>
      <c r="F27" s="148"/>
      <c r="G27" s="149"/>
      <c r="H27" s="149"/>
      <c r="I27" s="149"/>
      <c r="J27" s="149"/>
      <c r="K27" s="141"/>
      <c r="L27" s="141"/>
      <c r="M27" s="141"/>
      <c r="N27" s="141"/>
      <c r="O27" s="141"/>
      <c r="P27" s="141"/>
      <c r="Q27" s="141"/>
      <c r="R27" s="141"/>
      <c r="S27" s="141"/>
      <c r="T27" s="141">
        <v>180.2</v>
      </c>
      <c r="U27" s="141"/>
      <c r="V27" s="141"/>
      <c r="W27" s="24"/>
      <c r="X27" s="13"/>
      <c r="Y27" s="24"/>
      <c r="Z27" s="24"/>
      <c r="AA27" s="124">
        <f t="shared" ref="AA27:AA44" si="3">SUM(E27-F27-G27-H27-I27-J27-K27-L27-M27-N27-O27-P27-Q27-R27-S27-T27-U27-V27)</f>
        <v>0</v>
      </c>
    </row>
    <row r="28" spans="1:40" s="7" customFormat="1" x14ac:dyDescent="0.3">
      <c r="A28" s="17">
        <v>45649</v>
      </c>
      <c r="B28" s="161" t="s">
        <v>186</v>
      </c>
      <c r="C28" s="7" t="s">
        <v>136</v>
      </c>
      <c r="E28" s="35">
        <v>45</v>
      </c>
      <c r="F28" s="148"/>
      <c r="G28" s="149"/>
      <c r="H28" s="149"/>
      <c r="I28" s="149"/>
      <c r="J28" s="149"/>
      <c r="K28" s="141">
        <v>45</v>
      </c>
      <c r="L28" s="141"/>
      <c r="M28" s="141"/>
      <c r="N28" s="141"/>
      <c r="O28" s="141"/>
      <c r="P28" s="141"/>
      <c r="Q28" s="141"/>
      <c r="R28" s="141"/>
      <c r="S28" s="141"/>
      <c r="T28" s="141"/>
      <c r="U28" s="141"/>
      <c r="V28" s="141"/>
      <c r="W28" s="24"/>
      <c r="X28" s="13"/>
      <c r="Y28" s="24"/>
      <c r="Z28" s="24"/>
      <c r="AA28" s="124">
        <f t="shared" si="3"/>
        <v>0</v>
      </c>
    </row>
    <row r="29" spans="1:40" s="7" customFormat="1" x14ac:dyDescent="0.3">
      <c r="A29" s="17">
        <v>45649</v>
      </c>
      <c r="B29" s="161" t="s">
        <v>156</v>
      </c>
      <c r="C29" s="7" t="s">
        <v>129</v>
      </c>
      <c r="E29" s="35">
        <v>261.60000000000002</v>
      </c>
      <c r="F29" s="148"/>
      <c r="G29" s="149"/>
      <c r="H29" s="149"/>
      <c r="I29" s="149"/>
      <c r="J29" s="149"/>
      <c r="K29" s="141"/>
      <c r="L29" s="141">
        <v>261.60000000000002</v>
      </c>
      <c r="M29" s="141"/>
      <c r="N29" s="141"/>
      <c r="O29" s="141"/>
      <c r="P29" s="141"/>
      <c r="Q29" s="141"/>
      <c r="R29" s="141"/>
      <c r="S29" s="141"/>
      <c r="T29" s="141"/>
      <c r="U29" s="141"/>
      <c r="V29" s="141"/>
      <c r="W29" s="24"/>
      <c r="X29" s="13"/>
      <c r="Y29" s="24"/>
      <c r="Z29" s="24"/>
      <c r="AA29" s="124">
        <f t="shared" si="3"/>
        <v>0</v>
      </c>
    </row>
    <row r="30" spans="1:40" s="7" customFormat="1" x14ac:dyDescent="0.3">
      <c r="A30" s="17">
        <v>45656</v>
      </c>
      <c r="B30" s="161" t="s">
        <v>157</v>
      </c>
      <c r="C30" s="7" t="s">
        <v>128</v>
      </c>
      <c r="E30" s="35">
        <v>39.6</v>
      </c>
      <c r="F30" s="148"/>
      <c r="G30" s="149"/>
      <c r="H30" s="149"/>
      <c r="I30" s="149"/>
      <c r="J30" s="149"/>
      <c r="K30" s="141"/>
      <c r="L30" s="141"/>
      <c r="M30" s="141"/>
      <c r="N30" s="141"/>
      <c r="O30" s="141"/>
      <c r="P30" s="141"/>
      <c r="Q30" s="141"/>
      <c r="R30" s="141"/>
      <c r="S30" s="141"/>
      <c r="T30" s="141"/>
      <c r="U30" s="141">
        <v>39.6</v>
      </c>
      <c r="V30" s="141"/>
      <c r="W30" s="24"/>
      <c r="X30" s="13"/>
      <c r="Y30" s="24"/>
      <c r="Z30" s="24"/>
      <c r="AA30" s="124">
        <f t="shared" si="3"/>
        <v>0</v>
      </c>
    </row>
    <row r="31" spans="1:40" s="7" customFormat="1" x14ac:dyDescent="0.3">
      <c r="A31" s="17">
        <v>45634</v>
      </c>
      <c r="B31" s="161">
        <v>3372</v>
      </c>
      <c r="C31" s="7" t="s">
        <v>192</v>
      </c>
      <c r="D31" s="17">
        <v>45644</v>
      </c>
      <c r="E31" s="35">
        <v>245</v>
      </c>
      <c r="F31" s="148"/>
      <c r="G31" s="149"/>
      <c r="H31" s="149"/>
      <c r="I31" s="149"/>
      <c r="J31" s="149"/>
      <c r="K31" s="141"/>
      <c r="L31" s="141"/>
      <c r="M31" s="141"/>
      <c r="N31" s="141"/>
      <c r="O31" s="141"/>
      <c r="P31" s="141">
        <v>245</v>
      </c>
      <c r="Q31" s="141"/>
      <c r="R31" s="141"/>
      <c r="S31" s="141"/>
      <c r="T31" s="141"/>
      <c r="U31" s="141"/>
      <c r="V31" s="141"/>
      <c r="W31" s="24"/>
      <c r="X31" s="13"/>
      <c r="Y31" s="24"/>
      <c r="Z31" s="24"/>
      <c r="AA31" s="124">
        <f t="shared" si="3"/>
        <v>0</v>
      </c>
    </row>
    <row r="32" spans="1:40" s="7" customFormat="1" x14ac:dyDescent="0.3">
      <c r="A32" s="17"/>
      <c r="B32" s="161"/>
      <c r="E32" s="35"/>
      <c r="F32" s="148"/>
      <c r="G32" s="149"/>
      <c r="H32" s="149"/>
      <c r="I32" s="149"/>
      <c r="J32" s="149"/>
      <c r="K32" s="141"/>
      <c r="L32" s="141"/>
      <c r="M32" s="141"/>
      <c r="N32" s="141"/>
      <c r="O32" s="141"/>
      <c r="P32" s="141"/>
      <c r="Q32" s="141"/>
      <c r="R32" s="141"/>
      <c r="S32" s="141"/>
      <c r="T32" s="141"/>
      <c r="U32" s="141"/>
      <c r="V32" s="141"/>
      <c r="W32" s="24"/>
      <c r="X32" s="13"/>
      <c r="Y32" s="24"/>
      <c r="Z32" s="24"/>
      <c r="AA32" s="124">
        <f t="shared" si="3"/>
        <v>0</v>
      </c>
    </row>
    <row r="33" spans="1:27" s="7" customFormat="1" x14ac:dyDescent="0.3">
      <c r="A33" s="17"/>
      <c r="B33" s="161"/>
      <c r="E33" s="35"/>
      <c r="F33" s="148"/>
      <c r="G33" s="149"/>
      <c r="H33" s="149"/>
      <c r="I33" s="149"/>
      <c r="J33" s="149"/>
      <c r="K33" s="141"/>
      <c r="L33" s="141"/>
      <c r="M33" s="141"/>
      <c r="N33" s="141"/>
      <c r="O33" s="141"/>
      <c r="P33" s="141"/>
      <c r="Q33" s="141"/>
      <c r="R33" s="141"/>
      <c r="S33" s="141"/>
      <c r="T33" s="141"/>
      <c r="U33" s="141"/>
      <c r="V33" s="141"/>
      <c r="W33" s="24"/>
      <c r="X33" s="13"/>
      <c r="Y33" s="24"/>
      <c r="Z33" s="24"/>
      <c r="AA33" s="124">
        <f t="shared" si="3"/>
        <v>0</v>
      </c>
    </row>
    <row r="34" spans="1:27" s="7" customFormat="1" x14ac:dyDescent="0.3">
      <c r="A34" s="17"/>
      <c r="B34" s="161"/>
      <c r="E34" s="35"/>
      <c r="F34" s="148"/>
      <c r="G34" s="149"/>
      <c r="H34" s="149"/>
      <c r="I34" s="149"/>
      <c r="J34" s="149"/>
      <c r="K34" s="141"/>
      <c r="L34" s="141"/>
      <c r="M34" s="141"/>
      <c r="N34" s="141"/>
      <c r="O34" s="141"/>
      <c r="P34" s="141"/>
      <c r="Q34" s="141"/>
      <c r="R34" s="141"/>
      <c r="S34" s="141"/>
      <c r="T34" s="141"/>
      <c r="U34" s="141"/>
      <c r="V34" s="141"/>
      <c r="W34" s="24"/>
      <c r="X34" s="13"/>
      <c r="Y34" s="24"/>
      <c r="Z34" s="24"/>
      <c r="AA34" s="124">
        <f t="shared" si="3"/>
        <v>0</v>
      </c>
    </row>
    <row r="35" spans="1:27" s="7" customFormat="1" x14ac:dyDescent="0.3">
      <c r="A35" s="17"/>
      <c r="B35" s="161"/>
      <c r="E35" s="35"/>
      <c r="F35" s="148"/>
      <c r="G35" s="149"/>
      <c r="H35" s="149"/>
      <c r="I35" s="149"/>
      <c r="J35" s="149"/>
      <c r="K35" s="141"/>
      <c r="L35" s="141"/>
      <c r="M35" s="141"/>
      <c r="N35" s="141"/>
      <c r="O35" s="141"/>
      <c r="P35" s="141"/>
      <c r="Q35" s="141"/>
      <c r="R35" s="141"/>
      <c r="S35" s="141"/>
      <c r="T35" s="141"/>
      <c r="U35" s="141"/>
      <c r="V35" s="141"/>
      <c r="W35" s="24"/>
      <c r="X35" s="13"/>
      <c r="Y35" s="24"/>
      <c r="Z35" s="24"/>
      <c r="AA35" s="124">
        <f t="shared" si="3"/>
        <v>0</v>
      </c>
    </row>
    <row r="36" spans="1:27" s="7" customFormat="1" x14ac:dyDescent="0.3">
      <c r="A36" s="17"/>
      <c r="B36" s="31"/>
      <c r="C36" s="32"/>
      <c r="D36" s="32"/>
      <c r="E36" s="35"/>
      <c r="F36" s="148"/>
      <c r="G36" s="149"/>
      <c r="H36" s="149"/>
      <c r="I36" s="149"/>
      <c r="J36" s="149"/>
      <c r="K36" s="141"/>
      <c r="L36" s="141"/>
      <c r="M36" s="141"/>
      <c r="N36" s="141"/>
      <c r="O36" s="141"/>
      <c r="P36" s="141"/>
      <c r="Q36" s="141"/>
      <c r="R36" s="141"/>
      <c r="S36" s="141"/>
      <c r="T36" s="141"/>
      <c r="U36" s="141"/>
      <c r="V36" s="141"/>
      <c r="W36" s="24"/>
      <c r="X36" s="13"/>
      <c r="Y36" s="13"/>
      <c r="Z36" s="24"/>
      <c r="AA36" s="124">
        <f t="shared" si="3"/>
        <v>0</v>
      </c>
    </row>
    <row r="37" spans="1:27" s="7" customFormat="1" x14ac:dyDescent="0.3">
      <c r="A37" s="17"/>
      <c r="B37" s="31"/>
      <c r="C37" s="32"/>
      <c r="D37" s="32"/>
      <c r="E37" s="35"/>
      <c r="F37" s="148"/>
      <c r="G37" s="149"/>
      <c r="H37" s="149"/>
      <c r="I37" s="149"/>
      <c r="J37" s="149"/>
      <c r="K37" s="141"/>
      <c r="L37" s="141"/>
      <c r="M37" s="141"/>
      <c r="N37" s="141"/>
      <c r="O37" s="141"/>
      <c r="P37" s="141"/>
      <c r="Q37" s="141"/>
      <c r="R37" s="141"/>
      <c r="S37" s="141"/>
      <c r="T37" s="141"/>
      <c r="U37" s="141"/>
      <c r="V37" s="141"/>
      <c r="W37" s="24"/>
      <c r="X37" s="13"/>
      <c r="Y37" s="13"/>
      <c r="Z37" s="24"/>
      <c r="AA37" s="124">
        <f t="shared" si="3"/>
        <v>0</v>
      </c>
    </row>
    <row r="38" spans="1:27" s="7" customFormat="1" x14ac:dyDescent="0.3">
      <c r="A38" s="17"/>
      <c r="B38" s="31"/>
      <c r="C38" s="32"/>
      <c r="D38" s="32"/>
      <c r="E38" s="35"/>
      <c r="F38" s="148"/>
      <c r="G38" s="149"/>
      <c r="H38" s="149"/>
      <c r="I38" s="149"/>
      <c r="J38" s="149"/>
      <c r="K38" s="141"/>
      <c r="L38" s="141"/>
      <c r="M38" s="141"/>
      <c r="N38" s="141"/>
      <c r="O38" s="141"/>
      <c r="P38" s="141"/>
      <c r="Q38" s="141"/>
      <c r="R38" s="141"/>
      <c r="S38" s="141"/>
      <c r="T38" s="141"/>
      <c r="U38" s="141"/>
      <c r="V38" s="141"/>
      <c r="W38" s="24"/>
      <c r="X38" s="13"/>
      <c r="Y38" s="13"/>
      <c r="Z38" s="24"/>
      <c r="AA38" s="124">
        <f t="shared" si="3"/>
        <v>0</v>
      </c>
    </row>
    <row r="39" spans="1:27" s="7" customFormat="1" x14ac:dyDescent="0.3">
      <c r="A39" s="17"/>
      <c r="B39" s="31"/>
      <c r="C39" s="32"/>
      <c r="D39" s="32"/>
      <c r="E39" s="35"/>
      <c r="F39" s="150"/>
      <c r="G39" s="149"/>
      <c r="H39" s="149"/>
      <c r="I39" s="149"/>
      <c r="J39" s="149"/>
      <c r="K39" s="141"/>
      <c r="L39" s="141"/>
      <c r="M39" s="141"/>
      <c r="N39" s="141"/>
      <c r="O39" s="141"/>
      <c r="P39" s="141"/>
      <c r="Q39" s="141"/>
      <c r="R39" s="141"/>
      <c r="S39" s="141"/>
      <c r="T39" s="141"/>
      <c r="U39" s="141"/>
      <c r="V39" s="141"/>
      <c r="W39" s="24"/>
      <c r="X39" s="13"/>
      <c r="Y39" s="13"/>
      <c r="Z39" s="24"/>
      <c r="AA39" s="124">
        <f t="shared" si="3"/>
        <v>0</v>
      </c>
    </row>
    <row r="40" spans="1:27" s="7" customFormat="1" x14ac:dyDescent="0.3">
      <c r="A40" s="17"/>
      <c r="B40" s="31"/>
      <c r="C40" s="32"/>
      <c r="D40" s="32"/>
      <c r="E40" s="35"/>
      <c r="F40" s="149"/>
      <c r="G40" s="149"/>
      <c r="H40" s="149"/>
      <c r="I40" s="149"/>
      <c r="J40" s="149"/>
      <c r="K40" s="141"/>
      <c r="L40" s="141"/>
      <c r="M40" s="141"/>
      <c r="N40" s="141"/>
      <c r="O40" s="141"/>
      <c r="P40" s="141"/>
      <c r="Q40" s="141"/>
      <c r="R40" s="141"/>
      <c r="S40" s="141"/>
      <c r="T40" s="141"/>
      <c r="U40" s="141"/>
      <c r="V40" s="141"/>
      <c r="W40" s="24"/>
      <c r="X40" s="13"/>
      <c r="Y40" s="24"/>
      <c r="Z40" s="24"/>
      <c r="AA40" s="124">
        <f t="shared" si="3"/>
        <v>0</v>
      </c>
    </row>
    <row r="41" spans="1:27" s="7" customFormat="1" x14ac:dyDescent="0.3">
      <c r="A41" s="32"/>
      <c r="B41" s="31"/>
      <c r="C41" s="32"/>
      <c r="D41" s="32"/>
      <c r="E41" s="35"/>
      <c r="F41" s="149"/>
      <c r="G41" s="149"/>
      <c r="H41" s="149"/>
      <c r="I41" s="149"/>
      <c r="J41" s="149"/>
      <c r="K41" s="141"/>
      <c r="L41" s="141"/>
      <c r="M41" s="141"/>
      <c r="N41" s="141"/>
      <c r="O41" s="141"/>
      <c r="P41" s="141"/>
      <c r="Q41" s="141"/>
      <c r="R41" s="141"/>
      <c r="S41" s="141"/>
      <c r="T41" s="141"/>
      <c r="U41" s="141"/>
      <c r="V41" s="141"/>
      <c r="W41" s="24"/>
      <c r="X41" s="13"/>
      <c r="Y41" s="24"/>
      <c r="Z41" s="24"/>
      <c r="AA41" s="124">
        <f t="shared" si="3"/>
        <v>0</v>
      </c>
    </row>
    <row r="42" spans="1:27" s="7" customFormat="1" x14ac:dyDescent="0.3">
      <c r="A42" s="32"/>
      <c r="B42" s="31"/>
      <c r="C42" s="32"/>
      <c r="D42" s="32"/>
      <c r="E42" s="35"/>
      <c r="F42" s="149"/>
      <c r="G42" s="149"/>
      <c r="H42" s="149"/>
      <c r="I42" s="149"/>
      <c r="J42" s="149"/>
      <c r="K42" s="141"/>
      <c r="L42" s="141"/>
      <c r="M42" s="141"/>
      <c r="N42" s="141"/>
      <c r="O42" s="141"/>
      <c r="P42" s="141"/>
      <c r="Q42" s="141"/>
      <c r="R42" s="141"/>
      <c r="S42" s="141"/>
      <c r="T42" s="141"/>
      <c r="U42" s="141"/>
      <c r="V42" s="141"/>
      <c r="W42" s="24"/>
      <c r="X42" s="13"/>
      <c r="Y42" s="24"/>
      <c r="Z42" s="24"/>
      <c r="AA42" s="124">
        <f t="shared" si="3"/>
        <v>0</v>
      </c>
    </row>
    <row r="43" spans="1:27" s="7" customFormat="1" x14ac:dyDescent="0.3">
      <c r="A43" s="32"/>
      <c r="B43" s="31"/>
      <c r="C43" s="32"/>
      <c r="D43" s="32"/>
      <c r="E43" s="35"/>
      <c r="F43" s="149"/>
      <c r="G43" s="149"/>
      <c r="H43" s="149"/>
      <c r="I43" s="149"/>
      <c r="J43" s="149"/>
      <c r="K43" s="141"/>
      <c r="L43" s="141"/>
      <c r="M43" s="141"/>
      <c r="N43" s="141"/>
      <c r="O43" s="141"/>
      <c r="P43" s="141"/>
      <c r="Q43" s="141"/>
      <c r="R43" s="141"/>
      <c r="S43" s="141"/>
      <c r="T43" s="141"/>
      <c r="U43" s="141"/>
      <c r="V43" s="141"/>
      <c r="W43" s="24"/>
      <c r="X43" s="13"/>
      <c r="Y43" s="24"/>
      <c r="Z43" s="24"/>
      <c r="AA43" s="124">
        <f t="shared" si="3"/>
        <v>0</v>
      </c>
    </row>
    <row r="44" spans="1:27" s="42" customFormat="1" x14ac:dyDescent="0.3">
      <c r="A44" s="37" t="s">
        <v>50</v>
      </c>
      <c r="B44" s="38" t="s">
        <v>26</v>
      </c>
      <c r="C44" s="39"/>
      <c r="D44" s="39"/>
      <c r="E44" s="40">
        <f>SUM(E26:E43)</f>
        <v>913.07</v>
      </c>
      <c r="F44" s="40">
        <f t="shared" ref="F44:V44" si="4">SUM(F26:F43)</f>
        <v>0</v>
      </c>
      <c r="G44" s="40">
        <f t="shared" si="4"/>
        <v>0</v>
      </c>
      <c r="H44" s="40">
        <f t="shared" si="4"/>
        <v>0</v>
      </c>
      <c r="I44" s="40">
        <f t="shared" si="4"/>
        <v>0</v>
      </c>
      <c r="J44" s="40">
        <f t="shared" si="4"/>
        <v>141.66999999999999</v>
      </c>
      <c r="K44" s="40">
        <f t="shared" si="4"/>
        <v>45</v>
      </c>
      <c r="L44" s="40">
        <f t="shared" si="4"/>
        <v>261.60000000000002</v>
      </c>
      <c r="M44" s="40">
        <f t="shared" si="4"/>
        <v>0</v>
      </c>
      <c r="N44" s="40">
        <f t="shared" si="4"/>
        <v>0</v>
      </c>
      <c r="O44" s="40">
        <f t="shared" si="4"/>
        <v>0</v>
      </c>
      <c r="P44" s="40">
        <f t="shared" si="4"/>
        <v>245</v>
      </c>
      <c r="Q44" s="40">
        <f t="shared" si="4"/>
        <v>0</v>
      </c>
      <c r="R44" s="40">
        <f t="shared" si="4"/>
        <v>0</v>
      </c>
      <c r="S44" s="40">
        <f t="shared" si="4"/>
        <v>0</v>
      </c>
      <c r="T44" s="40">
        <f t="shared" si="4"/>
        <v>180.2</v>
      </c>
      <c r="U44" s="40">
        <f t="shared" si="4"/>
        <v>39.6</v>
      </c>
      <c r="V44" s="40">
        <f t="shared" si="4"/>
        <v>0</v>
      </c>
      <c r="W44" s="41"/>
      <c r="X44" s="41"/>
      <c r="Y44" s="41"/>
      <c r="Z44" s="41"/>
      <c r="AA44" s="124">
        <f t="shared" si="3"/>
        <v>7.815970093361102E-14</v>
      </c>
    </row>
    <row r="45" spans="1:27" x14ac:dyDescent="0.3">
      <c r="E45" s="43"/>
      <c r="F45" s="43"/>
      <c r="G45" s="43"/>
      <c r="H45" s="43"/>
      <c r="I45" s="43"/>
      <c r="J45" s="43"/>
    </row>
    <row r="46" spans="1:27" x14ac:dyDescent="0.3">
      <c r="E46" s="43"/>
      <c r="F46" s="43"/>
      <c r="G46" s="43"/>
      <c r="H46" s="43"/>
      <c r="I46" s="43"/>
      <c r="J46" s="43"/>
    </row>
    <row r="47" spans="1:27" x14ac:dyDescent="0.3">
      <c r="E47" s="43"/>
      <c r="F47" s="43"/>
      <c r="G47" s="36"/>
      <c r="H47" s="43"/>
      <c r="I47" s="43"/>
      <c r="J47" s="43"/>
    </row>
    <row r="48" spans="1:27" x14ac:dyDescent="0.3">
      <c r="E48" s="43"/>
      <c r="F48" s="43"/>
      <c r="G48" s="36"/>
      <c r="H48" s="43"/>
      <c r="I48" s="43"/>
      <c r="J48" s="43"/>
    </row>
    <row r="49" spans="1:24" ht="39" customHeight="1" x14ac:dyDescent="0.3">
      <c r="B49" s="1" t="s">
        <v>27</v>
      </c>
      <c r="C49" s="68" t="s">
        <v>28</v>
      </c>
      <c r="D49" s="69" t="s">
        <v>29</v>
      </c>
      <c r="E49" s="43"/>
      <c r="F49" s="70" t="s">
        <v>30</v>
      </c>
      <c r="G49" s="71"/>
      <c r="H49" s="72"/>
      <c r="I49" s="43"/>
      <c r="J49" s="109"/>
      <c r="L49" s="74" t="s">
        <v>31</v>
      </c>
      <c r="M49" s="75"/>
      <c r="N49" s="73"/>
    </row>
    <row r="50" spans="1:24" ht="14.25" customHeight="1" x14ac:dyDescent="0.3">
      <c r="A50" s="1" t="s">
        <v>32</v>
      </c>
      <c r="B50" s="110">
        <f>January!B15</f>
        <v>2442.2799999999997</v>
      </c>
      <c r="C50" s="76">
        <f>January!E41</f>
        <v>7129.02</v>
      </c>
      <c r="D50" s="77">
        <f>B50-C50</f>
        <v>-4686.7400000000007</v>
      </c>
      <c r="E50" s="43"/>
      <c r="F50" s="78"/>
      <c r="G50" s="43"/>
      <c r="H50" s="79"/>
      <c r="I50" s="43"/>
      <c r="J50" s="43"/>
      <c r="L50" s="81"/>
      <c r="N50" s="80"/>
    </row>
    <row r="51" spans="1:24" ht="15.75" customHeight="1" x14ac:dyDescent="0.3">
      <c r="A51" s="1" t="s">
        <v>33</v>
      </c>
      <c r="B51" s="20">
        <f>February!B12</f>
        <v>2019.5</v>
      </c>
      <c r="C51" s="76">
        <f>February!E35</f>
        <v>5206.5599999999995</v>
      </c>
      <c r="D51" s="77">
        <f t="shared" ref="D51:D63" si="5">B51-C51</f>
        <v>-3187.0599999999995</v>
      </c>
      <c r="E51" s="43"/>
      <c r="F51" s="82" t="s">
        <v>34</v>
      </c>
      <c r="G51" s="43"/>
      <c r="H51" s="83">
        <v>24684.3</v>
      </c>
      <c r="I51" s="36"/>
      <c r="J51" s="88"/>
      <c r="K51" s="20"/>
      <c r="L51" s="84" t="s">
        <v>35</v>
      </c>
      <c r="M51" s="85"/>
      <c r="N51" s="86">
        <v>38457.72</v>
      </c>
    </row>
    <row r="52" spans="1:24" ht="15.75" customHeight="1" x14ac:dyDescent="0.3">
      <c r="A52" s="1" t="s">
        <v>36</v>
      </c>
      <c r="B52" s="20">
        <f>March!B18</f>
        <v>1065.7</v>
      </c>
      <c r="C52" s="76">
        <f>March!E44</f>
        <v>4245.78</v>
      </c>
      <c r="D52" s="77">
        <f t="shared" si="5"/>
        <v>-3180.08</v>
      </c>
      <c r="E52" s="43"/>
      <c r="F52" s="241" t="s">
        <v>37</v>
      </c>
      <c r="G52" s="241"/>
      <c r="H52" s="87"/>
      <c r="I52" s="36"/>
      <c r="J52" s="88"/>
      <c r="K52" s="20"/>
      <c r="L52" s="89" t="s">
        <v>38</v>
      </c>
      <c r="M52" s="85"/>
      <c r="N52" s="86">
        <f>B63</f>
        <v>32175.84</v>
      </c>
    </row>
    <row r="53" spans="1:24" ht="15.75" customHeight="1" x14ac:dyDescent="0.3">
      <c r="A53" s="1" t="s">
        <v>39</v>
      </c>
      <c r="B53" s="20">
        <f>April!B18</f>
        <v>3312.6</v>
      </c>
      <c r="C53" s="76">
        <f>April!E44</f>
        <v>2637.7000000000003</v>
      </c>
      <c r="D53" s="77">
        <f t="shared" si="5"/>
        <v>674.89999999999964</v>
      </c>
      <c r="F53" s="241" t="s">
        <v>40</v>
      </c>
      <c r="G53" s="241"/>
      <c r="H53" s="90"/>
      <c r="I53" s="34"/>
      <c r="J53" s="88"/>
      <c r="K53" s="20"/>
      <c r="L53" s="91" t="s">
        <v>41</v>
      </c>
      <c r="M53" s="92"/>
      <c r="N53" s="93">
        <f>C63</f>
        <v>45949.26</v>
      </c>
    </row>
    <row r="54" spans="1:24" ht="15" customHeight="1" x14ac:dyDescent="0.3">
      <c r="A54" s="1" t="s">
        <v>42</v>
      </c>
      <c r="B54" s="20">
        <f>May!B18</f>
        <v>3042.43</v>
      </c>
      <c r="C54" s="76">
        <f>May!E43</f>
        <v>3166.3399999999997</v>
      </c>
      <c r="D54" s="77">
        <f t="shared" si="5"/>
        <v>-123.90999999999985</v>
      </c>
      <c r="F54" s="241" t="s">
        <v>43</v>
      </c>
      <c r="G54" s="241"/>
      <c r="H54" s="90">
        <f>H51+H52-H53</f>
        <v>24684.3</v>
      </c>
      <c r="I54" s="34"/>
      <c r="L54" s="94"/>
      <c r="M54" s="95"/>
      <c r="N54" s="96"/>
    </row>
    <row r="55" spans="1:24" s="44" customFormat="1" x14ac:dyDescent="0.3">
      <c r="A55" s="1" t="s">
        <v>44</v>
      </c>
      <c r="B55" s="20">
        <f>June!B18</f>
        <v>1664.4</v>
      </c>
      <c r="C55" s="76">
        <f>June!E44</f>
        <v>3695.23</v>
      </c>
      <c r="D55" s="77">
        <f t="shared" si="5"/>
        <v>-2030.83</v>
      </c>
      <c r="E55" s="85"/>
      <c r="F55" s="97"/>
      <c r="G55" s="1"/>
      <c r="H55" s="90"/>
      <c r="I55" s="34"/>
      <c r="J55" s="1"/>
      <c r="K55" s="1"/>
      <c r="L55" s="81" t="s">
        <v>43</v>
      </c>
      <c r="M55" s="1"/>
      <c r="N55" s="86">
        <f>N51+N52-N53</f>
        <v>24684.299999999996</v>
      </c>
      <c r="O55" s="1"/>
      <c r="P55" s="1"/>
      <c r="Q55" s="1"/>
      <c r="R55" s="1"/>
      <c r="S55" s="1"/>
      <c r="T55" s="1"/>
      <c r="U55" s="1"/>
      <c r="V55" s="1"/>
      <c r="W55" s="1"/>
      <c r="X55" s="1"/>
    </row>
    <row r="56" spans="1:24" s="44" customFormat="1" ht="29.25" customHeight="1" x14ac:dyDescent="0.3">
      <c r="A56" s="1" t="s">
        <v>45</v>
      </c>
      <c r="B56" s="20">
        <f>July!B18</f>
        <v>2446.41</v>
      </c>
      <c r="C56" s="76">
        <f>July!E44</f>
        <v>5124.9799999999996</v>
      </c>
      <c r="D56" s="77">
        <f t="shared" si="5"/>
        <v>-2678.5699999999997</v>
      </c>
      <c r="E56" s="1"/>
      <c r="F56" s="97"/>
      <c r="G56" s="1"/>
      <c r="H56" s="90"/>
      <c r="I56" s="34"/>
      <c r="J56" s="88"/>
      <c r="K56" s="20"/>
      <c r="L56" s="81"/>
      <c r="M56" s="1"/>
      <c r="N56" s="80"/>
      <c r="O56" s="1"/>
      <c r="P56" s="1"/>
      <c r="Q56" s="1"/>
      <c r="R56" s="1"/>
      <c r="S56" s="1"/>
      <c r="T56" s="1"/>
      <c r="U56" s="1"/>
      <c r="V56" s="1"/>
      <c r="W56" s="1"/>
      <c r="X56" s="1"/>
    </row>
    <row r="57" spans="1:24" s="44" customFormat="1" x14ac:dyDescent="0.3">
      <c r="A57" s="1" t="s">
        <v>46</v>
      </c>
      <c r="B57" s="20">
        <f>August!B18</f>
        <v>6230.91</v>
      </c>
      <c r="C57" s="76">
        <f>August!E44</f>
        <v>3136.98</v>
      </c>
      <c r="D57" s="77">
        <f t="shared" si="5"/>
        <v>3093.93</v>
      </c>
      <c r="E57" s="1"/>
      <c r="F57" s="97"/>
      <c r="G57" s="1"/>
      <c r="H57" s="90"/>
      <c r="I57" s="34"/>
      <c r="J57" s="1"/>
      <c r="K57" s="1"/>
      <c r="L57" s="81"/>
      <c r="M57" s="1"/>
      <c r="N57" s="80"/>
      <c r="O57" s="1"/>
      <c r="P57" s="1"/>
      <c r="Q57" s="1"/>
      <c r="R57" s="1"/>
      <c r="S57" s="1"/>
      <c r="T57" s="1"/>
      <c r="U57" s="1"/>
      <c r="V57" s="1"/>
      <c r="W57" s="1"/>
      <c r="X57" s="1"/>
    </row>
    <row r="58" spans="1:24" s="44" customFormat="1" x14ac:dyDescent="0.3">
      <c r="A58" s="1" t="s">
        <v>47</v>
      </c>
      <c r="B58" s="20">
        <f>September!B18</f>
        <v>2109</v>
      </c>
      <c r="C58" s="76">
        <f>September!E44</f>
        <v>2856.2999999999997</v>
      </c>
      <c r="D58" s="77">
        <f t="shared" si="5"/>
        <v>-747.29999999999973</v>
      </c>
      <c r="E58" s="45"/>
      <c r="F58" s="97"/>
      <c r="G58" s="1"/>
      <c r="H58" s="98"/>
      <c r="I58" s="1"/>
      <c r="J58" s="45"/>
      <c r="K58" s="1"/>
      <c r="L58" s="81"/>
      <c r="M58" s="1"/>
      <c r="N58" s="80"/>
      <c r="O58" s="1"/>
      <c r="P58" s="1"/>
      <c r="Q58" s="1"/>
      <c r="R58" s="1"/>
      <c r="S58" s="1"/>
      <c r="T58" s="1"/>
      <c r="U58" s="1"/>
      <c r="V58" s="1"/>
      <c r="W58" s="1"/>
      <c r="X58" s="1"/>
    </row>
    <row r="59" spans="1:24" s="44" customFormat="1" ht="13.4" customHeight="1" x14ac:dyDescent="0.3">
      <c r="A59" s="1" t="s">
        <v>48</v>
      </c>
      <c r="B59" s="20">
        <f>October!B18</f>
        <v>1983.8</v>
      </c>
      <c r="C59" s="76">
        <f>October!E44</f>
        <v>4286.42</v>
      </c>
      <c r="D59" s="77">
        <f t="shared" si="5"/>
        <v>-2302.62</v>
      </c>
      <c r="E59" s="45"/>
      <c r="F59" s="97"/>
      <c r="G59" s="1"/>
      <c r="H59" s="98"/>
      <c r="I59" s="1"/>
      <c r="J59" s="45"/>
      <c r="K59" s="1"/>
      <c r="L59" s="81"/>
      <c r="M59" s="1"/>
      <c r="N59" s="80"/>
      <c r="O59" s="1"/>
      <c r="P59" s="1"/>
      <c r="Q59" s="1"/>
      <c r="R59" s="1"/>
      <c r="S59" s="1"/>
      <c r="T59" s="1"/>
      <c r="U59" s="1"/>
      <c r="V59" s="1"/>
      <c r="W59" s="1"/>
      <c r="X59" s="1"/>
    </row>
    <row r="60" spans="1:24" s="44" customFormat="1" x14ac:dyDescent="0.3">
      <c r="A60" s="1" t="s">
        <v>49</v>
      </c>
      <c r="B60" s="120">
        <f>November!B18</f>
        <v>2803.81</v>
      </c>
      <c r="C60" s="99">
        <f>November!E44</f>
        <v>3550.8799999999997</v>
      </c>
      <c r="D60" s="77">
        <f t="shared" si="5"/>
        <v>-747.06999999999971</v>
      </c>
      <c r="E60" s="45"/>
      <c r="F60" s="97"/>
      <c r="G60" s="1"/>
      <c r="H60" s="98"/>
      <c r="I60" s="1"/>
      <c r="J60" s="45"/>
      <c r="K60" s="1"/>
      <c r="L60" s="81"/>
      <c r="M60" s="1"/>
      <c r="N60" s="80"/>
      <c r="O60" s="1"/>
      <c r="P60" s="1"/>
      <c r="Q60" s="1"/>
      <c r="R60" s="1"/>
      <c r="S60" s="1"/>
      <c r="T60" s="1"/>
      <c r="U60" s="1"/>
      <c r="V60" s="1"/>
      <c r="W60" s="1"/>
      <c r="X60" s="1"/>
    </row>
    <row r="61" spans="1:24" s="44" customFormat="1" x14ac:dyDescent="0.3">
      <c r="A61" s="1" t="s">
        <v>50</v>
      </c>
      <c r="B61" s="20">
        <f>B18</f>
        <v>3055</v>
      </c>
      <c r="C61" s="99">
        <f>E44</f>
        <v>913.07</v>
      </c>
      <c r="D61" s="77">
        <f t="shared" si="5"/>
        <v>2141.9299999999998</v>
      </c>
      <c r="E61" s="45"/>
      <c r="F61" s="97"/>
      <c r="G61" s="1"/>
      <c r="H61" s="98"/>
      <c r="I61" s="1"/>
      <c r="J61" s="45"/>
      <c r="K61" s="45"/>
      <c r="L61" s="81"/>
      <c r="M61" s="1"/>
      <c r="N61" s="80"/>
      <c r="O61" s="1"/>
      <c r="P61" s="1"/>
      <c r="Q61" s="1"/>
      <c r="R61" s="1"/>
      <c r="S61" s="1"/>
      <c r="T61" s="1"/>
      <c r="U61" s="1"/>
      <c r="V61" s="1"/>
      <c r="W61" s="1"/>
      <c r="X61" s="1"/>
    </row>
    <row r="62" spans="1:24" s="44" customFormat="1" x14ac:dyDescent="0.3">
      <c r="A62" s="1"/>
      <c r="B62" s="1"/>
      <c r="C62" s="99"/>
      <c r="D62" s="77"/>
      <c r="E62" s="45"/>
      <c r="F62" s="97"/>
      <c r="G62" s="1"/>
      <c r="H62" s="98"/>
      <c r="I62" s="1"/>
      <c r="J62" s="45"/>
      <c r="K62" s="45"/>
      <c r="L62" s="81"/>
      <c r="M62" s="1"/>
      <c r="N62" s="80"/>
      <c r="O62" s="1"/>
      <c r="P62" s="1"/>
      <c r="Q62" s="1"/>
      <c r="R62" s="1"/>
      <c r="S62" s="1"/>
      <c r="T62" s="1"/>
      <c r="U62" s="1"/>
      <c r="V62" s="1"/>
      <c r="W62" s="1"/>
      <c r="X62" s="1"/>
    </row>
    <row r="63" spans="1:24" s="44" customFormat="1" x14ac:dyDescent="0.3">
      <c r="A63" s="1" t="s">
        <v>51</v>
      </c>
      <c r="B63" s="160">
        <f>SUM(B50:B61)</f>
        <v>32175.84</v>
      </c>
      <c r="C63" s="100">
        <f>SUM(C50:C61)</f>
        <v>45949.26</v>
      </c>
      <c r="D63" s="77">
        <f t="shared" si="5"/>
        <v>-13773.420000000002</v>
      </c>
      <c r="E63" s="45"/>
      <c r="F63" s="101"/>
      <c r="G63" s="102"/>
      <c r="H63" s="103"/>
      <c r="I63" s="1"/>
      <c r="J63" s="45"/>
      <c r="K63" s="45"/>
      <c r="L63" s="104"/>
      <c r="M63" s="105"/>
      <c r="N63" s="106"/>
      <c r="O63" s="1"/>
      <c r="P63" s="1"/>
      <c r="Q63" s="1"/>
      <c r="R63" s="1"/>
      <c r="S63" s="1"/>
      <c r="T63" s="1"/>
      <c r="U63" s="1"/>
      <c r="V63" s="1"/>
      <c r="W63" s="1"/>
      <c r="X63" s="1"/>
    </row>
    <row r="64" spans="1:24" s="44" customFormat="1" ht="14.25" customHeight="1" x14ac:dyDescent="0.3">
      <c r="A64" s="1"/>
      <c r="B64" s="46"/>
      <c r="C64" s="107"/>
      <c r="D64" s="108"/>
      <c r="E64" s="45"/>
      <c r="F64" s="45"/>
      <c r="G64" s="45"/>
      <c r="H64" s="1"/>
      <c r="I64" s="1"/>
      <c r="J64" s="1"/>
      <c r="K64" s="1"/>
      <c r="L64" s="1"/>
      <c r="M64" s="1"/>
      <c r="N64" s="1"/>
      <c r="O64" s="1"/>
      <c r="P64" s="1"/>
      <c r="Q64" s="1"/>
      <c r="R64" s="1"/>
      <c r="S64" s="1"/>
      <c r="T64" s="1"/>
      <c r="U64" s="1"/>
      <c r="V64" s="1"/>
      <c r="W64" s="1"/>
      <c r="X64" s="1"/>
    </row>
    <row r="67" spans="7:7" x14ac:dyDescent="0.3">
      <c r="G67" s="49"/>
    </row>
    <row r="68" spans="7:7" x14ac:dyDescent="0.3">
      <c r="G68" s="49"/>
    </row>
    <row r="69" spans="7:7" x14ac:dyDescent="0.3">
      <c r="G69" s="49"/>
    </row>
  </sheetData>
  <sheetProtection selectLockedCells="1" selectUnlockedCells="1"/>
  <mergeCells count="4">
    <mergeCell ref="A24:B24"/>
    <mergeCell ref="F52:G52"/>
    <mergeCell ref="F53:G53"/>
    <mergeCell ref="F54:G54"/>
  </mergeCells>
  <conditionalFormatting sqref="D18:Y18">
    <cfRule type="cellIs" dxfId="2" priority="1" stopIfTrue="1" operator="equal">
      <formula>#REF!</formula>
    </cfRule>
  </conditionalFormatting>
  <conditionalFormatting sqref="H54:I54">
    <cfRule type="cellIs" dxfId="1" priority="3" stopIfTrue="1" operator="equal">
      <formula>#REF!</formula>
    </cfRule>
  </conditionalFormatting>
  <conditionalFormatting sqref="M54:N54">
    <cfRule type="cellIs" dxfId="0" priority="2" stopIfTrue="1" operator="equal">
      <formula>#REF!</formula>
    </cfRule>
  </conditionalFormatting>
  <pageMargins left="0.70833333333333337" right="0.70833333333333337" top="0.74791666666666667" bottom="0.74791666666666667" header="0.51180555555555551" footer="0.51180555555555551"/>
  <pageSetup paperSize="9" firstPageNumber="0" fitToWidth="2" orientation="landscape" horizontalDpi="300" verticalDpi="300"/>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714C9B43-6677-42E0-90AE-EED7868CA1B3}"/>
</file>

<file path=customXml/itemProps2.xml><?xml version="1.0" encoding="utf-8"?>
<ds:datastoreItem xmlns:ds="http://schemas.openxmlformats.org/officeDocument/2006/customXml" ds:itemID="{C871AF9A-7352-4655-8399-8A4633A86013}"/>
</file>

<file path=customXml/itemProps3.xml><?xml version="1.0" encoding="utf-8"?>
<ds:datastoreItem xmlns:ds="http://schemas.openxmlformats.org/officeDocument/2006/customXml" ds:itemID="{6D803F02-9E46-41E3-A518-F095A58A0FD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Accounts</vt:lpstr>
      <vt:lpstr>TB</vt:lpstr>
      <vt:lpstr>Income</vt:lpstr>
      <vt:lpstr>Expenditure</vt: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David Coulter</cp:lastModifiedBy>
  <cp:revision>1</cp:revision>
  <cp:lastPrinted>2025-04-28T17:46:06Z</cp:lastPrinted>
  <dcterms:created xsi:type="dcterms:W3CDTF">2007-04-10T16:51:52Z</dcterms:created>
  <dcterms:modified xsi:type="dcterms:W3CDTF">2026-08-06T13:45:39Z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aveats">
    <vt:lpwstr/>
  </property>
  <property fmtid="{D5CDD505-2E9C-101B-9397-08002B2CF9AE}" pid="3" name="Objective-Charity Number [system]">
    <vt:lpwstr/>
  </property>
  <property fmtid="{D5CDD505-2E9C-101B-9397-08002B2CF9AE}" pid="4" name="Objective-Classification">
    <vt:lpwstr>Not classified</vt:lpwstr>
  </property>
  <property fmtid="{D5CDD505-2E9C-101B-9397-08002B2CF9AE}" pid="5" name="Objective-Comment">
    <vt:lpwstr/>
  </property>
  <property fmtid="{D5CDD505-2E9C-101B-9397-08002B2CF9AE}" pid="6" name="Objective-Correspondence Type Flag [system]">
    <vt:lpwstr/>
  </property>
  <property fmtid="{D5CDD505-2E9C-101B-9397-08002B2CF9AE}" pid="7" name="Objective-CreationStamp">
    <vt:filetime>2007-12-14T00:00:00Z</vt:filetime>
  </property>
  <property fmtid="{D5CDD505-2E9C-101B-9397-08002B2CF9AE}" pid="8" name="Objective-Date Application Received [system]">
    <vt:lpwstr/>
  </property>
  <property fmtid="{D5CDD505-2E9C-101B-9397-08002B2CF9AE}" pid="9" name="Objective-Date of Effect [system]">
    <vt:lpwstr/>
  </property>
  <property fmtid="{D5CDD505-2E9C-101B-9397-08002B2CF9AE}" pid="10" name="Objective-DatePublished">
    <vt:filetime>2008-02-13T00:00:00Z</vt:filetime>
  </property>
  <property fmtid="{D5CDD505-2E9C-101B-9397-08002B2CF9AE}" pid="11" name="Objective-FileNumber">
    <vt:lpwstr>PD/GUI/06-014</vt:lpwstr>
  </property>
  <property fmtid="{D5CDD505-2E9C-101B-9397-08002B2CF9AE}" pid="12" name="Objective-Id">
    <vt:lpwstr>A147270</vt:lpwstr>
  </property>
  <property fmtid="{D5CDD505-2E9C-101B-9397-08002B2CF9AE}" pid="13" name="Objective-IsApproved">
    <vt:lpwstr>No</vt:lpwstr>
  </property>
  <property fmtid="{D5CDD505-2E9C-101B-9397-08002B2CF9AE}" pid="14" name="Objective-IsPublished">
    <vt:lpwstr>Yes</vt:lpwstr>
  </property>
  <property fmtid="{D5CDD505-2E9C-101B-9397-08002B2CF9AE}" pid="15" name="Objective-ModificationStamp">
    <vt:filetime>2008-02-26T00:00:00Z</vt:filetime>
  </property>
  <property fmtid="{D5CDD505-2E9C-101B-9397-08002B2CF9AE}" pid="16" name="Objective-Of Historical Significance? [system]">
    <vt:lpwstr>No</vt:lpwstr>
  </property>
  <property fmtid="{D5CDD505-2E9C-101B-9397-08002B2CF9AE}" pid="17" name="Objective-Owner">
    <vt:lpwstr>Anderson, Laura</vt:lpwstr>
  </property>
  <property fmtid="{D5CDD505-2E9C-101B-9397-08002B2CF9AE}" pid="18" name="Objective-Parent">
    <vt:lpwstr>Accounting Regulations</vt:lpwstr>
  </property>
  <property fmtid="{D5CDD505-2E9C-101B-9397-08002B2CF9AE}" pid="19" name="Objective-Path">
    <vt:lpwstr>OSCR File Plan:Policy Development:Guidance:Accounting Regulations:</vt:lpwstr>
  </property>
  <property fmtid="{D5CDD505-2E9C-101B-9397-08002B2CF9AE}" pid="20" name="Objective-State">
    <vt:lpwstr>Published</vt:lpwstr>
  </property>
  <property fmtid="{D5CDD505-2E9C-101B-9397-08002B2CF9AE}" pid="21" name="Objective-Title">
    <vt:lpwstr>R&amp;P  workpack - Accounts format Appendix 2 updated electronic version FINAL</vt:lpwstr>
  </property>
  <property fmtid="{D5CDD505-2E9C-101B-9397-08002B2CF9AE}" pid="22" name="Objective-Version">
    <vt:lpwstr>4.0</vt:lpwstr>
  </property>
  <property fmtid="{D5CDD505-2E9C-101B-9397-08002B2CF9AE}" pid="23" name="Objective-VersionComment">
    <vt:lpwstr>update formatting and section numbering on add'l analysis sheets</vt:lpwstr>
  </property>
  <property fmtid="{D5CDD505-2E9C-101B-9397-08002B2CF9AE}" pid="24" name="Objective-VersionNumber">
    <vt:i4>5</vt:i4>
  </property>
  <property fmtid="{D5CDD505-2E9C-101B-9397-08002B2CF9AE}" pid="25" name="ContentTypeId">
    <vt:lpwstr>0x010100CD04853568B40F4E8366B3070197220F</vt:lpwstr>
  </property>
</Properties>
</file>