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buk-my.sharepoint.com/personal/linda_macarthur_aab_uk/Documents/Desktop/LQM/Church Accounts/Discovery Vineyard/August 2025/"/>
    </mc:Choice>
  </mc:AlternateContent>
  <xr:revisionPtr revIDLastSave="99" documentId="8_{3F4AD741-6769-43B9-91CE-DD19677B9141}" xr6:coauthVersionLast="47" xr6:coauthVersionMax="47" xr10:uidLastSave="{ED2D9FFF-BB0C-4CE9-8789-993EDCD4B540}"/>
  <bookViews>
    <workbookView xWindow="28680" yWindow="-150" windowWidth="29040" windowHeight="15720" activeTab="1" xr2:uid="{7C3452B9-614A-4072-B9F2-AAE72321A3D7}"/>
  </bookViews>
  <sheets>
    <sheet name="R&amp;P Accounts" sheetId="1" r:id="rId1"/>
    <sheet name="Statement of balances" sheetId="2" r:id="rId2"/>
  </sheets>
  <definedNames>
    <definedName name="_xlnm.Print_Area" localSheetId="0">'R&amp;P Accounts'!$A$1:$L$57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1" i="2" l="1"/>
  <c r="N1" i="2"/>
  <c r="N7" i="2"/>
  <c r="N8" i="2"/>
  <c r="H9" i="2"/>
  <c r="J9" i="2"/>
  <c r="L9" i="2"/>
  <c r="P9" i="2"/>
  <c r="F5" i="2" s="1"/>
  <c r="N5" i="2" s="1"/>
  <c r="N19" i="2"/>
  <c r="P19" i="2"/>
  <c r="L32" i="2"/>
  <c r="N32" i="2"/>
  <c r="P32" i="2"/>
  <c r="N41" i="2"/>
  <c r="P41" i="2"/>
  <c r="N48" i="2"/>
  <c r="P48" i="2"/>
  <c r="J12" i="1"/>
  <c r="J13" i="1"/>
  <c r="J14" i="1"/>
  <c r="J15" i="1"/>
  <c r="J16" i="1"/>
  <c r="J17" i="1"/>
  <c r="J18" i="1"/>
  <c r="J19" i="1"/>
  <c r="J20" i="1"/>
  <c r="B21" i="1"/>
  <c r="D21" i="1"/>
  <c r="F21" i="1"/>
  <c r="H21" i="1"/>
  <c r="H28" i="1" s="1"/>
  <c r="L21" i="1"/>
  <c r="J24" i="1"/>
  <c r="J25" i="1"/>
  <c r="B26" i="1"/>
  <c r="D26" i="1"/>
  <c r="F26" i="1"/>
  <c r="H26" i="1"/>
  <c r="L26" i="1"/>
  <c r="J31" i="1"/>
  <c r="J32" i="1"/>
  <c r="J33" i="1"/>
  <c r="L42" i="1"/>
  <c r="J34" i="1"/>
  <c r="J35" i="1"/>
  <c r="J36" i="1"/>
  <c r="J37" i="1"/>
  <c r="J38" i="1"/>
  <c r="J39" i="1"/>
  <c r="J40" i="1"/>
  <c r="J41" i="1"/>
  <c r="B42" i="1"/>
  <c r="D42" i="1"/>
  <c r="F42" i="1"/>
  <c r="H42" i="1"/>
  <c r="J45" i="1"/>
  <c r="J46" i="1"/>
  <c r="J47" i="1"/>
  <c r="B48" i="1"/>
  <c r="D48" i="1"/>
  <c r="F48" i="1"/>
  <c r="H48" i="1"/>
  <c r="L48" i="1"/>
  <c r="J54" i="1"/>
  <c r="L28" i="1" l="1"/>
  <c r="F28" i="1"/>
  <c r="D28" i="1"/>
  <c r="H50" i="1"/>
  <c r="H52" i="1" s="1"/>
  <c r="H56" i="1" s="1"/>
  <c r="L10" i="2" s="1"/>
  <c r="F50" i="1"/>
  <c r="D50" i="1"/>
  <c r="J26" i="1"/>
  <c r="J27" i="1" s="1"/>
  <c r="J48" i="1"/>
  <c r="J49" i="1" s="1"/>
  <c r="J42" i="1"/>
  <c r="J43" i="1" s="1"/>
  <c r="J21" i="1"/>
  <c r="J22" i="1" s="1"/>
  <c r="F52" i="1"/>
  <c r="F56" i="1" s="1"/>
  <c r="J10" i="2" s="1"/>
  <c r="L50" i="1"/>
  <c r="L52" i="1" s="1"/>
  <c r="L56" i="1" s="1"/>
  <c r="P10" i="2" s="1"/>
  <c r="B28" i="1"/>
  <c r="B50" i="1"/>
  <c r="D52" i="1" l="1"/>
  <c r="D56" i="1" s="1"/>
  <c r="H10" i="2" s="1"/>
  <c r="J50" i="1"/>
  <c r="J51" i="1" s="1"/>
  <c r="J28" i="1"/>
  <c r="J29" i="1" s="1"/>
  <c r="B52" i="1"/>
  <c r="J52" i="1" l="1"/>
  <c r="J56" i="1" s="1"/>
  <c r="B56" i="1"/>
  <c r="F6" i="2" l="1"/>
  <c r="F10" i="2" s="1"/>
  <c r="J57" i="1"/>
  <c r="N6" i="2" l="1"/>
  <c r="N10" i="2" s="1"/>
  <c r="F9" i="2"/>
  <c r="N9" i="2" s="1"/>
</calcChain>
</file>

<file path=xl/sharedStrings.xml><?xml version="1.0" encoding="utf-8"?>
<sst xmlns="http://schemas.openxmlformats.org/spreadsheetml/2006/main" count="113" uniqueCount="82">
  <si>
    <t>Surplus / (deficit) for year</t>
  </si>
  <si>
    <t>A5 Transfers to / (from) funds</t>
  </si>
  <si>
    <t>Net receipts / (payments)</t>
  </si>
  <si>
    <t>Total payments</t>
  </si>
  <si>
    <t>A4 Sub total</t>
  </si>
  <si>
    <t>Purchase of investments</t>
  </si>
  <si>
    <t>Purchase of stock</t>
  </si>
  <si>
    <t>Purchases of fixed assets</t>
  </si>
  <si>
    <t>A4 Payments relating to asset and investment movements</t>
  </si>
  <si>
    <t>A3 Sub total</t>
  </si>
  <si>
    <t>Stock</t>
  </si>
  <si>
    <t>Building Costs</t>
  </si>
  <si>
    <t>Payroll</t>
  </si>
  <si>
    <t xml:space="preserve">Other </t>
  </si>
  <si>
    <t>Ministry</t>
  </si>
  <si>
    <t>Community Life</t>
  </si>
  <si>
    <t>Church Life</t>
  </si>
  <si>
    <t>Charitable Contributions</t>
  </si>
  <si>
    <t>Advertising</t>
  </si>
  <si>
    <t>A3 Payments</t>
  </si>
  <si>
    <t>Total receipts</t>
  </si>
  <si>
    <t xml:space="preserve">A2 Sub total </t>
  </si>
  <si>
    <t>Proceeds from sale of investments</t>
  </si>
  <si>
    <t>Proceeds from sale of fixed assets</t>
  </si>
  <si>
    <t>A2 Receipts from asset &amp; investment sales</t>
  </si>
  <si>
    <t xml:space="preserve">A1 Sub total </t>
  </si>
  <si>
    <t>Interest Received</t>
  </si>
  <si>
    <t>Gift Aid Donations</t>
  </si>
  <si>
    <t>Donations</t>
  </si>
  <si>
    <t xml:space="preserve">A1 Receipts </t>
  </si>
  <si>
    <t>to nearest £</t>
  </si>
  <si>
    <t xml:space="preserve">Total funds last period </t>
  </si>
  <si>
    <t>Total funds current period</t>
  </si>
  <si>
    <t>Permanent endowment funds</t>
  </si>
  <si>
    <t xml:space="preserve">Expendable endowment funds </t>
  </si>
  <si>
    <t>Restricted funds</t>
  </si>
  <si>
    <t>Unrestricted funds</t>
  </si>
  <si>
    <t>Section A Statement of receipts and payments</t>
  </si>
  <si>
    <t>Period end date</t>
  </si>
  <si>
    <t>to</t>
  </si>
  <si>
    <t>Period start date</t>
  </si>
  <si>
    <t>For the period from</t>
  </si>
  <si>
    <t>Receipts and payments accounts</t>
  </si>
  <si>
    <t>SC051514</t>
  </si>
  <si>
    <t>Discovery Vineyard Church Dundee</t>
  </si>
  <si>
    <t xml:space="preserve">Enter SC No. below   </t>
  </si>
  <si>
    <t xml:space="preserve">Enter charity name below </t>
  </si>
  <si>
    <t>Date of approval</t>
  </si>
  <si>
    <t>Print Name</t>
  </si>
  <si>
    <t>Signature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</si>
  <si>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</si>
  <si>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Total</t>
  </si>
  <si>
    <t>B5 Contingent liabilities</t>
  </si>
  <si>
    <t>Last year</t>
  </si>
  <si>
    <t>Amount due (estimate)</t>
  </si>
  <si>
    <t>Fund to which liability relates</t>
  </si>
  <si>
    <t>Details</t>
  </si>
  <si>
    <t>B4 Liabilities</t>
  </si>
  <si>
    <t>Amount due</t>
  </si>
  <si>
    <t>Church Equipment</t>
  </si>
  <si>
    <t>B3 Other assets</t>
  </si>
  <si>
    <t>Current value (if available)</t>
  </si>
  <si>
    <t>Cost (if available)</t>
  </si>
  <si>
    <t>Fund to which asset belongs</t>
  </si>
  <si>
    <t xml:space="preserve">Total </t>
  </si>
  <si>
    <t>B2 Investments</t>
  </si>
  <si>
    <t>Market valuation</t>
  </si>
  <si>
    <t>(Agree balances with receipts and payments account(s))</t>
  </si>
  <si>
    <t>Cash and bank balances at end of year</t>
  </si>
  <si>
    <t>Surplus / (deficit) shown on receipts and payments account</t>
  </si>
  <si>
    <t>Cash and bank balances at start of year</t>
  </si>
  <si>
    <t>B1 Cash funds</t>
  </si>
  <si>
    <t xml:space="preserve">Total last period </t>
  </si>
  <si>
    <t>Total current period</t>
  </si>
  <si>
    <t xml:space="preserve">Permanent endowment funds </t>
  </si>
  <si>
    <t xml:space="preserve">Restricted funds </t>
  </si>
  <si>
    <t xml:space="preserve">Unrestricted funds </t>
  </si>
  <si>
    <t xml:space="preserve">Details </t>
  </si>
  <si>
    <t>Categories</t>
  </si>
  <si>
    <t>Section B Statement of balances</t>
  </si>
  <si>
    <t>Motor Vehicle</t>
  </si>
  <si>
    <t>Unpaid invoices at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</si>
</sst>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* #,##0_-;\(* #,##0\)_-;_-* &quot;-&quot;??_-;_-@_-"/>
    <numFmt numFmtId="165" formatCode="[$-F800]dddd\,\ mmmm\ dd\,\ yyyy"/>
    <numFmt numFmtId="166" formatCode="_-* #,##0_-;\-* #,##0_-;_-* &quot;-&quot;??_-;_-@_-"/>
    <numFmt numFmtId="167" formatCode="dd/mm/yyyy;@"/>
  </numFmts>
  <fonts count="29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indexed="55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b/>
      <i/>
      <sz val="10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  <font>
      <b/>
      <sz val="18"/>
      <name val="Arial"/>
      <family val="2"/>
    </font>
    <font>
      <sz val="10"/>
      <color indexed="23"/>
      <name val="Arial"/>
      <family val="2"/>
    </font>
    <font>
      <b/>
      <sz val="10"/>
      <color indexed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color indexed="23"/>
      <name val="Arial"/>
      <family val="2"/>
    </font>
    <font>
      <sz val="11"/>
      <color indexed="22"/>
      <name val="Arial"/>
      <family val="2"/>
    </font>
    <font>
      <sz val="9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1" applyFont="1" applyProtection="1">
      <protection locked="0"/>
    </xf>
    <xf numFmtId="41" fontId="2" fillId="0" borderId="0" xfId="2" applyNumberFormat="1" applyFont="1" applyProtection="1">
      <protection locked="0"/>
    </xf>
    <xf numFmtId="41" fontId="3" fillId="0" borderId="0" xfId="1" applyNumberFormat="1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right" shrinkToFit="1"/>
    </xf>
    <xf numFmtId="41" fontId="5" fillId="0" borderId="0" xfId="1" applyNumberFormat="1" applyFont="1" applyAlignment="1" applyProtection="1">
      <alignment horizontal="right" vertical="top" wrapText="1"/>
      <protection locked="0"/>
    </xf>
    <xf numFmtId="41" fontId="4" fillId="0" borderId="0" xfId="2" applyNumberFormat="1" applyFont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right" vertical="top" wrapText="1"/>
      <protection locked="0"/>
    </xf>
    <xf numFmtId="164" fontId="4" fillId="0" borderId="0" xfId="2" applyNumberFormat="1" applyFont="1" applyBorder="1" applyAlignment="1" applyProtection="1">
      <alignment horizontal="right" shrinkToFit="1"/>
      <protection locked="0"/>
    </xf>
    <xf numFmtId="164" fontId="4" fillId="0" borderId="2" xfId="2" applyNumberFormat="1" applyFont="1" applyFill="1" applyBorder="1" applyAlignment="1" applyProtection="1">
      <alignment horizontal="right" shrinkToFit="1"/>
    </xf>
    <xf numFmtId="164" fontId="4" fillId="0" borderId="0" xfId="2" applyNumberFormat="1" applyFont="1" applyAlignment="1" applyProtection="1">
      <alignment horizontal="right" shrinkToFit="1"/>
      <protection locked="0"/>
    </xf>
    <xf numFmtId="0" fontId="4" fillId="0" borderId="0" xfId="1" applyFont="1" applyAlignment="1" applyProtection="1">
      <alignment vertical="top"/>
      <protection locked="0"/>
    </xf>
    <xf numFmtId="164" fontId="4" fillId="2" borderId="3" xfId="2" applyNumberFormat="1" applyFont="1" applyFill="1" applyBorder="1" applyAlignment="1" applyProtection="1">
      <alignment horizontal="right" shrinkToFit="1"/>
      <protection locked="0"/>
    </xf>
    <xf numFmtId="164" fontId="4" fillId="2" borderId="4" xfId="2" applyNumberFormat="1" applyFont="1" applyFill="1" applyBorder="1" applyAlignment="1" applyProtection="1">
      <alignment horizontal="right" shrinkToFit="1"/>
    </xf>
    <xf numFmtId="0" fontId="7" fillId="0" borderId="0" xfId="1" applyFont="1" applyAlignment="1" applyProtection="1">
      <alignment vertical="top"/>
      <protection locked="0"/>
    </xf>
    <xf numFmtId="0" fontId="5" fillId="0" borderId="0" xfId="1" applyFont="1" applyProtection="1">
      <protection locked="0"/>
    </xf>
    <xf numFmtId="164" fontId="4" fillId="0" borderId="0" xfId="2" applyNumberFormat="1" applyFont="1" applyFill="1" applyBorder="1" applyAlignment="1" applyProtection="1">
      <alignment horizontal="right" shrinkToFit="1"/>
    </xf>
    <xf numFmtId="0" fontId="6" fillId="0" borderId="0" xfId="1" applyFont="1" applyAlignment="1" applyProtection="1">
      <alignment horizontal="right" vertical="top"/>
      <protection locked="0"/>
    </xf>
    <xf numFmtId="164" fontId="4" fillId="2" borderId="5" xfId="2" applyNumberFormat="1" applyFont="1" applyFill="1" applyBorder="1" applyAlignment="1" applyProtection="1">
      <alignment horizontal="right" shrinkToFit="1"/>
    </xf>
    <xf numFmtId="164" fontId="4" fillId="2" borderId="6" xfId="2" applyNumberFormat="1" applyFont="1" applyFill="1" applyBorder="1" applyAlignment="1" applyProtection="1">
      <alignment horizontal="right" shrinkToFit="1"/>
    </xf>
    <xf numFmtId="41" fontId="2" fillId="0" borderId="0" xfId="1" applyNumberFormat="1" applyFont="1" applyProtection="1">
      <protection locked="0"/>
    </xf>
    <xf numFmtId="41" fontId="8" fillId="0" borderId="0" xfId="1" applyNumberFormat="1" applyFont="1" applyAlignment="1" applyProtection="1">
      <alignment vertical="top" wrapText="1"/>
      <protection locked="0"/>
    </xf>
    <xf numFmtId="41" fontId="8" fillId="0" borderId="0" xfId="1" applyNumberFormat="1" applyFont="1" applyProtection="1">
      <protection locked="0"/>
    </xf>
    <xf numFmtId="41" fontId="8" fillId="0" borderId="0" xfId="2" applyNumberFormat="1" applyFont="1" applyBorder="1" applyAlignme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41" fontId="4" fillId="2" borderId="1" xfId="2" applyNumberFormat="1" applyFont="1" applyFill="1" applyBorder="1" applyAlignment="1" applyProtection="1">
      <alignment wrapText="1"/>
    </xf>
    <xf numFmtId="41" fontId="5" fillId="0" borderId="0" xfId="1" applyNumberFormat="1" applyFont="1" applyAlignment="1" applyProtection="1">
      <alignment wrapText="1"/>
      <protection locked="0"/>
    </xf>
    <xf numFmtId="0" fontId="6" fillId="0" borderId="7" xfId="1" applyFont="1" applyBorder="1" applyAlignment="1" applyProtection="1">
      <alignment horizontal="right" vertical="center"/>
      <protection locked="0"/>
    </xf>
    <xf numFmtId="41" fontId="9" fillId="0" borderId="8" xfId="2" applyNumberFormat="1" applyFont="1" applyBorder="1" applyAlignment="1" applyProtection="1">
      <protection locked="0"/>
    </xf>
    <xf numFmtId="41" fontId="4" fillId="2" borderId="9" xfId="2" applyNumberFormat="1" applyFont="1" applyFill="1" applyBorder="1" applyAlignment="1" applyProtection="1">
      <alignment wrapText="1"/>
    </xf>
    <xf numFmtId="41" fontId="5" fillId="0" borderId="0" xfId="1" applyNumberFormat="1" applyFont="1" applyProtection="1">
      <protection locked="0"/>
    </xf>
    <xf numFmtId="41" fontId="4" fillId="0" borderId="0" xfId="2" applyNumberFormat="1" applyFont="1" applyAlignment="1" applyProtection="1">
      <alignment wrapText="1"/>
      <protection locked="0"/>
    </xf>
    <xf numFmtId="41" fontId="4" fillId="0" borderId="10" xfId="2" applyNumberFormat="1" applyFont="1" applyBorder="1" applyAlignment="1" applyProtection="1">
      <alignment wrapText="1"/>
      <protection locked="0"/>
    </xf>
    <xf numFmtId="41" fontId="4" fillId="0" borderId="11" xfId="2" applyNumberFormat="1" applyFont="1" applyBorder="1" applyAlignment="1" applyProtection="1">
      <alignment wrapText="1"/>
      <protection locked="0"/>
    </xf>
    <xf numFmtId="41" fontId="4" fillId="2" borderId="12" xfId="2" applyNumberFormat="1" applyFont="1" applyFill="1" applyBorder="1" applyAlignment="1" applyProtection="1">
      <alignment wrapText="1"/>
    </xf>
    <xf numFmtId="41" fontId="4" fillId="0" borderId="0" xfId="2" applyNumberFormat="1" applyFont="1" applyBorder="1" applyAlignment="1" applyProtection="1">
      <alignment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41" fontId="4" fillId="0" borderId="13" xfId="2" applyNumberFormat="1" applyFont="1" applyBorder="1" applyAlignment="1" applyProtection="1">
      <alignment wrapText="1"/>
      <protection locked="0"/>
    </xf>
    <xf numFmtId="41" fontId="4" fillId="0" borderId="12" xfId="2" applyNumberFormat="1" applyFont="1" applyBorder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41" fontId="10" fillId="0" borderId="0" xfId="2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3" fillId="0" borderId="0" xfId="1" applyFont="1" applyProtection="1">
      <protection locked="0"/>
    </xf>
    <xf numFmtId="41" fontId="3" fillId="0" borderId="2" xfId="1" applyNumberFormat="1" applyFont="1" applyBorder="1" applyProtection="1">
      <protection locked="0"/>
    </xf>
    <xf numFmtId="41" fontId="3" fillId="0" borderId="0" xfId="2" applyNumberFormat="1" applyFont="1" applyAlignment="1" applyProtection="1">
      <protection locked="0"/>
    </xf>
    <xf numFmtId="0" fontId="5" fillId="0" borderId="12" xfId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11" fillId="0" borderId="0" xfId="2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left" vertical="top"/>
      <protection locked="0"/>
    </xf>
    <xf numFmtId="41" fontId="2" fillId="0" borderId="0" xfId="2" applyNumberFormat="1" applyFont="1" applyAlignment="1" applyProtection="1">
      <protection locked="0"/>
    </xf>
    <xf numFmtId="41" fontId="4" fillId="2" borderId="14" xfId="2" applyNumberFormat="1" applyFont="1" applyFill="1" applyBorder="1" applyAlignment="1" applyProtection="1">
      <alignment wrapText="1"/>
    </xf>
    <xf numFmtId="41" fontId="5" fillId="0" borderId="0" xfId="2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right" wrapText="1"/>
      <protection locked="0"/>
    </xf>
    <xf numFmtId="41" fontId="5" fillId="0" borderId="0" xfId="2" applyNumberFormat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41" fontId="4" fillId="0" borderId="7" xfId="2" applyNumberFormat="1" applyFont="1" applyBorder="1" applyAlignment="1" applyProtection="1">
      <alignment wrapText="1"/>
      <protection locked="0"/>
    </xf>
    <xf numFmtId="0" fontId="5" fillId="0" borderId="12" xfId="1" applyFont="1" applyBorder="1" applyAlignment="1" applyProtection="1">
      <alignment horizontal="left" wrapText="1"/>
      <protection locked="0"/>
    </xf>
    <xf numFmtId="41" fontId="8" fillId="0" borderId="0" xfId="1" applyNumberFormat="1" applyFont="1" applyAlignment="1" applyProtection="1">
      <alignment wrapText="1"/>
      <protection locked="0"/>
    </xf>
    <xf numFmtId="41" fontId="8" fillId="0" borderId="0" xfId="2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41" fontId="4" fillId="2" borderId="15" xfId="2" applyNumberFormat="1" applyFont="1" applyFill="1" applyBorder="1" applyAlignment="1" applyProtection="1">
      <alignment wrapText="1"/>
    </xf>
    <xf numFmtId="0" fontId="3" fillId="0" borderId="0" xfId="1" applyFont="1" applyAlignment="1" applyProtection="1">
      <alignment vertical="center" wrapText="1"/>
      <protection locked="0"/>
    </xf>
    <xf numFmtId="41" fontId="10" fillId="0" borderId="0" xfId="2" applyNumberFormat="1" applyFont="1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left"/>
      <protection locked="0"/>
    </xf>
    <xf numFmtId="41" fontId="12" fillId="0" borderId="0" xfId="2" applyNumberFormat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wrapText="1"/>
      <protection locked="0"/>
    </xf>
    <xf numFmtId="41" fontId="4" fillId="0" borderId="0" xfId="2" applyNumberFormat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2" fillId="3" borderId="0" xfId="1" applyFont="1" applyFill="1" applyProtection="1">
      <protection locked="0"/>
    </xf>
    <xf numFmtId="0" fontId="14" fillId="3" borderId="0" xfId="1" applyFont="1" applyFill="1" applyProtection="1">
      <protection locked="0"/>
    </xf>
    <xf numFmtId="0" fontId="15" fillId="3" borderId="0" xfId="1" applyFont="1" applyFill="1" applyProtection="1">
      <protection locked="0"/>
    </xf>
    <xf numFmtId="41" fontId="15" fillId="3" borderId="0" xfId="2" applyNumberFormat="1" applyFont="1" applyFill="1" applyBorder="1" applyAlignment="1" applyProtection="1"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14" fillId="0" borderId="0" xfId="1" applyFont="1" applyAlignment="1" applyProtection="1">
      <alignment vertical="top" wrapText="1"/>
      <protection locked="0"/>
    </xf>
    <xf numFmtId="0" fontId="2" fillId="0" borderId="0" xfId="1" applyFont="1"/>
    <xf numFmtId="0" fontId="5" fillId="0" borderId="0" xfId="1" applyFont="1" applyAlignment="1">
      <alignment vertical="center"/>
    </xf>
    <xf numFmtId="165" fontId="9" fillId="0" borderId="12" xfId="1" applyNumberFormat="1" applyFont="1" applyBorder="1" applyAlignment="1">
      <alignment horizontal="center"/>
    </xf>
    <xf numFmtId="0" fontId="5" fillId="0" borderId="0" xfId="1" applyFont="1" applyAlignment="1">
      <alignment horizontal="right" vertical="top" wrapText="1"/>
    </xf>
    <xf numFmtId="165" fontId="1" fillId="0" borderId="12" xfId="1" applyNumberFormat="1" applyBorder="1"/>
    <xf numFmtId="0" fontId="4" fillId="0" borderId="16" xfId="1" applyFont="1" applyBorder="1" applyAlignment="1">
      <alignment horizontal="center" vertical="center" wrapText="1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top" wrapText="1"/>
    </xf>
    <xf numFmtId="0" fontId="8" fillId="0" borderId="0" xfId="1" applyFont="1" applyAlignment="1" applyProtection="1">
      <alignment vertical="top" wrapText="1"/>
      <protection locked="0"/>
    </xf>
    <xf numFmtId="41" fontId="8" fillId="0" borderId="0" xfId="2" applyNumberFormat="1" applyFont="1" applyBorder="1" applyAlignment="1" applyProtection="1">
      <alignment vertical="top" wrapText="1"/>
      <protection locked="0"/>
    </xf>
    <xf numFmtId="0" fontId="8" fillId="0" borderId="0" xfId="1" applyFont="1" applyAlignment="1" applyProtection="1">
      <alignment horizontal="right" vertical="top" wrapText="1"/>
      <protection locked="0"/>
    </xf>
    <xf numFmtId="166" fontId="4" fillId="0" borderId="3" xfId="2" applyNumberFormat="1" applyFont="1" applyBorder="1" applyAlignment="1" applyProtection="1">
      <alignment horizontal="right" vertical="top" wrapText="1"/>
      <protection locked="0"/>
    </xf>
    <xf numFmtId="0" fontId="5" fillId="0" borderId="0" xfId="1" applyFont="1" applyAlignment="1" applyProtection="1">
      <alignment horizontal="right" vertical="top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66" fontId="12" fillId="0" borderId="0" xfId="2" applyNumberFormat="1" applyFont="1" applyAlignment="1" applyProtection="1">
      <alignment vertical="top" wrapText="1"/>
      <protection locked="0"/>
    </xf>
    <xf numFmtId="41" fontId="8" fillId="0" borderId="0" xfId="2" applyNumberFormat="1" applyFont="1" applyBorder="1" applyAlignment="1" applyProtection="1">
      <alignment horizontal="left" vertical="top" wrapText="1"/>
      <protection locked="0"/>
    </xf>
    <xf numFmtId="0" fontId="22" fillId="0" borderId="0" xfId="1" applyFont="1" applyAlignment="1" applyProtection="1">
      <alignment vertical="top" wrapText="1"/>
      <protection locked="0"/>
    </xf>
    <xf numFmtId="3" fontId="4" fillId="0" borderId="13" xfId="2" applyNumberFormat="1" applyFont="1" applyBorder="1" applyAlignment="1" applyProtection="1">
      <alignment horizontal="right" vertical="top" wrapText="1"/>
      <protection locked="0"/>
    </xf>
    <xf numFmtId="3" fontId="4" fillId="0" borderId="12" xfId="2" applyNumberFormat="1" applyFont="1" applyBorder="1" applyAlignment="1" applyProtection="1">
      <alignment horizontal="right" vertical="top" wrapText="1"/>
      <protection locked="0"/>
    </xf>
    <xf numFmtId="0" fontId="23" fillId="0" borderId="0" xfId="1" applyFont="1" applyProtection="1">
      <protection locked="0"/>
    </xf>
    <xf numFmtId="0" fontId="12" fillId="0" borderId="0" xfId="1" applyFont="1" applyAlignment="1" applyProtection="1">
      <alignment horizontal="center" vertical="top" wrapText="1"/>
      <protection locked="0"/>
    </xf>
    <xf numFmtId="0" fontId="24" fillId="0" borderId="0" xfId="1" applyFont="1" applyAlignment="1" applyProtection="1">
      <alignment vertical="top" wrapText="1"/>
      <protection locked="0"/>
    </xf>
    <xf numFmtId="0" fontId="25" fillId="0" borderId="0" xfId="1" applyFont="1" applyAlignment="1" applyProtection="1">
      <alignment horizontal="center" vertical="top" wrapText="1"/>
      <protection locked="0"/>
    </xf>
    <xf numFmtId="0" fontId="24" fillId="0" borderId="0" xfId="1" applyFont="1" applyAlignment="1" applyProtection="1">
      <alignment horizontal="center" vertical="top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41" fontId="4" fillId="0" borderId="3" xfId="2" applyNumberFormat="1" applyFont="1" applyBorder="1" applyAlignment="1" applyProtection="1">
      <alignment horizontal="right" vertical="top" wrapText="1"/>
      <protection locked="0"/>
    </xf>
    <xf numFmtId="41" fontId="4" fillId="0" borderId="13" xfId="2" applyNumberFormat="1" applyFont="1" applyBorder="1" applyAlignment="1" applyProtection="1">
      <alignment horizontal="right" vertical="top" wrapText="1"/>
      <protection locked="0"/>
    </xf>
    <xf numFmtId="41" fontId="4" fillId="0" borderId="12" xfId="2" applyNumberFormat="1" applyFont="1" applyBorder="1" applyAlignment="1" applyProtection="1">
      <alignment horizontal="right" vertical="top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12" fillId="0" borderId="0" xfId="1" applyFont="1" applyAlignment="1" applyProtection="1">
      <alignment horizontal="center" wrapText="1"/>
      <protection locked="0"/>
    </xf>
    <xf numFmtId="166" fontId="4" fillId="0" borderId="13" xfId="2" applyNumberFormat="1" applyFont="1" applyBorder="1" applyAlignment="1" applyProtection="1">
      <alignment horizontal="right"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166" fontId="4" fillId="0" borderId="12" xfId="2" applyNumberFormat="1" applyFont="1" applyBorder="1" applyAlignment="1" applyProtection="1">
      <alignment horizontal="right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66" fontId="9" fillId="0" borderId="0" xfId="2" applyNumberFormat="1" applyFont="1" applyBorder="1" applyAlignment="1" applyProtection="1">
      <alignment horizontal="center" vertical="center" wrapText="1"/>
      <protection locked="0"/>
    </xf>
    <xf numFmtId="166" fontId="12" fillId="0" borderId="0" xfId="2" applyNumberFormat="1" applyFont="1" applyBorder="1" applyAlignment="1" applyProtection="1">
      <alignment vertical="top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top"/>
      <protection locked="0"/>
    </xf>
    <xf numFmtId="166" fontId="27" fillId="2" borderId="0" xfId="1" applyNumberFormat="1" applyFont="1" applyFill="1" applyAlignment="1">
      <alignment horizontal="right" wrapText="1"/>
    </xf>
    <xf numFmtId="0" fontId="28" fillId="0" borderId="0" xfId="1" applyFont="1" applyAlignment="1" applyProtection="1">
      <alignment vertical="top" wrapText="1"/>
      <protection locked="0"/>
    </xf>
    <xf numFmtId="164" fontId="4" fillId="2" borderId="1" xfId="2" applyNumberFormat="1" applyFont="1" applyFill="1" applyBorder="1" applyAlignment="1" applyProtection="1">
      <alignment horizontal="right" vertical="center" shrinkToFit="1"/>
    </xf>
    <xf numFmtId="164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5" fillId="0" borderId="25" xfId="1" applyFont="1" applyBorder="1" applyAlignment="1" applyProtection="1">
      <alignment horizontal="right" vertical="top" wrapText="1"/>
      <protection locked="0"/>
    </xf>
    <xf numFmtId="166" fontId="8" fillId="0" borderId="7" xfId="2" applyNumberFormat="1" applyFont="1" applyBorder="1" applyAlignment="1" applyProtection="1">
      <alignment vertical="center" wrapText="1"/>
      <protection locked="0"/>
    </xf>
    <xf numFmtId="164" fontId="4" fillId="0" borderId="11" xfId="2" applyNumberFormat="1" applyFont="1" applyBorder="1" applyAlignment="1" applyProtection="1">
      <alignment horizontal="right" vertical="center" shrinkToFit="1"/>
      <protection locked="0"/>
    </xf>
    <xf numFmtId="164" fontId="5" fillId="0" borderId="0" xfId="1" applyNumberFormat="1" applyFont="1" applyAlignment="1" applyProtection="1">
      <alignment horizontal="right" vertical="top" shrinkToFit="1"/>
      <protection locked="0"/>
    </xf>
    <xf numFmtId="164" fontId="4" fillId="2" borderId="13" xfId="2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2" applyNumberFormat="1" applyFont="1" applyAlignment="1" applyProtection="1">
      <alignment vertical="center" wrapText="1"/>
      <protection locked="0"/>
    </xf>
    <xf numFmtId="164" fontId="4" fillId="0" borderId="13" xfId="2" applyNumberFormat="1" applyFont="1" applyBorder="1" applyAlignment="1" applyProtection="1">
      <alignment horizontal="right" vertical="center" shrinkToFit="1"/>
      <protection locked="0"/>
    </xf>
    <xf numFmtId="164" fontId="4" fillId="2" borderId="12" xfId="2" applyNumberFormat="1" applyFont="1" applyFill="1" applyBorder="1" applyAlignment="1" applyProtection="1">
      <alignment horizontal="right" vertical="center" shrinkToFit="1"/>
      <protection locked="0"/>
    </xf>
    <xf numFmtId="164" fontId="4" fillId="0" borderId="12" xfId="2" applyNumberFormat="1" applyFont="1" applyBorder="1" applyAlignment="1" applyProtection="1">
      <alignment horizontal="right" vertical="center" shrinkToFi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3" borderId="0" xfId="1" applyFont="1" applyFill="1" applyAlignment="1" applyProtection="1">
      <alignment vertical="center"/>
      <protection locked="0"/>
    </xf>
    <xf numFmtId="0" fontId="14" fillId="3" borderId="0" xfId="1" applyFont="1" applyFill="1" applyAlignment="1" applyProtection="1">
      <alignment vertical="center"/>
      <protection locked="0"/>
    </xf>
    <xf numFmtId="0" fontId="15" fillId="3" borderId="0" xfId="1" applyFont="1" applyFill="1" applyAlignment="1" applyProtection="1">
      <alignment vertical="center"/>
      <protection locked="0"/>
    </xf>
    <xf numFmtId="41" fontId="15" fillId="3" borderId="0" xfId="2" applyNumberFormat="1" applyFont="1" applyFill="1" applyBorder="1" applyAlignment="1" applyProtection="1">
      <alignment vertical="center"/>
      <protection locked="0"/>
    </xf>
    <xf numFmtId="0" fontId="15" fillId="3" borderId="0" xfId="1" applyFont="1" applyFill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top"/>
      <protection locked="0"/>
    </xf>
    <xf numFmtId="0" fontId="18" fillId="0" borderId="8" xfId="1" applyFont="1" applyBorder="1" applyAlignment="1" applyProtection="1">
      <alignment horizontal="center" vertical="top"/>
      <protection locked="0"/>
    </xf>
    <xf numFmtId="0" fontId="18" fillId="0" borderId="22" xfId="1" applyFont="1" applyBorder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left" vertical="top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17" fillId="0" borderId="21" xfId="1" applyFont="1" applyBorder="1" applyAlignment="1" applyProtection="1">
      <alignment horizontal="center" vertical="top" wrapText="1"/>
      <protection locked="0"/>
    </xf>
    <xf numFmtId="0" fontId="17" fillId="0" borderId="16" xfId="1" applyFont="1" applyBorder="1" applyAlignment="1" applyProtection="1">
      <alignment horizontal="center" vertical="top" wrapText="1"/>
      <protection locked="0"/>
    </xf>
    <xf numFmtId="0" fontId="17" fillId="0" borderId="20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65" fontId="4" fillId="0" borderId="16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7" fillId="0" borderId="0" xfId="1" applyFont="1" applyAlignment="1" applyProtection="1">
      <alignment horizontal="left" vertical="top" wrapText="1"/>
      <protection locked="0"/>
    </xf>
    <xf numFmtId="41" fontId="14" fillId="0" borderId="0" xfId="2" applyNumberFormat="1" applyFont="1" applyFill="1" applyAlignment="1" applyProtection="1">
      <alignment horizontal="left"/>
      <protection locked="0"/>
    </xf>
    <xf numFmtId="0" fontId="5" fillId="0" borderId="0" xfId="1" applyFont="1" applyAlignment="1" applyProtection="1">
      <alignment horizontal="right" vertical="top" wrapText="1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5" fillId="0" borderId="23" xfId="1" applyFont="1" applyBorder="1" applyAlignment="1" applyProtection="1">
      <alignment horizontal="center" wrapText="1"/>
      <protection locked="0"/>
    </xf>
    <xf numFmtId="0" fontId="5" fillId="0" borderId="8" xfId="1" applyFont="1" applyBorder="1" applyAlignment="1" applyProtection="1">
      <alignment horizontal="center" wrapText="1"/>
      <protection locked="0"/>
    </xf>
    <xf numFmtId="0" fontId="5" fillId="0" borderId="22" xfId="1" applyFont="1" applyBorder="1" applyAlignment="1" applyProtection="1">
      <alignment horizont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41" fontId="12" fillId="0" borderId="0" xfId="2" applyNumberFormat="1" applyFont="1" applyBorder="1" applyAlignment="1" applyProtection="1">
      <alignment horizontal="right" vertical="top" wrapText="1"/>
      <protection locked="0"/>
    </xf>
    <xf numFmtId="41" fontId="5" fillId="0" borderId="12" xfId="2" applyNumberFormat="1" applyFont="1" applyBorder="1" applyAlignment="1" applyProtection="1">
      <alignment horizontal="left" vertical="top" wrapText="1"/>
      <protection locked="0"/>
    </xf>
    <xf numFmtId="41" fontId="5" fillId="0" borderId="12" xfId="2" applyNumberFormat="1" applyFont="1" applyBorder="1" applyAlignment="1" applyProtection="1">
      <alignment horizontal="left" wrapText="1"/>
      <protection locked="0"/>
    </xf>
    <xf numFmtId="41" fontId="25" fillId="0" borderId="16" xfId="2" applyNumberFormat="1" applyFont="1" applyBorder="1" applyAlignment="1" applyProtection="1">
      <alignment horizontal="right" vertical="top" wrapText="1"/>
      <protection locked="0"/>
    </xf>
    <xf numFmtId="0" fontId="8" fillId="0" borderId="0" xfId="1" applyFont="1" applyAlignment="1" applyProtection="1">
      <alignment wrapText="1"/>
      <protection locked="0"/>
    </xf>
    <xf numFmtId="0" fontId="26" fillId="0" borderId="0" xfId="1" applyFont="1" applyAlignment="1" applyProtection="1">
      <alignment horizontal="center" wrapText="1"/>
      <protection locked="0"/>
    </xf>
    <xf numFmtId="41" fontId="2" fillId="0" borderId="0" xfId="2" applyNumberFormat="1" applyFont="1" applyProtection="1">
      <protection locked="0"/>
    </xf>
    <xf numFmtId="0" fontId="5" fillId="0" borderId="23" xfId="1" applyFont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5" fillId="0" borderId="22" xfId="1" applyFont="1" applyBorder="1" applyAlignment="1" applyProtection="1">
      <alignment horizontal="center"/>
      <protection locked="0"/>
    </xf>
    <xf numFmtId="0" fontId="5" fillId="0" borderId="23" xfId="1" applyFont="1" applyBorder="1" applyAlignment="1" applyProtection="1">
      <alignment horizontal="center" vertical="top" wrapText="1"/>
      <protection locked="0"/>
    </xf>
    <xf numFmtId="0" fontId="5" fillId="0" borderId="8" xfId="1" applyFont="1" applyBorder="1" applyAlignment="1" applyProtection="1">
      <alignment horizontal="center" vertical="top" wrapText="1"/>
      <protection locked="0"/>
    </xf>
    <xf numFmtId="0" fontId="5" fillId="0" borderId="22" xfId="1" applyFont="1" applyBorder="1" applyAlignment="1" applyProtection="1">
      <alignment horizontal="center" vertical="top" wrapText="1"/>
      <protection locked="0"/>
    </xf>
    <xf numFmtId="0" fontId="7" fillId="0" borderId="24" xfId="1" applyFont="1" applyBorder="1" applyAlignment="1" applyProtection="1">
      <alignment vertical="top" wrapText="1"/>
      <protection locked="0"/>
    </xf>
    <xf numFmtId="0" fontId="22" fillId="0" borderId="24" xfId="1" applyFont="1" applyBorder="1" applyAlignment="1" applyProtection="1">
      <alignment vertical="top" wrapText="1"/>
      <protection locked="0"/>
    </xf>
    <xf numFmtId="41" fontId="2" fillId="0" borderId="0" xfId="2" applyNumberFormat="1" applyFont="1" applyBorder="1" applyProtection="1">
      <protection locked="0"/>
    </xf>
    <xf numFmtId="41" fontId="4" fillId="0" borderId="26" xfId="2" applyNumberFormat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  <xf numFmtId="167" fontId="15" fillId="3" borderId="0" xfId="1" applyNumberFormat="1" applyFont="1" applyFill="1" applyAlignment="1" applyProtection="1">
      <alignment horizontal="left" vertical="center"/>
      <protection locked="0"/>
    </xf>
    <xf numFmtId="41" fontId="5" fillId="0" borderId="23" xfId="2" applyNumberFormat="1" applyFont="1" applyBorder="1" applyAlignment="1" applyProtection="1">
      <alignment horizontal="left" vertical="top" wrapText="1"/>
      <protection locked="0"/>
    </xf>
    <xf numFmtId="41" fontId="5" fillId="0" borderId="8" xfId="2" applyNumberFormat="1" applyFont="1" applyBorder="1" applyAlignment="1" applyProtection="1">
      <alignment horizontal="left" vertical="top" wrapText="1"/>
      <protection locked="0"/>
    </xf>
    <xf numFmtId="41" fontId="5" fillId="0" borderId="22" xfId="2" applyNumberFormat="1" applyFont="1" applyBorder="1" applyAlignment="1" applyProtection="1">
      <alignment horizontal="left" vertical="top" wrapText="1"/>
      <protection locked="0"/>
    </xf>
    <xf numFmtId="41" fontId="13" fillId="0" borderId="0" xfId="2" applyNumberFormat="1" applyFont="1" applyBorder="1" applyAlignment="1" applyProtection="1">
      <alignment horizontal="center" wrapText="1"/>
      <protection locked="0"/>
    </xf>
    <xf numFmtId="0" fontId="5" fillId="0" borderId="2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20" fillId="0" borderId="23" xfId="1" applyFont="1" applyBorder="1" applyAlignment="1">
      <alignment horizontal="center" vertical="top" wrapText="1"/>
    </xf>
    <xf numFmtId="0" fontId="20" fillId="0" borderId="8" xfId="1" applyFont="1" applyBorder="1" applyAlignment="1">
      <alignment horizontal="center" vertical="top" wrapText="1"/>
    </xf>
    <xf numFmtId="0" fontId="20" fillId="0" borderId="22" xfId="1" applyFont="1" applyBorder="1" applyAlignment="1">
      <alignment horizontal="center" vertical="top" wrapText="1"/>
    </xf>
    <xf numFmtId="0" fontId="5" fillId="0" borderId="2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</cellXfs>
  <cellStyles count="3">
    <cellStyle name="Comma 3" xfId="2" xr:uid="{B04D366C-58C9-4E3B-9716-B6DC56740E09}"/>
    <cellStyle name="Normal" xfId="0" builtinId="0"/>
    <cellStyle name="Normal 3" xfId="1" xr:uid="{02D51438-41C6-48C0-BEDB-EDA3B05484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DCF8460-1380-4CC0-AE27-D882A3D184BE}"/>
            </a:ext>
          </a:extLst>
        </xdr:cNvPr>
        <xdr:cNvSpPr>
          <a:spLocks noChangeArrowheads="1"/>
        </xdr:cNvSpPr>
      </xdr:nvSpPr>
      <xdr:spPr bwMode="auto">
        <a:xfrm>
          <a:off x="5953125" y="5800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CBFA562-3016-4448-B37D-63659E6D5D0E}"/>
            </a:ext>
          </a:extLst>
        </xdr:cNvPr>
        <xdr:cNvSpPr>
          <a:spLocks noChangeArrowheads="1"/>
        </xdr:cNvSpPr>
      </xdr:nvSpPr>
      <xdr:spPr bwMode="auto">
        <a:xfrm>
          <a:off x="5953125" y="1933575"/>
          <a:ext cx="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57</xdr:row>
      <xdr:rowOff>0</xdr:rowOff>
    </xdr:from>
    <xdr:to>
      <xdr:col>10</xdr:col>
      <xdr:colOff>104775</xdr:colOff>
      <xdr:row>57</xdr:row>
      <xdr:rowOff>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F4E4BF8B-0746-4790-9936-5840FB8A336C}"/>
            </a:ext>
          </a:extLst>
        </xdr:cNvPr>
        <xdr:cNvSpPr>
          <a:spLocks noChangeArrowheads="1"/>
        </xdr:cNvSpPr>
      </xdr:nvSpPr>
      <xdr:spPr bwMode="auto">
        <a:xfrm>
          <a:off x="7143750" y="11401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57</xdr:row>
      <xdr:rowOff>0</xdr:rowOff>
    </xdr:from>
    <xdr:to>
      <xdr:col>10</xdr:col>
      <xdr:colOff>104775</xdr:colOff>
      <xdr:row>57</xdr:row>
      <xdr:rowOff>0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C7F54805-4E59-4BF0-8026-08AAFC59FC98}"/>
            </a:ext>
          </a:extLst>
        </xdr:cNvPr>
        <xdr:cNvSpPr>
          <a:spLocks noChangeArrowheads="1"/>
        </xdr:cNvSpPr>
      </xdr:nvSpPr>
      <xdr:spPr bwMode="auto">
        <a:xfrm>
          <a:off x="7143750" y="11401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3AC3F71E-D05E-42C3-A025-B4DCA0820D4E}"/>
            </a:ext>
          </a:extLst>
        </xdr:cNvPr>
        <xdr:cNvSpPr txBox="1">
          <a:spLocks noChangeArrowheads="1"/>
        </xdr:cNvSpPr>
      </xdr:nvSpPr>
      <xdr:spPr bwMode="auto">
        <a:xfrm>
          <a:off x="2066925" y="1009650"/>
          <a:ext cx="561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E19A1661-2AAB-446F-823D-0A5B243D53E1}"/>
            </a:ext>
          </a:extLst>
        </xdr:cNvPr>
        <xdr:cNvSpPr txBox="1">
          <a:spLocks noChangeArrowheads="1"/>
        </xdr:cNvSpPr>
      </xdr:nvSpPr>
      <xdr:spPr bwMode="auto">
        <a:xfrm>
          <a:off x="2686050" y="1009650"/>
          <a:ext cx="952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804485A2-A67E-4889-90C2-E894A484419A}"/>
            </a:ext>
          </a:extLst>
        </xdr:cNvPr>
        <xdr:cNvSpPr txBox="1">
          <a:spLocks noChangeArrowheads="1"/>
        </xdr:cNvSpPr>
      </xdr:nvSpPr>
      <xdr:spPr bwMode="auto">
        <a:xfrm>
          <a:off x="3695700" y="1009650"/>
          <a:ext cx="4191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7F3D9BAB-0CDF-4EEE-AB63-0C14233E3E6B}"/>
            </a:ext>
          </a:extLst>
        </xdr:cNvPr>
        <xdr:cNvSpPr txBox="1">
          <a:spLocks noChangeArrowheads="1"/>
        </xdr:cNvSpPr>
      </xdr:nvSpPr>
      <xdr:spPr bwMode="auto">
        <a:xfrm>
          <a:off x="2065020" y="800100"/>
          <a:ext cx="560132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48210C88-50FC-4590-AB24-A725A330236A}"/>
            </a:ext>
          </a:extLst>
        </xdr:cNvPr>
        <xdr:cNvSpPr txBox="1">
          <a:spLocks noChangeArrowheads="1"/>
        </xdr:cNvSpPr>
      </xdr:nvSpPr>
      <xdr:spPr bwMode="auto">
        <a:xfrm>
          <a:off x="2686050" y="807720"/>
          <a:ext cx="946753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65795FF6-79B7-494E-B0F4-03425FA91D85}"/>
            </a:ext>
          </a:extLst>
        </xdr:cNvPr>
        <xdr:cNvSpPr txBox="1">
          <a:spLocks noChangeArrowheads="1"/>
        </xdr:cNvSpPr>
      </xdr:nvSpPr>
      <xdr:spPr bwMode="auto">
        <a:xfrm>
          <a:off x="3693795" y="807720"/>
          <a:ext cx="424116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5ECD6E31-4FD2-468E-B37F-A8467A77220C}"/>
            </a:ext>
          </a:extLst>
        </xdr:cNvPr>
        <xdr:cNvSpPr txBox="1">
          <a:spLocks noChangeArrowheads="1"/>
        </xdr:cNvSpPr>
      </xdr:nvSpPr>
      <xdr:spPr bwMode="auto">
        <a:xfrm>
          <a:off x="4808220" y="807720"/>
          <a:ext cx="584774" cy="177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9EDD673B-1CAC-4E2B-8386-532AD88BD3C1}"/>
            </a:ext>
          </a:extLst>
        </xdr:cNvPr>
        <xdr:cNvSpPr txBox="1">
          <a:spLocks noChangeArrowheads="1"/>
        </xdr:cNvSpPr>
      </xdr:nvSpPr>
      <xdr:spPr bwMode="auto">
        <a:xfrm>
          <a:off x="5452110" y="807720"/>
          <a:ext cx="1032526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9EF5030C-ED35-4281-A9AC-642B630C63FF}"/>
            </a:ext>
          </a:extLst>
        </xdr:cNvPr>
        <xdr:cNvSpPr txBox="1">
          <a:spLocks noChangeArrowheads="1"/>
        </xdr:cNvSpPr>
      </xdr:nvSpPr>
      <xdr:spPr bwMode="auto">
        <a:xfrm>
          <a:off x="6536055" y="807720"/>
          <a:ext cx="321919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14C5A26D-1400-4881-A8D9-786795B9F6B6}"/>
            </a:ext>
          </a:extLst>
        </xdr:cNvPr>
        <xdr:cNvSpPr txBox="1">
          <a:spLocks noChangeArrowheads="1"/>
        </xdr:cNvSpPr>
      </xdr:nvSpPr>
      <xdr:spPr bwMode="auto">
        <a:xfrm>
          <a:off x="4810125" y="1009650"/>
          <a:ext cx="5810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A3B2C768-F4D0-4BCE-8CDD-3A8ADFECEBEC}"/>
            </a:ext>
          </a:extLst>
        </xdr:cNvPr>
        <xdr:cNvSpPr txBox="1">
          <a:spLocks noChangeArrowheads="1"/>
        </xdr:cNvSpPr>
      </xdr:nvSpPr>
      <xdr:spPr bwMode="auto">
        <a:xfrm>
          <a:off x="5448300" y="1009650"/>
          <a:ext cx="10287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20C19C8A-4516-4665-B22A-E5AACF02A100}"/>
            </a:ext>
          </a:extLst>
        </xdr:cNvPr>
        <xdr:cNvSpPr txBox="1">
          <a:spLocks noChangeArrowheads="1"/>
        </xdr:cNvSpPr>
      </xdr:nvSpPr>
      <xdr:spPr bwMode="auto">
        <a:xfrm>
          <a:off x="6536055" y="1017270"/>
          <a:ext cx="321919" cy="1831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248643</xdr:colOff>
      <xdr:row>2</xdr:row>
      <xdr:rowOff>25401</xdr:rowOff>
    </xdr:from>
    <xdr:ext cx="1643658" cy="850900"/>
    <xdr:pic>
      <xdr:nvPicPr>
        <xdr:cNvPr id="18" name="Picture 17">
          <a:extLst>
            <a:ext uri="{FF2B5EF4-FFF2-40B4-BE49-F238E27FC236}">
              <a16:creationId xmlns:a16="http://schemas.microsoft.com/office/drawing/2014/main" id="{8A8A34BF-240E-41B0-98FF-7DDFBECB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425451"/>
          <a:ext cx="1643658" cy="8509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8C776ED-6388-48D6-B12A-E46A269C0AA9}"/>
            </a:ext>
          </a:extLst>
        </xdr:cNvPr>
        <xdr:cNvSpPr>
          <a:spLocks noChangeArrowheads="1"/>
        </xdr:cNvSpPr>
      </xdr:nvSpPr>
      <xdr:spPr bwMode="auto">
        <a:xfrm>
          <a:off x="4581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D1AB740-C6AE-49EB-AD35-36AA0F800587}"/>
            </a:ext>
          </a:extLst>
        </xdr:cNvPr>
        <xdr:cNvSpPr>
          <a:spLocks noChangeArrowheads="1"/>
        </xdr:cNvSpPr>
      </xdr:nvSpPr>
      <xdr:spPr bwMode="auto">
        <a:xfrm>
          <a:off x="4581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797F5CF-F5C5-4D4E-8DD9-4606ADE16058}"/>
            </a:ext>
          </a:extLst>
        </xdr:cNvPr>
        <xdr:cNvSpPr>
          <a:spLocks noChangeArrowheads="1"/>
        </xdr:cNvSpPr>
      </xdr:nvSpPr>
      <xdr:spPr bwMode="auto">
        <a:xfrm>
          <a:off x="5772150" y="5905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02BE7-DDBF-4B37-A325-BDC328F5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EF5B309-54E9-4AEB-8A62-65D098CDD560}"/>
            </a:ext>
          </a:extLst>
        </xdr:cNvPr>
        <xdr:cNvSpPr>
          <a:spLocks noChangeArrowheads="1"/>
        </xdr:cNvSpPr>
      </xdr:nvSpPr>
      <xdr:spPr bwMode="auto">
        <a:xfrm>
          <a:off x="5772150" y="200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ED07347-FAA4-4922-95C7-EC263117C701}"/>
            </a:ext>
          </a:extLst>
        </xdr:cNvPr>
        <xdr:cNvSpPr>
          <a:spLocks noChangeArrowheads="1"/>
        </xdr:cNvSpPr>
      </xdr:nvSpPr>
      <xdr:spPr bwMode="auto">
        <a:xfrm>
          <a:off x="9886950" y="5905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0F58051-2453-4FFB-B0B1-706AB0D289E6}"/>
            </a:ext>
          </a:extLst>
        </xdr:cNvPr>
        <xdr:cNvSpPr>
          <a:spLocks noChangeArrowheads="1"/>
        </xdr:cNvSpPr>
      </xdr:nvSpPr>
      <xdr:spPr bwMode="auto">
        <a:xfrm>
          <a:off x="9886950" y="200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2E2EDBC-8E42-4D53-BD96-F0B40BFE58CF}"/>
            </a:ext>
          </a:extLst>
        </xdr:cNvPr>
        <xdr:cNvSpPr>
          <a:spLocks noChangeArrowheads="1"/>
        </xdr:cNvSpPr>
      </xdr:nvSpPr>
      <xdr:spPr bwMode="auto">
        <a:xfrm>
          <a:off x="8515350" y="5905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D48604E-926B-43DE-BB43-3DA8C60FF700}"/>
            </a:ext>
          </a:extLst>
        </xdr:cNvPr>
        <xdr:cNvSpPr>
          <a:spLocks noChangeArrowheads="1"/>
        </xdr:cNvSpPr>
      </xdr:nvSpPr>
      <xdr:spPr bwMode="auto">
        <a:xfrm>
          <a:off x="8515350" y="200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6E8D5B6-79FE-4ACE-85D5-A293EFCFD806}">
  <we:reference id="wa200000095" version="2.1.1.0" store="en-US" storeType="OMEX"/>
  <we:alternateReferences>
    <we:reference id="wa200000095" version="2.1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_xldudf_SCOTT_DESC</we:customFunctionIds>
        <we:customFunctionIds>_xldudf_SCOTT_GL</we:customFunctionIds>
        <we:customFunctionIds>_xldudf_SCOTT_NGL</we:customFunctionIds>
        <we:customFunctionIds>_xldudf_SCOTT_COMRANGE</we:customFunctionIds>
        <we:customFunctionIds>_xldudf_SCOTT_CHART</we:customFunctionIds>
        <we:customFunctionIds>_xldudf_SCOTT_LIST</we:customFunctionIds>
        <we:customFunctionIds>_xldudf_SCOTT_GLMULTI</we:customFunctionIds>
        <we:customFunctionIds>_xldudf_SCOTT_BUDGET</we:customFunctionIds>
        <we:customFunctionIds>_xldudf_SCOTT_BUDGETR</we:customFunctionIds>
        <we:customFunctionIds>_xldudf_SCOTT_BUDGETMULTI</we:customFunctionIds>
        <we:customFunctionIds>_xldudf_SCOTT_QUERY</we:customFunctionIds>
        <we:customFunctionIds>_xldudf_SCOTT_TRACK</we:customFunctionIds>
        <we:customFunctionIds>_xldudf_SCOTT_TRACKR</we:customFunctionIds>
        <we:customFunctionIds>_xldudf_SCOTT_TRACKM</we:customFunctionIds>
        <we:customFunctionIds>_xldudf_SCOTT_GLMULTITRACK</we:customFunctionIds>
        <we:customFunctionIds>_xldudf_SCOTT_XNI</we:customFunctionIds>
        <we:customFunctionIds>_xldudf_SCOTT_XINVOICE</we:customFunctionIds>
        <we:customFunctionIds>_xldudf_SCOTT_XINVOICE_HEADER</we:customFunctionIds>
        <we:customFunctionIds>_xldudf_SCOTT_XINVOICE_SUM</we:customFunctionIds>
        <we:customFunctionIds>_xldudf_SCOTT_XBILL</we:customFunctionIds>
        <we:customFunctionIds>_xldudf_SCOTT_XBILL_HEADER</we:customFunctionIds>
        <we:customFunctionIds>_xldudf_SCOTT_XBILL_SUM</we:customFunctionIds>
        <we:customFunctionIds>_xldudf_SCOTT_XPAYMENT</we:customFunctionIds>
        <we:customFunctionIds>_xldudf_SCOTT_XGLTRX</we:customFunctionIds>
        <we:customFunctionIds>_xldudf_SCOTT_QCLASS</we:customFunctionIds>
        <we:customFunctionIds>_xldudf_SCOTT_QCLASSR</we:customFunctionIds>
        <we:customFunctionIds>_xldudf_SCOTT_QDEPT</we:customFunctionIds>
        <we:customFunctionIds>_xldudf_SCOTT_QDEPTR</we:customFunctionIds>
        <we:customFunctionIds>_xldudf_SCOTT_QCLASS_DEPT</we:customFunctionIds>
        <we:customFunctionIds>_xldudf_SCOTT_QCUSTOMER</we:customFunctionIds>
        <we:customFunctionIds>_xldudf_SCOTT_QVENDOR</we:customFunctionIds>
        <we:customFunctionIds>_xldudf_SCOTT_QBUDGETALL</we:customFunctionIds>
        <we:customFunctionIds>_xldudf_SCOTT_QBUDGETALLR</we:customFunctionIds>
        <we:customFunctionIds>_xldudf_SCOTT_QBUDGETALLMULTI</we:customFunctionIds>
        <we:customFunctionIds>_xldudf_SCOTT_QALL</we:customFunctionIds>
        <we:customFunctionIds>_xldudf_SCOTT_QALLR</we:customFunctionIds>
        <we:customFunctionIds>_xldudf_SCOTT_QALLMULTI</we:customFunctionIds>
        <we:customFunctionIds>_xldudf_SCOTT_QNI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13DD-4741-422A-924D-7F8929969BCD}">
  <dimension ref="A1:N57"/>
  <sheetViews>
    <sheetView topLeftCell="A26" zoomScaleNormal="100" zoomScaleSheetLayoutView="80" workbookViewId="0">
      <selection activeCell="N32" sqref="N32"/>
    </sheetView>
  </sheetViews>
  <sheetFormatPr defaultRowHeight="12.75" x14ac:dyDescent="0.2"/>
  <cols>
    <col min="1" max="1" width="35.28515625" style="1" customWidth="1"/>
    <col min="2" max="2" width="16.140625" style="2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40"/>
      <c r="B1" s="144" t="s">
        <v>46</v>
      </c>
      <c r="C1" s="144"/>
      <c r="D1" s="144"/>
      <c r="E1" s="144"/>
      <c r="F1" s="144"/>
      <c r="G1" s="144"/>
      <c r="H1" s="144"/>
      <c r="I1" s="144"/>
      <c r="J1" s="144"/>
      <c r="L1" s="76" t="s">
        <v>45</v>
      </c>
      <c r="M1" s="79"/>
    </row>
    <row r="2" spans="1:13" ht="30.75" customHeight="1" x14ac:dyDescent="0.2">
      <c r="A2" s="140"/>
      <c r="B2" s="145" t="s">
        <v>44</v>
      </c>
      <c r="C2" s="145"/>
      <c r="D2" s="145"/>
      <c r="E2" s="145"/>
      <c r="F2" s="145"/>
      <c r="G2" s="145"/>
      <c r="H2" s="145"/>
      <c r="I2" s="145"/>
      <c r="J2" s="145"/>
      <c r="L2" s="78" t="s">
        <v>43</v>
      </c>
      <c r="M2" s="77"/>
    </row>
    <row r="3" spans="1:13" ht="24" customHeight="1" x14ac:dyDescent="0.2">
      <c r="A3" s="140"/>
      <c r="B3" s="141" t="s">
        <v>42</v>
      </c>
      <c r="C3" s="142"/>
      <c r="D3" s="142"/>
      <c r="E3" s="142"/>
      <c r="F3" s="142"/>
      <c r="G3" s="142"/>
      <c r="H3" s="142"/>
      <c r="I3" s="142"/>
      <c r="J3" s="143"/>
      <c r="L3" s="75"/>
    </row>
    <row r="4" spans="1:13" ht="14.25" customHeight="1" x14ac:dyDescent="0.2">
      <c r="A4" s="140"/>
      <c r="B4" s="146" t="s">
        <v>41</v>
      </c>
      <c r="C4" s="148"/>
      <c r="D4" s="149" t="s">
        <v>40</v>
      </c>
      <c r="E4" s="150"/>
      <c r="F4" s="151"/>
      <c r="G4" s="152" t="s">
        <v>39</v>
      </c>
      <c r="H4" s="149" t="s">
        <v>38</v>
      </c>
      <c r="I4" s="150"/>
      <c r="J4" s="151"/>
      <c r="L4" s="75"/>
    </row>
    <row r="5" spans="1:13" ht="16.5" customHeight="1" x14ac:dyDescent="0.2">
      <c r="A5" s="140"/>
      <c r="B5" s="146"/>
      <c r="C5" s="148"/>
      <c r="D5" s="155"/>
      <c r="E5" s="155"/>
      <c r="F5" s="155"/>
      <c r="G5" s="152"/>
      <c r="H5" s="156"/>
      <c r="I5" s="156"/>
      <c r="J5" s="156"/>
      <c r="L5" s="75"/>
    </row>
    <row r="6" spans="1:13" ht="21" customHeight="1" x14ac:dyDescent="0.2">
      <c r="A6" s="140"/>
      <c r="B6" s="147"/>
      <c r="C6" s="148"/>
      <c r="D6" s="153"/>
      <c r="E6" s="153"/>
      <c r="F6" s="153"/>
      <c r="G6" s="152"/>
      <c r="H6" s="154"/>
      <c r="I6" s="154"/>
      <c r="J6" s="154"/>
      <c r="L6" s="75"/>
    </row>
    <row r="8" spans="1:13" ht="20.25" x14ac:dyDescent="0.3">
      <c r="A8" s="73" t="s">
        <v>37</v>
      </c>
      <c r="B8" s="74"/>
      <c r="C8" s="73"/>
      <c r="D8" s="73"/>
      <c r="E8" s="73"/>
      <c r="F8" s="73"/>
      <c r="G8" s="73"/>
      <c r="H8" s="73"/>
      <c r="I8" s="73"/>
      <c r="J8" s="73"/>
      <c r="K8" s="72"/>
      <c r="L8" s="71"/>
    </row>
    <row r="9" spans="1:13" ht="45" x14ac:dyDescent="0.25">
      <c r="A9" s="70"/>
      <c r="B9" s="69" t="s">
        <v>36</v>
      </c>
      <c r="C9" s="67"/>
      <c r="D9" s="67" t="s">
        <v>35</v>
      </c>
      <c r="E9" s="67"/>
      <c r="F9" s="67" t="s">
        <v>34</v>
      </c>
      <c r="G9" s="67"/>
      <c r="H9" s="67" t="s">
        <v>33</v>
      </c>
      <c r="I9" s="67"/>
      <c r="J9" s="67" t="s">
        <v>32</v>
      </c>
      <c r="K9" s="68"/>
      <c r="L9" s="67" t="s">
        <v>31</v>
      </c>
    </row>
    <row r="10" spans="1:13" ht="24" customHeight="1" x14ac:dyDescent="0.25">
      <c r="A10" s="66"/>
      <c r="B10" s="64" t="s">
        <v>30</v>
      </c>
      <c r="C10" s="65"/>
      <c r="D10" s="64" t="s">
        <v>30</v>
      </c>
      <c r="E10" s="64"/>
      <c r="F10" s="64" t="s">
        <v>30</v>
      </c>
      <c r="G10" s="64"/>
      <c r="H10" s="64" t="s">
        <v>30</v>
      </c>
      <c r="I10" s="64"/>
      <c r="J10" s="64" t="s">
        <v>30</v>
      </c>
      <c r="K10" s="64"/>
      <c r="L10" s="64" t="s">
        <v>30</v>
      </c>
    </row>
    <row r="11" spans="1:13" ht="20.100000000000001" customHeight="1" x14ac:dyDescent="0.25">
      <c r="A11" s="63" t="s">
        <v>29</v>
      </c>
      <c r="B11" s="62"/>
      <c r="C11" s="61"/>
      <c r="D11" s="61"/>
      <c r="E11" s="61"/>
      <c r="F11" s="61"/>
      <c r="G11" s="61"/>
      <c r="H11" s="61"/>
      <c r="I11" s="61"/>
      <c r="J11" s="61"/>
      <c r="K11" s="39"/>
    </row>
    <row r="12" spans="1:13" ht="20.100000000000001" customHeight="1" x14ac:dyDescent="0.25">
      <c r="A12" s="56" t="s">
        <v>28</v>
      </c>
      <c r="B12" s="38">
        <v>32022</v>
      </c>
      <c r="C12" s="31"/>
      <c r="D12" s="38"/>
      <c r="E12" s="31"/>
      <c r="F12" s="38"/>
      <c r="G12" s="31"/>
      <c r="H12" s="38"/>
      <c r="I12" s="31"/>
      <c r="J12" s="34">
        <f t="shared" ref="J12:J21" si="0">H12+D12+B12+F12</f>
        <v>32022</v>
      </c>
      <c r="K12" s="26"/>
      <c r="L12" s="38">
        <v>19547.73</v>
      </c>
    </row>
    <row r="13" spans="1:13" ht="20.100000000000001" customHeight="1" x14ac:dyDescent="0.25">
      <c r="A13" s="56" t="s">
        <v>27</v>
      </c>
      <c r="B13" s="38">
        <v>7468.25</v>
      </c>
      <c r="C13" s="31"/>
      <c r="D13" s="38"/>
      <c r="E13" s="31"/>
      <c r="F13" s="38"/>
      <c r="G13" s="31"/>
      <c r="H13" s="38"/>
      <c r="I13" s="31"/>
      <c r="J13" s="34">
        <f t="shared" si="0"/>
        <v>7468.25</v>
      </c>
      <c r="K13" s="26"/>
      <c r="L13" s="38">
        <v>4180</v>
      </c>
    </row>
    <row r="14" spans="1:13" ht="20.100000000000001" customHeight="1" x14ac:dyDescent="0.25">
      <c r="A14" s="56" t="s">
        <v>26</v>
      </c>
      <c r="B14" s="38">
        <v>34.89</v>
      </c>
      <c r="C14" s="31"/>
      <c r="D14" s="38"/>
      <c r="E14" s="31"/>
      <c r="F14" s="38"/>
      <c r="G14" s="31"/>
      <c r="H14" s="38"/>
      <c r="I14" s="31"/>
      <c r="J14" s="34">
        <f t="shared" si="0"/>
        <v>34.89</v>
      </c>
      <c r="K14" s="26"/>
      <c r="L14" s="38">
        <v>28.98</v>
      </c>
    </row>
    <row r="15" spans="1:13" ht="20.100000000000001" customHeight="1" x14ac:dyDescent="0.25">
      <c r="A15" s="56"/>
      <c r="B15" s="38"/>
      <c r="C15" s="31"/>
      <c r="D15" s="38"/>
      <c r="E15" s="31"/>
      <c r="F15" s="38"/>
      <c r="G15" s="31"/>
      <c r="H15" s="38"/>
      <c r="I15" s="31"/>
      <c r="J15" s="34">
        <f t="shared" si="0"/>
        <v>0</v>
      </c>
      <c r="K15" s="26"/>
      <c r="L15" s="38"/>
    </row>
    <row r="16" spans="1:13" ht="20.100000000000001" customHeight="1" x14ac:dyDescent="0.25">
      <c r="A16" s="56"/>
      <c r="B16" s="38"/>
      <c r="C16" s="31"/>
      <c r="D16" s="38"/>
      <c r="E16" s="31"/>
      <c r="F16" s="38"/>
      <c r="G16" s="31"/>
      <c r="H16" s="38"/>
      <c r="I16" s="31"/>
      <c r="J16" s="34">
        <f t="shared" si="0"/>
        <v>0</v>
      </c>
      <c r="K16" s="26"/>
      <c r="L16" s="38"/>
    </row>
    <row r="17" spans="1:14" ht="15" x14ac:dyDescent="0.25">
      <c r="A17" s="56"/>
      <c r="B17" s="38"/>
      <c r="C17" s="31"/>
      <c r="D17" s="38"/>
      <c r="E17" s="31"/>
      <c r="F17" s="38"/>
      <c r="G17" s="31"/>
      <c r="H17" s="38"/>
      <c r="I17" s="31"/>
      <c r="J17" s="34">
        <f t="shared" si="0"/>
        <v>0</v>
      </c>
      <c r="K17" s="26"/>
      <c r="L17" s="38"/>
    </row>
    <row r="18" spans="1:14" ht="20.100000000000001" customHeight="1" x14ac:dyDescent="0.25">
      <c r="A18" s="56"/>
      <c r="B18" s="38"/>
      <c r="C18" s="31"/>
      <c r="D18" s="38"/>
      <c r="E18" s="31"/>
      <c r="F18" s="38"/>
      <c r="G18" s="31"/>
      <c r="H18" s="38"/>
      <c r="I18" s="31"/>
      <c r="J18" s="34">
        <f t="shared" si="0"/>
        <v>0</v>
      </c>
      <c r="K18" s="26"/>
      <c r="L18" s="38"/>
    </row>
    <row r="19" spans="1:14" ht="15" x14ac:dyDescent="0.25">
      <c r="A19" s="56"/>
      <c r="B19" s="38"/>
      <c r="C19" s="31"/>
      <c r="D19" s="38"/>
      <c r="E19" s="31"/>
      <c r="F19" s="38"/>
      <c r="G19" s="31"/>
      <c r="H19" s="38"/>
      <c r="I19" s="31"/>
      <c r="J19" s="34">
        <f t="shared" si="0"/>
        <v>0</v>
      </c>
      <c r="K19" s="26"/>
      <c r="L19" s="38"/>
    </row>
    <row r="20" spans="1:14" ht="20.100000000000001" customHeight="1" x14ac:dyDescent="0.25">
      <c r="A20" s="56"/>
      <c r="B20" s="38"/>
      <c r="C20" s="31"/>
      <c r="D20" s="38"/>
      <c r="E20" s="31"/>
      <c r="F20" s="38"/>
      <c r="G20" s="31"/>
      <c r="H20" s="38"/>
      <c r="I20" s="31"/>
      <c r="J20" s="34">
        <f t="shared" si="0"/>
        <v>0</v>
      </c>
      <c r="K20" s="26"/>
      <c r="L20" s="38"/>
    </row>
    <row r="21" spans="1:14" ht="17.25" customHeight="1" thickBot="1" x14ac:dyDescent="0.3">
      <c r="A21" s="52" t="s">
        <v>25</v>
      </c>
      <c r="B21" s="29">
        <f>SUM(B12:B20)</f>
        <v>39525.14</v>
      </c>
      <c r="C21" s="55"/>
      <c r="D21" s="29">
        <f>SUM(D12:D20)</f>
        <v>0</v>
      </c>
      <c r="E21" s="31"/>
      <c r="F21" s="29">
        <f>SUM(F12:F20)</f>
        <v>0</v>
      </c>
      <c r="G21" s="31"/>
      <c r="H21" s="29">
        <f>SUM(H12:H20)</f>
        <v>0</v>
      </c>
      <c r="I21" s="31"/>
      <c r="J21" s="60">
        <f t="shared" si="0"/>
        <v>39525.14</v>
      </c>
      <c r="K21" s="26"/>
      <c r="L21" s="29">
        <f>SUM(L12:L20)</f>
        <v>23756.71</v>
      </c>
    </row>
    <row r="22" spans="1:14" ht="16.5" customHeight="1" thickTop="1" x14ac:dyDescent="0.2">
      <c r="A22" s="59"/>
      <c r="B22" s="58"/>
      <c r="C22" s="57"/>
      <c r="D22" s="57"/>
      <c r="E22" s="57"/>
      <c r="F22" s="57"/>
      <c r="G22" s="57"/>
      <c r="H22" s="57"/>
      <c r="I22" s="57"/>
      <c r="J22" s="3" t="str">
        <f>IF(B21+D21+F21+H21-J21=0," ","error")</f>
        <v xml:space="preserve"> </v>
      </c>
      <c r="K22" s="57"/>
      <c r="L22" s="20"/>
    </row>
    <row r="23" spans="1:14" ht="30" x14ac:dyDescent="0.25">
      <c r="A23" s="41" t="s">
        <v>24</v>
      </c>
      <c r="B23" s="40"/>
      <c r="C23" s="39"/>
      <c r="D23" s="39"/>
      <c r="E23" s="39"/>
      <c r="F23" s="39"/>
      <c r="G23" s="39"/>
      <c r="H23" s="39"/>
      <c r="I23" s="39"/>
      <c r="J23" s="39"/>
      <c r="K23" s="39"/>
    </row>
    <row r="24" spans="1:14" ht="20.100000000000001" customHeight="1" x14ac:dyDescent="0.25">
      <c r="A24" s="56" t="s">
        <v>23</v>
      </c>
      <c r="B24" s="38"/>
      <c r="C24" s="31"/>
      <c r="D24" s="38"/>
      <c r="E24" s="31"/>
      <c r="F24" s="38"/>
      <c r="G24" s="31"/>
      <c r="H24" s="38"/>
      <c r="I24" s="31"/>
      <c r="J24" s="34">
        <f>H24+D24+B24+F24</f>
        <v>0</v>
      </c>
      <c r="K24" s="26"/>
      <c r="L24" s="38"/>
    </row>
    <row r="25" spans="1:14" ht="20.100000000000001" customHeight="1" x14ac:dyDescent="0.25">
      <c r="A25" s="56" t="s">
        <v>22</v>
      </c>
      <c r="B25" s="38"/>
      <c r="C25" s="31"/>
      <c r="D25" s="38"/>
      <c r="E25" s="31"/>
      <c r="F25" s="38"/>
      <c r="G25" s="31"/>
      <c r="H25" s="38"/>
      <c r="I25" s="31"/>
      <c r="J25" s="34">
        <f>H25+D25+B25+F25</f>
        <v>0</v>
      </c>
      <c r="K25" s="26"/>
      <c r="L25" s="38"/>
    </row>
    <row r="26" spans="1:14" ht="17.25" customHeight="1" thickBot="1" x14ac:dyDescent="0.3">
      <c r="A26" s="52" t="s">
        <v>21</v>
      </c>
      <c r="B26" s="29">
        <f>SUM(B24:B25)</f>
        <v>0</v>
      </c>
      <c r="C26" s="55"/>
      <c r="D26" s="29">
        <f>SUM(D24:D25)</f>
        <v>0</v>
      </c>
      <c r="E26" s="31"/>
      <c r="F26" s="29">
        <f>SUM(F24:F25)</f>
        <v>0</v>
      </c>
      <c r="G26" s="31"/>
      <c r="H26" s="29">
        <f>SUM(H24:H25)</f>
        <v>0</v>
      </c>
      <c r="I26" s="31"/>
      <c r="J26" s="29">
        <f>SUM(J24:J25)</f>
        <v>0</v>
      </c>
      <c r="K26" s="26"/>
      <c r="L26" s="29">
        <f>SUM(L24:L25)</f>
        <v>0</v>
      </c>
    </row>
    <row r="27" spans="1:14" ht="8.25" customHeight="1" thickTop="1" x14ac:dyDescent="0.25">
      <c r="A27" s="54"/>
      <c r="B27" s="35"/>
      <c r="C27" s="53"/>
      <c r="D27" s="35"/>
      <c r="E27" s="53"/>
      <c r="F27" s="35"/>
      <c r="G27" s="53"/>
      <c r="H27" s="35"/>
      <c r="I27" s="51"/>
      <c r="J27" s="30" t="str">
        <f>IF(B26+D26+F26+H26-J26=0," ","error")</f>
        <v xml:space="preserve"> </v>
      </c>
      <c r="K27" s="26"/>
      <c r="L27" s="30"/>
    </row>
    <row r="28" spans="1:14" ht="20.100000000000001" customHeight="1" thickBot="1" x14ac:dyDescent="0.3">
      <c r="A28" s="52" t="s">
        <v>20</v>
      </c>
      <c r="B28" s="50">
        <f>B26+B21</f>
        <v>39525.14</v>
      </c>
      <c r="C28" s="51"/>
      <c r="D28" s="50">
        <f>D26+D21</f>
        <v>0</v>
      </c>
      <c r="E28" s="51"/>
      <c r="F28" s="50">
        <f>F26+F21</f>
        <v>0</v>
      </c>
      <c r="G28" s="51"/>
      <c r="H28" s="50">
        <f>H26+H21</f>
        <v>0</v>
      </c>
      <c r="I28" s="51"/>
      <c r="J28" s="50">
        <f>J26+J21</f>
        <v>39525.14</v>
      </c>
      <c r="K28" s="26"/>
      <c r="L28" s="50">
        <f>L26+L21</f>
        <v>23756.71</v>
      </c>
    </row>
    <row r="29" spans="1:14" ht="16.5" customHeight="1" thickTop="1" x14ac:dyDescent="0.2">
      <c r="B29" s="49"/>
      <c r="C29" s="20"/>
      <c r="D29" s="20"/>
      <c r="E29" s="20"/>
      <c r="F29" s="20"/>
      <c r="G29" s="20"/>
      <c r="H29" s="20"/>
      <c r="I29" s="20"/>
      <c r="J29" s="3" t="str">
        <f>IF(B28+D28+H28-J28=0," ","error")</f>
        <v xml:space="preserve"> </v>
      </c>
      <c r="K29" s="20"/>
      <c r="L29" s="20"/>
    </row>
    <row r="30" spans="1:14" ht="18" customHeight="1" x14ac:dyDescent="0.2">
      <c r="A30" s="48" t="s">
        <v>19</v>
      </c>
      <c r="B30" s="47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4" ht="20.100000000000001" customHeight="1" x14ac:dyDescent="0.25">
      <c r="A31" s="36" t="s">
        <v>18</v>
      </c>
      <c r="B31" s="38">
        <v>391.71</v>
      </c>
      <c r="C31" s="35"/>
      <c r="D31" s="38"/>
      <c r="E31" s="31"/>
      <c r="F31" s="38"/>
      <c r="G31" s="31"/>
      <c r="H31" s="38"/>
      <c r="I31" s="31"/>
      <c r="J31" s="34">
        <f t="shared" ref="J31:J41" si="1">H31+D31+B31+F31</f>
        <v>391.71</v>
      </c>
      <c r="K31" s="30"/>
      <c r="L31" s="38">
        <v>360.6</v>
      </c>
    </row>
    <row r="32" spans="1:14" ht="20.100000000000001" customHeight="1" x14ac:dyDescent="0.25">
      <c r="A32" s="36" t="s">
        <v>17</v>
      </c>
      <c r="B32" s="38">
        <f>1977.59-290.59</f>
        <v>1687</v>
      </c>
      <c r="C32" s="35"/>
      <c r="D32" s="38"/>
      <c r="E32" s="31"/>
      <c r="F32" s="38"/>
      <c r="G32" s="31"/>
      <c r="H32" s="38"/>
      <c r="I32" s="31"/>
      <c r="J32" s="34">
        <f t="shared" si="1"/>
        <v>1687</v>
      </c>
      <c r="K32" s="30"/>
      <c r="L32" s="38">
        <v>1120.1600000000001</v>
      </c>
      <c r="N32" s="20"/>
    </row>
    <row r="33" spans="1:12" ht="20.100000000000001" customHeight="1" x14ac:dyDescent="0.25">
      <c r="A33" s="36" t="s">
        <v>16</v>
      </c>
      <c r="B33" s="38">
        <v>2170.9499999999998</v>
      </c>
      <c r="C33" s="35"/>
      <c r="D33" s="38"/>
      <c r="E33" s="31"/>
      <c r="F33" s="38"/>
      <c r="G33" s="31"/>
      <c r="H33" s="38"/>
      <c r="I33" s="31"/>
      <c r="J33" s="34">
        <f t="shared" si="1"/>
        <v>2170.9499999999998</v>
      </c>
      <c r="K33" s="30"/>
      <c r="L33" s="38">
        <v>1391.9</v>
      </c>
    </row>
    <row r="34" spans="1:12" ht="19.5" customHeight="1" x14ac:dyDescent="0.25">
      <c r="A34" s="36" t="s">
        <v>15</v>
      </c>
      <c r="B34" s="38">
        <v>3893.11</v>
      </c>
      <c r="C34" s="35"/>
      <c r="D34" s="38"/>
      <c r="E34" s="31"/>
      <c r="F34" s="38"/>
      <c r="G34" s="31"/>
      <c r="H34" s="38"/>
      <c r="I34" s="31"/>
      <c r="J34" s="34">
        <f t="shared" si="1"/>
        <v>3893.11</v>
      </c>
      <c r="K34" s="30"/>
      <c r="L34" s="38">
        <v>2018.86</v>
      </c>
    </row>
    <row r="35" spans="1:12" ht="20.100000000000001" customHeight="1" x14ac:dyDescent="0.25">
      <c r="A35" s="36" t="s">
        <v>14</v>
      </c>
      <c r="B35" s="38">
        <v>3794.51</v>
      </c>
      <c r="C35" s="35"/>
      <c r="D35" s="38"/>
      <c r="E35" s="31"/>
      <c r="F35" s="38"/>
      <c r="G35" s="31"/>
      <c r="H35" s="38"/>
      <c r="I35" s="31"/>
      <c r="J35" s="34">
        <f t="shared" si="1"/>
        <v>3794.51</v>
      </c>
      <c r="K35" s="30"/>
      <c r="L35" s="38">
        <v>2778.74</v>
      </c>
    </row>
    <row r="36" spans="1:12" ht="20.100000000000001" customHeight="1" x14ac:dyDescent="0.25">
      <c r="A36" s="36" t="s">
        <v>13</v>
      </c>
      <c r="B36" s="38">
        <v>5251.07</v>
      </c>
      <c r="C36" s="35"/>
      <c r="D36" s="38"/>
      <c r="E36" s="31"/>
      <c r="F36" s="38"/>
      <c r="G36" s="31"/>
      <c r="H36" s="38"/>
      <c r="I36" s="31"/>
      <c r="J36" s="34">
        <f t="shared" si="1"/>
        <v>5251.07</v>
      </c>
      <c r="K36" s="30"/>
      <c r="L36" s="38">
        <v>1670.88</v>
      </c>
    </row>
    <row r="37" spans="1:12" ht="20.100000000000001" customHeight="1" x14ac:dyDescent="0.25">
      <c r="A37" s="36" t="s">
        <v>12</v>
      </c>
      <c r="B37" s="38">
        <v>11548.01</v>
      </c>
      <c r="C37" s="35"/>
      <c r="D37" s="38"/>
      <c r="E37" s="31"/>
      <c r="F37" s="38"/>
      <c r="G37" s="31"/>
      <c r="H37" s="38"/>
      <c r="I37" s="31"/>
      <c r="J37" s="34">
        <f t="shared" si="1"/>
        <v>11548.01</v>
      </c>
      <c r="K37" s="30"/>
      <c r="L37" s="38">
        <v>10354.32</v>
      </c>
    </row>
    <row r="38" spans="1:12" ht="20.100000000000001" customHeight="1" x14ac:dyDescent="0.25">
      <c r="A38" s="36" t="s">
        <v>11</v>
      </c>
      <c r="B38" s="38">
        <v>2626.33</v>
      </c>
      <c r="C38" s="35"/>
      <c r="D38" s="38"/>
      <c r="E38" s="31"/>
      <c r="F38" s="38"/>
      <c r="G38" s="31"/>
      <c r="H38" s="38"/>
      <c r="I38" s="31"/>
      <c r="J38" s="34">
        <f t="shared" si="1"/>
        <v>2626.33</v>
      </c>
      <c r="K38" s="30"/>
      <c r="L38" s="38">
        <v>1733.89</v>
      </c>
    </row>
    <row r="39" spans="1:12" ht="20.100000000000001" customHeight="1" x14ac:dyDescent="0.25">
      <c r="A39" s="36"/>
      <c r="B39" s="38"/>
      <c r="C39" s="35"/>
      <c r="D39" s="38"/>
      <c r="E39" s="31"/>
      <c r="F39" s="38"/>
      <c r="G39" s="31"/>
      <c r="H39" s="38"/>
      <c r="I39" s="31"/>
      <c r="J39" s="34">
        <f t="shared" si="1"/>
        <v>0</v>
      </c>
      <c r="K39" s="30"/>
      <c r="L39" s="38"/>
    </row>
    <row r="40" spans="1:12" ht="20.100000000000001" customHeight="1" x14ac:dyDescent="0.25">
      <c r="A40" s="45"/>
      <c r="B40" s="38"/>
      <c r="C40" s="35"/>
      <c r="D40" s="38"/>
      <c r="E40" s="31"/>
      <c r="F40" s="38"/>
      <c r="G40" s="31"/>
      <c r="H40" s="38"/>
      <c r="I40" s="31"/>
      <c r="J40" s="34">
        <f t="shared" si="1"/>
        <v>0</v>
      </c>
      <c r="K40" s="30"/>
      <c r="L40" s="38"/>
    </row>
    <row r="41" spans="1:12" ht="20.100000000000001" customHeight="1" thickBot="1" x14ac:dyDescent="0.3">
      <c r="A41" s="36"/>
      <c r="B41" s="33"/>
      <c r="C41" s="35"/>
      <c r="D41" s="33"/>
      <c r="E41" s="31"/>
      <c r="F41" s="33"/>
      <c r="G41" s="31"/>
      <c r="H41" s="33"/>
      <c r="I41" s="31"/>
      <c r="J41" s="34">
        <f t="shared" si="1"/>
        <v>0</v>
      </c>
      <c r="K41" s="30"/>
      <c r="L41" s="33"/>
    </row>
    <row r="42" spans="1:12" ht="20.100000000000001" customHeight="1" thickTop="1" thickBot="1" x14ac:dyDescent="0.3">
      <c r="A42" s="7" t="s">
        <v>9</v>
      </c>
      <c r="B42" s="29">
        <f>SUM(B31:B41)</f>
        <v>31362.690000000002</v>
      </c>
      <c r="C42" s="32"/>
      <c r="D42" s="29">
        <f>SUM(D31:D41)</f>
        <v>0</v>
      </c>
      <c r="E42" s="31"/>
      <c r="F42" s="29">
        <f>SUM(F31:F41)</f>
        <v>0</v>
      </c>
      <c r="G42" s="31"/>
      <c r="H42" s="29">
        <f>SUM(H31:H41)</f>
        <v>0</v>
      </c>
      <c r="I42" s="31"/>
      <c r="J42" s="29">
        <f>SUM(J31:J41)</f>
        <v>31362.690000000002</v>
      </c>
      <c r="K42" s="30"/>
      <c r="L42" s="29">
        <f>SUM(L31:L41)</f>
        <v>21429.35</v>
      </c>
    </row>
    <row r="43" spans="1:12" s="42" customFormat="1" ht="17.25" customHeight="1" thickTop="1" x14ac:dyDescent="0.2">
      <c r="B43" s="44"/>
      <c r="C43" s="3"/>
      <c r="D43" s="43"/>
      <c r="E43" s="3"/>
      <c r="F43" s="3"/>
      <c r="G43" s="3"/>
      <c r="H43" s="3"/>
      <c r="I43" s="3"/>
      <c r="J43" s="3" t="str">
        <f>IF(B42+D42+F42+H42-J42=0," ","error")</f>
        <v xml:space="preserve"> </v>
      </c>
      <c r="K43" s="3"/>
      <c r="L43" s="3"/>
    </row>
    <row r="44" spans="1:12" ht="30" x14ac:dyDescent="0.25">
      <c r="A44" s="41" t="s">
        <v>8</v>
      </c>
      <c r="B44" s="40"/>
      <c r="C44" s="39"/>
      <c r="D44" s="39"/>
      <c r="E44" s="39"/>
      <c r="F44" s="39"/>
      <c r="G44" s="39"/>
      <c r="H44" s="39"/>
      <c r="I44" s="39"/>
      <c r="J44" s="39"/>
      <c r="K44" s="39"/>
    </row>
    <row r="45" spans="1:12" ht="20.100000000000001" customHeight="1" x14ac:dyDescent="0.25">
      <c r="A45" s="36" t="s">
        <v>7</v>
      </c>
      <c r="B45" s="38">
        <v>10502.24</v>
      </c>
      <c r="C45" s="35"/>
      <c r="D45" s="38"/>
      <c r="E45" s="31"/>
      <c r="F45" s="38"/>
      <c r="G45" s="31"/>
      <c r="H45" s="38"/>
      <c r="I45" s="31"/>
      <c r="J45" s="34">
        <f>H45+D45+F45+B45</f>
        <v>10502.24</v>
      </c>
      <c r="K45" s="30"/>
      <c r="L45" s="38">
        <v>1070.03</v>
      </c>
    </row>
    <row r="46" spans="1:12" ht="20.100000000000001" customHeight="1" x14ac:dyDescent="0.25">
      <c r="A46" s="36" t="s">
        <v>6</v>
      </c>
      <c r="B46" s="37">
        <v>-72</v>
      </c>
      <c r="C46" s="35"/>
      <c r="D46" s="37"/>
      <c r="E46" s="31"/>
      <c r="F46" s="37"/>
      <c r="G46" s="31"/>
      <c r="H46" s="37"/>
      <c r="I46" s="31"/>
      <c r="J46" s="34">
        <f>H46+D46+F46+B46</f>
        <v>-72</v>
      </c>
      <c r="K46" s="30"/>
      <c r="L46" s="37">
        <v>72</v>
      </c>
    </row>
    <row r="47" spans="1:12" ht="20.100000000000001" customHeight="1" thickBot="1" x14ac:dyDescent="0.3">
      <c r="A47" s="36" t="s">
        <v>5</v>
      </c>
      <c r="B47" s="33"/>
      <c r="C47" s="35"/>
      <c r="D47" s="33"/>
      <c r="E47" s="31"/>
      <c r="F47" s="33"/>
      <c r="G47" s="31"/>
      <c r="H47" s="33"/>
      <c r="I47" s="31"/>
      <c r="J47" s="34">
        <f>H47+D47+F47+B47</f>
        <v>0</v>
      </c>
      <c r="K47" s="30"/>
      <c r="L47" s="33"/>
    </row>
    <row r="48" spans="1:12" ht="20.100000000000001" customHeight="1" thickTop="1" thickBot="1" x14ac:dyDescent="0.3">
      <c r="A48" s="7" t="s">
        <v>4</v>
      </c>
      <c r="B48" s="29">
        <f>SUM(B45:B47)</f>
        <v>10430.24</v>
      </c>
      <c r="C48" s="32"/>
      <c r="D48" s="29">
        <f>SUM(D45:D47)</f>
        <v>0</v>
      </c>
      <c r="E48" s="31"/>
      <c r="F48" s="29">
        <f>SUM(F45:F47)</f>
        <v>0</v>
      </c>
      <c r="G48" s="31"/>
      <c r="H48" s="29">
        <f>SUM(H45:H47)</f>
        <v>0</v>
      </c>
      <c r="I48" s="31"/>
      <c r="J48" s="29">
        <f>SUM(J45:J47)</f>
        <v>10430.24</v>
      </c>
      <c r="K48" s="30"/>
      <c r="L48" s="29">
        <f>SUM(L45:L47)</f>
        <v>1142.03</v>
      </c>
    </row>
    <row r="49" spans="1:13" ht="13.5" customHeight="1" thickTop="1" thickBot="1" x14ac:dyDescent="0.25">
      <c r="B49" s="28"/>
      <c r="C49" s="20"/>
      <c r="D49" s="28"/>
      <c r="E49" s="20"/>
      <c r="F49" s="20"/>
      <c r="G49" s="20"/>
      <c r="H49" s="28"/>
      <c r="I49" s="20"/>
      <c r="J49" s="3" t="str">
        <f>IF(B48+D48+F48+H48-J48=0," ","error")</f>
        <v xml:space="preserve"> </v>
      </c>
      <c r="K49" s="20"/>
      <c r="L49" s="20"/>
    </row>
    <row r="50" spans="1:13" s="24" customFormat="1" ht="20.100000000000001" customHeight="1" thickTop="1" thickBot="1" x14ac:dyDescent="0.3">
      <c r="A50" s="27" t="s">
        <v>3</v>
      </c>
      <c r="B50" s="25">
        <f>+B48+B42</f>
        <v>41792.93</v>
      </c>
      <c r="C50" s="26"/>
      <c r="D50" s="25">
        <f>+D48+D42</f>
        <v>0</v>
      </c>
      <c r="E50" s="26"/>
      <c r="F50" s="25">
        <f>+F48+F42</f>
        <v>0</v>
      </c>
      <c r="G50" s="26"/>
      <c r="H50" s="25">
        <f>+H48+H42</f>
        <v>0</v>
      </c>
      <c r="I50" s="26"/>
      <c r="J50" s="25">
        <f>+J48+J42</f>
        <v>41792.93</v>
      </c>
      <c r="K50" s="26"/>
      <c r="L50" s="25">
        <f>+L48+L42</f>
        <v>22571.379999999997</v>
      </c>
    </row>
    <row r="51" spans="1:13" ht="14.25" thickTop="1" thickBot="1" x14ac:dyDescent="0.25">
      <c r="B51" s="23"/>
      <c r="C51" s="22"/>
      <c r="D51" s="22"/>
      <c r="E51" s="22"/>
      <c r="F51" s="22"/>
      <c r="G51" s="22"/>
      <c r="H51" s="22"/>
      <c r="I51" s="22"/>
      <c r="J51" s="3" t="str">
        <f>IF(B50+D50+F50+H50-J50=0," ","error")</f>
        <v xml:space="preserve"> </v>
      </c>
      <c r="K51" s="21"/>
      <c r="L51" s="20"/>
    </row>
    <row r="52" spans="1:13" ht="20.100000000000001" customHeight="1" thickTop="1" thickBot="1" x14ac:dyDescent="0.3">
      <c r="A52" s="17" t="s">
        <v>2</v>
      </c>
      <c r="B52" s="18">
        <f>+B28-B50</f>
        <v>-2267.7900000000009</v>
      </c>
      <c r="C52" s="6"/>
      <c r="D52" s="18">
        <f>+D28-D50</f>
        <v>0</v>
      </c>
      <c r="E52" s="6"/>
      <c r="F52" s="18">
        <f>+F28-F50</f>
        <v>0</v>
      </c>
      <c r="G52" s="6"/>
      <c r="H52" s="18">
        <f>+H28-H50</f>
        <v>0</v>
      </c>
      <c r="I52" s="6"/>
      <c r="J52" s="19">
        <f>IF((B52+D52+F52+H52)=(+J28-J50),H52+F52+D52+B52,"Cross Add Error")</f>
        <v>-2267.7900000000009</v>
      </c>
      <c r="K52" s="5"/>
      <c r="L52" s="18">
        <f>+L28-L50</f>
        <v>1185.3300000000017</v>
      </c>
      <c r="M52" s="15"/>
    </row>
    <row r="53" spans="1:13" ht="14.25" customHeight="1" thickBot="1" x14ac:dyDescent="0.3">
      <c r="A53" s="17"/>
      <c r="B53" s="16"/>
      <c r="C53" s="6"/>
      <c r="D53" s="16"/>
      <c r="E53" s="6"/>
      <c r="F53" s="16"/>
      <c r="G53" s="6"/>
      <c r="H53" s="16"/>
      <c r="I53" s="6"/>
      <c r="J53" s="16"/>
      <c r="K53" s="5"/>
      <c r="L53" s="16"/>
      <c r="M53" s="15"/>
    </row>
    <row r="54" spans="1:13" ht="19.5" customHeight="1" thickTop="1" thickBot="1" x14ac:dyDescent="0.3">
      <c r="A54" s="14" t="s">
        <v>1</v>
      </c>
      <c r="B54" s="12"/>
      <c r="C54" s="6"/>
      <c r="D54" s="12"/>
      <c r="E54" s="6"/>
      <c r="F54" s="12"/>
      <c r="G54" s="6"/>
      <c r="H54" s="12"/>
      <c r="I54" s="6"/>
      <c r="J54" s="13">
        <f>IF(H54+F54+D54+B54=0,0,"Transfer error")</f>
        <v>0</v>
      </c>
      <c r="K54" s="5"/>
      <c r="L54" s="12"/>
    </row>
    <row r="55" spans="1:13" ht="14.25" customHeight="1" thickTop="1" thickBot="1" x14ac:dyDescent="0.3">
      <c r="A55" s="11"/>
      <c r="B55" s="8"/>
      <c r="C55" s="6"/>
      <c r="D55" s="8"/>
      <c r="E55" s="6"/>
      <c r="F55" s="10"/>
      <c r="G55" s="6"/>
      <c r="H55" s="8"/>
      <c r="I55" s="6"/>
      <c r="J55" s="9"/>
      <c r="K55" s="5"/>
      <c r="L55" s="8"/>
    </row>
    <row r="56" spans="1:13" ht="29.25" customHeight="1" thickTop="1" thickBot="1" x14ac:dyDescent="0.3">
      <c r="A56" s="7" t="s">
        <v>0</v>
      </c>
      <c r="B56" s="4">
        <f>+B52+B54</f>
        <v>-2267.7900000000009</v>
      </c>
      <c r="C56" s="6"/>
      <c r="D56" s="4">
        <f>+D52+D54</f>
        <v>0</v>
      </c>
      <c r="E56" s="6"/>
      <c r="F56" s="4">
        <f>+F52+F54</f>
        <v>0</v>
      </c>
      <c r="G56" s="6"/>
      <c r="H56" s="4">
        <f>+H52+H54</f>
        <v>0</v>
      </c>
      <c r="I56" s="6"/>
      <c r="J56" s="4">
        <f>+J52+J54</f>
        <v>-2267.7900000000009</v>
      </c>
      <c r="K56" s="5"/>
      <c r="L56" s="4">
        <f>+L52+L54</f>
        <v>1185.3300000000017</v>
      </c>
    </row>
    <row r="57" spans="1:13" ht="13.5" thickTop="1" x14ac:dyDescent="0.2">
      <c r="J57" s="3" t="str">
        <f>IF(B56+D56+H56-J56=0,"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65D1-BC71-4884-9AD4-3993BF716500}">
  <sheetPr>
    <pageSetUpPr fitToPage="1"/>
  </sheetPr>
  <dimension ref="A1:P53"/>
  <sheetViews>
    <sheetView tabSelected="1" zoomScale="75" zoomScaleNormal="75" zoomScaleSheetLayoutView="80" workbookViewId="0">
      <pane ySplit="2" topLeftCell="A3" activePane="bottomLeft" state="frozen"/>
      <selection activeCell="B39" sqref="B39"/>
      <selection pane="bottomLeft" activeCell="V21" sqref="V21"/>
    </sheetView>
  </sheetViews>
  <sheetFormatPr defaultRowHeight="12.75" x14ac:dyDescent="0.2"/>
  <cols>
    <col min="1" max="1" width="28.85546875" style="1" customWidth="1"/>
    <col min="2" max="2" width="19" style="2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157" t="str">
        <f>'R&amp;P Accounts'!B2</f>
        <v>Discovery Vineyard Church Dundee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N1" s="157" t="str">
        <f>'R&amp;P Accounts'!L2</f>
        <v>SC051514</v>
      </c>
      <c r="O1" s="157"/>
      <c r="P1" s="157"/>
    </row>
    <row r="2" spans="1:16" s="134" customFormat="1" ht="26.25" customHeight="1" x14ac:dyDescent="0.25">
      <c r="A2" s="139" t="s">
        <v>79</v>
      </c>
      <c r="B2" s="138"/>
      <c r="C2" s="137"/>
      <c r="D2" s="137"/>
      <c r="E2" s="137"/>
      <c r="F2" s="183"/>
      <c r="G2" s="183"/>
      <c r="H2" s="183"/>
      <c r="I2" s="136"/>
      <c r="J2" s="136"/>
      <c r="K2" s="136"/>
      <c r="L2" s="135"/>
      <c r="M2" s="136"/>
      <c r="N2" s="135"/>
      <c r="O2" s="136"/>
      <c r="P2" s="135"/>
    </row>
    <row r="3" spans="1:16" ht="40.5" customHeight="1" x14ac:dyDescent="0.25">
      <c r="A3" s="133" t="s">
        <v>78</v>
      </c>
      <c r="B3" s="187" t="s">
        <v>77</v>
      </c>
      <c r="C3" s="187"/>
      <c r="D3" s="187"/>
      <c r="E3" s="112"/>
      <c r="F3" s="94" t="s">
        <v>76</v>
      </c>
      <c r="G3" s="24"/>
      <c r="H3" s="94" t="s">
        <v>75</v>
      </c>
      <c r="I3" s="132"/>
      <c r="J3" s="94" t="s">
        <v>34</v>
      </c>
      <c r="K3" s="132"/>
      <c r="L3" s="94" t="s">
        <v>74</v>
      </c>
      <c r="M3" s="132"/>
      <c r="N3" s="94" t="s">
        <v>73</v>
      </c>
      <c r="O3" s="132"/>
      <c r="P3" s="94" t="s">
        <v>72</v>
      </c>
    </row>
    <row r="4" spans="1:16" x14ac:dyDescent="0.2">
      <c r="B4" s="165"/>
      <c r="C4" s="165"/>
      <c r="D4" s="165"/>
      <c r="E4" s="109"/>
      <c r="F4" s="101" t="s">
        <v>30</v>
      </c>
      <c r="H4" s="101" t="s">
        <v>30</v>
      </c>
      <c r="I4" s="89"/>
      <c r="J4" s="101" t="s">
        <v>30</v>
      </c>
      <c r="K4" s="89"/>
      <c r="L4" s="101" t="s">
        <v>30</v>
      </c>
      <c r="M4" s="89"/>
      <c r="N4" s="101" t="s">
        <v>30</v>
      </c>
      <c r="O4" s="89"/>
      <c r="P4" s="101" t="s">
        <v>30</v>
      </c>
    </row>
    <row r="5" spans="1:16" ht="30" customHeight="1" x14ac:dyDescent="0.2">
      <c r="A5" s="178" t="s">
        <v>71</v>
      </c>
      <c r="B5" s="166" t="s">
        <v>70</v>
      </c>
      <c r="C5" s="166"/>
      <c r="D5" s="166"/>
      <c r="E5" s="128"/>
      <c r="F5" s="131">
        <f>P9</f>
        <v>15569.770000000002</v>
      </c>
      <c r="G5" s="126"/>
      <c r="H5" s="131"/>
      <c r="I5" s="126"/>
      <c r="J5" s="131"/>
      <c r="K5" s="126"/>
      <c r="L5" s="131"/>
      <c r="M5" s="126"/>
      <c r="N5" s="130">
        <f>F5+H5+J5+L5</f>
        <v>15569.770000000002</v>
      </c>
      <c r="O5" s="126"/>
      <c r="P5" s="131">
        <v>14384.44</v>
      </c>
    </row>
    <row r="6" spans="1:16" ht="30" customHeight="1" x14ac:dyDescent="0.2">
      <c r="A6" s="179"/>
      <c r="B6" s="166" t="s">
        <v>69</v>
      </c>
      <c r="C6" s="166"/>
      <c r="D6" s="166"/>
      <c r="E6" s="128"/>
      <c r="F6" s="131">
        <f>'R&amp;P Accounts'!B56</f>
        <v>-2267.7900000000009</v>
      </c>
      <c r="G6" s="126"/>
      <c r="H6" s="131"/>
      <c r="I6" s="126"/>
      <c r="J6" s="131"/>
      <c r="K6" s="126"/>
      <c r="L6" s="131"/>
      <c r="M6" s="126"/>
      <c r="N6" s="130">
        <f>F6+H6+J6+L6</f>
        <v>-2267.7900000000009</v>
      </c>
      <c r="O6" s="126"/>
      <c r="P6" s="131">
        <v>1185.3300000000017</v>
      </c>
    </row>
    <row r="7" spans="1:16" ht="26.25" customHeight="1" x14ac:dyDescent="0.2">
      <c r="A7" s="179"/>
      <c r="B7" s="184" t="s">
        <v>81</v>
      </c>
      <c r="C7" s="185"/>
      <c r="D7" s="186"/>
      <c r="E7" s="128"/>
      <c r="F7" s="129"/>
      <c r="G7" s="126"/>
      <c r="H7" s="129"/>
      <c r="I7" s="126"/>
      <c r="J7" s="129"/>
      <c r="K7" s="126"/>
      <c r="L7" s="129"/>
      <c r="M7" s="126"/>
      <c r="N7" s="130">
        <f>F7+H7+J7+L7</f>
        <v>0</v>
      </c>
      <c r="O7" s="126"/>
      <c r="P7" s="129"/>
    </row>
    <row r="8" spans="1:16" ht="26.25" customHeight="1" thickBot="1" x14ac:dyDescent="0.25">
      <c r="A8" s="179"/>
      <c r="B8" s="166"/>
      <c r="C8" s="166"/>
      <c r="D8" s="166"/>
      <c r="E8" s="128"/>
      <c r="F8" s="125"/>
      <c r="G8" s="126"/>
      <c r="H8" s="125"/>
      <c r="I8" s="126"/>
      <c r="J8" s="125"/>
      <c r="K8" s="126"/>
      <c r="L8" s="125"/>
      <c r="M8" s="126"/>
      <c r="N8" s="127">
        <f>F8+H8+J8+L8</f>
        <v>0</v>
      </c>
      <c r="O8" s="126"/>
      <c r="P8" s="125"/>
    </row>
    <row r="9" spans="1:16" ht="30" customHeight="1" thickTop="1" thickBot="1" x14ac:dyDescent="0.25">
      <c r="B9" s="181" t="s">
        <v>68</v>
      </c>
      <c r="C9" s="181"/>
      <c r="D9" s="181"/>
      <c r="E9" s="124"/>
      <c r="F9" s="121">
        <f>SUM(F5:F8)</f>
        <v>13301.980000000001</v>
      </c>
      <c r="G9" s="123"/>
      <c r="H9" s="121">
        <f>SUM(H5:H8)</f>
        <v>0</v>
      </c>
      <c r="I9" s="93"/>
      <c r="J9" s="121">
        <f>SUM(J5:J8)</f>
        <v>0</v>
      </c>
      <c r="K9" s="93"/>
      <c r="L9" s="121">
        <f>SUM(L5:L8)</f>
        <v>0</v>
      </c>
      <c r="M9" s="158"/>
      <c r="N9" s="122">
        <f>F9+H9+J9+L9</f>
        <v>13301.980000000001</v>
      </c>
      <c r="O9" s="158"/>
      <c r="P9" s="121">
        <f>SUM(P5:P8)</f>
        <v>15569.770000000002</v>
      </c>
    </row>
    <row r="10" spans="1:16" ht="26.25" customHeight="1" thickTop="1" x14ac:dyDescent="0.2">
      <c r="B10" s="182" t="s">
        <v>67</v>
      </c>
      <c r="C10" s="182"/>
      <c r="D10" s="182"/>
      <c r="E10" s="120"/>
      <c r="F10" s="119">
        <f>F6-'R&amp;P Accounts'!B56</f>
        <v>0</v>
      </c>
      <c r="G10" s="93"/>
      <c r="H10" s="119">
        <f>H6-'R&amp;P Accounts'!D56</f>
        <v>0</v>
      </c>
      <c r="I10" s="93"/>
      <c r="J10" s="119">
        <f>J6-'R&amp;P Accounts'!F56</f>
        <v>0</v>
      </c>
      <c r="K10" s="93"/>
      <c r="L10" s="119">
        <f>L6-'R&amp;P Accounts'!H56</f>
        <v>0</v>
      </c>
      <c r="M10" s="158"/>
      <c r="N10" s="119">
        <f>N6-'R&amp;P Accounts'!J56</f>
        <v>0</v>
      </c>
      <c r="O10" s="158"/>
      <c r="P10" s="119">
        <f>P6-'R&amp;P Accounts'!L56</f>
        <v>0</v>
      </c>
    </row>
    <row r="11" spans="1:16" x14ac:dyDescent="0.2">
      <c r="B11" s="171"/>
      <c r="C11" s="171"/>
      <c r="D11" s="171"/>
      <c r="E11" s="118"/>
      <c r="G11" s="159"/>
      <c r="I11" s="159"/>
      <c r="J11" s="89"/>
      <c r="K11" s="89"/>
      <c r="M11" s="159"/>
      <c r="O11" s="159"/>
    </row>
    <row r="12" spans="1:16" ht="30.75" customHeight="1" x14ac:dyDescent="0.25">
      <c r="B12" s="170" t="s">
        <v>56</v>
      </c>
      <c r="C12" s="170"/>
      <c r="D12" s="170"/>
      <c r="E12" s="117"/>
      <c r="G12" s="159"/>
      <c r="H12" s="105"/>
      <c r="I12" s="159"/>
      <c r="J12" s="163" t="s">
        <v>63</v>
      </c>
      <c r="K12" s="163"/>
      <c r="L12" s="163"/>
      <c r="M12" s="159"/>
      <c r="N12" s="105" t="s">
        <v>66</v>
      </c>
      <c r="O12" s="159"/>
      <c r="P12" s="105" t="s">
        <v>53</v>
      </c>
    </row>
    <row r="13" spans="1:16" s="100" customFormat="1" x14ac:dyDescent="0.2">
      <c r="B13" s="168"/>
      <c r="C13" s="168"/>
      <c r="D13" s="168"/>
      <c r="E13" s="104"/>
      <c r="F13" s="103"/>
      <c r="H13" s="103"/>
      <c r="I13" s="102"/>
      <c r="J13" s="102"/>
      <c r="K13" s="102"/>
      <c r="M13" s="102"/>
      <c r="N13" s="101" t="s">
        <v>30</v>
      </c>
      <c r="O13" s="89"/>
      <c r="P13" s="101" t="s">
        <v>30</v>
      </c>
    </row>
    <row r="14" spans="1:16" ht="20.100000000000001" customHeight="1" x14ac:dyDescent="0.2">
      <c r="A14" s="178" t="s">
        <v>65</v>
      </c>
      <c r="B14" s="167"/>
      <c r="C14" s="167"/>
      <c r="D14" s="167"/>
      <c r="E14" s="95"/>
      <c r="G14" s="159"/>
      <c r="I14" s="89"/>
      <c r="J14" s="175"/>
      <c r="K14" s="176"/>
      <c r="L14" s="177"/>
      <c r="M14" s="112"/>
      <c r="N14" s="113"/>
      <c r="O14" s="93"/>
      <c r="P14" s="113"/>
    </row>
    <row r="15" spans="1:16" ht="20.100000000000001" customHeight="1" x14ac:dyDescent="0.2">
      <c r="A15" s="179"/>
      <c r="B15" s="167"/>
      <c r="C15" s="167"/>
      <c r="D15" s="167"/>
      <c r="E15" s="95"/>
      <c r="G15" s="159"/>
      <c r="H15" s="105"/>
      <c r="I15" s="89"/>
      <c r="J15" s="175"/>
      <c r="K15" s="176"/>
      <c r="L15" s="177"/>
      <c r="M15" s="112"/>
      <c r="N15" s="113"/>
      <c r="O15" s="93"/>
      <c r="P15" s="113"/>
    </row>
    <row r="16" spans="1:16" ht="20.100000000000001" customHeight="1" x14ac:dyDescent="0.2">
      <c r="A16" s="179"/>
      <c r="B16" s="167"/>
      <c r="C16" s="167"/>
      <c r="D16" s="167"/>
      <c r="E16" s="95"/>
      <c r="F16" s="89"/>
      <c r="G16" s="89"/>
      <c r="H16" s="116"/>
      <c r="I16" s="89"/>
      <c r="J16" s="175"/>
      <c r="K16" s="176"/>
      <c r="L16" s="177"/>
      <c r="M16" s="112"/>
      <c r="N16" s="113"/>
      <c r="O16" s="93"/>
      <c r="P16" s="113"/>
    </row>
    <row r="17" spans="1:16" ht="20.100000000000001" customHeight="1" x14ac:dyDescent="0.2">
      <c r="A17" s="179"/>
      <c r="B17" s="167"/>
      <c r="C17" s="167"/>
      <c r="D17" s="167"/>
      <c r="E17" s="95"/>
      <c r="F17" s="89"/>
      <c r="G17" s="89"/>
      <c r="H17" s="116"/>
      <c r="I17" s="89"/>
      <c r="J17" s="175"/>
      <c r="K17" s="176"/>
      <c r="L17" s="177"/>
      <c r="M17" s="112"/>
      <c r="N17" s="113"/>
      <c r="O17" s="93"/>
      <c r="P17" s="113"/>
    </row>
    <row r="18" spans="1:16" ht="20.100000000000001" customHeight="1" thickBot="1" x14ac:dyDescent="0.25">
      <c r="A18" s="179"/>
      <c r="B18" s="167"/>
      <c r="C18" s="167"/>
      <c r="D18" s="167"/>
      <c r="E18" s="95"/>
      <c r="F18" s="89"/>
      <c r="G18" s="89"/>
      <c r="H18" s="116"/>
      <c r="I18" s="89"/>
      <c r="J18" s="175"/>
      <c r="K18" s="176"/>
      <c r="L18" s="177"/>
      <c r="M18" s="112"/>
      <c r="N18" s="111"/>
      <c r="O18" s="93"/>
      <c r="P18" s="111"/>
    </row>
    <row r="19" spans="1:16" ht="20.100000000000001" customHeight="1" thickBot="1" x14ac:dyDescent="0.25">
      <c r="A19" s="97"/>
      <c r="B19" s="96"/>
      <c r="C19" s="96"/>
      <c r="D19" s="96"/>
      <c r="E19" s="95"/>
      <c r="F19" s="89"/>
      <c r="G19" s="89"/>
      <c r="H19" s="116"/>
      <c r="I19" s="89"/>
      <c r="K19" s="89"/>
      <c r="L19" s="115" t="s">
        <v>64</v>
      </c>
      <c r="M19" s="112"/>
      <c r="N19" s="92">
        <f>SUM(N14:N18)</f>
        <v>0</v>
      </c>
      <c r="O19" s="93"/>
      <c r="P19" s="92">
        <f>SUM(P14:P18)</f>
        <v>0</v>
      </c>
    </row>
    <row r="20" spans="1:16" x14ac:dyDescent="0.2">
      <c r="B20" s="180"/>
      <c r="C20" s="180"/>
      <c r="D20" s="180"/>
      <c r="E20" s="89"/>
      <c r="G20" s="89"/>
      <c r="I20" s="89"/>
      <c r="J20" s="89"/>
      <c r="K20" s="89"/>
      <c r="L20" s="101"/>
      <c r="M20" s="89"/>
      <c r="N20" s="101"/>
      <c r="O20" s="89"/>
      <c r="P20" s="101"/>
    </row>
    <row r="21" spans="1:16" ht="27" customHeight="1" x14ac:dyDescent="0.25">
      <c r="B21" s="170" t="s">
        <v>56</v>
      </c>
      <c r="C21" s="170"/>
      <c r="D21" s="170"/>
      <c r="E21" s="114"/>
      <c r="G21" s="89"/>
      <c r="H21" s="163" t="s">
        <v>63</v>
      </c>
      <c r="I21" s="163"/>
      <c r="J21" s="163"/>
      <c r="K21" s="89"/>
      <c r="L21" s="105" t="s">
        <v>62</v>
      </c>
      <c r="M21" s="89"/>
      <c r="N21" s="105" t="s">
        <v>61</v>
      </c>
      <c r="O21" s="89"/>
      <c r="P21" s="105" t="s">
        <v>53</v>
      </c>
    </row>
    <row r="22" spans="1:16" s="100" customFormat="1" x14ac:dyDescent="0.2">
      <c r="B22" s="168"/>
      <c r="C22" s="168"/>
      <c r="D22" s="168"/>
      <c r="E22" s="104"/>
      <c r="I22" s="102"/>
      <c r="J22" s="103"/>
      <c r="K22" s="102"/>
      <c r="L22" s="101" t="s">
        <v>30</v>
      </c>
      <c r="M22" s="89"/>
      <c r="N22" s="101" t="s">
        <v>30</v>
      </c>
      <c r="O22" s="89"/>
      <c r="P22" s="101" t="s">
        <v>30</v>
      </c>
    </row>
    <row r="23" spans="1:16" ht="20.100000000000001" customHeight="1" x14ac:dyDescent="0.2">
      <c r="A23" s="178" t="s">
        <v>60</v>
      </c>
      <c r="B23" s="167" t="s">
        <v>59</v>
      </c>
      <c r="C23" s="167"/>
      <c r="D23" s="167"/>
      <c r="E23" s="95"/>
      <c r="G23" s="89"/>
      <c r="H23" s="172"/>
      <c r="I23" s="173"/>
      <c r="J23" s="174"/>
      <c r="K23" s="112"/>
      <c r="L23" s="113">
        <v>4227.1000000000004</v>
      </c>
      <c r="M23" s="93"/>
      <c r="N23" s="113">
        <v>2066.04</v>
      </c>
      <c r="O23" s="93"/>
      <c r="P23" s="113">
        <v>1855.79</v>
      </c>
    </row>
    <row r="24" spans="1:16" ht="20.100000000000001" customHeight="1" x14ac:dyDescent="0.2">
      <c r="A24" s="179"/>
      <c r="B24" s="167" t="s">
        <v>10</v>
      </c>
      <c r="C24" s="167"/>
      <c r="D24" s="167"/>
      <c r="E24" s="95"/>
      <c r="G24" s="89"/>
      <c r="H24" s="172"/>
      <c r="I24" s="173"/>
      <c r="J24" s="174"/>
      <c r="K24" s="112"/>
      <c r="L24" s="113"/>
      <c r="M24" s="93"/>
      <c r="N24" s="113"/>
      <c r="O24" s="93"/>
      <c r="P24" s="113">
        <v>72</v>
      </c>
    </row>
    <row r="25" spans="1:16" ht="20.100000000000001" customHeight="1" x14ac:dyDescent="0.2">
      <c r="A25" s="179"/>
      <c r="B25" s="167" t="s">
        <v>80</v>
      </c>
      <c r="C25" s="167"/>
      <c r="D25" s="167"/>
      <c r="E25" s="95"/>
      <c r="G25" s="89"/>
      <c r="H25" s="172"/>
      <c r="I25" s="173"/>
      <c r="J25" s="174"/>
      <c r="K25" s="112"/>
      <c r="L25" s="113">
        <v>8995</v>
      </c>
      <c r="M25" s="93"/>
      <c r="N25" s="113">
        <v>8807.6</v>
      </c>
      <c r="O25" s="93"/>
      <c r="P25" s="113">
        <v>0</v>
      </c>
    </row>
    <row r="26" spans="1:16" ht="20.100000000000001" customHeight="1" x14ac:dyDescent="0.2">
      <c r="A26" s="179"/>
      <c r="B26" s="167"/>
      <c r="C26" s="167"/>
      <c r="D26" s="167"/>
      <c r="E26" s="95"/>
      <c r="G26" s="89"/>
      <c r="H26" s="172"/>
      <c r="I26" s="173"/>
      <c r="J26" s="174"/>
      <c r="K26" s="112"/>
      <c r="L26" s="113"/>
      <c r="M26" s="93"/>
      <c r="N26" s="113"/>
      <c r="O26" s="93"/>
      <c r="P26" s="113"/>
    </row>
    <row r="27" spans="1:16" ht="20.100000000000001" customHeight="1" x14ac:dyDescent="0.2">
      <c r="A27" s="179"/>
      <c r="B27" s="167"/>
      <c r="C27" s="167"/>
      <c r="D27" s="167"/>
      <c r="E27" s="95"/>
      <c r="G27" s="89"/>
      <c r="H27" s="172"/>
      <c r="I27" s="173"/>
      <c r="J27" s="174"/>
      <c r="K27" s="112"/>
      <c r="L27" s="113"/>
      <c r="M27" s="93"/>
      <c r="N27" s="113"/>
      <c r="O27" s="93"/>
      <c r="P27" s="113"/>
    </row>
    <row r="28" spans="1:16" ht="20.100000000000001" customHeight="1" x14ac:dyDescent="0.2">
      <c r="A28" s="179"/>
      <c r="B28" s="167"/>
      <c r="C28" s="167"/>
      <c r="D28" s="167"/>
      <c r="E28" s="95"/>
      <c r="G28" s="89"/>
      <c r="H28" s="172"/>
      <c r="I28" s="173"/>
      <c r="J28" s="174"/>
      <c r="K28" s="112"/>
      <c r="L28" s="113"/>
      <c r="M28" s="93"/>
      <c r="N28" s="113"/>
      <c r="O28" s="93"/>
      <c r="P28" s="113"/>
    </row>
    <row r="29" spans="1:16" ht="20.100000000000001" customHeight="1" x14ac:dyDescent="0.2">
      <c r="A29" s="179"/>
      <c r="B29" s="167"/>
      <c r="C29" s="167"/>
      <c r="D29" s="167"/>
      <c r="E29" s="95"/>
      <c r="G29" s="89"/>
      <c r="H29" s="172"/>
      <c r="I29" s="173"/>
      <c r="J29" s="174"/>
      <c r="K29" s="112"/>
      <c r="L29" s="113"/>
      <c r="M29" s="93"/>
      <c r="N29" s="113"/>
      <c r="O29" s="93"/>
      <c r="P29" s="113"/>
    </row>
    <row r="30" spans="1:16" ht="20.100000000000001" customHeight="1" x14ac:dyDescent="0.2">
      <c r="A30" s="179"/>
      <c r="B30" s="167"/>
      <c r="C30" s="167"/>
      <c r="D30" s="167"/>
      <c r="E30" s="95"/>
      <c r="G30" s="89"/>
      <c r="H30" s="172"/>
      <c r="I30" s="173"/>
      <c r="J30" s="174"/>
      <c r="K30" s="112"/>
      <c r="L30" s="113"/>
      <c r="M30" s="93"/>
      <c r="N30" s="113"/>
      <c r="O30" s="93"/>
      <c r="P30" s="113"/>
    </row>
    <row r="31" spans="1:16" ht="20.100000000000001" customHeight="1" thickBot="1" x14ac:dyDescent="0.25">
      <c r="A31" s="179"/>
      <c r="B31" s="167"/>
      <c r="C31" s="167"/>
      <c r="D31" s="167"/>
      <c r="E31" s="95"/>
      <c r="G31" s="89"/>
      <c r="H31" s="172"/>
      <c r="I31" s="173"/>
      <c r="J31" s="174"/>
      <c r="K31" s="112"/>
      <c r="L31" s="111"/>
      <c r="M31" s="93"/>
      <c r="N31" s="111"/>
      <c r="O31" s="93"/>
      <c r="P31" s="111"/>
    </row>
    <row r="32" spans="1:16" ht="20.100000000000001" customHeight="1" thickBot="1" x14ac:dyDescent="0.25">
      <c r="A32" s="97"/>
      <c r="B32" s="96"/>
      <c r="C32" s="96"/>
      <c r="D32" s="96"/>
      <c r="E32" s="95"/>
      <c r="G32" s="89"/>
      <c r="I32" s="89"/>
      <c r="J32" s="94" t="s">
        <v>51</v>
      </c>
      <c r="K32" s="89"/>
      <c r="L32" s="92">
        <f>SUM(L23:L31)</f>
        <v>13222.1</v>
      </c>
      <c r="M32" s="93"/>
      <c r="N32" s="92">
        <f>SUM(N23:N31)</f>
        <v>10873.64</v>
      </c>
      <c r="O32" s="93"/>
      <c r="P32" s="92">
        <f>SUM(P23:P31)</f>
        <v>1927.79</v>
      </c>
    </row>
    <row r="33" spans="1:16" ht="10.5" customHeight="1" x14ac:dyDescent="0.2">
      <c r="B33" s="171"/>
      <c r="C33" s="171"/>
      <c r="D33" s="171"/>
      <c r="E33" s="164"/>
      <c r="G33" s="164"/>
      <c r="H33" s="101"/>
      <c r="I33" s="159"/>
      <c r="J33" s="89"/>
      <c r="K33" s="89"/>
      <c r="L33" s="110"/>
      <c r="M33" s="159"/>
      <c r="N33" s="110"/>
      <c r="O33" s="169"/>
      <c r="P33" s="110"/>
    </row>
    <row r="34" spans="1:16" ht="19.5" customHeight="1" x14ac:dyDescent="0.25">
      <c r="B34" s="170" t="s">
        <v>56</v>
      </c>
      <c r="C34" s="170"/>
      <c r="D34" s="170"/>
      <c r="E34" s="164"/>
      <c r="G34" s="164"/>
      <c r="H34" s="101"/>
      <c r="I34" s="159"/>
      <c r="J34" s="163" t="s">
        <v>55</v>
      </c>
      <c r="K34" s="163"/>
      <c r="L34" s="163"/>
      <c r="M34" s="159"/>
      <c r="N34" s="105" t="s">
        <v>58</v>
      </c>
      <c r="O34" s="169"/>
      <c r="P34" s="105" t="s">
        <v>53</v>
      </c>
    </row>
    <row r="35" spans="1:16" s="100" customFormat="1" x14ac:dyDescent="0.2">
      <c r="B35" s="168"/>
      <c r="C35" s="168"/>
      <c r="D35" s="168"/>
      <c r="E35" s="104"/>
      <c r="F35" s="1"/>
      <c r="H35" s="103"/>
      <c r="I35" s="102"/>
      <c r="J35" s="102"/>
      <c r="K35" s="102"/>
      <c r="M35" s="102"/>
      <c r="N35" s="101" t="s">
        <v>30</v>
      </c>
      <c r="O35" s="89"/>
      <c r="P35" s="101" t="s">
        <v>30</v>
      </c>
    </row>
    <row r="36" spans="1:16" ht="20.100000000000001" customHeight="1" x14ac:dyDescent="0.2">
      <c r="A36" s="178" t="s">
        <v>57</v>
      </c>
      <c r="B36" s="167"/>
      <c r="C36" s="167"/>
      <c r="D36" s="167"/>
      <c r="E36" s="95"/>
      <c r="G36" s="89"/>
      <c r="H36" s="101"/>
      <c r="I36" s="89"/>
      <c r="J36" s="160"/>
      <c r="K36" s="161"/>
      <c r="L36" s="162"/>
      <c r="M36" s="89"/>
      <c r="N36" s="108"/>
      <c r="O36" s="5"/>
      <c r="P36" s="108"/>
    </row>
    <row r="37" spans="1:16" ht="20.100000000000001" customHeight="1" x14ac:dyDescent="0.2">
      <c r="A37" s="179"/>
      <c r="B37" s="167"/>
      <c r="C37" s="167"/>
      <c r="D37" s="167"/>
      <c r="E37" s="95"/>
      <c r="G37" s="89"/>
      <c r="H37" s="101"/>
      <c r="I37" s="89"/>
      <c r="J37" s="160"/>
      <c r="K37" s="161"/>
      <c r="L37" s="162"/>
      <c r="M37" s="89"/>
      <c r="N37" s="108"/>
      <c r="O37" s="5"/>
      <c r="P37" s="108"/>
    </row>
    <row r="38" spans="1:16" ht="20.100000000000001" customHeight="1" x14ac:dyDescent="0.2">
      <c r="A38" s="179"/>
      <c r="B38" s="167"/>
      <c r="C38" s="167"/>
      <c r="D38" s="167"/>
      <c r="E38" s="95"/>
      <c r="G38" s="89"/>
      <c r="H38" s="101"/>
      <c r="I38" s="89"/>
      <c r="J38" s="160"/>
      <c r="K38" s="161"/>
      <c r="L38" s="162"/>
      <c r="M38" s="89"/>
      <c r="N38" s="108"/>
      <c r="O38" s="5"/>
      <c r="P38" s="108"/>
    </row>
    <row r="39" spans="1:16" ht="20.100000000000001" customHeight="1" x14ac:dyDescent="0.2">
      <c r="A39" s="179"/>
      <c r="B39" s="167"/>
      <c r="C39" s="167"/>
      <c r="D39" s="167"/>
      <c r="E39" s="95"/>
      <c r="G39" s="89"/>
      <c r="H39" s="101"/>
      <c r="I39" s="89"/>
      <c r="J39" s="160"/>
      <c r="K39" s="161"/>
      <c r="L39" s="162"/>
      <c r="M39" s="89"/>
      <c r="N39" s="108"/>
      <c r="O39" s="5"/>
      <c r="P39" s="108"/>
    </row>
    <row r="40" spans="1:16" ht="20.100000000000001" customHeight="1" thickBot="1" x14ac:dyDescent="0.25">
      <c r="A40" s="179"/>
      <c r="B40" s="167"/>
      <c r="C40" s="167"/>
      <c r="D40" s="167"/>
      <c r="E40" s="95"/>
      <c r="G40" s="89"/>
      <c r="H40" s="101"/>
      <c r="I40" s="89"/>
      <c r="J40" s="160"/>
      <c r="K40" s="161"/>
      <c r="L40" s="162"/>
      <c r="M40" s="89"/>
      <c r="N40" s="107"/>
      <c r="O40" s="5"/>
      <c r="P40" s="107"/>
    </row>
    <row r="41" spans="1:16" ht="20.100000000000001" customHeight="1" thickBot="1" x14ac:dyDescent="0.25">
      <c r="A41" s="97"/>
      <c r="B41" s="96"/>
      <c r="C41" s="96"/>
      <c r="D41" s="96"/>
      <c r="E41" s="95"/>
      <c r="G41" s="89"/>
      <c r="H41" s="101"/>
      <c r="I41" s="89"/>
      <c r="K41" s="89"/>
      <c r="L41" s="94" t="s">
        <v>51</v>
      </c>
      <c r="M41" s="89"/>
      <c r="N41" s="106">
        <f>SUM(N36:N40)</f>
        <v>0</v>
      </c>
      <c r="O41" s="5"/>
      <c r="P41" s="106">
        <f>SUM(P36:P40)</f>
        <v>0</v>
      </c>
    </row>
    <row r="42" spans="1:16" x14ac:dyDescent="0.2">
      <c r="A42" s="91"/>
      <c r="B42" s="90"/>
      <c r="C42" s="89"/>
      <c r="D42" s="89"/>
      <c r="E42" s="89"/>
      <c r="F42" s="89"/>
      <c r="G42" s="89"/>
      <c r="H42" s="89"/>
      <c r="I42" s="89"/>
      <c r="J42" s="89"/>
      <c r="K42" s="89"/>
      <c r="M42" s="89"/>
      <c r="O42" s="89"/>
    </row>
    <row r="43" spans="1:16" ht="24" x14ac:dyDescent="0.25">
      <c r="B43" s="170" t="s">
        <v>56</v>
      </c>
      <c r="C43" s="170"/>
      <c r="D43" s="170"/>
      <c r="E43" s="89"/>
      <c r="G43" s="89"/>
      <c r="H43" s="89"/>
      <c r="I43" s="89"/>
      <c r="J43" s="163" t="s">
        <v>55</v>
      </c>
      <c r="K43" s="163"/>
      <c r="L43" s="163"/>
      <c r="M43" s="89"/>
      <c r="N43" s="101" t="s">
        <v>54</v>
      </c>
      <c r="O43" s="89"/>
      <c r="P43" s="105" t="s">
        <v>53</v>
      </c>
    </row>
    <row r="44" spans="1:16" s="100" customFormat="1" x14ac:dyDescent="0.2">
      <c r="B44" s="168"/>
      <c r="C44" s="168"/>
      <c r="D44" s="168"/>
      <c r="E44" s="104"/>
      <c r="F44" s="103"/>
      <c r="H44" s="103"/>
      <c r="I44" s="102"/>
      <c r="J44" s="102"/>
      <c r="K44" s="102"/>
      <c r="L44" s="103"/>
      <c r="M44" s="102"/>
      <c r="N44" s="101" t="s">
        <v>30</v>
      </c>
      <c r="O44" s="89"/>
      <c r="P44" s="101" t="s">
        <v>30</v>
      </c>
    </row>
    <row r="45" spans="1:16" ht="20.100000000000001" customHeight="1" x14ac:dyDescent="0.2">
      <c r="A45" s="178" t="s">
        <v>52</v>
      </c>
      <c r="B45" s="167"/>
      <c r="C45" s="167"/>
      <c r="D45" s="167"/>
      <c r="E45" s="95"/>
      <c r="G45" s="89"/>
      <c r="H45" s="89"/>
      <c r="I45" s="89"/>
      <c r="J45" s="160"/>
      <c r="K45" s="161"/>
      <c r="L45" s="162"/>
      <c r="M45" s="89"/>
      <c r="N45" s="99"/>
      <c r="O45" s="93"/>
      <c r="P45" s="99"/>
    </row>
    <row r="46" spans="1:16" ht="20.100000000000001" customHeight="1" x14ac:dyDescent="0.2">
      <c r="A46" s="179"/>
      <c r="B46" s="167"/>
      <c r="C46" s="167"/>
      <c r="D46" s="167"/>
      <c r="E46" s="95"/>
      <c r="G46" s="89"/>
      <c r="H46" s="89"/>
      <c r="I46" s="89"/>
      <c r="J46" s="160"/>
      <c r="K46" s="161"/>
      <c r="L46" s="162"/>
      <c r="M46" s="89"/>
      <c r="N46" s="99"/>
      <c r="O46" s="93"/>
      <c r="P46" s="99"/>
    </row>
    <row r="47" spans="1:16" ht="20.100000000000001" customHeight="1" thickBot="1" x14ac:dyDescent="0.25">
      <c r="A47" s="179"/>
      <c r="B47" s="167"/>
      <c r="C47" s="167"/>
      <c r="D47" s="167"/>
      <c r="E47" s="95"/>
      <c r="G47" s="89"/>
      <c r="H47" s="89"/>
      <c r="I47" s="89"/>
      <c r="J47" s="160"/>
      <c r="K47" s="161"/>
      <c r="L47" s="162"/>
      <c r="M47" s="89"/>
      <c r="N47" s="98"/>
      <c r="O47" s="93"/>
      <c r="P47" s="98"/>
    </row>
    <row r="48" spans="1:16" ht="20.100000000000001" customHeight="1" thickBot="1" x14ac:dyDescent="0.25">
      <c r="A48" s="97"/>
      <c r="B48" s="96"/>
      <c r="C48" s="96"/>
      <c r="D48" s="96"/>
      <c r="E48" s="95"/>
      <c r="G48" s="89"/>
      <c r="H48" s="89"/>
      <c r="I48" s="89"/>
      <c r="K48" s="89"/>
      <c r="L48" s="94" t="s">
        <v>51</v>
      </c>
      <c r="M48" s="89"/>
      <c r="N48" s="92">
        <f>SUM(N45:N47)</f>
        <v>0</v>
      </c>
      <c r="O48" s="93"/>
      <c r="P48" s="92">
        <f>SUM(P45:P47)</f>
        <v>0</v>
      </c>
    </row>
    <row r="49" spans="1:16" x14ac:dyDescent="0.2">
      <c r="A49" s="91"/>
      <c r="B49" s="90"/>
      <c r="C49" s="89"/>
      <c r="D49" s="89"/>
      <c r="E49" s="89"/>
      <c r="F49" s="89"/>
      <c r="G49" s="89"/>
      <c r="H49" s="89"/>
      <c r="I49" s="89"/>
      <c r="J49" s="89"/>
      <c r="K49" s="89"/>
      <c r="M49" s="89"/>
      <c r="O49" s="89"/>
    </row>
    <row r="50" spans="1:16" ht="40.5" customHeight="1" x14ac:dyDescent="0.25">
      <c r="A50" s="88" t="s">
        <v>50</v>
      </c>
      <c r="B50" s="197" t="s">
        <v>49</v>
      </c>
      <c r="C50" s="197"/>
      <c r="D50" s="197"/>
      <c r="E50" s="197"/>
      <c r="F50" s="197"/>
      <c r="G50" s="87"/>
      <c r="H50" s="198" t="s">
        <v>48</v>
      </c>
      <c r="I50" s="198"/>
      <c r="J50" s="198"/>
      <c r="K50" s="198"/>
      <c r="L50" s="198"/>
      <c r="M50" s="86"/>
      <c r="N50" s="86"/>
      <c r="O50" s="85"/>
      <c r="P50" s="84" t="s">
        <v>47</v>
      </c>
    </row>
    <row r="51" spans="1:16" ht="33.75" customHeight="1" x14ac:dyDescent="0.2">
      <c r="A51" s="82"/>
      <c r="B51" s="188"/>
      <c r="C51" s="189"/>
      <c r="D51" s="189"/>
      <c r="E51" s="189"/>
      <c r="F51" s="190"/>
      <c r="G51" s="80"/>
      <c r="H51" s="188"/>
      <c r="I51" s="189"/>
      <c r="J51" s="189"/>
      <c r="K51" s="189"/>
      <c r="L51" s="189"/>
      <c r="M51" s="189"/>
      <c r="N51" s="190"/>
      <c r="P51" s="83"/>
    </row>
    <row r="52" spans="1:16" ht="33.75" customHeight="1" x14ac:dyDescent="0.2">
      <c r="A52" s="82"/>
      <c r="B52" s="191"/>
      <c r="C52" s="192"/>
      <c r="D52" s="192"/>
      <c r="E52" s="192"/>
      <c r="F52" s="193"/>
      <c r="G52" s="80"/>
      <c r="H52" s="194"/>
      <c r="I52" s="195"/>
      <c r="J52" s="195"/>
      <c r="K52" s="195"/>
      <c r="L52" s="195"/>
      <c r="M52" s="195"/>
      <c r="N52" s="196"/>
      <c r="P52" s="81"/>
    </row>
    <row r="53" spans="1:16" ht="14.25" x14ac:dyDescent="0.2">
      <c r="F53" s="80"/>
      <c r="G53" s="80"/>
    </row>
  </sheetData>
  <mergeCells count="93">
    <mergeCell ref="B51:F51"/>
    <mergeCell ref="B52:F52"/>
    <mergeCell ref="H51:N51"/>
    <mergeCell ref="H52:N52"/>
    <mergeCell ref="J16:L16"/>
    <mergeCell ref="J17:L17"/>
    <mergeCell ref="J18:L18"/>
    <mergeCell ref="H21:J21"/>
    <mergeCell ref="H31:J31"/>
    <mergeCell ref="H29:J29"/>
    <mergeCell ref="H30:J30"/>
    <mergeCell ref="H28:J28"/>
    <mergeCell ref="B24:D24"/>
    <mergeCell ref="B50:F50"/>
    <mergeCell ref="H50:L50"/>
    <mergeCell ref="B35:D35"/>
    <mergeCell ref="F2:H2"/>
    <mergeCell ref="B7:D7"/>
    <mergeCell ref="B23:D23"/>
    <mergeCell ref="G11:G12"/>
    <mergeCell ref="B14:D14"/>
    <mergeCell ref="B15:D15"/>
    <mergeCell ref="B16:D16"/>
    <mergeCell ref="B3:D3"/>
    <mergeCell ref="B22:D2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3:D13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J47:L47"/>
    <mergeCell ref="J39:L39"/>
    <mergeCell ref="J36:L36"/>
    <mergeCell ref="J37:L37"/>
    <mergeCell ref="J38:L38"/>
    <mergeCell ref="B43:D43"/>
    <mergeCell ref="H27:J27"/>
    <mergeCell ref="G14:G15"/>
    <mergeCell ref="H23:J23"/>
    <mergeCell ref="H24:J24"/>
    <mergeCell ref="H25:J25"/>
    <mergeCell ref="J14:L14"/>
    <mergeCell ref="J15:L15"/>
    <mergeCell ref="B30:D30"/>
    <mergeCell ref="B31:D31"/>
    <mergeCell ref="B33:D33"/>
    <mergeCell ref="B27:D27"/>
    <mergeCell ref="B21:D21"/>
    <mergeCell ref="B36:D36"/>
    <mergeCell ref="B37:D37"/>
    <mergeCell ref="B44:D44"/>
    <mergeCell ref="B39:D39"/>
    <mergeCell ref="O33:O34"/>
    <mergeCell ref="B34:D34"/>
    <mergeCell ref="J34:L34"/>
    <mergeCell ref="M33:M34"/>
    <mergeCell ref="J46:L46"/>
    <mergeCell ref="J43:L43"/>
    <mergeCell ref="J45:L45"/>
    <mergeCell ref="E33:E34"/>
    <mergeCell ref="B1:L1"/>
    <mergeCell ref="B4:D4"/>
    <mergeCell ref="B6:D6"/>
    <mergeCell ref="B8:D8"/>
    <mergeCell ref="I11:I12"/>
    <mergeCell ref="J12:L12"/>
    <mergeCell ref="J40:L40"/>
    <mergeCell ref="B28:D28"/>
    <mergeCell ref="B29:D29"/>
    <mergeCell ref="G33:G34"/>
    <mergeCell ref="I33:I34"/>
    <mergeCell ref="B40:D40"/>
    <mergeCell ref="N1:P1"/>
    <mergeCell ref="M9:M10"/>
    <mergeCell ref="M11:M12"/>
    <mergeCell ref="O9:O10"/>
    <mergeCell ref="O11:O12"/>
  </mergeCells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CFDE9E12-E99A-4221-9384-3DA966C0EA13}"/>
</file>

<file path=customXml/itemProps2.xml><?xml version="1.0" encoding="utf-8"?>
<ds:datastoreItem xmlns:ds="http://schemas.openxmlformats.org/officeDocument/2006/customXml" ds:itemID="{8E82F0FB-92BC-473E-801E-A3DB17465520}"/>
</file>

<file path=customXml/itemProps3.xml><?xml version="1.0" encoding="utf-8"?>
<ds:datastoreItem xmlns:ds="http://schemas.openxmlformats.org/officeDocument/2006/customXml" ds:itemID="{0BCE4687-A323-4D35-8853-3A00D1E1E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R&amp;P Accounts</vt:lpstr>
      <vt:lpstr>Statement of balances</vt:lpstr>
      <vt:lpstr>'R&amp;P Accounts'!Print_Area</vt:lpstr>
      <vt:lpstr>'Statement of balances'!Print_Area</vt:lpstr>
      <vt:lpstr>'R&amp;P Accounts'!Print_Titles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Macarthur</dc:creator>
  <cp:lastModifiedBy>Linda Macarthur</cp:lastModifiedBy>
  <dcterms:created xsi:type="dcterms:W3CDTF">2025-04-03T15:17:02Z</dcterms:created>
  <dcterms:modified xsi:type="dcterms:W3CDTF">2026-04-21T08:31:37Z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  <property fmtid="{D5CDD505-2E9C-101B-9397-08002B2CF9AE}" pid="3" name="ContentTypeId">
    <vt:lpwstr>0x010100CD04853568B40F4E8366B3070197220F</vt:lpwstr>
  </property>
</Properties>
</file>