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arka\Documents\OSCR 26\"/>
    </mc:Choice>
  </mc:AlternateContent>
  <xr:revisionPtr revIDLastSave="0" documentId="8_{47E0524E-27C8-461D-BFD8-54B38A30C63C}" xr6:coauthVersionLast="47" xr6:coauthVersionMax="47" xr10:uidLastSave="{00000000-0000-0000-0000-000000000000}"/>
  <bookViews>
    <workbookView xWindow="-98" yWindow="-98" windowWidth="20715" windowHeight="13276" activeTab="1" xr2:uid="{2138865B-8FC4-402C-9A50-5E019979A51C}"/>
  </bookViews>
  <sheets>
    <sheet name="Front Sheet 2025-26 " sheetId="5" r:id="rId1"/>
    <sheet name="Breakdown 2025-26" sheetId="4" r:id="rId2"/>
    <sheet name="Completed Front_Sheet 2024-25" sheetId="1" state="hidden" r:id="rId3"/>
    <sheet name="Completed Breakdown 2024-25" sheetId="2" state="hidden" r:id="rId4"/>
    <sheet name="Printout 24-25" sheetId="3" state="hidden" r:id="rId5"/>
  </sheets>
  <externalReferences>
    <externalReference r:id="rId6"/>
    <externalReference r:id="rId7"/>
  </externalReferences>
  <definedNames>
    <definedName name="_xlnm.Print_Area" localSheetId="1">'Breakdown 2025-26'!$N$46:$AE$63</definedName>
    <definedName name="_xlnm.Print_Area" localSheetId="4">'Printout 24-25'!$A$1:$T$82</definedName>
  </definedNames>
  <calcPr calcId="181029"/>
</workbook>
</file>

<file path=xl/calcChain.xml><?xml version="1.0" encoding="utf-8"?>
<calcChain xmlns="http://schemas.openxmlformats.org/spreadsheetml/2006/main">
  <c r="C43" i="2" l="1"/>
  <c r="B64" i="4"/>
  <c r="C64" i="4"/>
  <c r="F47" i="5"/>
  <c r="F46" i="5"/>
  <c r="F45" i="5"/>
  <c r="F35" i="5"/>
  <c r="F42" i="5"/>
  <c r="F41" i="5"/>
  <c r="F38" i="5"/>
  <c r="F36" i="5"/>
  <c r="F31" i="5"/>
  <c r="F23" i="5"/>
  <c r="F18" i="5"/>
  <c r="F9" i="5"/>
  <c r="F8" i="5"/>
  <c r="F7" i="5"/>
  <c r="F6" i="5"/>
  <c r="AC36" i="2"/>
  <c r="Q73" i="3" s="1"/>
  <c r="Q76" i="3" s="1"/>
  <c r="C42" i="2"/>
  <c r="C41" i="2"/>
  <c r="AE29" i="2"/>
  <c r="AE30" i="2"/>
  <c r="D41" i="5"/>
  <c r="D31" i="5"/>
  <c r="D8" i="5"/>
  <c r="AB53" i="4"/>
  <c r="AB52" i="4"/>
  <c r="AB51" i="4"/>
  <c r="AB50" i="4"/>
  <c r="AB54" i="4"/>
  <c r="Y51" i="4"/>
  <c r="W27" i="4"/>
  <c r="AC54" i="4"/>
  <c r="AC53" i="4"/>
  <c r="AC52" i="4"/>
  <c r="AC51" i="4"/>
  <c r="AC50" i="4"/>
  <c r="Y54" i="4"/>
  <c r="Y53" i="4"/>
  <c r="Y52" i="4"/>
  <c r="Y50" i="4"/>
  <c r="X54" i="4"/>
  <c r="X53" i="4"/>
  <c r="X52" i="4"/>
  <c r="X51" i="4"/>
  <c r="X50" i="4"/>
  <c r="T54" i="4"/>
  <c r="T53" i="4"/>
  <c r="T52" i="4"/>
  <c r="T51" i="4"/>
  <c r="T50" i="4"/>
  <c r="K61" i="4"/>
  <c r="K60" i="4"/>
  <c r="K59" i="4"/>
  <c r="K58" i="4"/>
  <c r="K57" i="4"/>
  <c r="K56" i="4"/>
  <c r="K55" i="4"/>
  <c r="K54" i="4"/>
  <c r="K53" i="4"/>
  <c r="K52" i="4"/>
  <c r="K51" i="4"/>
  <c r="J61" i="4"/>
  <c r="J60" i="4"/>
  <c r="J59" i="4"/>
  <c r="J58" i="4"/>
  <c r="J57" i="4"/>
  <c r="J56" i="4"/>
  <c r="J55" i="4"/>
  <c r="J54" i="4"/>
  <c r="J53" i="4"/>
  <c r="J52" i="4"/>
  <c r="J51" i="4"/>
  <c r="J50" i="4"/>
  <c r="E61" i="4"/>
  <c r="E60" i="4"/>
  <c r="E59" i="4"/>
  <c r="E58" i="4"/>
  <c r="E57" i="4"/>
  <c r="E56" i="4"/>
  <c r="E55" i="4"/>
  <c r="E54" i="4"/>
  <c r="E53" i="4"/>
  <c r="E52" i="4"/>
  <c r="E51" i="4"/>
  <c r="C61" i="4"/>
  <c r="C60" i="4"/>
  <c r="C59" i="4"/>
  <c r="C58" i="4"/>
  <c r="C57" i="4"/>
  <c r="C56" i="4"/>
  <c r="C55" i="4"/>
  <c r="C54" i="4"/>
  <c r="C53" i="4"/>
  <c r="C52" i="4"/>
  <c r="C51" i="4"/>
  <c r="B61" i="4"/>
  <c r="B60" i="4"/>
  <c r="B59" i="4"/>
  <c r="B58" i="4"/>
  <c r="B57" i="4"/>
  <c r="B56" i="4"/>
  <c r="B55" i="4"/>
  <c r="B54" i="4"/>
  <c r="B53" i="4"/>
  <c r="B52" i="4"/>
  <c r="B51" i="4"/>
  <c r="J49" i="3"/>
  <c r="J50" i="3"/>
  <c r="J51" i="3"/>
  <c r="J52" i="3"/>
  <c r="J53" i="3"/>
  <c r="J54" i="3"/>
  <c r="J55" i="3"/>
  <c r="J56" i="3"/>
  <c r="J57" i="3"/>
  <c r="J58" i="3"/>
  <c r="J48" i="3"/>
  <c r="B47" i="3"/>
  <c r="B48" i="3"/>
  <c r="B49" i="3"/>
  <c r="B50" i="3"/>
  <c r="B51" i="3"/>
  <c r="B52" i="3"/>
  <c r="B53" i="3"/>
  <c r="B54" i="3"/>
  <c r="B55" i="3"/>
  <c r="B56" i="3"/>
  <c r="B57" i="3"/>
  <c r="B58" i="3"/>
  <c r="B46" i="3"/>
  <c r="B64" i="3"/>
  <c r="B65" i="3"/>
  <c r="B66" i="3"/>
  <c r="B67" i="3"/>
  <c r="B68" i="3"/>
  <c r="B69" i="3"/>
  <c r="B70" i="3"/>
  <c r="B71" i="3"/>
  <c r="B72" i="3"/>
  <c r="B73" i="3"/>
  <c r="B74" i="3"/>
  <c r="B75" i="3"/>
  <c r="B63" i="3"/>
  <c r="Q64" i="3"/>
  <c r="Q65" i="3"/>
  <c r="Q66" i="3"/>
  <c r="Q67" i="3"/>
  <c r="Q68" i="3"/>
  <c r="Q69" i="3"/>
  <c r="Q70" i="3"/>
  <c r="Q71" i="3"/>
  <c r="Q72" i="3"/>
  <c r="Q74" i="3"/>
  <c r="Q75" i="3"/>
  <c r="Q63" i="3"/>
  <c r="M64" i="3"/>
  <c r="M65" i="3"/>
  <c r="M66" i="3"/>
  <c r="M67" i="3"/>
  <c r="M68" i="3"/>
  <c r="M69" i="3"/>
  <c r="M70" i="3"/>
  <c r="M71" i="3"/>
  <c r="M72" i="3"/>
  <c r="M73" i="3"/>
  <c r="M74" i="3"/>
  <c r="M75" i="3"/>
  <c r="M63" i="3"/>
  <c r="L64" i="3"/>
  <c r="L65" i="3"/>
  <c r="L66" i="3"/>
  <c r="L67" i="3"/>
  <c r="L68" i="3"/>
  <c r="L69" i="3"/>
  <c r="L70" i="3"/>
  <c r="L71" i="3"/>
  <c r="L72" i="3"/>
  <c r="L73" i="3"/>
  <c r="L74" i="3"/>
  <c r="L75" i="3"/>
  <c r="L63" i="3"/>
  <c r="K64" i="3"/>
  <c r="K65" i="3"/>
  <c r="K66" i="3"/>
  <c r="K67" i="3"/>
  <c r="K68" i="3"/>
  <c r="K69" i="3"/>
  <c r="K70" i="3"/>
  <c r="K71" i="3"/>
  <c r="K72" i="3"/>
  <c r="K74" i="3"/>
  <c r="K75" i="3"/>
  <c r="K63" i="3"/>
  <c r="H64" i="3"/>
  <c r="H65" i="3"/>
  <c r="H66" i="3"/>
  <c r="H67" i="3"/>
  <c r="H68" i="3"/>
  <c r="H69" i="3"/>
  <c r="H70" i="3"/>
  <c r="H71" i="3"/>
  <c r="H72" i="3"/>
  <c r="H73" i="3"/>
  <c r="H74" i="3"/>
  <c r="H75" i="3"/>
  <c r="H63" i="3"/>
  <c r="K50" i="4"/>
  <c r="J49" i="4"/>
  <c r="K49" i="4"/>
  <c r="E50" i="4"/>
  <c r="E49" i="4"/>
  <c r="C50" i="4"/>
  <c r="C49" i="4"/>
  <c r="B50" i="4"/>
  <c r="B49" i="4"/>
  <c r="AB49" i="4"/>
  <c r="AC49" i="4"/>
  <c r="Y49" i="4"/>
  <c r="X49" i="4"/>
  <c r="T49" i="4"/>
  <c r="AD62" i="4"/>
  <c r="AA62" i="4"/>
  <c r="Z62" i="4"/>
  <c r="V62" i="4"/>
  <c r="U62" i="4"/>
  <c r="S62" i="4"/>
  <c r="R62" i="4"/>
  <c r="Q62" i="4"/>
  <c r="P62" i="4"/>
  <c r="O62" i="4"/>
  <c r="N62" i="4"/>
  <c r="L62" i="4"/>
  <c r="I62" i="4"/>
  <c r="H62" i="4"/>
  <c r="G62" i="4"/>
  <c r="F62" i="4"/>
  <c r="AE61" i="4"/>
  <c r="AE59" i="4"/>
  <c r="AE57" i="4"/>
  <c r="AE55" i="4"/>
  <c r="D62" i="4"/>
  <c r="G49" i="5"/>
  <c r="D46" i="5"/>
  <c r="D39" i="5"/>
  <c r="D32" i="5"/>
  <c r="D29" i="5"/>
  <c r="D28" i="5"/>
  <c r="D27" i="5"/>
  <c r="D26" i="5"/>
  <c r="D24" i="5"/>
  <c r="D23" i="5"/>
  <c r="G19" i="5"/>
  <c r="D17" i="5"/>
  <c r="D16" i="5"/>
  <c r="E14" i="5"/>
  <c r="F13" i="5"/>
  <c r="D13" i="5"/>
  <c r="F12" i="5"/>
  <c r="G14" i="5"/>
  <c r="D12" i="5"/>
  <c r="G10" i="5"/>
  <c r="AD39" i="4"/>
  <c r="AB39" i="4"/>
  <c r="AA39" i="4"/>
  <c r="Z39" i="4"/>
  <c r="V39" i="4"/>
  <c r="U39" i="4"/>
  <c r="S39" i="4"/>
  <c r="R39" i="4"/>
  <c r="Q39" i="4"/>
  <c r="P39" i="4"/>
  <c r="O39" i="4"/>
  <c r="N39" i="4"/>
  <c r="AE39" i="4" s="1"/>
  <c r="B43" i="4" s="1"/>
  <c r="L39" i="4"/>
  <c r="I39" i="4"/>
  <c r="H39" i="4"/>
  <c r="G39" i="4"/>
  <c r="F39" i="4"/>
  <c r="AC38" i="4"/>
  <c r="Y38" i="4"/>
  <c r="W38" i="4"/>
  <c r="AE38" i="4"/>
  <c r="X38" i="4"/>
  <c r="J38" i="4"/>
  <c r="M38" i="4"/>
  <c r="AC37" i="4"/>
  <c r="Y37" i="4"/>
  <c r="X37" i="4"/>
  <c r="T37" i="4"/>
  <c r="K37" i="4"/>
  <c r="J37" i="4"/>
  <c r="E37" i="4"/>
  <c r="C37" i="4"/>
  <c r="B37" i="4"/>
  <c r="M37" i="4"/>
  <c r="AC36" i="4"/>
  <c r="Y36" i="4"/>
  <c r="X36" i="4"/>
  <c r="T36" i="4"/>
  <c r="W36" i="4"/>
  <c r="K36" i="4"/>
  <c r="J36" i="4"/>
  <c r="E36" i="4"/>
  <c r="C36" i="4"/>
  <c r="B36" i="4"/>
  <c r="M36" i="4"/>
  <c r="M39" i="4" s="1"/>
  <c r="B42" i="4" s="1"/>
  <c r="AC35" i="4"/>
  <c r="Y35" i="4"/>
  <c r="X35" i="4"/>
  <c r="T35" i="4"/>
  <c r="K35" i="4"/>
  <c r="M35" i="4"/>
  <c r="J35" i="4"/>
  <c r="E35" i="4"/>
  <c r="C35" i="4"/>
  <c r="B35" i="4"/>
  <c r="AC34" i="4"/>
  <c r="Y34" i="4"/>
  <c r="X34" i="4"/>
  <c r="T34" i="4"/>
  <c r="W34" i="4"/>
  <c r="K34" i="4"/>
  <c r="J34" i="4"/>
  <c r="E34" i="4"/>
  <c r="C34" i="4"/>
  <c r="B34" i="4"/>
  <c r="M34" i="4"/>
  <c r="AC33" i="4"/>
  <c r="Y33" i="4"/>
  <c r="X33" i="4"/>
  <c r="W33" i="4"/>
  <c r="T33" i="4"/>
  <c r="K33" i="4"/>
  <c r="M33" i="4"/>
  <c r="J33" i="4"/>
  <c r="E33" i="4"/>
  <c r="C33" i="4"/>
  <c r="B33" i="4"/>
  <c r="AC32" i="4"/>
  <c r="Y32" i="4"/>
  <c r="X32" i="4"/>
  <c r="T32" i="4"/>
  <c r="W32" i="4"/>
  <c r="K32" i="4"/>
  <c r="J32" i="4"/>
  <c r="E32" i="4"/>
  <c r="C32" i="4"/>
  <c r="B32" i="4"/>
  <c r="M32" i="4"/>
  <c r="AC31" i="4"/>
  <c r="Y31" i="4"/>
  <c r="X31" i="4"/>
  <c r="W31" i="4"/>
  <c r="T31" i="4"/>
  <c r="AE31" i="4"/>
  <c r="K31" i="4"/>
  <c r="M31" i="4"/>
  <c r="J31" i="4"/>
  <c r="E31" i="4"/>
  <c r="C31" i="4"/>
  <c r="B31" i="4"/>
  <c r="AC30" i="4"/>
  <c r="Y30" i="4"/>
  <c r="X30" i="4"/>
  <c r="T30" i="4"/>
  <c r="W30" i="4"/>
  <c r="K30" i="4"/>
  <c r="J30" i="4"/>
  <c r="E30" i="4"/>
  <c r="D30" i="4"/>
  <c r="D39" i="4"/>
  <c r="C30" i="4"/>
  <c r="M30" i="4"/>
  <c r="B30" i="4"/>
  <c r="AC29" i="4"/>
  <c r="AC39" i="4"/>
  <c r="Y29" i="4"/>
  <c r="X29" i="4"/>
  <c r="T29" i="4"/>
  <c r="M29" i="4"/>
  <c r="K29" i="4"/>
  <c r="J29" i="4"/>
  <c r="E29" i="4"/>
  <c r="C29" i="4"/>
  <c r="B29" i="4"/>
  <c r="Y28" i="4"/>
  <c r="X28" i="4"/>
  <c r="W28" i="4"/>
  <c r="AE28" i="4" s="1"/>
  <c r="T28" i="4"/>
  <c r="K28" i="4"/>
  <c r="K39" i="4"/>
  <c r="J28" i="4"/>
  <c r="J39" i="4"/>
  <c r="E28" i="4"/>
  <c r="C28" i="4"/>
  <c r="B28" i="4"/>
  <c r="M28" i="4"/>
  <c r="Y27" i="4"/>
  <c r="X27" i="4"/>
  <c r="T27" i="4"/>
  <c r="AE27" i="4"/>
  <c r="E27" i="4"/>
  <c r="E39" i="4"/>
  <c r="C27" i="4"/>
  <c r="M27" i="4"/>
  <c r="B27" i="4"/>
  <c r="B39" i="4"/>
  <c r="AE26" i="4"/>
  <c r="Y26" i="4"/>
  <c r="Y39" i="4"/>
  <c r="X26" i="4"/>
  <c r="X39" i="4"/>
  <c r="T26" i="4"/>
  <c r="T39" i="4"/>
  <c r="M26" i="4"/>
  <c r="AD16" i="4"/>
  <c r="AC16" i="4"/>
  <c r="AB16" i="4"/>
  <c r="AA16" i="4"/>
  <c r="Z16" i="4"/>
  <c r="Y16" i="4"/>
  <c r="X16" i="4"/>
  <c r="W16" i="4"/>
  <c r="V16" i="4"/>
  <c r="U16" i="4"/>
  <c r="T16" i="4"/>
  <c r="S16" i="4"/>
  <c r="R16" i="4"/>
  <c r="Q16" i="4"/>
  <c r="P16" i="4"/>
  <c r="O16" i="4"/>
  <c r="N16" i="4"/>
  <c r="AE16" i="4" s="1"/>
  <c r="B20" i="4" s="1"/>
  <c r="L16" i="4"/>
  <c r="K16" i="4"/>
  <c r="J16" i="4"/>
  <c r="I16" i="4"/>
  <c r="H16" i="4"/>
  <c r="G16" i="4"/>
  <c r="F16" i="4"/>
  <c r="E16" i="4"/>
  <c r="D16" i="4"/>
  <c r="C16" i="4"/>
  <c r="B16" i="4"/>
  <c r="M15" i="4"/>
  <c r="AE14" i="4"/>
  <c r="M14" i="4"/>
  <c r="AE13" i="4"/>
  <c r="M13" i="4"/>
  <c r="AE12" i="4"/>
  <c r="M12" i="4"/>
  <c r="AE11" i="4"/>
  <c r="M11" i="4"/>
  <c r="AE10" i="4"/>
  <c r="M10" i="4"/>
  <c r="AE9" i="4"/>
  <c r="M9" i="4"/>
  <c r="AE8" i="4"/>
  <c r="M8" i="4"/>
  <c r="AE7" i="4"/>
  <c r="M7" i="4"/>
  <c r="AE6" i="4"/>
  <c r="M6" i="4"/>
  <c r="AE5" i="4"/>
  <c r="M5" i="4"/>
  <c r="AE4" i="4"/>
  <c r="M4" i="4"/>
  <c r="M16" i="4" s="1"/>
  <c r="B19" i="4" s="1"/>
  <c r="B21" i="4" s="1"/>
  <c r="AE3" i="4"/>
  <c r="M3" i="4"/>
  <c r="K57" i="3"/>
  <c r="K56" i="3"/>
  <c r="K55" i="3"/>
  <c r="K54" i="3"/>
  <c r="K53" i="3"/>
  <c r="K52" i="3"/>
  <c r="K51" i="3"/>
  <c r="K50" i="3"/>
  <c r="K49" i="3"/>
  <c r="K48" i="3"/>
  <c r="E57" i="3"/>
  <c r="M57" i="3" s="1"/>
  <c r="P57" i="3" s="1"/>
  <c r="E56" i="3"/>
  <c r="E55" i="3"/>
  <c r="E54" i="3"/>
  <c r="E53" i="3"/>
  <c r="E52" i="3"/>
  <c r="E51" i="3"/>
  <c r="E50" i="3"/>
  <c r="E49" i="3"/>
  <c r="M49" i="3" s="1"/>
  <c r="P49" i="3" s="1"/>
  <c r="E48" i="3"/>
  <c r="C57" i="3"/>
  <c r="C56" i="3"/>
  <c r="C55" i="3"/>
  <c r="C54" i="3"/>
  <c r="C53" i="3"/>
  <c r="C52" i="3"/>
  <c r="C51" i="3"/>
  <c r="C50" i="3"/>
  <c r="C49" i="3"/>
  <c r="C48" i="3"/>
  <c r="O63" i="3"/>
  <c r="O76" i="3" s="1"/>
  <c r="E47" i="3"/>
  <c r="C47" i="3"/>
  <c r="J38" i="2"/>
  <c r="K37" i="2"/>
  <c r="J37" i="2"/>
  <c r="E37" i="2"/>
  <c r="C37" i="2"/>
  <c r="B37" i="2"/>
  <c r="K36" i="2"/>
  <c r="J36" i="2"/>
  <c r="E36" i="2"/>
  <c r="C36" i="2"/>
  <c r="B36" i="2"/>
  <c r="K35" i="2"/>
  <c r="J35" i="2"/>
  <c r="E35" i="2"/>
  <c r="C35" i="2"/>
  <c r="B35" i="2"/>
  <c r="K34" i="2"/>
  <c r="J34" i="2"/>
  <c r="E34" i="2"/>
  <c r="C34" i="2"/>
  <c r="B34" i="2"/>
  <c r="K33" i="2"/>
  <c r="J33" i="2"/>
  <c r="E33" i="2"/>
  <c r="C33" i="2"/>
  <c r="B33" i="2"/>
  <c r="K32" i="2"/>
  <c r="J32" i="2"/>
  <c r="E32" i="2"/>
  <c r="C32" i="2"/>
  <c r="B32" i="2"/>
  <c r="K31" i="2"/>
  <c r="J31" i="2"/>
  <c r="E31" i="2"/>
  <c r="C31" i="2"/>
  <c r="B31" i="2"/>
  <c r="K30" i="2"/>
  <c r="J30" i="2"/>
  <c r="E30" i="2"/>
  <c r="D30" i="2"/>
  <c r="C30" i="2"/>
  <c r="B30" i="2"/>
  <c r="K29" i="2"/>
  <c r="J29" i="2"/>
  <c r="E29" i="2"/>
  <c r="C29" i="2"/>
  <c r="B29" i="2"/>
  <c r="K28" i="2"/>
  <c r="J28" i="2"/>
  <c r="E28" i="2"/>
  <c r="C28" i="2"/>
  <c r="B28" i="2"/>
  <c r="E27" i="2"/>
  <c r="C27" i="2"/>
  <c r="B27" i="2"/>
  <c r="W36" i="2"/>
  <c r="K73" i="3" s="1"/>
  <c r="W33" i="2"/>
  <c r="W31" i="2"/>
  <c r="W28" i="2"/>
  <c r="W27" i="2"/>
  <c r="W38" i="2"/>
  <c r="W37" i="2"/>
  <c r="W35" i="2"/>
  <c r="W34" i="2"/>
  <c r="W32" i="2"/>
  <c r="W30" i="2"/>
  <c r="W29" i="2"/>
  <c r="AC38" i="2"/>
  <c r="AC37" i="2"/>
  <c r="AC35" i="2"/>
  <c r="AC34" i="2"/>
  <c r="AC33" i="2"/>
  <c r="AC32" i="2"/>
  <c r="AC31" i="2"/>
  <c r="AC30" i="2"/>
  <c r="Y38" i="2"/>
  <c r="Y37" i="2"/>
  <c r="Y36" i="2"/>
  <c r="Y35" i="2"/>
  <c r="Y34" i="2"/>
  <c r="Y33" i="2"/>
  <c r="Y32" i="2"/>
  <c r="Y31" i="2"/>
  <c r="Y30" i="2"/>
  <c r="Y29" i="2"/>
  <c r="Y28" i="2"/>
  <c r="Y27" i="2"/>
  <c r="X38" i="2"/>
  <c r="X37" i="2"/>
  <c r="X36" i="2"/>
  <c r="X35" i="2"/>
  <c r="X34" i="2"/>
  <c r="X33" i="2"/>
  <c r="X32" i="2"/>
  <c r="X31" i="2"/>
  <c r="X30" i="2"/>
  <c r="X29" i="2"/>
  <c r="X28" i="2"/>
  <c r="X27" i="2"/>
  <c r="X26" i="2"/>
  <c r="AC29" i="2"/>
  <c r="Y26" i="2"/>
  <c r="T37" i="2"/>
  <c r="T36" i="2"/>
  <c r="T35" i="2"/>
  <c r="T34" i="2"/>
  <c r="T33" i="2"/>
  <c r="T32" i="2"/>
  <c r="T31" i="2"/>
  <c r="T30" i="2"/>
  <c r="T29" i="2"/>
  <c r="T28" i="2"/>
  <c r="T27" i="2"/>
  <c r="T26" i="2"/>
  <c r="AE56" i="4"/>
  <c r="AE58" i="4"/>
  <c r="AE60" i="4"/>
  <c r="AE33" i="4"/>
  <c r="C39" i="4"/>
  <c r="W29" i="4"/>
  <c r="AE29" i="4" s="1"/>
  <c r="AE30" i="4"/>
  <c r="AE32" i="4"/>
  <c r="AE34" i="4"/>
  <c r="W35" i="4"/>
  <c r="AE35" i="4"/>
  <c r="AE36" i="4"/>
  <c r="W37" i="4"/>
  <c r="AE37" i="4" s="1"/>
  <c r="D50" i="3"/>
  <c r="D59" i="3" s="1"/>
  <c r="R76" i="3"/>
  <c r="P76" i="3"/>
  <c r="N76" i="3"/>
  <c r="J76" i="3"/>
  <c r="I76" i="3"/>
  <c r="G76" i="3"/>
  <c r="F76" i="3"/>
  <c r="E76" i="3"/>
  <c r="D76" i="3"/>
  <c r="C76" i="3"/>
  <c r="B76" i="3"/>
  <c r="L59" i="3"/>
  <c r="I59" i="3"/>
  <c r="H59" i="3"/>
  <c r="G59" i="3"/>
  <c r="F59" i="3"/>
  <c r="M58" i="3"/>
  <c r="M46" i="3"/>
  <c r="Q34" i="3"/>
  <c r="P34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B34" i="3"/>
  <c r="A34" i="3"/>
  <c r="R32" i="3"/>
  <c r="R31" i="3"/>
  <c r="R30" i="3"/>
  <c r="R29" i="3"/>
  <c r="R28" i="3"/>
  <c r="R27" i="3"/>
  <c r="R26" i="3"/>
  <c r="R25" i="3"/>
  <c r="R24" i="3"/>
  <c r="R23" i="3"/>
  <c r="R22" i="3"/>
  <c r="R21" i="3"/>
  <c r="L17" i="3"/>
  <c r="K17" i="3"/>
  <c r="J17" i="3"/>
  <c r="I17" i="3"/>
  <c r="H17" i="3"/>
  <c r="G17" i="3"/>
  <c r="F17" i="3"/>
  <c r="E17" i="3"/>
  <c r="D17" i="3"/>
  <c r="C17" i="3"/>
  <c r="B17" i="3"/>
  <c r="M16" i="3"/>
  <c r="M15" i="3"/>
  <c r="M14" i="3"/>
  <c r="M13" i="3"/>
  <c r="M12" i="3"/>
  <c r="M11" i="3"/>
  <c r="M10" i="3"/>
  <c r="M9" i="3"/>
  <c r="M8" i="3"/>
  <c r="M7" i="3"/>
  <c r="M6" i="3"/>
  <c r="M5" i="3"/>
  <c r="M4" i="3"/>
  <c r="W39" i="4"/>
  <c r="S65" i="3"/>
  <c r="S64" i="3"/>
  <c r="S68" i="3"/>
  <c r="S71" i="3"/>
  <c r="S74" i="3"/>
  <c r="L76" i="3"/>
  <c r="S67" i="3"/>
  <c r="S69" i="3"/>
  <c r="S72" i="3"/>
  <c r="S75" i="3"/>
  <c r="P58" i="3"/>
  <c r="M76" i="3"/>
  <c r="S66" i="3"/>
  <c r="H76" i="3"/>
  <c r="J59" i="3"/>
  <c r="R34" i="3"/>
  <c r="B59" i="3"/>
  <c r="M17" i="3"/>
  <c r="S70" i="3"/>
  <c r="E39" i="2"/>
  <c r="D9" i="1"/>
  <c r="M28" i="2"/>
  <c r="AD39" i="2"/>
  <c r="AC39" i="2"/>
  <c r="AB39" i="2"/>
  <c r="D42" i="1"/>
  <c r="AA39" i="2"/>
  <c r="D41" i="1"/>
  <c r="Z39" i="2"/>
  <c r="D39" i="1"/>
  <c r="Y39" i="2"/>
  <c r="D38" i="1"/>
  <c r="X39" i="2"/>
  <c r="D36" i="1"/>
  <c r="V39" i="2"/>
  <c r="D28" i="1"/>
  <c r="U39" i="2"/>
  <c r="D32" i="1"/>
  <c r="T39" i="2"/>
  <c r="D31" i="1"/>
  <c r="S39" i="2"/>
  <c r="D29" i="1"/>
  <c r="R39" i="2"/>
  <c r="Q39" i="2"/>
  <c r="D27" i="1"/>
  <c r="P39" i="2"/>
  <c r="D26" i="1"/>
  <c r="O39" i="2"/>
  <c r="D24" i="1"/>
  <c r="N39" i="2"/>
  <c r="L39" i="2"/>
  <c r="K39" i="2"/>
  <c r="J39" i="2"/>
  <c r="D18" i="1"/>
  <c r="I39" i="2"/>
  <c r="D17" i="1"/>
  <c r="H39" i="2"/>
  <c r="D16" i="1"/>
  <c r="G39" i="2"/>
  <c r="D13" i="1"/>
  <c r="F39" i="2"/>
  <c r="D12" i="1"/>
  <c r="D39" i="2"/>
  <c r="D8" i="1"/>
  <c r="C39" i="2"/>
  <c r="D7" i="1"/>
  <c r="AE38" i="2"/>
  <c r="M38" i="2"/>
  <c r="AE37" i="2"/>
  <c r="M37" i="2"/>
  <c r="M36" i="2"/>
  <c r="AE35" i="2"/>
  <c r="M35" i="2"/>
  <c r="AE34" i="2"/>
  <c r="M34" i="2"/>
  <c r="AE33" i="2"/>
  <c r="M33" i="2"/>
  <c r="AE32" i="2"/>
  <c r="M32" i="2"/>
  <c r="AE31" i="2"/>
  <c r="M31" i="2"/>
  <c r="M30" i="2"/>
  <c r="M29" i="2"/>
  <c r="AE28" i="2"/>
  <c r="AE27" i="2"/>
  <c r="AE26" i="2"/>
  <c r="M2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L16" i="2"/>
  <c r="K16" i="2"/>
  <c r="J16" i="2"/>
  <c r="I16" i="2"/>
  <c r="H16" i="2"/>
  <c r="G16" i="2"/>
  <c r="F13" i="1"/>
  <c r="F16" i="2"/>
  <c r="F12" i="1"/>
  <c r="G14" i="1"/>
  <c r="E16" i="2"/>
  <c r="D16" i="2"/>
  <c r="C16" i="2"/>
  <c r="B16" i="2"/>
  <c r="M15" i="2"/>
  <c r="AE14" i="2"/>
  <c r="M14" i="2"/>
  <c r="AE13" i="2"/>
  <c r="M13" i="2"/>
  <c r="AE12" i="2"/>
  <c r="M12" i="2"/>
  <c r="AE11" i="2"/>
  <c r="M11" i="2"/>
  <c r="AE10" i="2"/>
  <c r="M10" i="2"/>
  <c r="AE9" i="2"/>
  <c r="M9" i="2"/>
  <c r="AE8" i="2"/>
  <c r="M8" i="2"/>
  <c r="AE7" i="2"/>
  <c r="M7" i="2"/>
  <c r="AE6" i="2"/>
  <c r="M6" i="2"/>
  <c r="AE5" i="2"/>
  <c r="M5" i="2"/>
  <c r="AE4" i="2"/>
  <c r="M4" i="2"/>
  <c r="AE3" i="2"/>
  <c r="M3" i="2"/>
  <c r="G49" i="1"/>
  <c r="D46" i="1"/>
  <c r="G43" i="1"/>
  <c r="G19" i="1"/>
  <c r="G10" i="1"/>
  <c r="AE16" i="2"/>
  <c r="B20" i="2"/>
  <c r="M27" i="2"/>
  <c r="M39" i="2"/>
  <c r="B42" i="2"/>
  <c r="M16" i="2"/>
  <c r="B19" i="2"/>
  <c r="B21" i="2"/>
  <c r="E14" i="1"/>
  <c r="B39" i="2"/>
  <c r="D6" i="1"/>
  <c r="E10" i="1"/>
  <c r="G20" i="1"/>
  <c r="F45" i="1"/>
  <c r="E19" i="1"/>
  <c r="D23" i="1"/>
  <c r="E20" i="1"/>
  <c r="M54" i="3" l="1"/>
  <c r="P54" i="3" s="1"/>
  <c r="W49" i="4"/>
  <c r="M52" i="3"/>
  <c r="P52" i="3" s="1"/>
  <c r="M50" i="4"/>
  <c r="M55" i="4"/>
  <c r="M52" i="4"/>
  <c r="M57" i="4"/>
  <c r="M49" i="4"/>
  <c r="W51" i="4"/>
  <c r="AE51" i="4" s="1"/>
  <c r="M60" i="4"/>
  <c r="M51" i="4"/>
  <c r="M59" i="4"/>
  <c r="M61" i="4"/>
  <c r="X62" i="4"/>
  <c r="AC62" i="4"/>
  <c r="M50" i="3"/>
  <c r="P50" i="3" s="1"/>
  <c r="M48" i="3"/>
  <c r="P48" i="3" s="1"/>
  <c r="M56" i="3"/>
  <c r="M54" i="4"/>
  <c r="M56" i="4"/>
  <c r="J62" i="4"/>
  <c r="D18" i="5" s="1"/>
  <c r="E19" i="5" s="1"/>
  <c r="K62" i="4"/>
  <c r="W52" i="4"/>
  <c r="AE52" i="4" s="1"/>
  <c r="M53" i="4"/>
  <c r="M58" i="4"/>
  <c r="W50" i="4"/>
  <c r="AE50" i="4" s="1"/>
  <c r="AB62" i="4"/>
  <c r="D42" i="5" s="1"/>
  <c r="C59" i="3"/>
  <c r="M53" i="3"/>
  <c r="P53" i="3" s="1"/>
  <c r="E62" i="4"/>
  <c r="D9" i="5" s="1"/>
  <c r="B44" i="4"/>
  <c r="G43" i="5"/>
  <c r="G20" i="5"/>
  <c r="W53" i="4"/>
  <c r="AE53" i="4" s="1"/>
  <c r="E59" i="3"/>
  <c r="W54" i="4"/>
  <c r="AE54" i="4" s="1"/>
  <c r="K59" i="3"/>
  <c r="M47" i="3"/>
  <c r="P47" i="3" s="1"/>
  <c r="T62" i="4"/>
  <c r="D36" i="5" s="1"/>
  <c r="B62" i="4"/>
  <c r="D6" i="5" s="1"/>
  <c r="M55" i="3"/>
  <c r="P55" i="3" s="1"/>
  <c r="AE49" i="4"/>
  <c r="Y62" i="4"/>
  <c r="D38" i="5" s="1"/>
  <c r="C62" i="4"/>
  <c r="D7" i="5" s="1"/>
  <c r="K76" i="3"/>
  <c r="S76" i="3" s="1"/>
  <c r="B80" i="3" s="1"/>
  <c r="S73" i="3"/>
  <c r="W39" i="2"/>
  <c r="D35" i="1" s="1"/>
  <c r="E43" i="1" s="1"/>
  <c r="D45" i="1" s="1"/>
  <c r="D47" i="1" s="1"/>
  <c r="E49" i="1" s="1"/>
  <c r="AE36" i="2"/>
  <c r="AE39" i="2" s="1"/>
  <c r="S63" i="3"/>
  <c r="P46" i="3" s="1"/>
  <c r="M51" i="3"/>
  <c r="P51" i="3" s="1"/>
  <c r="P56" i="3" l="1"/>
  <c r="M62" i="4"/>
  <c r="C65" i="4"/>
  <c r="B65" i="4"/>
  <c r="W62" i="4"/>
  <c r="D35" i="5" s="1"/>
  <c r="E43" i="5" s="1"/>
  <c r="E10" i="5"/>
  <c r="E20" i="5" s="1"/>
  <c r="B43" i="2"/>
  <c r="B44" i="2" s="1"/>
  <c r="C44" i="2"/>
  <c r="M59" i="3"/>
  <c r="B79" i="3" s="1"/>
  <c r="B81" i="3" s="1"/>
  <c r="AE62" i="4" l="1"/>
  <c r="C66" i="4"/>
  <c r="C67" i="4" s="1"/>
  <c r="B66" i="4"/>
  <c r="B67" i="4"/>
  <c r="D45" i="5"/>
  <c r="D47" i="5" s="1"/>
  <c r="E49" i="5" s="1"/>
  <c r="P59" i="3"/>
</calcChain>
</file>

<file path=xl/sharedStrings.xml><?xml version="1.0" encoding="utf-8"?>
<sst xmlns="http://schemas.openxmlformats.org/spreadsheetml/2006/main" count="400" uniqueCount="113">
  <si>
    <t>The Peterhead Congregation of Jehovah's Witnesses</t>
  </si>
  <si>
    <t>Inland Revenue Tax Reference No. CR41946   Registered Charity No. SC005649</t>
  </si>
  <si>
    <t>RECEIPTS &amp; PAYMENTS FOR THE YEAR TO APRIL 5 2025</t>
  </si>
  <si>
    <t>RECEIPTS:</t>
  </si>
  <si>
    <t>Year to APRIL 5, 2024</t>
  </si>
  <si>
    <t>(Voluntary Sources)</t>
  </si>
  <si>
    <t>Congregation Contributions</t>
  </si>
  <si>
    <t>GASDS</t>
  </si>
  <si>
    <t>Tax Repayment</t>
  </si>
  <si>
    <t>Congregation Gift Aid</t>
  </si>
  <si>
    <t xml:space="preserve">Subtotal  </t>
  </si>
  <si>
    <t>(Income from Assets)</t>
  </si>
  <si>
    <t>Interest from Investments</t>
  </si>
  <si>
    <t>Rents from Property</t>
  </si>
  <si>
    <t>(Misc Receipts)</t>
  </si>
  <si>
    <t>Proceeds from sale of assets</t>
  </si>
  <si>
    <t>Loans received</t>
  </si>
  <si>
    <t>Other</t>
  </si>
  <si>
    <t>Total Receipts</t>
  </si>
  <si>
    <t>PAYMENTS:</t>
  </si>
  <si>
    <t>(Direct Charitable Expenditure)</t>
  </si>
  <si>
    <t>Donation to IBSA/Watch Tower Society</t>
  </si>
  <si>
    <t>Donation to KHAHC</t>
  </si>
  <si>
    <t xml:space="preserve">      (Associated Registered Charities)</t>
  </si>
  <si>
    <t xml:space="preserve">         Missionary Fund Donations</t>
  </si>
  <si>
    <t xml:space="preserve">         Circuit Car Fund</t>
  </si>
  <si>
    <t xml:space="preserve">         Regional Convention</t>
  </si>
  <si>
    <t xml:space="preserve">         Kingdom Hall Assistance Arrangement</t>
  </si>
  <si>
    <t>(Circuit Funds)</t>
  </si>
  <si>
    <t xml:space="preserve">      Circuit Flat</t>
  </si>
  <si>
    <t xml:space="preserve"> </t>
  </si>
  <si>
    <t xml:space="preserve">      Circuit Assembly Funds</t>
  </si>
  <si>
    <t>£-</t>
  </si>
  <si>
    <t xml:space="preserve">      Circuit Assembly</t>
  </si>
  <si>
    <t>(Other Expenditure)</t>
  </si>
  <si>
    <t>Kingdom Hall Operation and Maintenance</t>
  </si>
  <si>
    <t>Circuit and Visiting Minister Expenses</t>
  </si>
  <si>
    <t>(Payments for Assets)</t>
  </si>
  <si>
    <t>Equipment purchased for Kingdom Hall</t>
  </si>
  <si>
    <t>Cancelled Cheques</t>
  </si>
  <si>
    <t>(Misc. Payments)</t>
  </si>
  <si>
    <t>Contributions to Kingdom Hall Refurbishment</t>
  </si>
  <si>
    <t>One off WWW Resolution</t>
  </si>
  <si>
    <t>Total Payments</t>
  </si>
  <si>
    <t>STATEMENT OF BALANCES:</t>
  </si>
  <si>
    <t>Net receipts (expense) for the year</t>
  </si>
  <si>
    <t>Bank and cash balances at April 1, 2024</t>
  </si>
  <si>
    <t>(01/04/23)</t>
  </si>
  <si>
    <t>Bank and cash balances at March 31, 2025</t>
  </si>
  <si>
    <t>(31/03/24)</t>
  </si>
  <si>
    <t>Funds deposited with Watchtower Society</t>
  </si>
  <si>
    <t>TOTAL</t>
  </si>
  <si>
    <t>Signed  ___________________________________ (Secretary and Trustee)    Date  ________________</t>
  </si>
  <si>
    <t>For the Trustees of the Peterhead Congregation of Jehovah's Witnesses</t>
  </si>
  <si>
    <t>Receipts</t>
  </si>
  <si>
    <t>Payments</t>
  </si>
  <si>
    <t>Month</t>
  </si>
  <si>
    <t>Contributions</t>
  </si>
  <si>
    <t>Gift Aid</t>
  </si>
  <si>
    <t>Interest</t>
  </si>
  <si>
    <t>Rent</t>
  </si>
  <si>
    <t>Sale of Assets</t>
  </si>
  <si>
    <t>Loans Received</t>
  </si>
  <si>
    <t>Other (Misc)</t>
  </si>
  <si>
    <t>WW Work</t>
  </si>
  <si>
    <t>SKHF</t>
  </si>
  <si>
    <t>Total</t>
  </si>
  <si>
    <t>IBSA</t>
  </si>
  <si>
    <t>KHAHC</t>
  </si>
  <si>
    <t>Missionary Fund</t>
  </si>
  <si>
    <t>Circuit Car Fund</t>
  </si>
  <si>
    <t>IBSA Convention</t>
  </si>
  <si>
    <t>KHAA</t>
  </si>
  <si>
    <t>Circuit Flat</t>
  </si>
  <si>
    <t>Islands Fund</t>
  </si>
  <si>
    <t>Assemblies</t>
  </si>
  <si>
    <t>KH Maintenance</t>
  </si>
  <si>
    <t>Visiting Speaker</t>
  </si>
  <si>
    <t>Loan Repayment</t>
  </si>
  <si>
    <t>WWW</t>
  </si>
  <si>
    <t>BC</t>
  </si>
  <si>
    <t>Totals</t>
  </si>
  <si>
    <t>Opening Balance</t>
  </si>
  <si>
    <t>Total Income</t>
  </si>
  <si>
    <t>Total Expenditure</t>
  </si>
  <si>
    <t>Current Balance</t>
  </si>
  <si>
    <t>KH Assistance</t>
  </si>
  <si>
    <t>Circuit Fund</t>
  </si>
  <si>
    <t>Convention</t>
  </si>
  <si>
    <t>Cancelled Cqs</t>
  </si>
  <si>
    <t>WWW One Of Resolution</t>
  </si>
  <si>
    <r>
      <t>To April 5</t>
    </r>
    <r>
      <rPr>
        <vertAlign val="superscript"/>
        <sz val="11"/>
        <color rgb="FF000000"/>
        <rFont val="Arial"/>
        <family val="2"/>
      </rPr>
      <t>th</t>
    </r>
  </si>
  <si>
    <t>Opening Bal</t>
  </si>
  <si>
    <t>Total Spend</t>
  </si>
  <si>
    <t>Balance</t>
  </si>
  <si>
    <t>CO Expenses</t>
  </si>
  <si>
    <t>Equip For KH</t>
  </si>
  <si>
    <t>Purchase Land Buildings</t>
  </si>
  <si>
    <t>April 2023 - March 2024</t>
  </si>
  <si>
    <t>April 2024 - March 2025</t>
  </si>
  <si>
    <t>Surplus Deficit</t>
  </si>
  <si>
    <t>CO Expense</t>
  </si>
  <si>
    <t>IBSA Conv</t>
  </si>
  <si>
    <t>Canc chqs</t>
  </si>
  <si>
    <t>Current Amount Resolved to donate to WWW</t>
  </si>
  <si>
    <t>The total for each month should equal 'PRIMARY IN' total on A/C's sheet</t>
  </si>
  <si>
    <t>The total for each month should equal 'PRIMARY OUT' total on A/C's sheet</t>
  </si>
  <si>
    <t>With WWW</t>
  </si>
  <si>
    <t>Exclude WWW</t>
  </si>
  <si>
    <t>2023-24</t>
  </si>
  <si>
    <t>2024-25</t>
  </si>
  <si>
    <t xml:space="preserve">Year to APRIL 5, 2025 </t>
  </si>
  <si>
    <t>RECEIPTS &amp; PAYMENTS FOR THE YEAR TO SEPTEMBER 30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</si>
</sst>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£&quot;#,##0;[Red]\-&quot;£&quot;#,##0"/>
    <numFmt numFmtId="43" formatCode="_-* #,##0.00_-;\-* #,##0.00_-;_-* &quot;-&quot;??_-;_-@_-"/>
    <numFmt numFmtId="164" formatCode="[$£-809]#,##0.00&quot; &quot;;&quot;(&quot;[$£-809]#,##0.00&quot; )&quot;;[$£-809]&quot;-&quot;#&quot; &quot;;@&quot; &quot;"/>
    <numFmt numFmtId="165" formatCode="[$£-809]#,##0.00;[Red]&quot;-&quot;[$£-809]#,##0.00"/>
    <numFmt numFmtId="166" formatCode="dd&quot; &quot;mmm&quot; &quot;yy"/>
    <numFmt numFmtId="167" formatCode="[$£-809]#,##0.00"/>
    <numFmt numFmtId="168" formatCode="0.0"/>
    <numFmt numFmtId="169" formatCode="#,##0.00_ ;\-#,##0.00\ "/>
  </numFmts>
  <fonts count="25" x14ac:knownFonts="1"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4"/>
      <color rgb="FF000000"/>
      <name val="Tahoma"/>
      <family val="2"/>
    </font>
    <font>
      <sz val="10"/>
      <color rgb="FF000000"/>
      <name val="Tahoma"/>
      <family val="2"/>
    </font>
    <font>
      <b/>
      <sz val="12"/>
      <color rgb="FF000000"/>
      <name val="Tahoma"/>
      <family val="2"/>
    </font>
    <font>
      <b/>
      <u/>
      <sz val="12"/>
      <color rgb="FF000000"/>
      <name val="Tahoma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vertAlign val="superscript"/>
      <sz val="11"/>
      <color rgb="FF000000"/>
      <name val="Arial"/>
      <family val="2"/>
    </font>
    <font>
      <b/>
      <sz val="24"/>
      <color rgb="FF000000"/>
      <name val="Arial"/>
      <family val="2"/>
    </font>
    <font>
      <sz val="11"/>
      <color rgb="FF00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8"/>
      <color rgb="FF000000"/>
      <name val="Arial"/>
      <family val="2"/>
    </font>
    <font>
      <sz val="8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u/>
      <sz val="12"/>
      <name val="Tahoma"/>
      <family val="2"/>
    </font>
    <font>
      <b/>
      <sz val="12"/>
      <color rgb="FFFF0000"/>
      <name val="Arial"/>
      <family val="2"/>
    </font>
    <font>
      <b/>
      <sz val="10"/>
      <name val="Arial"/>
      <family val="2"/>
    </font>
    <font>
      <b/>
      <sz val="10"/>
      <color rgb="FFFF0000"/>
      <name val="Tahoma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C0C0C0"/>
      </bottom>
      <diagonal/>
    </border>
    <border>
      <left style="thin">
        <color rgb="FF00000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 style="thin">
        <color rgb="FF000000"/>
      </right>
      <top/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C0C0C0"/>
      </bottom>
      <diagonal/>
    </border>
    <border>
      <left style="thick">
        <color rgb="FF000000"/>
      </left>
      <right style="thick">
        <color rgb="FF000000"/>
      </right>
      <top style="thin">
        <color rgb="FFC0C0C0"/>
      </top>
      <bottom style="thin">
        <color rgb="FFC0C0C0"/>
      </bottom>
      <diagonal/>
    </border>
    <border>
      <left style="thick">
        <color rgb="FF000000"/>
      </left>
      <right style="thick">
        <color rgb="FF000000"/>
      </right>
      <top style="thin">
        <color rgb="FFC0C0C0"/>
      </top>
      <bottom style="thick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C0C0C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C0C0C0"/>
      </left>
      <right style="thin">
        <color rgb="FF000000"/>
      </right>
      <top/>
      <bottom/>
      <diagonal/>
    </border>
  </borders>
  <cellStyleXfs count="6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5" fontId="2" fillId="0" borderId="0" applyBorder="0" applyProtection="0"/>
    <xf numFmtId="43" fontId="14" fillId="0" borderId="0" applyFont="0" applyFill="0" applyBorder="0" applyAlignment="0" applyProtection="0"/>
  </cellStyleXfs>
  <cellXfs count="11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5" fontId="7" fillId="0" borderId="0" xfId="0" applyNumberFormat="1" applyFont="1" applyAlignment="1">
      <alignment horizontal="center" wrapText="1"/>
    </xf>
    <xf numFmtId="165" fontId="4" fillId="0" borderId="0" xfId="0" applyNumberFormat="1" applyFont="1"/>
    <xf numFmtId="164" fontId="4" fillId="0" borderId="1" xfId="0" applyNumberFormat="1" applyFont="1" applyBorder="1"/>
    <xf numFmtId="0" fontId="4" fillId="0" borderId="0" xfId="0" applyFont="1" applyAlignment="1">
      <alignment horizontal="right"/>
    </xf>
    <xf numFmtId="0" fontId="8" fillId="0" borderId="0" xfId="0" applyFont="1"/>
    <xf numFmtId="164" fontId="8" fillId="0" borderId="2" xfId="0" applyNumberFormat="1" applyFont="1" applyBorder="1"/>
    <xf numFmtId="165" fontId="8" fillId="0" borderId="0" xfId="0" applyNumberFormat="1" applyFont="1"/>
    <xf numFmtId="165" fontId="6" fillId="0" borderId="0" xfId="0" applyNumberFormat="1" applyFont="1"/>
    <xf numFmtId="164" fontId="4" fillId="0" borderId="0" xfId="0" applyNumberFormat="1" applyFont="1"/>
    <xf numFmtId="164" fontId="4" fillId="0" borderId="1" xfId="0" applyNumberFormat="1" applyFont="1" applyBorder="1" applyAlignment="1">
      <alignment horizontal="right"/>
    </xf>
    <xf numFmtId="166" fontId="4" fillId="0" borderId="0" xfId="0" applyNumberFormat="1" applyFont="1"/>
    <xf numFmtId="165" fontId="4" fillId="0" borderId="0" xfId="0" applyNumberFormat="1" applyFont="1" applyAlignment="1">
      <alignment horizontal="right"/>
    </xf>
    <xf numFmtId="0" fontId="10" fillId="0" borderId="0" xfId="0" applyFont="1"/>
    <xf numFmtId="167" fontId="0" fillId="0" borderId="12" xfId="0" applyNumberFormat="1" applyBorder="1"/>
    <xf numFmtId="167" fontId="0" fillId="0" borderId="13" xfId="0" applyNumberFormat="1" applyBorder="1"/>
    <xf numFmtId="167" fontId="11" fillId="0" borderId="13" xfId="0" applyNumberFormat="1" applyFont="1" applyBorder="1" applyAlignment="1">
      <alignment horizontal="right"/>
    </xf>
    <xf numFmtId="167" fontId="0" fillId="0" borderId="14" xfId="0" applyNumberFormat="1" applyBorder="1"/>
    <xf numFmtId="167" fontId="10" fillId="0" borderId="11" xfId="0" applyNumberFormat="1" applyFont="1" applyBorder="1"/>
    <xf numFmtId="167" fontId="9" fillId="0" borderId="13" xfId="0" applyNumberFormat="1" applyFont="1" applyBorder="1" applyAlignment="1">
      <alignment horizontal="right"/>
    </xf>
    <xf numFmtId="167" fontId="9" fillId="0" borderId="13" xfId="0" applyNumberFormat="1" applyFont="1" applyBorder="1"/>
    <xf numFmtId="167" fontId="10" fillId="0" borderId="15" xfId="0" applyNumberFormat="1" applyFont="1" applyBorder="1"/>
    <xf numFmtId="167" fontId="0" fillId="0" borderId="0" xfId="0" applyNumberFormat="1"/>
    <xf numFmtId="167" fontId="0" fillId="0" borderId="17" xfId="0" applyNumberFormat="1" applyBorder="1"/>
    <xf numFmtId="167" fontId="0" fillId="0" borderId="18" xfId="0" applyNumberFormat="1" applyBorder="1"/>
    <xf numFmtId="167" fontId="11" fillId="0" borderId="18" xfId="0" applyNumberFormat="1" applyFont="1" applyBorder="1" applyAlignment="1">
      <alignment horizontal="right"/>
    </xf>
    <xf numFmtId="167" fontId="0" fillId="0" borderId="19" xfId="0" applyNumberFormat="1" applyBorder="1"/>
    <xf numFmtId="167" fontId="9" fillId="0" borderId="18" xfId="0" applyNumberFormat="1" applyFont="1" applyBorder="1" applyAlignment="1">
      <alignment horizontal="right"/>
    </xf>
    <xf numFmtId="167" fontId="0" fillId="0" borderId="18" xfId="0" applyNumberFormat="1" applyBorder="1" applyAlignment="1">
      <alignment horizontal="right"/>
    </xf>
    <xf numFmtId="167" fontId="0" fillId="0" borderId="20" xfId="0" applyNumberFormat="1" applyBorder="1"/>
    <xf numFmtId="167" fontId="0" fillId="0" borderId="21" xfId="0" applyNumberFormat="1" applyBorder="1"/>
    <xf numFmtId="167" fontId="0" fillId="0" borderId="22" xfId="0" applyNumberFormat="1" applyBorder="1"/>
    <xf numFmtId="0" fontId="0" fillId="0" borderId="16" xfId="0" applyBorder="1"/>
    <xf numFmtId="167" fontId="10" fillId="0" borderId="23" xfId="0" applyNumberFormat="1" applyFont="1" applyBorder="1"/>
    <xf numFmtId="0" fontId="10" fillId="0" borderId="24" xfId="0" applyFont="1" applyBorder="1"/>
    <xf numFmtId="167" fontId="10" fillId="0" borderId="8" xfId="0" applyNumberFormat="1" applyFont="1" applyBorder="1"/>
    <xf numFmtId="167" fontId="10" fillId="0" borderId="9" xfId="0" applyNumberFormat="1" applyFont="1" applyBorder="1"/>
    <xf numFmtId="167" fontId="10" fillId="0" borderId="10" xfId="0" applyNumberFormat="1" applyFont="1" applyBorder="1"/>
    <xf numFmtId="167" fontId="10" fillId="0" borderId="25" xfId="0" applyNumberFormat="1" applyFont="1" applyBorder="1"/>
    <xf numFmtId="167" fontId="10" fillId="0" borderId="26" xfId="0" applyNumberFormat="1" applyFont="1" applyBorder="1"/>
    <xf numFmtId="0" fontId="10" fillId="0" borderId="27" xfId="0" applyFont="1" applyBorder="1"/>
    <xf numFmtId="167" fontId="10" fillId="0" borderId="28" xfId="0" applyNumberFormat="1" applyFont="1" applyBorder="1"/>
    <xf numFmtId="0" fontId="10" fillId="0" borderId="29" xfId="0" applyFont="1" applyBorder="1"/>
    <xf numFmtId="167" fontId="10" fillId="0" borderId="30" xfId="0" applyNumberFormat="1" applyFont="1" applyBorder="1"/>
    <xf numFmtId="168" fontId="0" fillId="0" borderId="0" xfId="0" applyNumberFormat="1"/>
    <xf numFmtId="2" fontId="0" fillId="0" borderId="0" xfId="0" applyNumberFormat="1"/>
    <xf numFmtId="0" fontId="10" fillId="0" borderId="31" xfId="0" applyFont="1" applyBorder="1"/>
    <xf numFmtId="167" fontId="10" fillId="0" borderId="32" xfId="0" applyNumberFormat="1" applyFont="1" applyBorder="1"/>
    <xf numFmtId="17" fontId="0" fillId="0" borderId="11" xfId="0" applyNumberFormat="1" applyBorder="1" applyAlignment="1">
      <alignment horizontal="left"/>
    </xf>
    <xf numFmtId="0" fontId="10" fillId="0" borderId="3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10" fillId="0" borderId="4" xfId="0" applyFont="1" applyBorder="1" applyAlignment="1">
      <alignment horizontal="center" wrapText="1"/>
    </xf>
    <xf numFmtId="0" fontId="10" fillId="0" borderId="5" xfId="0" applyFont="1" applyBorder="1" applyAlignment="1">
      <alignment wrapText="1"/>
    </xf>
    <xf numFmtId="0" fontId="10" fillId="0" borderId="6" xfId="0" applyFont="1" applyBorder="1" applyAlignment="1">
      <alignment wrapText="1"/>
    </xf>
    <xf numFmtId="0" fontId="10" fillId="0" borderId="7" xfId="0" applyFont="1" applyBorder="1" applyAlignment="1">
      <alignment wrapText="1"/>
    </xf>
    <xf numFmtId="0" fontId="10" fillId="0" borderId="8" xfId="0" applyFont="1" applyBorder="1" applyAlignment="1">
      <alignment wrapText="1"/>
    </xf>
    <xf numFmtId="0" fontId="10" fillId="0" borderId="9" xfId="0" applyFont="1" applyBorder="1" applyAlignment="1">
      <alignment wrapText="1"/>
    </xf>
    <xf numFmtId="0" fontId="10" fillId="0" borderId="10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6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0" fillId="0" borderId="33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10" fillId="0" borderId="26" xfId="0" applyFont="1" applyBorder="1" applyAlignment="1">
      <alignment wrapText="1"/>
    </xf>
    <xf numFmtId="167" fontId="0" fillId="0" borderId="0" xfId="0" applyNumberFormat="1" applyAlignment="1">
      <alignment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6" fontId="0" fillId="0" borderId="0" xfId="0" applyNumberFormat="1"/>
    <xf numFmtId="169" fontId="15" fillId="0" borderId="0" xfId="5" applyNumberFormat="1" applyFont="1" applyAlignment="1">
      <alignment wrapText="1"/>
    </xf>
    <xf numFmtId="0" fontId="16" fillId="0" borderId="33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7" fillId="0" borderId="0" xfId="0" applyFont="1"/>
    <xf numFmtId="167" fontId="10" fillId="0" borderId="34" xfId="0" applyNumberFormat="1" applyFont="1" applyBorder="1"/>
    <xf numFmtId="167" fontId="10" fillId="0" borderId="19" xfId="0" applyNumberFormat="1" applyFont="1" applyBorder="1"/>
    <xf numFmtId="167" fontId="10" fillId="0" borderId="35" xfId="0" applyNumberFormat="1" applyFont="1" applyBorder="1"/>
    <xf numFmtId="167" fontId="10" fillId="0" borderId="36" xfId="0" applyNumberFormat="1" applyFont="1" applyBorder="1"/>
    <xf numFmtId="0" fontId="0" fillId="0" borderId="37" xfId="0" applyBorder="1" applyAlignment="1">
      <alignment wrapText="1"/>
    </xf>
    <xf numFmtId="167" fontId="10" fillId="0" borderId="38" xfId="0" applyNumberFormat="1" applyFont="1" applyBorder="1"/>
    <xf numFmtId="167" fontId="10" fillId="0" borderId="39" xfId="0" applyNumberFormat="1" applyFont="1" applyBorder="1"/>
    <xf numFmtId="167" fontId="10" fillId="0" borderId="40" xfId="0" applyNumberFormat="1" applyFont="1" applyBorder="1"/>
    <xf numFmtId="0" fontId="0" fillId="0" borderId="0" xfId="0" applyAlignment="1">
      <alignment wrapText="1"/>
    </xf>
    <xf numFmtId="167" fontId="10" fillId="0" borderId="0" xfId="0" applyNumberFormat="1" applyFont="1"/>
    <xf numFmtId="167" fontId="10" fillId="0" borderId="41" xfId="0" applyNumberFormat="1" applyFont="1" applyBorder="1"/>
    <xf numFmtId="165" fontId="19" fillId="0" borderId="0" xfId="0" applyNumberFormat="1" applyFont="1"/>
    <xf numFmtId="164" fontId="19" fillId="0" borderId="1" xfId="0" applyNumberFormat="1" applyFont="1" applyBorder="1"/>
    <xf numFmtId="0" fontId="20" fillId="0" borderId="0" xfId="0" applyFont="1"/>
    <xf numFmtId="164" fontId="20" fillId="0" borderId="2" xfId="0" applyNumberFormat="1" applyFont="1" applyBorder="1"/>
    <xf numFmtId="165" fontId="21" fillId="0" borderId="0" xfId="0" applyNumberFormat="1" applyFont="1"/>
    <xf numFmtId="0" fontId="21" fillId="0" borderId="0" xfId="0" applyFont="1"/>
    <xf numFmtId="164" fontId="19" fillId="0" borderId="0" xfId="0" applyNumberFormat="1" applyFont="1"/>
    <xf numFmtId="164" fontId="19" fillId="0" borderId="1" xfId="0" applyNumberFormat="1" applyFont="1" applyBorder="1" applyAlignment="1">
      <alignment horizontal="right"/>
    </xf>
    <xf numFmtId="0" fontId="19" fillId="0" borderId="0" xfId="0" applyFont="1"/>
    <xf numFmtId="165" fontId="19" fillId="0" borderId="0" xfId="0" applyNumberFormat="1" applyFont="1" applyAlignment="1">
      <alignment horizontal="right"/>
    </xf>
    <xf numFmtId="167" fontId="10" fillId="0" borderId="43" xfId="0" applyNumberFormat="1" applyFont="1" applyBorder="1"/>
    <xf numFmtId="167" fontId="22" fillId="0" borderId="42" xfId="0" applyNumberFormat="1" applyFont="1" applyBorder="1"/>
    <xf numFmtId="167" fontId="22" fillId="0" borderId="39" xfId="0" applyNumberFormat="1" applyFont="1" applyBorder="1"/>
    <xf numFmtId="167" fontId="22" fillId="0" borderId="40" xfId="0" applyNumberFormat="1" applyFont="1" applyBorder="1"/>
    <xf numFmtId="167" fontId="23" fillId="0" borderId="11" xfId="0" applyNumberFormat="1" applyFont="1" applyBorder="1"/>
    <xf numFmtId="167" fontId="23" fillId="0" borderId="44" xfId="0" applyNumberFormat="1" applyFont="1" applyBorder="1"/>
    <xf numFmtId="167" fontId="23" fillId="0" borderId="15" xfId="0" applyNumberFormat="1" applyFont="1" applyBorder="1"/>
    <xf numFmtId="167" fontId="23" fillId="0" borderId="45" xfId="0" applyNumberFormat="1" applyFont="1" applyBorder="1"/>
    <xf numFmtId="164" fontId="24" fillId="0" borderId="2" xfId="0" applyNumberFormat="1" applyFont="1" applyBorder="1"/>
    <xf numFmtId="0" fontId="4" fillId="0" borderId="0" xfId="0" applyFont="1"/>
    <xf numFmtId="0" fontId="3" fillId="0" borderId="0" xfId="0" applyFont="1"/>
    <xf numFmtId="0" fontId="5" fillId="0" borderId="0" xfId="0" applyFont="1"/>
    <xf numFmtId="165" fontId="18" fillId="0" borderId="0" xfId="0" applyNumberFormat="1" applyFont="1" applyAlignment="1">
      <alignment horizontal="center" wrapText="1"/>
    </xf>
    <xf numFmtId="0" fontId="10" fillId="0" borderId="3" xfId="0" applyFont="1" applyBorder="1" applyAlignment="1">
      <alignment horizontal="center"/>
    </xf>
    <xf numFmtId="165" fontId="7" fillId="0" borderId="0" xfId="0" applyNumberFormat="1" applyFont="1" applyAlignment="1">
      <alignment horizontal="center" wrapText="1"/>
    </xf>
  </cellXfs>
  <cellStyles count="6">
    <cellStyle name="Comma" xfId="5" builtinId="3"/>
    <cellStyle name="Heading" xfId="1" xr:uid="{89BF13EF-82C8-4941-94F8-87372F525959}"/>
    <cellStyle name="Heading1" xfId="2" xr:uid="{83EC2C92-89F5-4855-8995-D6E2B767FA00}"/>
    <cellStyle name="Normal" xfId="0" builtinId="0" customBuiltin="1"/>
    <cellStyle name="Result" xfId="3" xr:uid="{3EADDA2E-D43A-4737-AFB9-78FBDD55675C}"/>
    <cellStyle name="Result2" xfId="4" xr:uid="{6C3E7475-85D0-42B7-8895-2354979828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b1b972e6340d6836/Documents/HP%20Docs/A%20spiritual/A%20Elders%20-Private/Peterhead/Accounts/KH%20End%20of%20Year%20Account%20Figures.xlsx" TargetMode="External"/><Relationship Id="rId1" Type="http://schemas.openxmlformats.org/officeDocument/2006/relationships/externalLinkPath" Target="https://d.docs.live.net/b1b972e6340d6836/Documents/A%20HP%20Docs/A%20spiritual/A%20Elders%20-Private/A%20Peterhead/Accounts/KH%20End%20of%20Year%20Account%20Figure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b1b972e6340d6836/Documents/A%20HP%20Docs/A%20spiritual/A%20Elders%20-Private/A%20Peterhead/Accounts/2.%20KH%20End%20of%20Year%20Account%20Figures.xlsx" TargetMode="External"/><Relationship Id="rId1" Type="http://schemas.openxmlformats.org/officeDocument/2006/relationships/externalLinkPath" Target="/Users/marka/Downloads/2.%20KH%20End%20of%20Year%20Account%20Figu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4-25"/>
      <sheetName val="2025-26"/>
      <sheetName val="Sheet3"/>
    </sheetNames>
    <sheetDataSet>
      <sheetData sheetId="0" refreshError="1">
        <row r="9">
          <cell r="C9">
            <v>165</v>
          </cell>
          <cell r="D9">
            <v>175</v>
          </cell>
          <cell r="E9">
            <v>80</v>
          </cell>
          <cell r="F9">
            <v>110</v>
          </cell>
          <cell r="G9">
            <v>150</v>
          </cell>
          <cell r="H9">
            <v>152</v>
          </cell>
          <cell r="I9">
            <v>101</v>
          </cell>
          <cell r="J9">
            <v>90</v>
          </cell>
          <cell r="K9">
            <v>70</v>
          </cell>
          <cell r="L9">
            <v>131</v>
          </cell>
          <cell r="M9">
            <v>100</v>
          </cell>
        </row>
        <row r="10">
          <cell r="D10">
            <v>40</v>
          </cell>
          <cell r="E10">
            <v>380</v>
          </cell>
          <cell r="F10">
            <v>247.88</v>
          </cell>
          <cell r="H10">
            <v>40</v>
          </cell>
          <cell r="I10">
            <v>205</v>
          </cell>
          <cell r="J10">
            <v>495</v>
          </cell>
          <cell r="K10">
            <v>40</v>
          </cell>
        </row>
        <row r="11">
          <cell r="C11">
            <v>115</v>
          </cell>
          <cell r="D11">
            <v>95</v>
          </cell>
          <cell r="E11">
            <v>95</v>
          </cell>
          <cell r="F11">
            <v>95</v>
          </cell>
          <cell r="G11">
            <v>95</v>
          </cell>
          <cell r="H11">
            <v>95</v>
          </cell>
          <cell r="I11">
            <v>95</v>
          </cell>
          <cell r="J11">
            <v>95</v>
          </cell>
          <cell r="K11">
            <v>95</v>
          </cell>
          <cell r="L11">
            <v>95</v>
          </cell>
          <cell r="M11">
            <v>95</v>
          </cell>
        </row>
        <row r="12">
          <cell r="F12">
            <v>1409.75</v>
          </cell>
        </row>
        <row r="13">
          <cell r="C13">
            <v>626.25</v>
          </cell>
          <cell r="D13">
            <v>586.25</v>
          </cell>
          <cell r="E13">
            <v>496.25</v>
          </cell>
          <cell r="F13">
            <v>966.25</v>
          </cell>
          <cell r="G13">
            <v>463.75</v>
          </cell>
          <cell r="H13">
            <v>423.75</v>
          </cell>
          <cell r="I13">
            <v>443.75</v>
          </cell>
          <cell r="J13">
            <v>473.75</v>
          </cell>
          <cell r="K13">
            <v>490</v>
          </cell>
          <cell r="L13">
            <v>960</v>
          </cell>
          <cell r="M13">
            <v>560</v>
          </cell>
        </row>
        <row r="14">
          <cell r="D14">
            <v>53</v>
          </cell>
          <cell r="E14">
            <v>45</v>
          </cell>
          <cell r="F14">
            <v>20</v>
          </cell>
          <cell r="G14">
            <v>20</v>
          </cell>
          <cell r="H14">
            <v>94</v>
          </cell>
          <cell r="I14">
            <v>10</v>
          </cell>
          <cell r="J14">
            <v>50</v>
          </cell>
          <cell r="K14">
            <v>40</v>
          </cell>
          <cell r="L14">
            <v>50</v>
          </cell>
        </row>
        <row r="22">
          <cell r="C22">
            <v>1866.2</v>
          </cell>
          <cell r="E22">
            <v>816.72</v>
          </cell>
          <cell r="H22">
            <v>75</v>
          </cell>
          <cell r="I22">
            <v>210.54</v>
          </cell>
          <cell r="J22">
            <v>107.98</v>
          </cell>
          <cell r="K22">
            <v>481.07</v>
          </cell>
          <cell r="L22">
            <v>258.89</v>
          </cell>
        </row>
        <row r="23">
          <cell r="D23">
            <v>140</v>
          </cell>
          <cell r="G23">
            <v>110</v>
          </cell>
          <cell r="I23">
            <v>130</v>
          </cell>
        </row>
        <row r="27">
          <cell r="E27">
            <v>45</v>
          </cell>
          <cell r="F27">
            <v>20</v>
          </cell>
          <cell r="G27">
            <v>20</v>
          </cell>
          <cell r="H27">
            <v>94</v>
          </cell>
          <cell r="I27">
            <v>10</v>
          </cell>
          <cell r="J27">
            <v>50</v>
          </cell>
          <cell r="K27">
            <v>40</v>
          </cell>
          <cell r="L27">
            <v>90</v>
          </cell>
          <cell r="M27">
            <v>0</v>
          </cell>
        </row>
        <row r="28">
          <cell r="E28">
            <v>26.65</v>
          </cell>
          <cell r="J28">
            <v>39.76</v>
          </cell>
        </row>
        <row r="35">
          <cell r="C35">
            <v>3444.3600000000006</v>
          </cell>
          <cell r="D35">
            <v>597.37</v>
          </cell>
          <cell r="E35">
            <v>1245.68</v>
          </cell>
          <cell r="F35">
            <v>595.37</v>
          </cell>
          <cell r="G35">
            <v>411.2</v>
          </cell>
          <cell r="H35">
            <v>661.29</v>
          </cell>
          <cell r="I35">
            <v>855.28</v>
          </cell>
          <cell r="J35">
            <v>806.01</v>
          </cell>
          <cell r="K35">
            <v>1131.49</v>
          </cell>
          <cell r="L35">
            <v>4023.51</v>
          </cell>
          <cell r="M35">
            <v>634.55999999999995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4-25"/>
      <sheetName val="2025-26"/>
      <sheetName val="Sheet3"/>
    </sheetNames>
    <sheetDataSet>
      <sheetData sheetId="0">
        <row r="9">
          <cell r="C9">
            <v>165</v>
          </cell>
          <cell r="D9">
            <v>175</v>
          </cell>
          <cell r="E9">
            <v>80</v>
          </cell>
          <cell r="F9">
            <v>110</v>
          </cell>
          <cell r="G9">
            <v>150</v>
          </cell>
          <cell r="H9">
            <v>152</v>
          </cell>
          <cell r="I9">
            <v>101</v>
          </cell>
          <cell r="J9">
            <v>90</v>
          </cell>
          <cell r="K9">
            <v>70</v>
          </cell>
          <cell r="L9">
            <v>131</v>
          </cell>
          <cell r="M9">
            <v>100</v>
          </cell>
        </row>
        <row r="11">
          <cell r="C11">
            <v>115</v>
          </cell>
          <cell r="D11">
            <v>95</v>
          </cell>
          <cell r="E11">
            <v>95</v>
          </cell>
          <cell r="F11">
            <v>95</v>
          </cell>
          <cell r="G11">
            <v>95</v>
          </cell>
          <cell r="H11">
            <v>95</v>
          </cell>
          <cell r="I11">
            <v>95</v>
          </cell>
          <cell r="J11">
            <v>95</v>
          </cell>
          <cell r="K11">
            <v>95</v>
          </cell>
          <cell r="L11">
            <v>95</v>
          </cell>
          <cell r="M11">
            <v>95</v>
          </cell>
        </row>
        <row r="14">
          <cell r="D14">
            <v>53</v>
          </cell>
          <cell r="E14">
            <v>45</v>
          </cell>
          <cell r="F14">
            <v>20</v>
          </cell>
          <cell r="G14">
            <v>20</v>
          </cell>
          <cell r="H14">
            <v>94</v>
          </cell>
          <cell r="I14">
            <v>10</v>
          </cell>
          <cell r="J14">
            <v>50</v>
          </cell>
          <cell r="K14">
            <v>40</v>
          </cell>
          <cell r="L14">
            <v>50</v>
          </cell>
        </row>
        <row r="32">
          <cell r="B32">
            <v>220</v>
          </cell>
        </row>
      </sheetData>
      <sheetData sheetId="1">
        <row r="9">
          <cell r="B9">
            <v>141</v>
          </cell>
          <cell r="C9">
            <v>96</v>
          </cell>
          <cell r="D9">
            <v>75</v>
          </cell>
          <cell r="E9">
            <v>75</v>
          </cell>
          <cell r="F9">
            <v>85</v>
          </cell>
          <cell r="G9">
            <v>150</v>
          </cell>
        </row>
        <row r="10">
          <cell r="B10">
            <v>40</v>
          </cell>
          <cell r="D10">
            <v>240</v>
          </cell>
          <cell r="F10">
            <v>40</v>
          </cell>
        </row>
        <row r="11">
          <cell r="B11">
            <v>95</v>
          </cell>
          <cell r="C11">
            <v>95</v>
          </cell>
          <cell r="D11">
            <v>95</v>
          </cell>
          <cell r="E11">
            <v>95</v>
          </cell>
          <cell r="F11">
            <v>95</v>
          </cell>
          <cell r="G11">
            <v>95</v>
          </cell>
        </row>
        <row r="13">
          <cell r="B13">
            <v>487.5</v>
          </cell>
          <cell r="C13">
            <v>537.5</v>
          </cell>
          <cell r="D13">
            <v>465</v>
          </cell>
          <cell r="E13">
            <v>440</v>
          </cell>
          <cell r="F13">
            <v>440</v>
          </cell>
          <cell r="G13">
            <v>440</v>
          </cell>
        </row>
        <row r="14">
          <cell r="B14">
            <v>60</v>
          </cell>
          <cell r="C14">
            <v>52</v>
          </cell>
          <cell r="D14">
            <v>50</v>
          </cell>
          <cell r="E14">
            <v>20</v>
          </cell>
          <cell r="F14">
            <v>0</v>
          </cell>
          <cell r="G14">
            <v>40</v>
          </cell>
        </row>
        <row r="22">
          <cell r="B22">
            <v>95</v>
          </cell>
          <cell r="C22">
            <v>62.21</v>
          </cell>
          <cell r="F22">
            <v>102.71</v>
          </cell>
          <cell r="G22">
            <v>755.99</v>
          </cell>
        </row>
        <row r="23">
          <cell r="B23">
            <v>80</v>
          </cell>
          <cell r="D23">
            <v>230</v>
          </cell>
          <cell r="F23">
            <v>130</v>
          </cell>
        </row>
        <row r="26">
          <cell r="B26">
            <v>250</v>
          </cell>
          <cell r="C26">
            <v>250</v>
          </cell>
          <cell r="D26">
            <v>250</v>
          </cell>
          <cell r="E26">
            <v>250</v>
          </cell>
          <cell r="F26">
            <v>250</v>
          </cell>
          <cell r="G26">
            <v>300</v>
          </cell>
        </row>
        <row r="27">
          <cell r="B27">
            <v>60</v>
          </cell>
          <cell r="C27">
            <v>52</v>
          </cell>
          <cell r="D27">
            <v>50</v>
          </cell>
          <cell r="E27">
            <v>20</v>
          </cell>
          <cell r="F27">
            <v>0</v>
          </cell>
          <cell r="G27">
            <v>40</v>
          </cell>
        </row>
        <row r="28">
          <cell r="F28">
            <v>37.83</v>
          </cell>
        </row>
        <row r="35">
          <cell r="B35">
            <v>754.11</v>
          </cell>
          <cell r="C35">
            <v>1060.22</v>
          </cell>
          <cell r="D35">
            <v>734.13</v>
          </cell>
          <cell r="E35">
            <v>633.79999999999995</v>
          </cell>
          <cell r="F35">
            <v>744.11</v>
          </cell>
          <cell r="G35">
            <v>1564.0300000000002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EC6F4-BB84-41D2-9B63-EC98015F199E}">
  <sheetPr>
    <pageSetUpPr fitToPage="1"/>
  </sheetPr>
  <dimension ref="A1:IV51"/>
  <sheetViews>
    <sheetView topLeftCell="A25" workbookViewId="0">
      <selection activeCell="H10" sqref="H10"/>
    </sheetView>
  </sheetViews>
  <sheetFormatPr defaultRowHeight="16.350000000000001" customHeight="1" x14ac:dyDescent="0.35"/>
  <cols>
    <col min="1" max="1" width="2.625" style="2" customWidth="1"/>
    <col min="2" max="2" width="2.6875" style="2" customWidth="1"/>
    <col min="3" max="3" width="45.375" style="2" customWidth="1"/>
    <col min="4" max="4" width="10" style="2" customWidth="1"/>
    <col min="5" max="5" width="12.125" style="6" customWidth="1"/>
    <col min="6" max="6" width="10" style="2" customWidth="1"/>
    <col min="7" max="7" width="12.125" style="6" customWidth="1"/>
    <col min="8" max="256" width="10.5" style="2" customWidth="1"/>
    <col min="257" max="1024" width="10.5" customWidth="1"/>
    <col min="1025" max="1025" width="8.875" customWidth="1"/>
  </cols>
  <sheetData>
    <row r="1" spans="1:7" s="1" customFormat="1" ht="18" customHeight="1" x14ac:dyDescent="0.45">
      <c r="A1" s="108" t="s">
        <v>0</v>
      </c>
      <c r="B1" s="108"/>
      <c r="C1" s="108"/>
      <c r="D1" s="108"/>
      <c r="E1" s="108"/>
      <c r="F1" s="108"/>
      <c r="G1" s="108"/>
    </row>
    <row r="2" spans="1:7" ht="15.6" customHeight="1" x14ac:dyDescent="0.35">
      <c r="A2" s="107" t="s">
        <v>1</v>
      </c>
      <c r="B2" s="107"/>
      <c r="C2" s="107"/>
      <c r="D2" s="107"/>
      <c r="E2" s="107"/>
      <c r="F2" s="107"/>
      <c r="G2" s="107"/>
    </row>
    <row r="3" spans="1:7" s="3" customFormat="1" ht="23.1" customHeight="1" x14ac:dyDescent="0.4">
      <c r="A3" s="109" t="s">
        <v>112</v>
      </c>
      <c r="B3" s="109"/>
      <c r="C3" s="109"/>
      <c r="D3" s="109"/>
      <c r="E3" s="109"/>
      <c r="F3" s="109"/>
      <c r="G3" s="109"/>
    </row>
    <row r="4" spans="1:7" s="4" customFormat="1" ht="26.85" customHeight="1" x14ac:dyDescent="0.4">
      <c r="A4" s="4" t="s">
        <v>3</v>
      </c>
      <c r="E4" s="5"/>
      <c r="F4" s="110" t="s">
        <v>111</v>
      </c>
      <c r="G4" s="110"/>
    </row>
    <row r="5" spans="1:7" ht="12.75" customHeight="1" x14ac:dyDescent="0.35">
      <c r="B5" s="2" t="s">
        <v>5</v>
      </c>
      <c r="F5" s="88"/>
      <c r="G5" s="88"/>
    </row>
    <row r="6" spans="1:7" ht="12.75" customHeight="1" x14ac:dyDescent="0.35">
      <c r="C6" s="2" t="s">
        <v>6</v>
      </c>
      <c r="D6" s="7">
        <f>'Breakdown 2025-26'!B62</f>
        <v>2810</v>
      </c>
      <c r="F6" s="89">
        <f>'Completed Front_Sheet 2024-25'!D6</f>
        <v>7168.75</v>
      </c>
      <c r="G6" s="88"/>
    </row>
    <row r="7" spans="1:7" ht="12.75" customHeight="1" x14ac:dyDescent="0.35">
      <c r="C7" s="2" t="s">
        <v>7</v>
      </c>
      <c r="D7" s="7">
        <f>'Breakdown 2025-26'!C62</f>
        <v>622</v>
      </c>
      <c r="F7" s="89">
        <f>'Completed Front_Sheet 2024-25'!D7</f>
        <v>1704.2</v>
      </c>
      <c r="G7" s="88"/>
    </row>
    <row r="8" spans="1:7" ht="12.75" customHeight="1" x14ac:dyDescent="0.35">
      <c r="C8" s="2" t="s">
        <v>8</v>
      </c>
      <c r="D8" s="7">
        <f>'Breakdown 2025-26'!D62</f>
        <v>0</v>
      </c>
      <c r="F8" s="89">
        <f>'Completed Front_Sheet 2024-25'!D8</f>
        <v>1409.75</v>
      </c>
      <c r="G8" s="88"/>
    </row>
    <row r="9" spans="1:7" ht="12.75" customHeight="1" x14ac:dyDescent="0.35">
      <c r="C9" s="2" t="s">
        <v>9</v>
      </c>
      <c r="D9" s="7">
        <f>'Breakdown 2025-26'!E62</f>
        <v>570</v>
      </c>
      <c r="F9" s="89">
        <f>'Completed Front_Sheet 2024-25'!D9</f>
        <v>1160</v>
      </c>
      <c r="G9" s="88"/>
    </row>
    <row r="10" spans="1:7" ht="15.6" customHeight="1" x14ac:dyDescent="0.35">
      <c r="C10" s="8" t="s">
        <v>10</v>
      </c>
      <c r="E10" s="7">
        <f>SUM(D6:D9)</f>
        <v>4002</v>
      </c>
      <c r="F10" s="88"/>
      <c r="G10" s="89">
        <f>SUM(F6:F9)</f>
        <v>11442.7</v>
      </c>
    </row>
    <row r="11" spans="1:7" ht="13.35" customHeight="1" x14ac:dyDescent="0.35">
      <c r="B11" s="2" t="s">
        <v>11</v>
      </c>
      <c r="D11" s="6"/>
      <c r="F11" s="88"/>
      <c r="G11" s="88"/>
    </row>
    <row r="12" spans="1:7" ht="12.75" customHeight="1" x14ac:dyDescent="0.35">
      <c r="C12" s="2" t="s">
        <v>12</v>
      </c>
      <c r="D12" s="7">
        <f>'Completed Breakdown 2024-25'!F39</f>
        <v>0</v>
      </c>
      <c r="F12" s="89">
        <f>'Completed Breakdown 2024-25'!F16</f>
        <v>0</v>
      </c>
      <c r="G12" s="88"/>
    </row>
    <row r="13" spans="1:7" ht="12.75" customHeight="1" x14ac:dyDescent="0.35">
      <c r="C13" s="2" t="s">
        <v>13</v>
      </c>
      <c r="D13" s="7">
        <f>'Completed Breakdown 2024-25'!G39</f>
        <v>0</v>
      </c>
      <c r="F13" s="89">
        <f>'Completed Breakdown 2024-25'!G16</f>
        <v>0</v>
      </c>
      <c r="G13" s="88"/>
    </row>
    <row r="14" spans="1:7" ht="17.100000000000001" customHeight="1" x14ac:dyDescent="0.35">
      <c r="C14" s="8" t="s">
        <v>10</v>
      </c>
      <c r="E14" s="7">
        <f>SUM(D12:D13)</f>
        <v>0</v>
      </c>
      <c r="F14" s="88"/>
      <c r="G14" s="89">
        <f>SUM(F12:F13)</f>
        <v>0</v>
      </c>
    </row>
    <row r="15" spans="1:7" ht="12.75" customHeight="1" x14ac:dyDescent="0.35">
      <c r="B15" s="2" t="s">
        <v>14</v>
      </c>
      <c r="D15" s="6"/>
      <c r="F15" s="88"/>
      <c r="G15" s="88"/>
    </row>
    <row r="16" spans="1:7" ht="12.75" customHeight="1" x14ac:dyDescent="0.35">
      <c r="C16" s="2" t="s">
        <v>15</v>
      </c>
      <c r="D16" s="7">
        <f>'Completed Breakdown 2024-25'!H39</f>
        <v>0</v>
      </c>
      <c r="F16" s="89"/>
      <c r="G16" s="88"/>
    </row>
    <row r="17" spans="1:10" ht="12.75" customHeight="1" x14ac:dyDescent="0.35">
      <c r="C17" s="2" t="s">
        <v>16</v>
      </c>
      <c r="D17" s="7">
        <f>'Completed Breakdown 2024-25'!I39</f>
        <v>0</v>
      </c>
      <c r="F17" s="89">
        <v>0</v>
      </c>
      <c r="G17" s="88"/>
    </row>
    <row r="18" spans="1:10" ht="12.75" customHeight="1" x14ac:dyDescent="0.35">
      <c r="C18" s="2" t="s">
        <v>17</v>
      </c>
      <c r="D18" s="7">
        <f>'Breakdown 2025-26'!J62</f>
        <v>320</v>
      </c>
      <c r="F18" s="89">
        <f>'Completed Front_Sheet 2024-25'!D18</f>
        <v>1687.88</v>
      </c>
      <c r="G18" s="88"/>
    </row>
    <row r="19" spans="1:10" ht="14.85" customHeight="1" x14ac:dyDescent="0.35">
      <c r="C19" s="8" t="s">
        <v>10</v>
      </c>
      <c r="E19" s="7">
        <f>SUM(D16:D18)</f>
        <v>320</v>
      </c>
      <c r="F19" s="88"/>
      <c r="G19" s="89">
        <f>SUM(F16:F18)</f>
        <v>1687.88</v>
      </c>
    </row>
    <row r="20" spans="1:10" s="9" customFormat="1" ht="16.350000000000001" customHeight="1" thickBot="1" x14ac:dyDescent="0.4">
      <c r="C20" s="9" t="s">
        <v>18</v>
      </c>
      <c r="E20" s="106">
        <f>E10+E14+E19</f>
        <v>4322</v>
      </c>
      <c r="F20" s="90"/>
      <c r="G20" s="91">
        <f>G10+G14+G19</f>
        <v>13130.580000000002</v>
      </c>
      <c r="H20" s="11"/>
      <c r="I20" s="11"/>
      <c r="J20" s="11"/>
    </row>
    <row r="21" spans="1:10" s="4" customFormat="1" ht="24.6" customHeight="1" thickTop="1" x14ac:dyDescent="0.4">
      <c r="A21" s="4" t="s">
        <v>19</v>
      </c>
      <c r="D21" s="12"/>
      <c r="F21" s="92"/>
      <c r="G21" s="93"/>
    </row>
    <row r="22" spans="1:10" ht="12.75" customHeight="1" x14ac:dyDescent="0.35">
      <c r="B22" s="2" t="s">
        <v>20</v>
      </c>
      <c r="D22" s="6"/>
      <c r="F22" s="88"/>
      <c r="G22" s="88"/>
    </row>
    <row r="23" spans="1:10" ht="12.75" customHeight="1" x14ac:dyDescent="0.35">
      <c r="C23" s="2" t="s">
        <v>21</v>
      </c>
      <c r="D23" s="7">
        <f>'Completed Breakdown 2024-25'!N39</f>
        <v>0</v>
      </c>
      <c r="F23" s="89">
        <f>'Completed Front_Sheet 2024-25'!D23</f>
        <v>0</v>
      </c>
      <c r="G23" s="88"/>
    </row>
    <row r="24" spans="1:10" ht="12.75" customHeight="1" x14ac:dyDescent="0.35">
      <c r="C24" s="2" t="s">
        <v>22</v>
      </c>
      <c r="D24" s="7">
        <f>'Completed Breakdown 2024-25'!O39</f>
        <v>0</v>
      </c>
      <c r="F24" s="89">
        <v>0</v>
      </c>
      <c r="G24" s="88"/>
    </row>
    <row r="25" spans="1:10" ht="12.75" customHeight="1" x14ac:dyDescent="0.35">
      <c r="C25" s="2" t="s">
        <v>23</v>
      </c>
      <c r="D25" s="13"/>
      <c r="F25" s="94"/>
      <c r="G25" s="88"/>
    </row>
    <row r="26" spans="1:10" ht="12.75" customHeight="1" x14ac:dyDescent="0.35">
      <c r="C26" s="2" t="s">
        <v>24</v>
      </c>
      <c r="D26" s="7">
        <f>'Completed Breakdown 2024-25'!P39</f>
        <v>0</v>
      </c>
      <c r="F26" s="89">
        <v>0</v>
      </c>
      <c r="G26" s="88"/>
    </row>
    <row r="27" spans="1:10" ht="12.75" customHeight="1" x14ac:dyDescent="0.35">
      <c r="C27" s="2" t="s">
        <v>25</v>
      </c>
      <c r="D27" s="7">
        <f>'Completed Breakdown 2024-25'!Q39</f>
        <v>0</v>
      </c>
      <c r="F27" s="89"/>
      <c r="G27" s="88"/>
    </row>
    <row r="28" spans="1:10" ht="12.75" customHeight="1" x14ac:dyDescent="0.35">
      <c r="C28" s="2" t="s">
        <v>26</v>
      </c>
      <c r="D28" s="7">
        <f>'Completed Breakdown 2024-25'!V39</f>
        <v>0</v>
      </c>
      <c r="F28" s="89">
        <v>0</v>
      </c>
      <c r="G28" s="88"/>
    </row>
    <row r="29" spans="1:10" ht="12.75" customHeight="1" x14ac:dyDescent="0.35">
      <c r="C29" s="2" t="s">
        <v>27</v>
      </c>
      <c r="D29" s="7">
        <f>'Completed Breakdown 2024-25'!S39</f>
        <v>0</v>
      </c>
      <c r="F29" s="89"/>
      <c r="G29" s="88"/>
    </row>
    <row r="30" spans="1:10" ht="12.75" customHeight="1" x14ac:dyDescent="0.35">
      <c r="C30" s="2" t="s">
        <v>28</v>
      </c>
      <c r="D30" s="13"/>
      <c r="F30" s="94"/>
      <c r="G30" s="88"/>
    </row>
    <row r="31" spans="1:10" ht="12.75" customHeight="1" x14ac:dyDescent="0.35">
      <c r="C31" s="2" t="s">
        <v>29</v>
      </c>
      <c r="D31" s="7">
        <f>'Breakdown 2025-26'!Q62</f>
        <v>0</v>
      </c>
      <c r="F31" s="89">
        <f>'Completed Front_Sheet 2024-25'!D31</f>
        <v>66.41</v>
      </c>
      <c r="G31" s="88"/>
      <c r="I31" s="2" t="s">
        <v>30</v>
      </c>
    </row>
    <row r="32" spans="1:10" ht="12.75" customHeight="1" x14ac:dyDescent="0.35">
      <c r="C32" s="2" t="s">
        <v>31</v>
      </c>
      <c r="D32" s="7">
        <f>'Completed Breakdown 2024-25'!U39</f>
        <v>0</v>
      </c>
      <c r="F32" s="95" t="s">
        <v>32</v>
      </c>
      <c r="G32" s="88"/>
    </row>
    <row r="33" spans="1:10" ht="12.75" customHeight="1" x14ac:dyDescent="0.35">
      <c r="C33" s="2" t="s">
        <v>33</v>
      </c>
      <c r="D33" s="7"/>
      <c r="F33" s="89"/>
      <c r="G33" s="88"/>
    </row>
    <row r="34" spans="1:10" ht="12.75" customHeight="1" x14ac:dyDescent="0.35">
      <c r="B34" s="2" t="s">
        <v>34</v>
      </c>
      <c r="D34" s="13"/>
      <c r="F34" s="94"/>
      <c r="G34" s="88"/>
    </row>
    <row r="35" spans="1:10" ht="12.75" customHeight="1" x14ac:dyDescent="0.35">
      <c r="C35" s="2" t="s">
        <v>35</v>
      </c>
      <c r="D35" s="7">
        <f>'Breakdown 2025-26'!W62</f>
        <v>2204.66</v>
      </c>
      <c r="F35" s="89">
        <f>'Completed Front_Sheet 2024-25'!D35</f>
        <v>9326.08</v>
      </c>
      <c r="G35" s="88"/>
    </row>
    <row r="36" spans="1:10" ht="12.75" customHeight="1" x14ac:dyDescent="0.35">
      <c r="C36" s="2" t="s">
        <v>36</v>
      </c>
      <c r="D36" s="7">
        <f>'Breakdown 2025-26'!T62+'Breakdown 2025-26'!X62</f>
        <v>477.83</v>
      </c>
      <c r="F36" s="89">
        <f>'Completed Front_Sheet 2024-25'!D36</f>
        <v>380</v>
      </c>
      <c r="G36" s="88"/>
    </row>
    <row r="37" spans="1:10" ht="12.75" customHeight="1" x14ac:dyDescent="0.35">
      <c r="B37" s="2" t="s">
        <v>37</v>
      </c>
      <c r="D37" s="13"/>
      <c r="F37" s="94"/>
      <c r="G37" s="88"/>
    </row>
    <row r="38" spans="1:10" ht="12.75" customHeight="1" x14ac:dyDescent="0.35">
      <c r="C38" s="2" t="s">
        <v>38</v>
      </c>
      <c r="D38" s="7">
        <f>'Breakdown 2025-26'!Y62</f>
        <v>1015.9100000000001</v>
      </c>
      <c r="F38" s="95">
        <f>'Completed Front_Sheet 2024-25'!D38</f>
        <v>3816.4</v>
      </c>
      <c r="G38" s="88"/>
    </row>
    <row r="39" spans="1:10" ht="12.75" customHeight="1" x14ac:dyDescent="0.35">
      <c r="C39" s="2" t="s">
        <v>39</v>
      </c>
      <c r="D39" s="7">
        <f>'Completed Breakdown 2024-25'!Z39</f>
        <v>0</v>
      </c>
      <c r="F39" s="89">
        <v>0</v>
      </c>
      <c r="G39" s="88"/>
    </row>
    <row r="40" spans="1:10" ht="12.75" customHeight="1" x14ac:dyDescent="0.35">
      <c r="B40" s="2" t="s">
        <v>40</v>
      </c>
      <c r="D40" s="13"/>
      <c r="F40" s="94"/>
      <c r="G40" s="88"/>
    </row>
    <row r="41" spans="1:10" ht="12.75" customHeight="1" x14ac:dyDescent="0.35">
      <c r="C41" s="2" t="s">
        <v>41</v>
      </c>
      <c r="D41" s="7">
        <f>'Breakdown 2025-26'!AA62</f>
        <v>20</v>
      </c>
      <c r="F41" s="89">
        <f>'Completed Front_Sheet 2024-25'!D41</f>
        <v>240</v>
      </c>
      <c r="G41" s="88"/>
    </row>
    <row r="42" spans="1:10" ht="12.75" customHeight="1" x14ac:dyDescent="0.35">
      <c r="C42" s="2" t="s">
        <v>42</v>
      </c>
      <c r="D42" s="7">
        <f>'Breakdown 2025-26'!AB62</f>
        <v>1550</v>
      </c>
      <c r="F42" s="89">
        <f>'Completed Front_Sheet 2024-25'!D42</f>
        <v>3000</v>
      </c>
      <c r="G42" s="88"/>
    </row>
    <row r="43" spans="1:10" ht="21.6" customHeight="1" thickBot="1" x14ac:dyDescent="0.4">
      <c r="C43" s="9" t="s">
        <v>43</v>
      </c>
      <c r="E43" s="106">
        <f>SUM(D23:D42)</f>
        <v>5268.4</v>
      </c>
      <c r="F43" s="96"/>
      <c r="G43" s="91">
        <f>SUM(F23:F42)</f>
        <v>16828.89</v>
      </c>
      <c r="H43" s="11"/>
      <c r="I43" s="11"/>
      <c r="J43" s="11"/>
    </row>
    <row r="44" spans="1:10" s="4" customFormat="1" ht="27.6" customHeight="1" thickTop="1" x14ac:dyDescent="0.4">
      <c r="A44" s="4" t="s">
        <v>44</v>
      </c>
      <c r="D44" s="12"/>
      <c r="F44" s="92"/>
      <c r="G44" s="93"/>
    </row>
    <row r="45" spans="1:10" ht="12.75" customHeight="1" x14ac:dyDescent="0.35">
      <c r="C45" s="2" t="s">
        <v>45</v>
      </c>
      <c r="D45" s="7">
        <f>E20-E43</f>
        <v>-946.39999999999964</v>
      </c>
      <c r="E45" s="2"/>
      <c r="F45" s="89">
        <f>'Completed Front_Sheet 2024-25'!D45</f>
        <v>-3698.3099999999977</v>
      </c>
      <c r="G45" s="88"/>
      <c r="H45" s="6"/>
      <c r="I45" s="6"/>
    </row>
    <row r="46" spans="1:10" ht="12.75" customHeight="1" x14ac:dyDescent="0.35">
      <c r="C46" s="2" t="s">
        <v>46</v>
      </c>
      <c r="D46" s="7">
        <f>F47</f>
        <v>4394.8800000000019</v>
      </c>
      <c r="E46" s="15"/>
      <c r="F46" s="89">
        <f>'Completed Front_Sheet 2024-25'!D46</f>
        <v>8093.19</v>
      </c>
      <c r="G46" s="97"/>
      <c r="H46" s="11"/>
      <c r="I46" s="11"/>
      <c r="J46" s="11"/>
    </row>
    <row r="47" spans="1:10" ht="12.75" customHeight="1" x14ac:dyDescent="0.35">
      <c r="C47" s="2" t="s">
        <v>48</v>
      </c>
      <c r="D47" s="7">
        <f>D45+D46</f>
        <v>3448.4800000000023</v>
      </c>
      <c r="E47" s="15"/>
      <c r="F47" s="89">
        <f>'Completed Front_Sheet 2024-25'!D47</f>
        <v>4394.8800000000019</v>
      </c>
      <c r="G47" s="97"/>
      <c r="H47" s="6"/>
      <c r="J47" s="6"/>
    </row>
    <row r="48" spans="1:10" ht="12.75" customHeight="1" x14ac:dyDescent="0.35">
      <c r="C48" s="2" t="s">
        <v>50</v>
      </c>
      <c r="D48" s="7">
        <v>0</v>
      </c>
      <c r="E48" s="15"/>
      <c r="F48" s="89">
        <v>0</v>
      </c>
      <c r="G48" s="88"/>
      <c r="H48" s="6"/>
      <c r="I48" s="6"/>
      <c r="J48" s="6"/>
    </row>
    <row r="49" spans="3:10" ht="12.75" customHeight="1" thickBot="1" x14ac:dyDescent="0.4">
      <c r="C49" s="2" t="s">
        <v>51</v>
      </c>
      <c r="D49" s="6"/>
      <c r="E49" s="106">
        <f>SUM(D47:D48)</f>
        <v>3448.4800000000023</v>
      </c>
      <c r="F49" s="88"/>
      <c r="G49" s="91">
        <f>SUM(F47:F48)</f>
        <v>4394.8800000000019</v>
      </c>
      <c r="H49" s="6"/>
      <c r="J49" s="6"/>
    </row>
    <row r="50" spans="3:10" ht="37.35" customHeight="1" thickTop="1" x14ac:dyDescent="0.35">
      <c r="C50" s="107" t="s">
        <v>52</v>
      </c>
      <c r="D50" s="107"/>
      <c r="E50" s="107"/>
      <c r="F50" s="107"/>
      <c r="G50" s="107"/>
      <c r="H50" s="6"/>
      <c r="J50" s="6"/>
    </row>
    <row r="51" spans="3:10" ht="16.350000000000001" customHeight="1" x14ac:dyDescent="0.35">
      <c r="C51" s="107" t="s">
        <v>53</v>
      </c>
      <c r="D51" s="107"/>
      <c r="E51" s="107"/>
      <c r="F51" s="107"/>
      <c r="G51" s="107"/>
    </row>
  </sheetData>
  <mergeCells count="6">
    <mergeCell ref="C51:G51"/>
    <mergeCell ref="A1:G1"/>
    <mergeCell ref="A2:G2"/>
    <mergeCell ref="A3:G3"/>
    <mergeCell ref="F4:G4"/>
    <mergeCell ref="C50:G50"/>
  </mergeCells>
  <pageMargins left="0.27559055118110237" right="0.27559055118110237" top="1.1417322834645669" bottom="0.9055118110236221" header="0.82677165354330717" footer="0.59055118110236227"/>
  <pageSetup paperSize="9" scale="77" fitToHeight="0" pageOrder="overThenDown" orientation="portrait" useFirstPageNumber="1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DC6AC-F41C-42AD-9C4F-09906F1BF329}">
  <sheetPr>
    <pageSetUpPr fitToPage="1"/>
  </sheetPr>
  <dimension ref="A1:AH68"/>
  <sheetViews>
    <sheetView tabSelected="1" topLeftCell="A46" workbookViewId="0">
      <selection activeCell="W63" sqref="W63"/>
    </sheetView>
  </sheetViews>
  <sheetFormatPr defaultRowHeight="13.9" x14ac:dyDescent="0.4"/>
  <cols>
    <col min="1" max="1" width="16.3125" customWidth="1"/>
    <col min="2" max="2" width="12.125" customWidth="1"/>
    <col min="3" max="4" width="9.6875" customWidth="1"/>
    <col min="5" max="5" width="8.3125" customWidth="1"/>
    <col min="6" max="6" width="7.125" customWidth="1"/>
    <col min="7" max="7" width="5.5" customWidth="1"/>
    <col min="8" max="8" width="8.1875" customWidth="1"/>
    <col min="9" max="9" width="8" customWidth="1"/>
    <col min="10" max="10" width="10.5" bestFit="1" customWidth="1"/>
    <col min="11" max="11" width="9.1875" customWidth="1"/>
    <col min="12" max="12" width="6" customWidth="1"/>
    <col min="13" max="13" width="11.125" customWidth="1"/>
    <col min="14" max="14" width="8.125" customWidth="1"/>
    <col min="15" max="15" width="7.1875" customWidth="1"/>
    <col min="16" max="16" width="9.3125" customWidth="1"/>
    <col min="17" max="17" width="7.5" customWidth="1"/>
    <col min="18" max="18" width="9.875" customWidth="1"/>
    <col min="19" max="19" width="6" customWidth="1"/>
    <col min="20" max="20" width="8.5" customWidth="1"/>
    <col min="21" max="21" width="6.1875" customWidth="1"/>
    <col min="22" max="22" width="10.375" customWidth="1"/>
    <col min="23" max="23" width="11.375" customWidth="1"/>
    <col min="24" max="24" width="7.375" customWidth="1"/>
    <col min="25" max="25" width="9.375" customWidth="1"/>
    <col min="26" max="26" width="8.875" customWidth="1"/>
    <col min="27" max="27" width="10.3125" customWidth="1"/>
    <col min="28" max="28" width="8.875" customWidth="1"/>
    <col min="29" max="29" width="10.3125" customWidth="1"/>
    <col min="30" max="30" width="5.125" customWidth="1"/>
    <col min="31" max="31" width="11.625" style="17" customWidth="1"/>
    <col min="32" max="1024" width="10.5" customWidth="1"/>
    <col min="1025" max="1025" width="8.875" customWidth="1"/>
  </cols>
  <sheetData>
    <row r="1" spans="1:34" s="17" customFormat="1" ht="13.15" hidden="1" x14ac:dyDescent="0.4">
      <c r="B1" s="111" t="s">
        <v>54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 t="s">
        <v>55</v>
      </c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</row>
    <row r="2" spans="1:34" s="63" customFormat="1" ht="39.4" hidden="1" x14ac:dyDescent="0.4">
      <c r="A2" s="53" t="s">
        <v>56</v>
      </c>
      <c r="B2" s="54" t="s">
        <v>57</v>
      </c>
      <c r="C2" s="55" t="s">
        <v>7</v>
      </c>
      <c r="D2" s="56" t="s">
        <v>8</v>
      </c>
      <c r="E2" s="56" t="s">
        <v>58</v>
      </c>
      <c r="F2" s="56" t="s">
        <v>59</v>
      </c>
      <c r="G2" s="57" t="s">
        <v>60</v>
      </c>
      <c r="H2" s="57" t="s">
        <v>61</v>
      </c>
      <c r="I2" s="57" t="s">
        <v>62</v>
      </c>
      <c r="J2" s="57" t="s">
        <v>63</v>
      </c>
      <c r="K2" s="58" t="s">
        <v>64</v>
      </c>
      <c r="L2" s="58" t="s">
        <v>65</v>
      </c>
      <c r="M2" s="53" t="s">
        <v>66</v>
      </c>
      <c r="N2" s="59" t="s">
        <v>67</v>
      </c>
      <c r="O2" s="59" t="s">
        <v>68</v>
      </c>
      <c r="P2" s="60" t="s">
        <v>69</v>
      </c>
      <c r="Q2" s="60" t="s">
        <v>70</v>
      </c>
      <c r="R2" s="60" t="s">
        <v>71</v>
      </c>
      <c r="S2" s="60" t="s">
        <v>72</v>
      </c>
      <c r="T2" s="60" t="s">
        <v>73</v>
      </c>
      <c r="U2" s="60" t="s">
        <v>74</v>
      </c>
      <c r="V2" s="60" t="s">
        <v>75</v>
      </c>
      <c r="W2" s="60" t="s">
        <v>76</v>
      </c>
      <c r="X2" s="60" t="s">
        <v>77</v>
      </c>
      <c r="Y2" s="60" t="s">
        <v>96</v>
      </c>
      <c r="Z2" s="60" t="s">
        <v>97</v>
      </c>
      <c r="AA2" s="60" t="s">
        <v>78</v>
      </c>
      <c r="AB2" s="60" t="s">
        <v>17</v>
      </c>
      <c r="AC2" s="61" t="s">
        <v>79</v>
      </c>
      <c r="AD2" s="62" t="s">
        <v>80</v>
      </c>
      <c r="AE2" s="53" t="s">
        <v>81</v>
      </c>
    </row>
    <row r="3" spans="1:34" hidden="1" x14ac:dyDescent="0.4">
      <c r="A3" s="52">
        <v>45017</v>
      </c>
      <c r="B3" s="18">
        <v>370</v>
      </c>
      <c r="C3" s="18">
        <v>35</v>
      </c>
      <c r="D3" s="19"/>
      <c r="E3" s="19">
        <v>115</v>
      </c>
      <c r="F3" s="19"/>
      <c r="H3" s="19"/>
      <c r="I3" s="20"/>
      <c r="J3" s="19"/>
      <c r="K3" s="19">
        <v>55.2</v>
      </c>
      <c r="L3" s="21"/>
      <c r="M3" s="22">
        <f t="shared" ref="M3:M15" si="0">SUM(B3:L3)</f>
        <v>575.20000000000005</v>
      </c>
      <c r="N3" s="18">
        <v>256</v>
      </c>
      <c r="O3" s="18"/>
      <c r="P3" s="19"/>
      <c r="Q3" s="19"/>
      <c r="R3" s="19"/>
      <c r="S3" s="19"/>
      <c r="T3" s="19"/>
      <c r="U3" s="19"/>
      <c r="V3" s="19"/>
      <c r="W3" s="19">
        <v>372.17</v>
      </c>
      <c r="X3" s="19">
        <v>80</v>
      </c>
      <c r="Y3" s="19"/>
      <c r="Z3" s="19"/>
      <c r="AA3" s="23"/>
      <c r="AB3" s="19"/>
      <c r="AC3" s="24">
        <v>55.2</v>
      </c>
      <c r="AD3" s="21"/>
      <c r="AE3" s="25">
        <f t="shared" ref="AE3:AE14" si="1">SUM(N3:AD3)</f>
        <v>763.37000000000012</v>
      </c>
      <c r="AF3" s="26"/>
    </row>
    <row r="4" spans="1:34" hidden="1" x14ac:dyDescent="0.4">
      <c r="A4" s="52">
        <v>45047</v>
      </c>
      <c r="B4" s="27">
        <v>365</v>
      </c>
      <c r="C4" s="27">
        <v>40</v>
      </c>
      <c r="D4" s="28"/>
      <c r="E4" s="19">
        <v>95</v>
      </c>
      <c r="F4" s="28"/>
      <c r="H4" s="28"/>
      <c r="I4" s="29"/>
      <c r="J4" s="28"/>
      <c r="K4" s="28">
        <v>450</v>
      </c>
      <c r="L4" s="30"/>
      <c r="M4" s="22">
        <f t="shared" si="0"/>
        <v>950</v>
      </c>
      <c r="N4" s="27">
        <v>256</v>
      </c>
      <c r="O4" s="27"/>
      <c r="P4" s="28"/>
      <c r="Q4" s="28"/>
      <c r="R4" s="28"/>
      <c r="S4" s="28"/>
      <c r="T4" s="28"/>
      <c r="U4" s="28"/>
      <c r="V4" s="28"/>
      <c r="W4" s="28">
        <v>117.48</v>
      </c>
      <c r="X4" s="28">
        <v>140</v>
      </c>
      <c r="Y4" s="28"/>
      <c r="Z4" s="28"/>
      <c r="AA4" s="31"/>
      <c r="AB4" s="28"/>
      <c r="AC4" s="28">
        <v>450</v>
      </c>
      <c r="AD4" s="30"/>
      <c r="AE4" s="25">
        <f t="shared" si="1"/>
        <v>963.48</v>
      </c>
      <c r="AF4" s="26"/>
    </row>
    <row r="5" spans="1:34" hidden="1" x14ac:dyDescent="0.4">
      <c r="A5" s="52">
        <v>45078</v>
      </c>
      <c r="B5" s="27">
        <v>435</v>
      </c>
      <c r="C5" s="27">
        <v>48.81</v>
      </c>
      <c r="D5" s="28"/>
      <c r="E5" s="19">
        <v>95</v>
      </c>
      <c r="F5" s="28"/>
      <c r="H5" s="28"/>
      <c r="I5" s="28"/>
      <c r="J5" s="28"/>
      <c r="K5" s="28">
        <v>63</v>
      </c>
      <c r="L5" s="30"/>
      <c r="M5" s="22">
        <f t="shared" si="0"/>
        <v>641.80999999999995</v>
      </c>
      <c r="N5" s="27">
        <v>256</v>
      </c>
      <c r="O5" s="27"/>
      <c r="P5" s="28"/>
      <c r="Q5" s="28"/>
      <c r="R5" s="28"/>
      <c r="S5" s="28"/>
      <c r="T5" s="28"/>
      <c r="U5" s="28"/>
      <c r="V5" s="28"/>
      <c r="W5" s="28">
        <v>1103.8900000000001</v>
      </c>
      <c r="X5" s="28"/>
      <c r="Y5" s="28"/>
      <c r="Z5" s="28"/>
      <c r="AA5" s="28"/>
      <c r="AB5" s="28"/>
      <c r="AC5" s="28">
        <v>63</v>
      </c>
      <c r="AD5" s="30"/>
      <c r="AE5" s="25">
        <f t="shared" si="1"/>
        <v>1422.89</v>
      </c>
      <c r="AF5" s="26"/>
    </row>
    <row r="6" spans="1:34" hidden="1" x14ac:dyDescent="0.4">
      <c r="A6" s="52">
        <v>45108</v>
      </c>
      <c r="B6" s="27">
        <v>632.5</v>
      </c>
      <c r="C6" s="27">
        <v>80</v>
      </c>
      <c r="D6" s="28"/>
      <c r="E6" s="19">
        <v>95</v>
      </c>
      <c r="F6" s="28"/>
      <c r="H6" s="28"/>
      <c r="I6" s="28"/>
      <c r="J6" s="28"/>
      <c r="K6" s="28">
        <v>60</v>
      </c>
      <c r="L6" s="30"/>
      <c r="M6" s="22">
        <f t="shared" si="0"/>
        <v>867.5</v>
      </c>
      <c r="N6" s="27">
        <v>256</v>
      </c>
      <c r="O6" s="27"/>
      <c r="P6" s="28"/>
      <c r="Q6" s="28"/>
      <c r="R6" s="28"/>
      <c r="S6" s="28"/>
      <c r="T6" s="28"/>
      <c r="U6" s="28"/>
      <c r="V6" s="28"/>
      <c r="W6" s="28">
        <v>407.74</v>
      </c>
      <c r="X6" s="28">
        <v>140</v>
      </c>
      <c r="Y6" s="28"/>
      <c r="Z6" s="28"/>
      <c r="AA6" s="28"/>
      <c r="AB6" s="28"/>
      <c r="AC6" s="28">
        <v>60</v>
      </c>
      <c r="AD6" s="30"/>
      <c r="AE6" s="25">
        <f t="shared" si="1"/>
        <v>863.74</v>
      </c>
      <c r="AF6" s="26"/>
    </row>
    <row r="7" spans="1:34" hidden="1" x14ac:dyDescent="0.4">
      <c r="A7" s="52">
        <v>45139</v>
      </c>
      <c r="B7" s="27">
        <v>486.25</v>
      </c>
      <c r="C7" s="27">
        <v>45</v>
      </c>
      <c r="D7" s="28"/>
      <c r="E7" s="19">
        <v>105</v>
      </c>
      <c r="F7" s="28"/>
      <c r="H7" s="28"/>
      <c r="I7" s="29"/>
      <c r="J7" s="28"/>
      <c r="K7" s="28">
        <v>105</v>
      </c>
      <c r="L7" s="30"/>
      <c r="M7" s="22">
        <f t="shared" si="0"/>
        <v>741.25</v>
      </c>
      <c r="N7" s="27">
        <v>256</v>
      </c>
      <c r="O7" s="27"/>
      <c r="P7" s="28"/>
      <c r="Q7" s="28"/>
      <c r="R7" s="28"/>
      <c r="S7" s="28"/>
      <c r="T7" s="28"/>
      <c r="U7" s="28"/>
      <c r="V7" s="28"/>
      <c r="W7" s="28">
        <v>146.4</v>
      </c>
      <c r="X7" s="28"/>
      <c r="Y7" s="28"/>
      <c r="Z7" s="28"/>
      <c r="AA7" s="28"/>
      <c r="AB7" s="28"/>
      <c r="AC7" s="28">
        <v>105</v>
      </c>
      <c r="AD7" s="30"/>
      <c r="AE7" s="25">
        <f t="shared" si="1"/>
        <v>507.4</v>
      </c>
      <c r="AF7" s="26"/>
      <c r="AG7" s="26"/>
      <c r="AH7" s="26"/>
    </row>
    <row r="8" spans="1:34" hidden="1" x14ac:dyDescent="0.4">
      <c r="A8" s="52">
        <v>45170</v>
      </c>
      <c r="B8" s="27">
        <v>913.75</v>
      </c>
      <c r="C8" s="27">
        <v>330</v>
      </c>
      <c r="D8" s="28"/>
      <c r="E8" s="19">
        <v>115</v>
      </c>
      <c r="F8" s="28"/>
      <c r="H8" s="28"/>
      <c r="I8" s="28"/>
      <c r="J8" s="28">
        <v>71</v>
      </c>
      <c r="K8" s="28">
        <v>250</v>
      </c>
      <c r="L8" s="30"/>
      <c r="M8" s="22">
        <f t="shared" si="0"/>
        <v>1679.75</v>
      </c>
      <c r="N8" s="27">
        <v>150</v>
      </c>
      <c r="O8" s="27"/>
      <c r="P8" s="28"/>
      <c r="Q8" s="28"/>
      <c r="R8" s="28"/>
      <c r="S8" s="28"/>
      <c r="T8" s="28"/>
      <c r="U8" s="28"/>
      <c r="V8" s="28"/>
      <c r="W8" s="28">
        <v>765.42</v>
      </c>
      <c r="X8" s="28"/>
      <c r="Y8" s="28"/>
      <c r="Z8" s="28"/>
      <c r="AA8" s="28">
        <v>71</v>
      </c>
      <c r="AB8" s="28"/>
      <c r="AC8" s="28">
        <v>250</v>
      </c>
      <c r="AD8" s="30"/>
      <c r="AE8" s="25">
        <f t="shared" si="1"/>
        <v>1236.42</v>
      </c>
      <c r="AF8" s="26"/>
    </row>
    <row r="9" spans="1:34" hidden="1" x14ac:dyDescent="0.4">
      <c r="A9" s="52">
        <v>45200</v>
      </c>
      <c r="B9" s="27">
        <v>453.75</v>
      </c>
      <c r="C9" s="27">
        <v>235</v>
      </c>
      <c r="D9" s="28"/>
      <c r="E9" s="19">
        <v>115</v>
      </c>
      <c r="F9" s="28"/>
      <c r="H9" s="28"/>
      <c r="I9" s="28"/>
      <c r="J9" s="28">
        <v>125</v>
      </c>
      <c r="K9" s="28">
        <v>10</v>
      </c>
      <c r="L9" s="30"/>
      <c r="M9" s="22">
        <f t="shared" si="0"/>
        <v>938.75</v>
      </c>
      <c r="N9" s="27"/>
      <c r="O9" s="27"/>
      <c r="P9" s="28"/>
      <c r="Q9" s="28"/>
      <c r="R9" s="28"/>
      <c r="S9" s="28"/>
      <c r="T9" s="28"/>
      <c r="U9" s="28"/>
      <c r="V9" s="28"/>
      <c r="W9" s="28">
        <v>166</v>
      </c>
      <c r="X9" s="28"/>
      <c r="Y9" s="28"/>
      <c r="Z9" s="28"/>
      <c r="AA9" s="32">
        <v>125</v>
      </c>
      <c r="AB9" s="28"/>
      <c r="AC9" s="28">
        <v>10</v>
      </c>
      <c r="AD9" s="30"/>
      <c r="AE9" s="25">
        <f t="shared" si="1"/>
        <v>301</v>
      </c>
      <c r="AF9" s="26"/>
    </row>
    <row r="10" spans="1:34" hidden="1" x14ac:dyDescent="0.4">
      <c r="A10" s="52">
        <v>45231</v>
      </c>
      <c r="B10" s="27">
        <v>1203.75</v>
      </c>
      <c r="C10" s="27">
        <v>780</v>
      </c>
      <c r="D10" s="28">
        <v>700.24</v>
      </c>
      <c r="E10" s="19">
        <v>115</v>
      </c>
      <c r="F10" s="28"/>
      <c r="H10" s="28"/>
      <c r="I10" s="28"/>
      <c r="J10" s="28">
        <v>190</v>
      </c>
      <c r="K10" s="28">
        <v>135</v>
      </c>
      <c r="L10" s="30"/>
      <c r="M10" s="22">
        <f t="shared" si="0"/>
        <v>3123.99</v>
      </c>
      <c r="N10" s="27"/>
      <c r="O10" s="27"/>
      <c r="P10" s="28"/>
      <c r="Q10" s="28"/>
      <c r="R10" s="28"/>
      <c r="S10" s="28"/>
      <c r="T10" s="28"/>
      <c r="U10" s="28"/>
      <c r="V10" s="28"/>
      <c r="W10" s="28">
        <v>231.45</v>
      </c>
      <c r="X10" s="28">
        <v>200</v>
      </c>
      <c r="Y10" s="28"/>
      <c r="Z10" s="28"/>
      <c r="AA10" s="28">
        <v>190</v>
      </c>
      <c r="AB10" s="28"/>
      <c r="AC10" s="28">
        <v>135</v>
      </c>
      <c r="AD10" s="30"/>
      <c r="AE10" s="25">
        <f t="shared" si="1"/>
        <v>756.45</v>
      </c>
      <c r="AF10" s="26"/>
    </row>
    <row r="11" spans="1:34" hidden="1" x14ac:dyDescent="0.4">
      <c r="A11" s="52">
        <v>45261</v>
      </c>
      <c r="B11" s="27">
        <v>973.75</v>
      </c>
      <c r="C11" s="27">
        <v>890</v>
      </c>
      <c r="D11" s="28"/>
      <c r="E11" s="19">
        <v>120</v>
      </c>
      <c r="F11" s="28"/>
      <c r="H11" s="28"/>
      <c r="I11" s="28"/>
      <c r="J11" s="28">
        <v>220</v>
      </c>
      <c r="K11" s="28"/>
      <c r="L11" s="30"/>
      <c r="M11" s="22">
        <f t="shared" si="0"/>
        <v>2203.75</v>
      </c>
      <c r="N11" s="27"/>
      <c r="O11" s="27"/>
      <c r="P11" s="28"/>
      <c r="Q11" s="28"/>
      <c r="R11" s="28"/>
      <c r="S11" s="28"/>
      <c r="T11" s="28"/>
      <c r="U11" s="28"/>
      <c r="V11" s="28"/>
      <c r="W11" s="28">
        <v>388.09</v>
      </c>
      <c r="X11" s="28"/>
      <c r="Y11" s="28"/>
      <c r="Z11" s="28"/>
      <c r="AA11" s="28">
        <v>220</v>
      </c>
      <c r="AB11" s="28"/>
      <c r="AC11" s="28"/>
      <c r="AD11" s="30"/>
      <c r="AE11" s="25">
        <f t="shared" si="1"/>
        <v>608.08999999999992</v>
      </c>
      <c r="AF11" s="26"/>
    </row>
    <row r="12" spans="1:34" hidden="1" x14ac:dyDescent="0.4">
      <c r="A12" s="52">
        <v>45292</v>
      </c>
      <c r="B12" s="27">
        <v>678.75</v>
      </c>
      <c r="C12" s="27">
        <v>350</v>
      </c>
      <c r="D12" s="28"/>
      <c r="E12" s="19">
        <v>120</v>
      </c>
      <c r="F12" s="28"/>
      <c r="H12" s="28"/>
      <c r="I12" s="28"/>
      <c r="J12" s="28">
        <v>250</v>
      </c>
      <c r="K12" s="28"/>
      <c r="L12" s="30"/>
      <c r="M12" s="22">
        <f t="shared" si="0"/>
        <v>1398.75</v>
      </c>
      <c r="N12" s="27"/>
      <c r="O12" s="27"/>
      <c r="P12" s="28"/>
      <c r="Q12" s="28"/>
      <c r="R12" s="28"/>
      <c r="S12" s="28"/>
      <c r="T12" s="28"/>
      <c r="U12" s="28"/>
      <c r="V12" s="28"/>
      <c r="W12" s="28">
        <v>1500.55</v>
      </c>
      <c r="X12" s="28"/>
      <c r="Y12" s="28"/>
      <c r="Z12" s="28"/>
      <c r="AA12" s="28">
        <v>250</v>
      </c>
      <c r="AB12" s="28"/>
      <c r="AC12" s="28"/>
      <c r="AD12" s="30"/>
      <c r="AE12" s="25">
        <f t="shared" si="1"/>
        <v>1750.55</v>
      </c>
      <c r="AF12" s="26"/>
    </row>
    <row r="13" spans="1:34" hidden="1" x14ac:dyDescent="0.4">
      <c r="A13" s="52">
        <v>45323</v>
      </c>
      <c r="B13" s="27">
        <v>1396.25</v>
      </c>
      <c r="C13" s="27">
        <v>890</v>
      </c>
      <c r="D13" s="28"/>
      <c r="E13" s="28">
        <v>120</v>
      </c>
      <c r="F13" s="28"/>
      <c r="G13" s="28"/>
      <c r="H13" s="28">
        <v>280.60000000000002</v>
      </c>
      <c r="I13" s="28"/>
      <c r="J13" s="28">
        <v>620</v>
      </c>
      <c r="K13" s="28">
        <v>20</v>
      </c>
      <c r="L13" s="30"/>
      <c r="M13" s="22">
        <f t="shared" si="0"/>
        <v>3326.85</v>
      </c>
      <c r="N13" s="27"/>
      <c r="O13" s="27"/>
      <c r="P13" s="28"/>
      <c r="Q13" s="28"/>
      <c r="R13" s="28"/>
      <c r="S13" s="28"/>
      <c r="T13" s="28"/>
      <c r="U13" s="28"/>
      <c r="V13" s="28"/>
      <c r="W13" s="28">
        <v>782.15</v>
      </c>
      <c r="X13" s="28"/>
      <c r="Y13" s="28"/>
      <c r="Z13" s="28"/>
      <c r="AA13" s="28">
        <v>620</v>
      </c>
      <c r="AB13" s="28"/>
      <c r="AC13" s="28">
        <v>20</v>
      </c>
      <c r="AD13" s="30"/>
      <c r="AE13" s="25">
        <f t="shared" si="1"/>
        <v>1422.15</v>
      </c>
      <c r="AF13" s="26"/>
    </row>
    <row r="14" spans="1:34" hidden="1" x14ac:dyDescent="0.4">
      <c r="A14" s="52">
        <v>45352</v>
      </c>
      <c r="B14" s="33">
        <v>676.25</v>
      </c>
      <c r="C14" s="33">
        <v>590</v>
      </c>
      <c r="D14" s="34"/>
      <c r="E14" s="28">
        <v>95</v>
      </c>
      <c r="F14" s="34"/>
      <c r="G14" s="34"/>
      <c r="H14" s="34">
        <v>163.9</v>
      </c>
      <c r="I14" s="34"/>
      <c r="J14" s="34">
        <v>170</v>
      </c>
      <c r="K14" s="34">
        <v>30</v>
      </c>
      <c r="L14" s="35"/>
      <c r="M14" s="22">
        <f t="shared" si="0"/>
        <v>1725.15</v>
      </c>
      <c r="N14" s="33"/>
      <c r="O14" s="33"/>
      <c r="P14" s="34"/>
      <c r="Q14" s="34"/>
      <c r="R14" s="34"/>
      <c r="S14" s="34"/>
      <c r="T14" s="34"/>
      <c r="U14" s="34"/>
      <c r="V14" s="34"/>
      <c r="W14" s="34">
        <v>2032.66</v>
      </c>
      <c r="X14" s="34"/>
      <c r="Y14" s="34"/>
      <c r="Z14" s="34"/>
      <c r="AA14" s="34">
        <v>170</v>
      </c>
      <c r="AB14" s="34"/>
      <c r="AC14" s="34">
        <v>30</v>
      </c>
      <c r="AD14" s="35"/>
      <c r="AE14" s="25">
        <f t="shared" si="1"/>
        <v>2232.66</v>
      </c>
      <c r="AF14" s="26"/>
    </row>
    <row r="15" spans="1:34" ht="15.75" hidden="1" x14ac:dyDescent="0.4">
      <c r="A15" s="36" t="s">
        <v>91</v>
      </c>
      <c r="B15" s="27"/>
      <c r="C15" s="27"/>
      <c r="D15" s="28"/>
      <c r="E15" s="28"/>
      <c r="F15" s="28"/>
      <c r="G15" s="28"/>
      <c r="H15" s="28"/>
      <c r="I15" s="28"/>
      <c r="J15" s="28"/>
      <c r="K15" s="28"/>
      <c r="L15" s="30"/>
      <c r="M15" s="22">
        <f t="shared" si="0"/>
        <v>0</v>
      </c>
      <c r="N15" s="27"/>
      <c r="O15" s="27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30"/>
      <c r="AE15" s="37"/>
      <c r="AF15" s="26"/>
    </row>
    <row r="16" spans="1:34" s="17" customFormat="1" hidden="1" x14ac:dyDescent="0.4">
      <c r="A16" s="38" t="s">
        <v>81</v>
      </c>
      <c r="B16" s="39">
        <f>SUM(B3:B15)</f>
        <v>8585</v>
      </c>
      <c r="C16" s="39">
        <f>SUM(C2:C15)</f>
        <v>4313.8099999999995</v>
      </c>
      <c r="D16" s="40">
        <f t="shared" ref="D16:AD16" si="2">SUM(D3:D15)</f>
        <v>700.24</v>
      </c>
      <c r="E16" s="40">
        <f t="shared" si="2"/>
        <v>1305</v>
      </c>
      <c r="F16" s="40">
        <f t="shared" si="2"/>
        <v>0</v>
      </c>
      <c r="G16" s="41">
        <f t="shared" si="2"/>
        <v>0</v>
      </c>
      <c r="H16" s="41">
        <f t="shared" si="2"/>
        <v>444.5</v>
      </c>
      <c r="I16" s="41">
        <f t="shared" si="2"/>
        <v>0</v>
      </c>
      <c r="J16" s="40">
        <f t="shared" si="2"/>
        <v>1646</v>
      </c>
      <c r="K16" s="41">
        <f t="shared" si="2"/>
        <v>1178.2</v>
      </c>
      <c r="L16" s="41">
        <f t="shared" si="2"/>
        <v>0</v>
      </c>
      <c r="M16" s="42">
        <f t="shared" si="2"/>
        <v>18172.75</v>
      </c>
      <c r="N16" s="39">
        <f t="shared" si="2"/>
        <v>1430</v>
      </c>
      <c r="O16" s="39">
        <f t="shared" si="2"/>
        <v>0</v>
      </c>
      <c r="P16" s="40">
        <f t="shared" si="2"/>
        <v>0</v>
      </c>
      <c r="Q16" s="40">
        <f t="shared" si="2"/>
        <v>0</v>
      </c>
      <c r="R16" s="40">
        <f t="shared" si="2"/>
        <v>0</v>
      </c>
      <c r="S16" s="40">
        <f t="shared" si="2"/>
        <v>0</v>
      </c>
      <c r="T16" s="40">
        <f t="shared" si="2"/>
        <v>0</v>
      </c>
      <c r="U16" s="40">
        <f t="shared" si="2"/>
        <v>0</v>
      </c>
      <c r="V16" s="40">
        <f t="shared" si="2"/>
        <v>0</v>
      </c>
      <c r="W16" s="40">
        <f t="shared" si="2"/>
        <v>8014</v>
      </c>
      <c r="X16" s="40">
        <f t="shared" si="2"/>
        <v>560</v>
      </c>
      <c r="Y16" s="40">
        <f t="shared" si="2"/>
        <v>0</v>
      </c>
      <c r="Z16" s="40">
        <f t="shared" si="2"/>
        <v>0</v>
      </c>
      <c r="AA16" s="40">
        <f t="shared" si="2"/>
        <v>1646</v>
      </c>
      <c r="AB16" s="40">
        <f t="shared" si="2"/>
        <v>0</v>
      </c>
      <c r="AC16" s="40">
        <f t="shared" si="2"/>
        <v>1178.2</v>
      </c>
      <c r="AD16" s="41">
        <f t="shared" si="2"/>
        <v>0</v>
      </c>
      <c r="AE16" s="43">
        <f>SUM(N16:AD16)</f>
        <v>12828.2</v>
      </c>
      <c r="AF16" s="26"/>
    </row>
    <row r="17" spans="1:34" hidden="1" x14ac:dyDescent="0.4">
      <c r="AF17" s="26"/>
    </row>
    <row r="18" spans="1:34" hidden="1" x14ac:dyDescent="0.4">
      <c r="A18" s="44" t="s">
        <v>92</v>
      </c>
      <c r="B18" s="45">
        <v>0</v>
      </c>
      <c r="C18" s="45"/>
      <c r="D18" s="26"/>
      <c r="AF18" s="26"/>
    </row>
    <row r="19" spans="1:34" hidden="1" x14ac:dyDescent="0.4">
      <c r="A19" s="46" t="s">
        <v>83</v>
      </c>
      <c r="B19" s="47">
        <f>M16</f>
        <v>18172.75</v>
      </c>
      <c r="C19" s="47"/>
      <c r="D19" s="48"/>
      <c r="M19" s="26"/>
      <c r="AF19" s="26"/>
    </row>
    <row r="20" spans="1:34" hidden="1" x14ac:dyDescent="0.4">
      <c r="A20" s="46" t="s">
        <v>93</v>
      </c>
      <c r="B20" s="47">
        <f>AE16</f>
        <v>12828.2</v>
      </c>
      <c r="C20" s="47"/>
      <c r="D20" s="49"/>
      <c r="M20" s="26"/>
      <c r="AF20" s="26"/>
    </row>
    <row r="21" spans="1:34" hidden="1" x14ac:dyDescent="0.4">
      <c r="A21" s="50" t="s">
        <v>94</v>
      </c>
      <c r="B21" s="51">
        <f>B18+B19-B20</f>
        <v>5344.5499999999993</v>
      </c>
      <c r="C21" s="51"/>
      <c r="D21" s="49"/>
      <c r="M21" s="26"/>
      <c r="AF21" s="26"/>
    </row>
    <row r="22" spans="1:34" hidden="1" x14ac:dyDescent="0.4">
      <c r="AF22" s="26"/>
    </row>
    <row r="23" spans="1:34" hidden="1" x14ac:dyDescent="0.4">
      <c r="Z23" t="s">
        <v>104</v>
      </c>
      <c r="AD23" s="72">
        <v>250</v>
      </c>
      <c r="AF23" s="26"/>
    </row>
    <row r="24" spans="1:34" s="17" customFormat="1" hidden="1" x14ac:dyDescent="0.4">
      <c r="B24" s="111" t="s">
        <v>54</v>
      </c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 t="s">
        <v>55</v>
      </c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26"/>
    </row>
    <row r="25" spans="1:34" s="63" customFormat="1" ht="52.5" hidden="1" x14ac:dyDescent="0.4">
      <c r="A25" s="53" t="s">
        <v>56</v>
      </c>
      <c r="B25" s="54" t="s">
        <v>57</v>
      </c>
      <c r="C25" s="55" t="s">
        <v>7</v>
      </c>
      <c r="D25" s="56" t="s">
        <v>8</v>
      </c>
      <c r="E25" s="56" t="s">
        <v>58</v>
      </c>
      <c r="F25" s="56" t="s">
        <v>59</v>
      </c>
      <c r="G25" s="57" t="s">
        <v>60</v>
      </c>
      <c r="H25" s="57" t="s">
        <v>61</v>
      </c>
      <c r="I25" s="64" t="s">
        <v>62</v>
      </c>
      <c r="J25" s="56" t="s">
        <v>17</v>
      </c>
      <c r="K25" s="58" t="s">
        <v>64</v>
      </c>
      <c r="L25" s="65" t="s">
        <v>80</v>
      </c>
      <c r="M25" s="66" t="s">
        <v>66</v>
      </c>
      <c r="N25" s="59" t="s">
        <v>67</v>
      </c>
      <c r="O25" s="59" t="s">
        <v>68</v>
      </c>
      <c r="P25" s="60" t="s">
        <v>69</v>
      </c>
      <c r="Q25" s="60" t="s">
        <v>70</v>
      </c>
      <c r="R25" s="60" t="s">
        <v>71</v>
      </c>
      <c r="S25" s="60" t="s">
        <v>86</v>
      </c>
      <c r="T25" s="60" t="s">
        <v>95</v>
      </c>
      <c r="U25" s="60" t="s">
        <v>87</v>
      </c>
      <c r="V25" s="60" t="s">
        <v>88</v>
      </c>
      <c r="W25" s="60" t="s">
        <v>76</v>
      </c>
      <c r="X25" s="60" t="s">
        <v>77</v>
      </c>
      <c r="Y25" s="60" t="s">
        <v>96</v>
      </c>
      <c r="Z25" s="60" t="s">
        <v>89</v>
      </c>
      <c r="AA25" s="60" t="s">
        <v>17</v>
      </c>
      <c r="AB25" s="60" t="s">
        <v>90</v>
      </c>
      <c r="AC25" s="60" t="s">
        <v>79</v>
      </c>
      <c r="AD25" s="67" t="s">
        <v>80</v>
      </c>
      <c r="AE25" s="68" t="s">
        <v>81</v>
      </c>
      <c r="AF25" s="69"/>
    </row>
    <row r="26" spans="1:34" hidden="1" x14ac:dyDescent="0.4">
      <c r="A26" s="52">
        <v>45383</v>
      </c>
      <c r="B26" s="18">
        <v>678.75</v>
      </c>
      <c r="C26" s="18">
        <v>380.2</v>
      </c>
      <c r="D26" s="19"/>
      <c r="E26" s="19">
        <v>95</v>
      </c>
      <c r="F26" s="19"/>
      <c r="H26" s="19"/>
      <c r="I26" s="20"/>
      <c r="J26" s="19">
        <v>220</v>
      </c>
      <c r="K26" s="19">
        <v>40</v>
      </c>
      <c r="L26" s="21"/>
      <c r="M26" s="22">
        <f t="shared" ref="M26:M38" si="3">SUM(B26:L26)</f>
        <v>1413.95</v>
      </c>
      <c r="N26" s="18"/>
      <c r="O26" s="18"/>
      <c r="P26" s="19"/>
      <c r="Q26" s="19"/>
      <c r="R26" s="19"/>
      <c r="S26" s="19"/>
      <c r="T26" s="19">
        <f>'[1]2024-25'!$B$28</f>
        <v>0</v>
      </c>
      <c r="U26" s="19"/>
      <c r="V26" s="19"/>
      <c r="W26" s="19">
        <v>2694.77</v>
      </c>
      <c r="X26" s="28">
        <f>'[1]2024-25'!$B$23</f>
        <v>0</v>
      </c>
      <c r="Y26" s="19">
        <f>'[1]2024-25'!$B$22</f>
        <v>0</v>
      </c>
      <c r="Z26" s="19"/>
      <c r="AA26" s="23">
        <v>220</v>
      </c>
      <c r="AB26" s="19"/>
      <c r="AC26" s="24">
        <v>40</v>
      </c>
      <c r="AD26" s="21"/>
      <c r="AE26" s="25">
        <f t="shared" ref="AE26:AE38" si="4">SUM(N26:AD26)</f>
        <v>2954.77</v>
      </c>
      <c r="AF26" s="26"/>
    </row>
    <row r="27" spans="1:34" hidden="1" x14ac:dyDescent="0.4">
      <c r="A27" s="52">
        <v>45413</v>
      </c>
      <c r="B27" s="27">
        <f>'[1]2024-25'!$C$13</f>
        <v>626.25</v>
      </c>
      <c r="C27" s="27">
        <f>'[1]2024-25'!$C$9</f>
        <v>165</v>
      </c>
      <c r="D27" s="28"/>
      <c r="E27" s="19">
        <f>'[1]2024-25'!$C$11</f>
        <v>115</v>
      </c>
      <c r="F27" s="28"/>
      <c r="H27" s="28"/>
      <c r="I27" s="29"/>
      <c r="J27" s="28">
        <v>20</v>
      </c>
      <c r="K27" s="28">
        <v>70</v>
      </c>
      <c r="L27" s="30"/>
      <c r="M27" s="22">
        <f>SUM(B27:L27)</f>
        <v>996.25</v>
      </c>
      <c r="N27" s="27"/>
      <c r="O27" s="27"/>
      <c r="P27" s="28"/>
      <c r="Q27" s="28"/>
      <c r="R27" s="28"/>
      <c r="S27" s="28"/>
      <c r="T27" s="28">
        <f>'[1]2024-25'!$C$28</f>
        <v>0</v>
      </c>
      <c r="U27" s="28"/>
      <c r="V27" s="28"/>
      <c r="W27" s="28">
        <f>'[1]2024-25'!$C$35-X27-T27-Y27-AA27-AC27</f>
        <v>1488.1600000000005</v>
      </c>
      <c r="X27" s="28">
        <f>'[1]2024-25'!$C$23</f>
        <v>0</v>
      </c>
      <c r="Y27" s="19">
        <f>'[1]2024-25'!$C$22</f>
        <v>1866.2</v>
      </c>
      <c r="Z27" s="28"/>
      <c r="AA27" s="31">
        <v>20</v>
      </c>
      <c r="AB27" s="28"/>
      <c r="AC27" s="28">
        <v>70</v>
      </c>
      <c r="AD27" s="30"/>
      <c r="AE27" s="25">
        <f t="shared" si="4"/>
        <v>3444.3600000000006</v>
      </c>
      <c r="AF27" s="26"/>
    </row>
    <row r="28" spans="1:34" hidden="1" x14ac:dyDescent="0.4">
      <c r="A28" s="52">
        <v>45444</v>
      </c>
      <c r="B28" s="27">
        <f>'[1]2024-25'!$D$13</f>
        <v>586.25</v>
      </c>
      <c r="C28" s="27">
        <f>'[1]2024-25'!$D$9</f>
        <v>175</v>
      </c>
      <c r="D28" s="28"/>
      <c r="E28" s="19">
        <f>'[1]2024-25'!$D$11</f>
        <v>95</v>
      </c>
      <c r="F28" s="28"/>
      <c r="H28" s="28"/>
      <c r="I28" s="28"/>
      <c r="J28" s="28">
        <f>'[1]2024-25'!$D$10</f>
        <v>40</v>
      </c>
      <c r="K28" s="28">
        <f>'[1]2024-25'!$D$14</f>
        <v>53</v>
      </c>
      <c r="L28" s="30"/>
      <c r="M28" s="22">
        <f t="shared" si="3"/>
        <v>949.25</v>
      </c>
      <c r="N28" s="27"/>
      <c r="O28" s="27"/>
      <c r="P28" s="28"/>
      <c r="Q28" s="28"/>
      <c r="R28" s="28"/>
      <c r="S28" s="28"/>
      <c r="T28" s="28">
        <f>'[1]2024-25'!$D$28</f>
        <v>0</v>
      </c>
      <c r="U28" s="28"/>
      <c r="V28" s="28"/>
      <c r="W28" s="28">
        <f>'[1]2024-25'!$D$35-X28-T28-Y28-AA28-AC28</f>
        <v>404.37</v>
      </c>
      <c r="X28" s="28">
        <f>'[1]2024-25'!$D$23</f>
        <v>140</v>
      </c>
      <c r="Y28" s="19">
        <f>'[1]2024-25'!$D$22</f>
        <v>0</v>
      </c>
      <c r="Z28" s="28"/>
      <c r="AA28" s="31">
        <v>0</v>
      </c>
      <c r="AB28" s="28"/>
      <c r="AC28" s="28">
        <v>53</v>
      </c>
      <c r="AD28" s="30"/>
      <c r="AE28" s="25">
        <f t="shared" si="4"/>
        <v>597.37</v>
      </c>
      <c r="AF28" s="26"/>
    </row>
    <row r="29" spans="1:34" hidden="1" x14ac:dyDescent="0.4">
      <c r="A29" s="52">
        <v>45474</v>
      </c>
      <c r="B29" s="27">
        <f>'[1]2024-25'!$E$13</f>
        <v>496.25</v>
      </c>
      <c r="C29" s="27">
        <f>'[1]2024-25'!$E$9</f>
        <v>80</v>
      </c>
      <c r="D29" s="28"/>
      <c r="E29" s="19">
        <f>'[1]2024-25'!$E$11</f>
        <v>95</v>
      </c>
      <c r="F29" s="28"/>
      <c r="H29" s="28"/>
      <c r="I29" s="28"/>
      <c r="J29" s="28">
        <f>'[1]2024-25'!$E$10</f>
        <v>380</v>
      </c>
      <c r="K29" s="28">
        <f>'[1]2024-25'!$E$14</f>
        <v>45</v>
      </c>
      <c r="L29" s="30"/>
      <c r="M29" s="22">
        <f t="shared" si="3"/>
        <v>1096.25</v>
      </c>
      <c r="N29" s="27"/>
      <c r="O29" s="27"/>
      <c r="P29" s="28"/>
      <c r="Q29" s="28"/>
      <c r="R29" s="28"/>
      <c r="S29" s="28"/>
      <c r="T29" s="28">
        <f>'[1]2024-25'!$E$28</f>
        <v>26.65</v>
      </c>
      <c r="U29" s="28"/>
      <c r="V29" s="28"/>
      <c r="W29" s="28">
        <f>'[1]2024-25'!$E$35-T29-Y29-AA29-AC29</f>
        <v>357.30999999999995</v>
      </c>
      <c r="X29" s="28">
        <f>'[1]2024-25'!$E$23</f>
        <v>0</v>
      </c>
      <c r="Y29" s="19">
        <f>'[1]2024-25'!$E$22</f>
        <v>816.72</v>
      </c>
      <c r="Z29" s="28"/>
      <c r="AA29" s="31">
        <v>0</v>
      </c>
      <c r="AB29" s="28"/>
      <c r="AC29" s="28">
        <f>'[1]2024-25'!$E$27</f>
        <v>45</v>
      </c>
      <c r="AD29" s="30"/>
      <c r="AE29" s="25">
        <f t="shared" si="4"/>
        <v>1245.6799999999998</v>
      </c>
      <c r="AF29" s="26"/>
    </row>
    <row r="30" spans="1:34" hidden="1" x14ac:dyDescent="0.4">
      <c r="A30" s="52">
        <v>45505</v>
      </c>
      <c r="B30" s="27">
        <f>'[1]2024-25'!$F$13</f>
        <v>966.25</v>
      </c>
      <c r="C30" s="27">
        <f>'[1]2024-25'!$F$9</f>
        <v>110</v>
      </c>
      <c r="D30" s="28">
        <f>'[1]2024-25'!$F$12</f>
        <v>1409.75</v>
      </c>
      <c r="E30" s="19">
        <f>'[1]2024-25'!$F$11</f>
        <v>95</v>
      </c>
      <c r="F30" s="28"/>
      <c r="H30" s="28"/>
      <c r="I30" s="29"/>
      <c r="J30" s="28">
        <f>'[1]2024-25'!$F$10</f>
        <v>247.88</v>
      </c>
      <c r="K30" s="28">
        <f>'[1]2024-25'!$F$14</f>
        <v>20</v>
      </c>
      <c r="L30" s="30"/>
      <c r="M30" s="22">
        <f t="shared" si="3"/>
        <v>2848.88</v>
      </c>
      <c r="N30" s="27"/>
      <c r="O30" s="27"/>
      <c r="P30" s="28"/>
      <c r="Q30" s="28"/>
      <c r="R30" s="28"/>
      <c r="S30" s="28"/>
      <c r="T30" s="28">
        <f>'[1]2024-25'!$F$28</f>
        <v>0</v>
      </c>
      <c r="U30" s="28"/>
      <c r="V30" s="28"/>
      <c r="W30" s="28">
        <f>'[1]2024-25'!$F$35-T30-Y30-AA30-AC30</f>
        <v>575.37</v>
      </c>
      <c r="X30" s="28">
        <f>'[1]2024-25'!$F$23</f>
        <v>0</v>
      </c>
      <c r="Y30" s="19">
        <f>'[1]2024-25'!$F$22</f>
        <v>0</v>
      </c>
      <c r="Z30" s="28"/>
      <c r="AA30" s="31">
        <v>0</v>
      </c>
      <c r="AB30" s="28"/>
      <c r="AC30" s="28">
        <f>'[1]2024-25'!$F$27</f>
        <v>20</v>
      </c>
      <c r="AD30" s="30"/>
      <c r="AE30" s="25">
        <f t="shared" si="4"/>
        <v>595.37</v>
      </c>
      <c r="AF30" s="26"/>
      <c r="AG30" s="26"/>
      <c r="AH30" s="26"/>
    </row>
    <row r="31" spans="1:34" hidden="1" x14ac:dyDescent="0.4">
      <c r="A31" s="52">
        <v>45536</v>
      </c>
      <c r="B31" s="27">
        <f>'[1]2024-25'!$G$13</f>
        <v>463.75</v>
      </c>
      <c r="C31" s="27">
        <f>'[1]2024-25'!$G$9</f>
        <v>150</v>
      </c>
      <c r="D31" s="28"/>
      <c r="E31" s="19">
        <f>'[1]2024-25'!$G$11</f>
        <v>95</v>
      </c>
      <c r="F31" s="28"/>
      <c r="H31" s="28"/>
      <c r="I31" s="28"/>
      <c r="J31" s="28">
        <f>'[1]2024-25'!$G$10</f>
        <v>0</v>
      </c>
      <c r="K31" s="28">
        <f>'[1]2024-25'!$G$14</f>
        <v>20</v>
      </c>
      <c r="L31" s="30"/>
      <c r="M31" s="22">
        <f t="shared" si="3"/>
        <v>728.75</v>
      </c>
      <c r="N31" s="27"/>
      <c r="O31" s="27"/>
      <c r="P31" s="28"/>
      <c r="Q31" s="28"/>
      <c r="R31" s="28"/>
      <c r="S31" s="28"/>
      <c r="T31" s="28">
        <f>'[1]2024-25'!$G$28</f>
        <v>0</v>
      </c>
      <c r="U31" s="28"/>
      <c r="V31" s="28"/>
      <c r="W31" s="28">
        <f>'[1]2024-25'!$G$35-X31-T31-Y31-AA31-AC31</f>
        <v>281.2</v>
      </c>
      <c r="X31" s="28">
        <f>'[1]2024-25'!$G$23</f>
        <v>110</v>
      </c>
      <c r="Y31" s="19">
        <f>'[1]2024-25'!$G$22</f>
        <v>0</v>
      </c>
      <c r="Z31" s="28"/>
      <c r="AA31" s="31">
        <v>0</v>
      </c>
      <c r="AB31" s="28"/>
      <c r="AC31" s="28">
        <f>'[1]2024-25'!$G$27</f>
        <v>20</v>
      </c>
      <c r="AD31" s="30"/>
      <c r="AE31" s="25">
        <f t="shared" si="4"/>
        <v>411.2</v>
      </c>
      <c r="AF31" s="26"/>
    </row>
    <row r="32" spans="1:34" hidden="1" x14ac:dyDescent="0.4">
      <c r="A32" s="52">
        <v>45566</v>
      </c>
      <c r="B32" s="27">
        <f>'[1]2024-25'!$H$13</f>
        <v>423.75</v>
      </c>
      <c r="C32" s="27">
        <f>'[1]2024-25'!$H$9</f>
        <v>152</v>
      </c>
      <c r="D32" s="28"/>
      <c r="E32" s="19">
        <f>'[1]2024-25'!$H$11</f>
        <v>95</v>
      </c>
      <c r="F32" s="28"/>
      <c r="H32" s="28"/>
      <c r="I32" s="28"/>
      <c r="J32" s="28">
        <f>'[1]2024-25'!$H$10</f>
        <v>40</v>
      </c>
      <c r="K32" s="28">
        <f>'[1]2024-25'!$H$14</f>
        <v>94</v>
      </c>
      <c r="L32" s="30"/>
      <c r="M32" s="22">
        <f t="shared" si="3"/>
        <v>804.75</v>
      </c>
      <c r="N32" s="27"/>
      <c r="O32" s="27"/>
      <c r="P32" s="28"/>
      <c r="Q32" s="28"/>
      <c r="R32" s="28"/>
      <c r="S32" s="28"/>
      <c r="T32" s="28">
        <f>'[1]2024-25'!$H$28</f>
        <v>0</v>
      </c>
      <c r="U32" s="28"/>
      <c r="V32" s="28"/>
      <c r="W32" s="28">
        <f>'[1]2024-25'!$H$35-T32-Y32-AA32-AC32</f>
        <v>492.28999999999996</v>
      </c>
      <c r="X32" s="28">
        <f>'[1]2024-25'!$H$23</f>
        <v>0</v>
      </c>
      <c r="Y32" s="19">
        <f>'[1]2024-25'!$H$22</f>
        <v>75</v>
      </c>
      <c r="Z32" s="28"/>
      <c r="AA32" s="31">
        <v>0</v>
      </c>
      <c r="AB32" s="28"/>
      <c r="AC32" s="28">
        <f>'[1]2024-25'!$H$27</f>
        <v>94</v>
      </c>
      <c r="AD32" s="30"/>
      <c r="AE32" s="25">
        <f t="shared" si="4"/>
        <v>661.29</v>
      </c>
      <c r="AF32" s="26"/>
    </row>
    <row r="33" spans="1:32" hidden="1" x14ac:dyDescent="0.4">
      <c r="A33" s="52">
        <v>45597</v>
      </c>
      <c r="B33" s="27">
        <f>'[1]2024-25'!$I$13</f>
        <v>443.75</v>
      </c>
      <c r="C33" s="27">
        <f>'[1]2024-25'!$I$9</f>
        <v>101</v>
      </c>
      <c r="D33" s="28"/>
      <c r="E33" s="19">
        <f>'[1]2024-25'!$I$11</f>
        <v>95</v>
      </c>
      <c r="F33" s="28"/>
      <c r="H33" s="28"/>
      <c r="I33" s="28"/>
      <c r="J33" s="28">
        <f>'[1]2024-25'!$I$10</f>
        <v>205</v>
      </c>
      <c r="K33" s="28">
        <f>'[1]2024-25'!$I$14</f>
        <v>10</v>
      </c>
      <c r="L33" s="30"/>
      <c r="M33" s="22">
        <f t="shared" si="3"/>
        <v>854.75</v>
      </c>
      <c r="N33" s="27"/>
      <c r="O33" s="27"/>
      <c r="P33" s="28"/>
      <c r="Q33" s="28"/>
      <c r="R33" s="28"/>
      <c r="S33" s="28"/>
      <c r="T33" s="28">
        <f>'[1]2024-25'!$I$28</f>
        <v>0</v>
      </c>
      <c r="U33" s="28"/>
      <c r="V33" s="28"/>
      <c r="W33" s="28">
        <f>'[1]2024-25'!$I$35-X33-T33-Y33-AA33-AC33</f>
        <v>504.74</v>
      </c>
      <c r="X33" s="28">
        <f>'[1]2024-25'!$I$23</f>
        <v>130</v>
      </c>
      <c r="Y33" s="19">
        <f>'[1]2024-25'!$I$22</f>
        <v>210.54</v>
      </c>
      <c r="Z33" s="28"/>
      <c r="AA33" s="31">
        <v>0</v>
      </c>
      <c r="AB33" s="28"/>
      <c r="AC33" s="28">
        <f>'[1]2024-25'!$I$27</f>
        <v>10</v>
      </c>
      <c r="AD33" s="30"/>
      <c r="AE33" s="25">
        <f t="shared" si="4"/>
        <v>855.28</v>
      </c>
      <c r="AF33" s="26"/>
    </row>
    <row r="34" spans="1:32" hidden="1" x14ac:dyDescent="0.4">
      <c r="A34" s="52">
        <v>45627</v>
      </c>
      <c r="B34" s="27">
        <f>'[1]2024-25'!$J$13</f>
        <v>473.75</v>
      </c>
      <c r="C34" s="27">
        <f>'[1]2024-25'!$J$9</f>
        <v>90</v>
      </c>
      <c r="D34" s="28"/>
      <c r="E34" s="19">
        <f>'[1]2024-25'!$J$11</f>
        <v>95</v>
      </c>
      <c r="F34" s="28"/>
      <c r="H34" s="28"/>
      <c r="I34" s="28"/>
      <c r="J34" s="28">
        <f>'[1]2024-25'!$J$10</f>
        <v>495</v>
      </c>
      <c r="K34" s="28">
        <f>'[1]2024-25'!$J$14</f>
        <v>50</v>
      </c>
      <c r="L34" s="30"/>
      <c r="M34" s="22">
        <f t="shared" si="3"/>
        <v>1203.75</v>
      </c>
      <c r="N34" s="27"/>
      <c r="O34" s="27"/>
      <c r="P34" s="28"/>
      <c r="Q34" s="28"/>
      <c r="R34" s="28"/>
      <c r="S34" s="28"/>
      <c r="T34" s="28">
        <f>'[1]2024-25'!$J$28</f>
        <v>39.76</v>
      </c>
      <c r="U34" s="28"/>
      <c r="V34" s="28"/>
      <c r="W34" s="28">
        <f>'[1]2024-25'!$J$35-T34-Y34-AA34-AC34</f>
        <v>608.27</v>
      </c>
      <c r="X34" s="28">
        <f>'[1]2024-25'!$J$23</f>
        <v>0</v>
      </c>
      <c r="Y34" s="19">
        <f>'[1]2024-25'!$J$22</f>
        <v>107.98</v>
      </c>
      <c r="Z34" s="28"/>
      <c r="AA34" s="31">
        <v>0</v>
      </c>
      <c r="AB34" s="28"/>
      <c r="AC34" s="28">
        <f>'[1]2024-25'!$J$27</f>
        <v>50</v>
      </c>
      <c r="AD34" s="30"/>
      <c r="AE34" s="25">
        <f t="shared" si="4"/>
        <v>806.01</v>
      </c>
      <c r="AF34" s="26"/>
    </row>
    <row r="35" spans="1:32" hidden="1" x14ac:dyDescent="0.4">
      <c r="A35" s="52">
        <v>45658</v>
      </c>
      <c r="B35" s="27">
        <f>'[1]2024-25'!$K$13</f>
        <v>490</v>
      </c>
      <c r="C35" s="27">
        <f>'[1]2024-25'!$K$9</f>
        <v>70</v>
      </c>
      <c r="D35" s="28"/>
      <c r="E35" s="19">
        <f>'[1]2024-25'!$K$11</f>
        <v>95</v>
      </c>
      <c r="F35" s="28"/>
      <c r="H35" s="28"/>
      <c r="I35" s="28"/>
      <c r="J35" s="28">
        <f>'[1]2024-25'!$K$10</f>
        <v>40</v>
      </c>
      <c r="K35" s="28">
        <f>'[1]2024-25'!$K$14</f>
        <v>40</v>
      </c>
      <c r="L35" s="30"/>
      <c r="M35" s="22">
        <f t="shared" si="3"/>
        <v>735</v>
      </c>
      <c r="N35" s="27"/>
      <c r="O35" s="27"/>
      <c r="P35" s="28"/>
      <c r="Q35" s="28"/>
      <c r="R35" s="28"/>
      <c r="S35" s="28"/>
      <c r="T35" s="28">
        <f>'[1]2024-25'!$K$28</f>
        <v>0</v>
      </c>
      <c r="U35" s="28"/>
      <c r="V35" s="28"/>
      <c r="W35" s="28">
        <f>'[1]2024-25'!$K$35-T35-Y35-AA35-AC35</f>
        <v>610.42000000000007</v>
      </c>
      <c r="X35" s="28">
        <f>'[1]2024-25'!$K$23</f>
        <v>0</v>
      </c>
      <c r="Y35" s="19">
        <f>'[1]2024-25'!$K$22</f>
        <v>481.07</v>
      </c>
      <c r="Z35" s="28"/>
      <c r="AA35" s="31">
        <v>0</v>
      </c>
      <c r="AB35" s="28"/>
      <c r="AC35" s="28">
        <f>'[1]2024-25'!$K$27</f>
        <v>40</v>
      </c>
      <c r="AD35" s="30"/>
      <c r="AE35" s="25">
        <f t="shared" si="4"/>
        <v>1131.49</v>
      </c>
      <c r="AF35" s="26"/>
    </row>
    <row r="36" spans="1:32" hidden="1" x14ac:dyDescent="0.4">
      <c r="A36" s="52">
        <v>45689</v>
      </c>
      <c r="B36" s="27">
        <f>'[1]2024-25'!$L$13</f>
        <v>960</v>
      </c>
      <c r="C36" s="27">
        <f>'[1]2024-25'!$L$9</f>
        <v>131</v>
      </c>
      <c r="D36" s="28"/>
      <c r="E36" s="19">
        <f>'[1]2024-25'!$L$11</f>
        <v>95</v>
      </c>
      <c r="F36" s="28"/>
      <c r="G36" s="28"/>
      <c r="H36" s="28"/>
      <c r="I36" s="28"/>
      <c r="J36" s="28">
        <f>'[1]2024-25'!$L$10</f>
        <v>0</v>
      </c>
      <c r="K36" s="28">
        <f>'[1]2024-25'!$L$14</f>
        <v>50</v>
      </c>
      <c r="L36" s="30"/>
      <c r="M36" s="22">
        <f t="shared" si="3"/>
        <v>1236</v>
      </c>
      <c r="N36" s="27"/>
      <c r="O36" s="27"/>
      <c r="P36" s="28"/>
      <c r="Q36" s="28"/>
      <c r="R36" s="28"/>
      <c r="S36" s="28"/>
      <c r="T36" s="28">
        <f>'[1]2024-25'!$L$28</f>
        <v>0</v>
      </c>
      <c r="U36" s="28"/>
      <c r="V36" s="28"/>
      <c r="W36" s="28">
        <f>'[1]2024-25'!$L$35-T36-Y36-AA36-AC36-AB36</f>
        <v>674.62000000000035</v>
      </c>
      <c r="X36" s="28">
        <f>'[1]2024-25'!$L$23</f>
        <v>0</v>
      </c>
      <c r="Y36" s="19">
        <f>'[1]2024-25'!$L$22</f>
        <v>258.89</v>
      </c>
      <c r="Z36" s="28"/>
      <c r="AA36" s="31">
        <v>0</v>
      </c>
      <c r="AB36" s="28">
        <v>3000</v>
      </c>
      <c r="AC36" s="28">
        <f>'[1]2024-25'!$L$27</f>
        <v>90</v>
      </c>
      <c r="AD36" s="30"/>
      <c r="AE36" s="25">
        <f t="shared" si="4"/>
        <v>4023.51</v>
      </c>
      <c r="AF36" s="26"/>
    </row>
    <row r="37" spans="1:32" hidden="1" x14ac:dyDescent="0.4">
      <c r="A37" s="52">
        <v>45717</v>
      </c>
      <c r="B37" s="27">
        <f>'[1]2024-25'!$M$13</f>
        <v>560</v>
      </c>
      <c r="C37" s="27">
        <f>'[1]2024-25'!$M$9</f>
        <v>100</v>
      </c>
      <c r="D37" s="34"/>
      <c r="E37" s="19">
        <f>'[1]2024-25'!$M$11</f>
        <v>95</v>
      </c>
      <c r="F37" s="34"/>
      <c r="G37" s="34"/>
      <c r="H37" s="34"/>
      <c r="I37" s="34"/>
      <c r="J37" s="28">
        <f>'[1]2024-25'!$M$10</f>
        <v>0</v>
      </c>
      <c r="K37" s="28">
        <f>'[1]2024-25'!$M$14</f>
        <v>0</v>
      </c>
      <c r="L37" s="35"/>
      <c r="M37" s="22">
        <f t="shared" si="3"/>
        <v>755</v>
      </c>
      <c r="N37" s="33"/>
      <c r="O37" s="33"/>
      <c r="P37" s="34"/>
      <c r="Q37" s="34"/>
      <c r="R37" s="34"/>
      <c r="S37" s="34"/>
      <c r="T37" s="28">
        <f>'[1]2024-25'!$M$28</f>
        <v>0</v>
      </c>
      <c r="U37" s="34"/>
      <c r="V37" s="34"/>
      <c r="W37" s="28">
        <f>'[1]2024-25'!$M$35-T37-Y37-AA37-AC37</f>
        <v>634.55999999999995</v>
      </c>
      <c r="X37" s="28">
        <f>'[1]2024-25'!$M$23</f>
        <v>0</v>
      </c>
      <c r="Y37" s="19">
        <f>'[1]2024-25'!$M$22</f>
        <v>0</v>
      </c>
      <c r="Z37" s="34"/>
      <c r="AA37" s="31">
        <v>0</v>
      </c>
      <c r="AB37" s="34"/>
      <c r="AC37" s="28">
        <f>'[1]2024-25'!$M$27</f>
        <v>0</v>
      </c>
      <c r="AD37" s="35"/>
      <c r="AE37" s="25">
        <f t="shared" si="4"/>
        <v>634.55999999999995</v>
      </c>
      <c r="AF37" s="26"/>
    </row>
    <row r="38" spans="1:32" ht="15.75" hidden="1" x14ac:dyDescent="0.4">
      <c r="A38" s="36" t="s">
        <v>91</v>
      </c>
      <c r="B38" s="27">
        <v>0</v>
      </c>
      <c r="C38" s="27">
        <v>0</v>
      </c>
      <c r="D38" s="28"/>
      <c r="E38" s="19">
        <v>0</v>
      </c>
      <c r="F38" s="28"/>
      <c r="G38" s="28"/>
      <c r="H38" s="28"/>
      <c r="I38" s="28"/>
      <c r="J38" s="28">
        <f>'[1]2024-25'!$N$10</f>
        <v>0</v>
      </c>
      <c r="K38" s="28">
        <v>0</v>
      </c>
      <c r="L38" s="30"/>
      <c r="M38" s="22">
        <f t="shared" si="3"/>
        <v>0</v>
      </c>
      <c r="N38" s="27"/>
      <c r="O38" s="27"/>
      <c r="P38" s="28"/>
      <c r="Q38" s="28"/>
      <c r="R38" s="28"/>
      <c r="S38" s="28"/>
      <c r="T38" s="28"/>
      <c r="U38" s="28"/>
      <c r="V38" s="28"/>
      <c r="W38" s="28" t="e">
        <f>'[1]2024-25'!$N$35-T38-Y38-AA38-AC38</f>
        <v>#REF!</v>
      </c>
      <c r="X38" s="28">
        <f>'[1]2024-25'!$N$23</f>
        <v>0</v>
      </c>
      <c r="Y38" s="19">
        <f>'[1]2024-25'!$N$22</f>
        <v>0</v>
      </c>
      <c r="Z38" s="28"/>
      <c r="AA38" s="31">
        <v>0</v>
      </c>
      <c r="AB38" s="28"/>
      <c r="AC38" s="28">
        <f>'[1]2024-25'!$N$27</f>
        <v>0</v>
      </c>
      <c r="AD38" s="30"/>
      <c r="AE38" s="25" t="e">
        <f t="shared" si="4"/>
        <v>#REF!</v>
      </c>
      <c r="AF38" s="26"/>
    </row>
    <row r="39" spans="1:32" s="17" customFormat="1" hidden="1" x14ac:dyDescent="0.4">
      <c r="A39" s="38" t="s">
        <v>81</v>
      </c>
      <c r="B39" s="39">
        <f t="shared" ref="B39:AD39" si="5">SUM(B26:B38)</f>
        <v>7168.75</v>
      </c>
      <c r="C39" s="39">
        <f t="shared" si="5"/>
        <v>1704.2</v>
      </c>
      <c r="D39" s="40">
        <f t="shared" si="5"/>
        <v>1409.75</v>
      </c>
      <c r="E39" s="40">
        <f t="shared" si="5"/>
        <v>1160</v>
      </c>
      <c r="F39" s="40">
        <f t="shared" si="5"/>
        <v>0</v>
      </c>
      <c r="G39" s="41">
        <f t="shared" si="5"/>
        <v>0</v>
      </c>
      <c r="H39" s="41">
        <f t="shared" si="5"/>
        <v>0</v>
      </c>
      <c r="I39" s="41">
        <f t="shared" si="5"/>
        <v>0</v>
      </c>
      <c r="J39" s="40">
        <f t="shared" si="5"/>
        <v>1687.88</v>
      </c>
      <c r="K39" s="41">
        <f t="shared" si="5"/>
        <v>492</v>
      </c>
      <c r="L39" s="41">
        <f t="shared" si="5"/>
        <v>0</v>
      </c>
      <c r="M39" s="42">
        <f t="shared" si="5"/>
        <v>13622.58</v>
      </c>
      <c r="N39" s="39">
        <f t="shared" si="5"/>
        <v>0</v>
      </c>
      <c r="O39" s="39">
        <f t="shared" si="5"/>
        <v>0</v>
      </c>
      <c r="P39" s="40">
        <f t="shared" si="5"/>
        <v>0</v>
      </c>
      <c r="Q39" s="40">
        <f t="shared" si="5"/>
        <v>0</v>
      </c>
      <c r="R39" s="40">
        <f t="shared" si="5"/>
        <v>0</v>
      </c>
      <c r="S39" s="40">
        <f t="shared" si="5"/>
        <v>0</v>
      </c>
      <c r="T39" s="40">
        <f t="shared" si="5"/>
        <v>66.41</v>
      </c>
      <c r="U39" s="40">
        <f t="shared" si="5"/>
        <v>0</v>
      </c>
      <c r="V39" s="40">
        <f t="shared" si="5"/>
        <v>0</v>
      </c>
      <c r="W39" s="40" t="e">
        <f t="shared" si="5"/>
        <v>#REF!</v>
      </c>
      <c r="X39" s="40">
        <f t="shared" si="5"/>
        <v>380</v>
      </c>
      <c r="Y39" s="40">
        <f t="shared" si="5"/>
        <v>3816.4</v>
      </c>
      <c r="Z39" s="40">
        <f t="shared" si="5"/>
        <v>0</v>
      </c>
      <c r="AA39" s="40">
        <f t="shared" si="5"/>
        <v>240</v>
      </c>
      <c r="AB39" s="40">
        <f t="shared" si="5"/>
        <v>3000</v>
      </c>
      <c r="AC39" s="40">
        <f t="shared" si="5"/>
        <v>532</v>
      </c>
      <c r="AD39" s="41">
        <f t="shared" si="5"/>
        <v>0</v>
      </c>
      <c r="AE39" s="43" t="e">
        <f>SUM(N39:AD39)</f>
        <v>#REF!</v>
      </c>
      <c r="AF39" s="26"/>
    </row>
    <row r="40" spans="1:32" hidden="1" x14ac:dyDescent="0.4"/>
    <row r="41" spans="1:32" hidden="1" x14ac:dyDescent="0.4">
      <c r="A41" s="44" t="s">
        <v>82</v>
      </c>
      <c r="B41" s="45"/>
      <c r="C41" s="45"/>
    </row>
    <row r="42" spans="1:32" hidden="1" x14ac:dyDescent="0.4">
      <c r="A42" s="46" t="s">
        <v>83</v>
      </c>
      <c r="B42" s="47">
        <f>M39</f>
        <v>13622.58</v>
      </c>
      <c r="C42" s="47"/>
      <c r="M42" s="26"/>
    </row>
    <row r="43" spans="1:32" hidden="1" x14ac:dyDescent="0.4">
      <c r="A43" s="46" t="s">
        <v>84</v>
      </c>
      <c r="B43" s="47" t="e">
        <f>AE39</f>
        <v>#REF!</v>
      </c>
      <c r="C43" s="47"/>
    </row>
    <row r="44" spans="1:32" hidden="1" x14ac:dyDescent="0.4">
      <c r="A44" s="50" t="s">
        <v>85</v>
      </c>
      <c r="B44" s="51" t="e">
        <f>B41+B42-B43</f>
        <v>#REF!</v>
      </c>
      <c r="C44" s="51"/>
    </row>
    <row r="45" spans="1:32" hidden="1" x14ac:dyDescent="0.4"/>
    <row r="47" spans="1:32" x14ac:dyDescent="0.4">
      <c r="A47" s="17"/>
      <c r="B47" s="111" t="s">
        <v>54</v>
      </c>
      <c r="C47" s="111"/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 t="s">
        <v>55</v>
      </c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</row>
    <row r="48" spans="1:32" ht="52.5" x14ac:dyDescent="0.4">
      <c r="A48" s="53" t="s">
        <v>56</v>
      </c>
      <c r="B48" s="54" t="s">
        <v>57</v>
      </c>
      <c r="C48" s="55" t="s">
        <v>7</v>
      </c>
      <c r="D48" s="56" t="s">
        <v>8</v>
      </c>
      <c r="E48" s="56" t="s">
        <v>58</v>
      </c>
      <c r="F48" s="56" t="s">
        <v>59</v>
      </c>
      <c r="G48" s="57" t="s">
        <v>60</v>
      </c>
      <c r="H48" s="57" t="s">
        <v>61</v>
      </c>
      <c r="I48" s="64" t="s">
        <v>62</v>
      </c>
      <c r="J48" s="56" t="s">
        <v>17</v>
      </c>
      <c r="K48" s="58" t="s">
        <v>64</v>
      </c>
      <c r="L48" s="65" t="s">
        <v>80</v>
      </c>
      <c r="M48" s="74" t="s">
        <v>18</v>
      </c>
      <c r="N48" s="59" t="s">
        <v>67</v>
      </c>
      <c r="O48" s="59" t="s">
        <v>68</v>
      </c>
      <c r="P48" s="60" t="s">
        <v>69</v>
      </c>
      <c r="Q48" s="60" t="s">
        <v>70</v>
      </c>
      <c r="R48" s="60" t="s">
        <v>71</v>
      </c>
      <c r="S48" s="60" t="s">
        <v>86</v>
      </c>
      <c r="T48" s="60" t="s">
        <v>95</v>
      </c>
      <c r="U48" s="60" t="s">
        <v>87</v>
      </c>
      <c r="V48" s="60" t="s">
        <v>88</v>
      </c>
      <c r="W48" s="60" t="s">
        <v>76</v>
      </c>
      <c r="X48" s="60" t="s">
        <v>77</v>
      </c>
      <c r="Y48" s="60" t="s">
        <v>96</v>
      </c>
      <c r="Z48" s="60" t="s">
        <v>89</v>
      </c>
      <c r="AA48" s="60" t="s">
        <v>17</v>
      </c>
      <c r="AB48" s="60" t="s">
        <v>90</v>
      </c>
      <c r="AC48" s="60" t="s">
        <v>79</v>
      </c>
      <c r="AD48" s="67" t="s">
        <v>80</v>
      </c>
      <c r="AE48" s="75" t="s">
        <v>43</v>
      </c>
    </row>
    <row r="49" spans="1:31" x14ac:dyDescent="0.4">
      <c r="A49" s="52">
        <v>45748</v>
      </c>
      <c r="B49" s="18">
        <f>'[2]2025-26'!$B$13</f>
        <v>487.5</v>
      </c>
      <c r="C49" s="18">
        <f>'[2]2025-26'!$B$9</f>
        <v>141</v>
      </c>
      <c r="D49" s="19"/>
      <c r="E49" s="19">
        <f>'[2]2025-26'!$B$11</f>
        <v>95</v>
      </c>
      <c r="F49" s="19"/>
      <c r="H49" s="19"/>
      <c r="I49" s="20"/>
      <c r="J49" s="19">
        <f>'[2]2025-26'!$B$10</f>
        <v>40</v>
      </c>
      <c r="K49" s="19">
        <f>'[2]2025-26'!$B$14</f>
        <v>60</v>
      </c>
      <c r="L49" s="21"/>
      <c r="M49" s="102">
        <f t="shared" ref="M49" si="6">SUM(B49:L49)</f>
        <v>823.5</v>
      </c>
      <c r="N49" s="18"/>
      <c r="O49" s="18"/>
      <c r="P49" s="19"/>
      <c r="Q49" s="19"/>
      <c r="R49" s="19"/>
      <c r="S49" s="19"/>
      <c r="T49" s="19">
        <f>'[2]2025-26'!$B$28</f>
        <v>0</v>
      </c>
      <c r="U49" s="19"/>
      <c r="V49" s="19"/>
      <c r="W49" s="19">
        <f>'[2]2025-26'!$B$35-T49-X49-Y49-AA49-AB49-AC49</f>
        <v>269.11</v>
      </c>
      <c r="X49" s="28">
        <f>'[2]2025-26'!$B$23</f>
        <v>80</v>
      </c>
      <c r="Y49" s="19">
        <f>'[2]2025-26'!$B$22</f>
        <v>95</v>
      </c>
      <c r="Z49" s="19"/>
      <c r="AA49" s="23"/>
      <c r="AB49" s="19">
        <f>'[2]2025-26'!$B$26</f>
        <v>250</v>
      </c>
      <c r="AC49" s="24">
        <f>'[2]2025-26'!$B$27</f>
        <v>60</v>
      </c>
      <c r="AD49" s="21"/>
      <c r="AE49" s="104">
        <f t="shared" ref="AE49:AE62" si="7">SUM(N49:AD49)</f>
        <v>754.11</v>
      </c>
    </row>
    <row r="50" spans="1:31" x14ac:dyDescent="0.4">
      <c r="A50" s="52">
        <v>45778</v>
      </c>
      <c r="B50" s="27">
        <f>'[2]2025-26'!$C$13</f>
        <v>537.5</v>
      </c>
      <c r="C50" s="27">
        <f>'[2]2025-26'!$C$9</f>
        <v>96</v>
      </c>
      <c r="D50" s="28"/>
      <c r="E50" s="19">
        <f>'[2]2025-26'!$C$11</f>
        <v>95</v>
      </c>
      <c r="F50" s="28"/>
      <c r="H50" s="28"/>
      <c r="I50" s="29"/>
      <c r="J50" s="19">
        <f>'[2]2025-26'!$C$10</f>
        <v>0</v>
      </c>
      <c r="K50" s="28">
        <f>'[2]2025-26'!$C$14</f>
        <v>52</v>
      </c>
      <c r="L50" s="30"/>
      <c r="M50" s="102">
        <f>SUM(B50:L50)</f>
        <v>780.5</v>
      </c>
      <c r="N50" s="27"/>
      <c r="O50" s="27"/>
      <c r="P50" s="28"/>
      <c r="Q50" s="28"/>
      <c r="R50" s="28"/>
      <c r="S50" s="28"/>
      <c r="T50" s="19">
        <f>'[2]2025-26'!$C$28</f>
        <v>0</v>
      </c>
      <c r="U50" s="28"/>
      <c r="V50" s="28"/>
      <c r="W50" s="19">
        <f>'[2]2025-26'!$C$35-T50-X50-Y50-AA50-AB50-AC50</f>
        <v>676.01</v>
      </c>
      <c r="X50" s="28">
        <f>'[2]2025-26'!$C$23</f>
        <v>0</v>
      </c>
      <c r="Y50" s="19">
        <f>'[2]2025-26'!$C$22</f>
        <v>62.21</v>
      </c>
      <c r="Z50" s="28"/>
      <c r="AA50" s="31">
        <v>20</v>
      </c>
      <c r="AB50" s="19">
        <f>'[2]2025-26'!$C$26</f>
        <v>250</v>
      </c>
      <c r="AC50" s="24">
        <f>'[2]2025-26'!$C$27</f>
        <v>52</v>
      </c>
      <c r="AD50" s="30"/>
      <c r="AE50" s="104">
        <f t="shared" si="7"/>
        <v>1060.22</v>
      </c>
    </row>
    <row r="51" spans="1:31" x14ac:dyDescent="0.4">
      <c r="A51" s="52">
        <v>45809</v>
      </c>
      <c r="B51" s="27">
        <f>'[2]2025-26'!$D$13</f>
        <v>465</v>
      </c>
      <c r="C51" s="27">
        <f>'[2]2025-26'!$D$9</f>
        <v>75</v>
      </c>
      <c r="D51" s="28"/>
      <c r="E51" s="19">
        <f>'[2]2025-26'!$D$11</f>
        <v>95</v>
      </c>
      <c r="F51" s="28"/>
      <c r="H51" s="28"/>
      <c r="I51" s="28"/>
      <c r="J51" s="19">
        <f>'[2]2025-26'!$D$10</f>
        <v>240</v>
      </c>
      <c r="K51" s="28">
        <f>'[2]2025-26'!$D$14</f>
        <v>50</v>
      </c>
      <c r="L51" s="30"/>
      <c r="M51" s="102">
        <f t="shared" ref="M51:M61" si="8">SUM(B51:L51)</f>
        <v>925</v>
      </c>
      <c r="N51" s="27"/>
      <c r="O51" s="27"/>
      <c r="P51" s="28"/>
      <c r="Q51" s="28"/>
      <c r="R51" s="28"/>
      <c r="S51" s="28"/>
      <c r="T51" s="19">
        <f>'[2]2025-26'!$D$28</f>
        <v>0</v>
      </c>
      <c r="U51" s="28"/>
      <c r="V51" s="28"/>
      <c r="W51" s="19">
        <f>'[2]2025-26'!$D$35-T51-X51-Y51-AA51-AB51-AC51</f>
        <v>204.13</v>
      </c>
      <c r="X51" s="28">
        <f>'[2]2025-26'!$D$23</f>
        <v>230</v>
      </c>
      <c r="Y51" s="19">
        <f>'[2]2025-26'!$D$22</f>
        <v>0</v>
      </c>
      <c r="Z51" s="28"/>
      <c r="AA51" s="31">
        <v>0</v>
      </c>
      <c r="AB51" s="19">
        <f>'[2]2025-26'!$D$26</f>
        <v>250</v>
      </c>
      <c r="AC51" s="24">
        <f>'[2]2025-26'!$D$27</f>
        <v>50</v>
      </c>
      <c r="AD51" s="30"/>
      <c r="AE51" s="104">
        <f t="shared" si="7"/>
        <v>734.13</v>
      </c>
    </row>
    <row r="52" spans="1:31" x14ac:dyDescent="0.4">
      <c r="A52" s="52">
        <v>45839</v>
      </c>
      <c r="B52" s="27">
        <f>'[2]2025-26'!$E$13</f>
        <v>440</v>
      </c>
      <c r="C52" s="27">
        <f>'[2]2025-26'!$E$9</f>
        <v>75</v>
      </c>
      <c r="D52" s="28"/>
      <c r="E52" s="19">
        <f>'[2]2025-26'!$E$11</f>
        <v>95</v>
      </c>
      <c r="F52" s="28"/>
      <c r="H52" s="28"/>
      <c r="I52" s="28"/>
      <c r="J52" s="19">
        <f>'[2]2025-26'!$E$10</f>
        <v>0</v>
      </c>
      <c r="K52" s="28">
        <f>'[2]2025-26'!$E$14</f>
        <v>20</v>
      </c>
      <c r="L52" s="30"/>
      <c r="M52" s="102">
        <f t="shared" si="8"/>
        <v>630</v>
      </c>
      <c r="N52" s="27"/>
      <c r="O52" s="27"/>
      <c r="P52" s="28"/>
      <c r="Q52" s="28"/>
      <c r="R52" s="28"/>
      <c r="S52" s="28"/>
      <c r="T52" s="19">
        <f>'[2]2025-26'!$E$28</f>
        <v>0</v>
      </c>
      <c r="U52" s="28"/>
      <c r="V52" s="28"/>
      <c r="W52" s="19">
        <f>'[2]2025-26'!$E$35-T52-X52-Y52-AA52-AB52-AC52</f>
        <v>363.79999999999995</v>
      </c>
      <c r="X52" s="28">
        <f>'[2]2025-26'!$E$23</f>
        <v>0</v>
      </c>
      <c r="Y52" s="19">
        <f>'[2]2025-26'!$E$22</f>
        <v>0</v>
      </c>
      <c r="Z52" s="28"/>
      <c r="AA52" s="31">
        <v>0</v>
      </c>
      <c r="AB52" s="19">
        <f>'[2]2025-26'!$E$26</f>
        <v>250</v>
      </c>
      <c r="AC52" s="24">
        <f>'[2]2025-26'!$E$27</f>
        <v>20</v>
      </c>
      <c r="AD52" s="30"/>
      <c r="AE52" s="104">
        <f t="shared" si="7"/>
        <v>633.79999999999995</v>
      </c>
    </row>
    <row r="53" spans="1:31" x14ac:dyDescent="0.4">
      <c r="A53" s="52">
        <v>45870</v>
      </c>
      <c r="B53" s="27">
        <f>'[2]2025-26'!$F$13</f>
        <v>440</v>
      </c>
      <c r="C53" s="27">
        <f>'[2]2025-26'!$F$9</f>
        <v>85</v>
      </c>
      <c r="D53" s="28"/>
      <c r="E53" s="19">
        <f>'[2]2025-26'!$F$11</f>
        <v>95</v>
      </c>
      <c r="F53" s="28"/>
      <c r="H53" s="28"/>
      <c r="I53" s="29"/>
      <c r="J53" s="19">
        <f>'[2]2025-26'!$F$10</f>
        <v>40</v>
      </c>
      <c r="K53" s="28">
        <f>'[2]2025-26'!$F$14</f>
        <v>0</v>
      </c>
      <c r="L53" s="30"/>
      <c r="M53" s="102">
        <f t="shared" si="8"/>
        <v>660</v>
      </c>
      <c r="N53" s="27"/>
      <c r="O53" s="27"/>
      <c r="P53" s="28"/>
      <c r="Q53" s="28"/>
      <c r="R53" s="28"/>
      <c r="S53" s="28"/>
      <c r="T53" s="19">
        <f>'[2]2025-26'!$F$28</f>
        <v>37.83</v>
      </c>
      <c r="U53" s="28"/>
      <c r="V53" s="28"/>
      <c r="W53" s="19">
        <f>'[2]2025-26'!$F$35-T53-X53-Y53-AA53-AB53-AC53</f>
        <v>223.57</v>
      </c>
      <c r="X53" s="28">
        <f>'[2]2025-26'!$F$23</f>
        <v>130</v>
      </c>
      <c r="Y53" s="19">
        <f>'[2]2025-26'!$F$22</f>
        <v>102.71</v>
      </c>
      <c r="Z53" s="28"/>
      <c r="AA53" s="31">
        <v>0</v>
      </c>
      <c r="AB53" s="19">
        <f>'[2]2025-26'!$F$26</f>
        <v>250</v>
      </c>
      <c r="AC53" s="24">
        <f>'[2]2025-26'!$F$27</f>
        <v>0</v>
      </c>
      <c r="AD53" s="30"/>
      <c r="AE53" s="104">
        <f t="shared" si="7"/>
        <v>744.1099999999999</v>
      </c>
    </row>
    <row r="54" spans="1:31" x14ac:dyDescent="0.4">
      <c r="A54" s="52">
        <v>45901</v>
      </c>
      <c r="B54" s="27">
        <f>'[2]2025-26'!$G$13</f>
        <v>440</v>
      </c>
      <c r="C54" s="27">
        <f>'[2]2025-26'!$G$9</f>
        <v>150</v>
      </c>
      <c r="D54" s="28"/>
      <c r="E54" s="19">
        <f>'[2]2025-26'!$G$11</f>
        <v>95</v>
      </c>
      <c r="F54" s="28"/>
      <c r="H54" s="28"/>
      <c r="I54" s="28"/>
      <c r="J54" s="19">
        <f>'[2]2025-26'!$G$10</f>
        <v>0</v>
      </c>
      <c r="K54" s="28">
        <f>'[2]2025-26'!$G$14</f>
        <v>40</v>
      </c>
      <c r="L54" s="30"/>
      <c r="M54" s="102">
        <f t="shared" si="8"/>
        <v>725</v>
      </c>
      <c r="N54" s="27"/>
      <c r="O54" s="27"/>
      <c r="P54" s="28"/>
      <c r="Q54" s="28"/>
      <c r="R54" s="28"/>
      <c r="S54" s="28"/>
      <c r="T54" s="19">
        <f>'[2]2025-26'!$G$28</f>
        <v>0</v>
      </c>
      <c r="U54" s="28"/>
      <c r="V54" s="28"/>
      <c r="W54" s="19">
        <f>'[2]2025-26'!$G$35-T54-X54-Y54-AA54-AB54-AC54</f>
        <v>468.04000000000019</v>
      </c>
      <c r="X54" s="28">
        <f>'[2]2025-26'!$G$23</f>
        <v>0</v>
      </c>
      <c r="Y54" s="19">
        <f>'[2]2025-26'!$G$22</f>
        <v>755.99</v>
      </c>
      <c r="Z54" s="28"/>
      <c r="AA54" s="31">
        <v>0</v>
      </c>
      <c r="AB54" s="19">
        <f>'[2]2025-26'!$G$26</f>
        <v>300</v>
      </c>
      <c r="AC54" s="24">
        <f>'[2]2025-26'!$G$27</f>
        <v>40</v>
      </c>
      <c r="AD54" s="30"/>
      <c r="AE54" s="104">
        <f t="shared" si="7"/>
        <v>1564.0300000000002</v>
      </c>
    </row>
    <row r="55" spans="1:31" x14ac:dyDescent="0.4">
      <c r="A55" s="52">
        <v>45931</v>
      </c>
      <c r="B55" s="27">
        <f>'[2]2025-26'!$H$13</f>
        <v>0</v>
      </c>
      <c r="C55" s="27">
        <f>'[2]2025-26'!$H$9</f>
        <v>0</v>
      </c>
      <c r="D55" s="28"/>
      <c r="E55" s="19">
        <f>'[2]2025-26'!$H$11</f>
        <v>0</v>
      </c>
      <c r="F55" s="28"/>
      <c r="H55" s="28"/>
      <c r="I55" s="28"/>
      <c r="J55" s="19">
        <f>'[2]2025-26'!$H$10</f>
        <v>0</v>
      </c>
      <c r="K55" s="28">
        <f>'[2]2025-26'!$H$14</f>
        <v>0</v>
      </c>
      <c r="L55" s="30"/>
      <c r="M55" s="102">
        <f t="shared" si="8"/>
        <v>0</v>
      </c>
      <c r="N55" s="27"/>
      <c r="O55" s="27"/>
      <c r="P55" s="28"/>
      <c r="Q55" s="28"/>
      <c r="R55" s="28"/>
      <c r="S55" s="28"/>
      <c r="T55" s="19"/>
      <c r="U55" s="28"/>
      <c r="V55" s="28"/>
      <c r="W55" s="19"/>
      <c r="X55" s="28"/>
      <c r="Y55" s="19"/>
      <c r="Z55" s="28"/>
      <c r="AA55" s="31"/>
      <c r="AB55" s="19"/>
      <c r="AC55" s="24"/>
      <c r="AD55" s="30"/>
      <c r="AE55" s="104">
        <f t="shared" si="7"/>
        <v>0</v>
      </c>
    </row>
    <row r="56" spans="1:31" x14ac:dyDescent="0.4">
      <c r="A56" s="52">
        <v>45962</v>
      </c>
      <c r="B56" s="27">
        <f>'[2]2025-26'!$I$13</f>
        <v>0</v>
      </c>
      <c r="C56" s="27">
        <f>'[2]2025-26'!$I$9</f>
        <v>0</v>
      </c>
      <c r="D56" s="28"/>
      <c r="E56" s="19">
        <f>'[2]2025-26'!$I$11</f>
        <v>0</v>
      </c>
      <c r="F56" s="28"/>
      <c r="H56" s="28"/>
      <c r="I56" s="28"/>
      <c r="J56" s="19">
        <f>'[2]2025-26'!$I$10</f>
        <v>0</v>
      </c>
      <c r="K56" s="28">
        <f>'[2]2025-26'!$I$14</f>
        <v>0</v>
      </c>
      <c r="L56" s="30"/>
      <c r="M56" s="102">
        <f t="shared" si="8"/>
        <v>0</v>
      </c>
      <c r="N56" s="27"/>
      <c r="O56" s="27"/>
      <c r="P56" s="28"/>
      <c r="Q56" s="28"/>
      <c r="R56" s="28"/>
      <c r="S56" s="28"/>
      <c r="T56" s="19"/>
      <c r="U56" s="28"/>
      <c r="V56" s="28"/>
      <c r="W56" s="19"/>
      <c r="X56" s="28"/>
      <c r="Y56" s="19"/>
      <c r="Z56" s="28"/>
      <c r="AA56" s="31"/>
      <c r="AB56" s="19"/>
      <c r="AC56" s="24"/>
      <c r="AD56" s="30"/>
      <c r="AE56" s="104">
        <f t="shared" si="7"/>
        <v>0</v>
      </c>
    </row>
    <row r="57" spans="1:31" x14ac:dyDescent="0.4">
      <c r="A57" s="52">
        <v>45992</v>
      </c>
      <c r="B57" s="27">
        <f>'[2]2025-26'!$J$13</f>
        <v>0</v>
      </c>
      <c r="C57" s="27">
        <f>'[2]2025-26'!$J$9</f>
        <v>0</v>
      </c>
      <c r="D57" s="28"/>
      <c r="E57" s="19">
        <f>'[2]2025-26'!$J$11</f>
        <v>0</v>
      </c>
      <c r="F57" s="28"/>
      <c r="H57" s="28"/>
      <c r="I57" s="28"/>
      <c r="J57" s="19">
        <f>'[2]2025-26'!$J$10</f>
        <v>0</v>
      </c>
      <c r="K57" s="28">
        <f>'[2]2025-26'!$J$14</f>
        <v>0</v>
      </c>
      <c r="L57" s="30"/>
      <c r="M57" s="102">
        <f t="shared" si="8"/>
        <v>0</v>
      </c>
      <c r="N57" s="27"/>
      <c r="O57" s="27"/>
      <c r="P57" s="28"/>
      <c r="Q57" s="28"/>
      <c r="R57" s="28"/>
      <c r="S57" s="28"/>
      <c r="T57" s="19"/>
      <c r="U57" s="28"/>
      <c r="V57" s="28"/>
      <c r="W57" s="19"/>
      <c r="X57" s="28"/>
      <c r="Y57" s="19"/>
      <c r="Z57" s="28"/>
      <c r="AA57" s="31"/>
      <c r="AB57" s="19"/>
      <c r="AC57" s="24"/>
      <c r="AD57" s="30"/>
      <c r="AE57" s="104">
        <f t="shared" si="7"/>
        <v>0</v>
      </c>
    </row>
    <row r="58" spans="1:31" x14ac:dyDescent="0.4">
      <c r="A58" s="52">
        <v>45658</v>
      </c>
      <c r="B58" s="27">
        <f>'[2]2025-26'!$K$13</f>
        <v>0</v>
      </c>
      <c r="C58" s="27">
        <f>'[2]2025-26'!$K$9</f>
        <v>0</v>
      </c>
      <c r="D58" s="28"/>
      <c r="E58" s="19">
        <f>'[2]2025-26'!$K$11</f>
        <v>0</v>
      </c>
      <c r="F58" s="28"/>
      <c r="H58" s="28"/>
      <c r="I58" s="28"/>
      <c r="J58" s="19">
        <f>'[2]2025-26'!$K$10</f>
        <v>0</v>
      </c>
      <c r="K58" s="28">
        <f>'[2]2025-26'!$K$14</f>
        <v>0</v>
      </c>
      <c r="L58" s="30"/>
      <c r="M58" s="102">
        <f t="shared" si="8"/>
        <v>0</v>
      </c>
      <c r="N58" s="27"/>
      <c r="O58" s="27"/>
      <c r="P58" s="28"/>
      <c r="Q58" s="28"/>
      <c r="R58" s="28"/>
      <c r="S58" s="28"/>
      <c r="T58" s="19"/>
      <c r="U58" s="28"/>
      <c r="V58" s="28"/>
      <c r="W58" s="19"/>
      <c r="X58" s="28"/>
      <c r="Y58" s="19"/>
      <c r="Z58" s="28"/>
      <c r="AA58" s="31"/>
      <c r="AB58" s="19"/>
      <c r="AC58" s="24"/>
      <c r="AD58" s="30"/>
      <c r="AE58" s="104">
        <f t="shared" si="7"/>
        <v>0</v>
      </c>
    </row>
    <row r="59" spans="1:31" x14ac:dyDescent="0.4">
      <c r="A59" s="52">
        <v>45689</v>
      </c>
      <c r="B59" s="27">
        <f>'[2]2025-26'!$L$13</f>
        <v>0</v>
      </c>
      <c r="C59" s="27">
        <f>'[2]2025-26'!$L$9</f>
        <v>0</v>
      </c>
      <c r="D59" s="28"/>
      <c r="E59" s="19">
        <f>'[2]2025-26'!$L$11</f>
        <v>0</v>
      </c>
      <c r="F59" s="28"/>
      <c r="G59" s="28"/>
      <c r="H59" s="28"/>
      <c r="I59" s="28"/>
      <c r="J59" s="19">
        <f>'[2]2025-26'!$L$10</f>
        <v>0</v>
      </c>
      <c r="K59" s="28">
        <f>'[2]2025-26'!$L$14</f>
        <v>0</v>
      </c>
      <c r="L59" s="30"/>
      <c r="M59" s="102">
        <f t="shared" si="8"/>
        <v>0</v>
      </c>
      <c r="N59" s="27"/>
      <c r="O59" s="27"/>
      <c r="P59" s="28"/>
      <c r="Q59" s="28"/>
      <c r="R59" s="28"/>
      <c r="S59" s="28"/>
      <c r="T59" s="19"/>
      <c r="U59" s="28"/>
      <c r="V59" s="28"/>
      <c r="W59" s="19"/>
      <c r="X59" s="28"/>
      <c r="Y59" s="19"/>
      <c r="Z59" s="28"/>
      <c r="AA59" s="31"/>
      <c r="AB59" s="19"/>
      <c r="AC59" s="24"/>
      <c r="AD59" s="30"/>
      <c r="AE59" s="104">
        <f t="shared" si="7"/>
        <v>0</v>
      </c>
    </row>
    <row r="60" spans="1:31" x14ac:dyDescent="0.4">
      <c r="A60" s="52">
        <v>45717</v>
      </c>
      <c r="B60" s="27">
        <f>'[2]2025-26'!$M$13</f>
        <v>0</v>
      </c>
      <c r="C60" s="27">
        <f>'[2]2025-26'!$M$9</f>
        <v>0</v>
      </c>
      <c r="D60" s="34"/>
      <c r="E60" s="19">
        <f>'[2]2025-26'!$M$11</f>
        <v>0</v>
      </c>
      <c r="F60" s="34"/>
      <c r="G60" s="34"/>
      <c r="H60" s="34"/>
      <c r="I60" s="34"/>
      <c r="J60" s="19">
        <f>'[2]2025-26'!$M$10</f>
        <v>0</v>
      </c>
      <c r="K60" s="28">
        <f>'[2]2025-26'!$M$14</f>
        <v>0</v>
      </c>
      <c r="L60" s="35"/>
      <c r="M60" s="102">
        <f t="shared" si="8"/>
        <v>0</v>
      </c>
      <c r="N60" s="33"/>
      <c r="O60" s="33"/>
      <c r="P60" s="34"/>
      <c r="Q60" s="34"/>
      <c r="R60" s="34"/>
      <c r="S60" s="34"/>
      <c r="T60" s="19"/>
      <c r="U60" s="34"/>
      <c r="V60" s="34"/>
      <c r="W60" s="19"/>
      <c r="X60" s="28"/>
      <c r="Y60" s="19"/>
      <c r="Z60" s="34"/>
      <c r="AA60" s="31"/>
      <c r="AB60" s="19"/>
      <c r="AC60" s="24"/>
      <c r="AD60" s="35"/>
      <c r="AE60" s="104">
        <f t="shared" si="7"/>
        <v>0</v>
      </c>
    </row>
    <row r="61" spans="1:31" ht="16.149999999999999" thickBot="1" x14ac:dyDescent="0.45">
      <c r="A61" s="36" t="s">
        <v>91</v>
      </c>
      <c r="B61" s="27">
        <f>'[2]2025-26'!$N$13</f>
        <v>0</v>
      </c>
      <c r="C61" s="27">
        <f>'[2]2025-26'!$N$9</f>
        <v>0</v>
      </c>
      <c r="D61" s="28"/>
      <c r="E61" s="19">
        <f>'[2]2025-26'!$N$11</f>
        <v>0</v>
      </c>
      <c r="F61" s="28"/>
      <c r="G61" s="28"/>
      <c r="H61" s="28"/>
      <c r="I61" s="28"/>
      <c r="J61" s="19">
        <f>'[2]2025-26'!$N$10</f>
        <v>0</v>
      </c>
      <c r="K61" s="28">
        <f>'[2]2025-26'!$N$14</f>
        <v>0</v>
      </c>
      <c r="L61" s="30"/>
      <c r="M61" s="103">
        <f t="shared" si="8"/>
        <v>0</v>
      </c>
      <c r="N61" s="27"/>
      <c r="O61" s="27"/>
      <c r="P61" s="28"/>
      <c r="Q61" s="28"/>
      <c r="R61" s="28"/>
      <c r="S61" s="28"/>
      <c r="T61" s="19"/>
      <c r="U61" s="28"/>
      <c r="V61" s="28"/>
      <c r="W61" s="19"/>
      <c r="X61" s="28"/>
      <c r="Y61" s="19"/>
      <c r="Z61" s="28"/>
      <c r="AA61" s="31"/>
      <c r="AB61" s="19"/>
      <c r="AC61" s="24"/>
      <c r="AD61" s="30"/>
      <c r="AE61" s="105">
        <f t="shared" si="7"/>
        <v>0</v>
      </c>
    </row>
    <row r="62" spans="1:31" ht="15.4" thickBot="1" x14ac:dyDescent="0.45">
      <c r="A62" s="38" t="s">
        <v>81</v>
      </c>
      <c r="B62" s="39">
        <f t="shared" ref="B62:AD62" si="9">SUM(B49:B61)</f>
        <v>2810</v>
      </c>
      <c r="C62" s="39">
        <f t="shared" si="9"/>
        <v>622</v>
      </c>
      <c r="D62" s="40">
        <f t="shared" si="9"/>
        <v>0</v>
      </c>
      <c r="E62" s="40">
        <f t="shared" si="9"/>
        <v>570</v>
      </c>
      <c r="F62" s="40">
        <f t="shared" si="9"/>
        <v>0</v>
      </c>
      <c r="G62" s="41">
        <f t="shared" si="9"/>
        <v>0</v>
      </c>
      <c r="H62" s="41">
        <f t="shared" si="9"/>
        <v>0</v>
      </c>
      <c r="I62" s="41">
        <f t="shared" si="9"/>
        <v>0</v>
      </c>
      <c r="J62" s="40">
        <f t="shared" si="9"/>
        <v>320</v>
      </c>
      <c r="K62" s="41">
        <f t="shared" si="9"/>
        <v>222</v>
      </c>
      <c r="L62" s="41">
        <f t="shared" si="9"/>
        <v>0</v>
      </c>
      <c r="M62" s="99">
        <f t="shared" si="9"/>
        <v>4544</v>
      </c>
      <c r="N62" s="98">
        <f t="shared" si="9"/>
        <v>0</v>
      </c>
      <c r="O62" s="39">
        <f t="shared" si="9"/>
        <v>0</v>
      </c>
      <c r="P62" s="40">
        <f t="shared" si="9"/>
        <v>0</v>
      </c>
      <c r="Q62" s="40">
        <f t="shared" si="9"/>
        <v>0</v>
      </c>
      <c r="R62" s="40">
        <f t="shared" si="9"/>
        <v>0</v>
      </c>
      <c r="S62" s="40">
        <f t="shared" si="9"/>
        <v>0</v>
      </c>
      <c r="T62" s="40">
        <f t="shared" si="9"/>
        <v>37.83</v>
      </c>
      <c r="U62" s="40">
        <f t="shared" si="9"/>
        <v>0</v>
      </c>
      <c r="V62" s="40">
        <f t="shared" si="9"/>
        <v>0</v>
      </c>
      <c r="W62" s="40">
        <f t="shared" si="9"/>
        <v>2204.66</v>
      </c>
      <c r="X62" s="40">
        <f t="shared" si="9"/>
        <v>440</v>
      </c>
      <c r="Y62" s="40">
        <f t="shared" si="9"/>
        <v>1015.9100000000001</v>
      </c>
      <c r="Z62" s="40">
        <f t="shared" si="9"/>
        <v>0</v>
      </c>
      <c r="AA62" s="40">
        <f t="shared" si="9"/>
        <v>20</v>
      </c>
      <c r="AB62" s="40">
        <f t="shared" si="9"/>
        <v>1550</v>
      </c>
      <c r="AC62" s="40">
        <f t="shared" si="9"/>
        <v>222</v>
      </c>
      <c r="AD62" s="41">
        <f t="shared" si="9"/>
        <v>0</v>
      </c>
      <c r="AE62" s="99">
        <f t="shared" si="7"/>
        <v>5490.4</v>
      </c>
    </row>
    <row r="63" spans="1:31" ht="76.900000000000006" thickTop="1" x14ac:dyDescent="0.35">
      <c r="B63" t="s">
        <v>107</v>
      </c>
      <c r="C63" s="81" t="s">
        <v>108</v>
      </c>
      <c r="M63" s="73" t="s">
        <v>105</v>
      </c>
      <c r="AE63" s="73" t="s">
        <v>106</v>
      </c>
    </row>
    <row r="64" spans="1:31" ht="15" customHeight="1" x14ac:dyDescent="0.4">
      <c r="A64" s="44" t="s">
        <v>82</v>
      </c>
      <c r="B64" s="77">
        <f>'Completed Front_Sheet 2024-25'!E49</f>
        <v>4394.8800000000019</v>
      </c>
      <c r="C64" s="82">
        <f>B64</f>
        <v>4394.8800000000019</v>
      </c>
    </row>
    <row r="65" spans="1:13" ht="17.45" customHeight="1" x14ac:dyDescent="0.4">
      <c r="A65" s="46" t="s">
        <v>83</v>
      </c>
      <c r="B65" s="78">
        <f>M62</f>
        <v>4544</v>
      </c>
      <c r="C65" s="100">
        <f>M62-K62</f>
        <v>4322</v>
      </c>
      <c r="M65" s="26"/>
    </row>
    <row r="66" spans="1:13" ht="18.600000000000001" customHeight="1" x14ac:dyDescent="0.4">
      <c r="A66" s="46" t="s">
        <v>84</v>
      </c>
      <c r="B66" s="78">
        <f>AE62</f>
        <v>5490.4</v>
      </c>
      <c r="C66" s="100">
        <f>AE62-AC62</f>
        <v>5268.4</v>
      </c>
    </row>
    <row r="67" spans="1:13" ht="21" customHeight="1" thickBot="1" x14ac:dyDescent="0.45">
      <c r="A67" s="50" t="s">
        <v>85</v>
      </c>
      <c r="B67" s="79">
        <f>B64+B65-B66</f>
        <v>3448.4800000000014</v>
      </c>
      <c r="C67" s="101">
        <f>C64+C65-C66</f>
        <v>3448.4800000000014</v>
      </c>
    </row>
    <row r="68" spans="1:13" ht="14.25" thickTop="1" x14ac:dyDescent="0.4"/>
  </sheetData>
  <mergeCells count="6">
    <mergeCell ref="B1:M1"/>
    <mergeCell ref="N1:AE1"/>
    <mergeCell ref="B24:M24"/>
    <mergeCell ref="N24:AE24"/>
    <mergeCell ref="B47:M47"/>
    <mergeCell ref="N47:AE47"/>
  </mergeCells>
  <pageMargins left="0.39370078740157483" right="0.39370078740157483" top="0.39370078740157483" bottom="0.39370078740157483" header="0" footer="0"/>
  <pageSetup paperSize="9" scale="80" fitToHeight="0" pageOrder="overThenDown" orientation="landscape" horizontalDpi="360" verticalDpi="360" r:id="rId1"/>
  <headerFooter alignWithMargins="0">
    <oddHeader>&amp;C&amp;10&amp;A</oddHeader>
    <oddFooter>&amp;C&amp;10Page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F052E-688C-4EA0-8457-CD2B4D8E2F56}">
  <sheetPr>
    <pageSetUpPr fitToPage="1"/>
  </sheetPr>
  <dimension ref="A1:IV51"/>
  <sheetViews>
    <sheetView topLeftCell="A30" workbookViewId="0">
      <selection activeCell="E43" sqref="E43"/>
    </sheetView>
  </sheetViews>
  <sheetFormatPr defaultRowHeight="16.350000000000001" customHeight="1" x14ac:dyDescent="0.35"/>
  <cols>
    <col min="1" max="1" width="2.625" style="2" customWidth="1"/>
    <col min="2" max="2" width="2.6875" style="2" customWidth="1"/>
    <col min="3" max="3" width="45.375" style="2" customWidth="1"/>
    <col min="4" max="4" width="10" style="2" customWidth="1"/>
    <col min="5" max="5" width="12.125" style="6" customWidth="1"/>
    <col min="6" max="6" width="10" style="2" customWidth="1"/>
    <col min="7" max="7" width="12.125" style="6" customWidth="1"/>
    <col min="8" max="256" width="10.5" style="2" customWidth="1"/>
    <col min="257" max="1024" width="10.5" customWidth="1"/>
    <col min="1025" max="1025" width="8.875" customWidth="1"/>
  </cols>
  <sheetData>
    <row r="1" spans="1:7" s="1" customFormat="1" ht="18" customHeight="1" x14ac:dyDescent="0.45">
      <c r="A1" s="108" t="s">
        <v>0</v>
      </c>
      <c r="B1" s="108"/>
      <c r="C1" s="108"/>
      <c r="D1" s="108"/>
      <c r="E1" s="108"/>
      <c r="F1" s="108"/>
      <c r="G1" s="108"/>
    </row>
    <row r="2" spans="1:7" ht="15.6" customHeight="1" x14ac:dyDescent="0.35">
      <c r="A2" s="107" t="s">
        <v>1</v>
      </c>
      <c r="B2" s="107"/>
      <c r="C2" s="107"/>
      <c r="D2" s="107"/>
      <c r="E2" s="107"/>
      <c r="F2" s="107"/>
      <c r="G2" s="107"/>
    </row>
    <row r="3" spans="1:7" s="3" customFormat="1" ht="23.1" customHeight="1" x14ac:dyDescent="0.4">
      <c r="A3" s="109" t="s">
        <v>2</v>
      </c>
      <c r="B3" s="109"/>
      <c r="C3" s="109"/>
      <c r="D3" s="109"/>
      <c r="E3" s="109"/>
      <c r="F3" s="109"/>
      <c r="G3" s="109"/>
    </row>
    <row r="4" spans="1:7" s="4" customFormat="1" ht="26.85" customHeight="1" x14ac:dyDescent="0.4">
      <c r="A4" s="4" t="s">
        <v>3</v>
      </c>
      <c r="E4" s="5"/>
      <c r="F4" s="112" t="s">
        <v>4</v>
      </c>
      <c r="G4" s="112"/>
    </row>
    <row r="5" spans="1:7" ht="12.75" customHeight="1" x14ac:dyDescent="0.35">
      <c r="B5" s="2" t="s">
        <v>5</v>
      </c>
      <c r="F5" s="6"/>
    </row>
    <row r="6" spans="1:7" ht="12.75" customHeight="1" x14ac:dyDescent="0.35">
      <c r="C6" s="2" t="s">
        <v>6</v>
      </c>
      <c r="D6" s="7">
        <f>'Completed Breakdown 2024-25'!B39</f>
        <v>7168.75</v>
      </c>
      <c r="F6" s="7">
        <v>8585</v>
      </c>
    </row>
    <row r="7" spans="1:7" ht="12.75" customHeight="1" x14ac:dyDescent="0.35">
      <c r="C7" s="2" t="s">
        <v>7</v>
      </c>
      <c r="D7" s="7">
        <f>'Completed Breakdown 2024-25'!C39</f>
        <v>1704.2</v>
      </c>
      <c r="F7" s="7">
        <v>4313.8100000000004</v>
      </c>
    </row>
    <row r="8" spans="1:7" ht="12.75" customHeight="1" x14ac:dyDescent="0.35">
      <c r="C8" s="2" t="s">
        <v>8</v>
      </c>
      <c r="D8" s="7">
        <f>'Completed Breakdown 2024-25'!D39</f>
        <v>1409.75</v>
      </c>
      <c r="F8" s="7">
        <v>700.24</v>
      </c>
    </row>
    <row r="9" spans="1:7" ht="12.75" customHeight="1" x14ac:dyDescent="0.35">
      <c r="C9" s="2" t="s">
        <v>9</v>
      </c>
      <c r="D9" s="7">
        <f>'Completed Breakdown 2024-25'!E39</f>
        <v>1160</v>
      </c>
      <c r="F9" s="7">
        <v>1305</v>
      </c>
    </row>
    <row r="10" spans="1:7" ht="15.6" customHeight="1" x14ac:dyDescent="0.35">
      <c r="C10" s="8" t="s">
        <v>10</v>
      </c>
      <c r="E10" s="7">
        <f>SUM(D6:D9)</f>
        <v>11442.7</v>
      </c>
      <c r="F10" s="6"/>
      <c r="G10" s="7">
        <f>SUM(F6:F9)</f>
        <v>14904.050000000001</v>
      </c>
    </row>
    <row r="11" spans="1:7" ht="13.35" customHeight="1" x14ac:dyDescent="0.35">
      <c r="B11" s="2" t="s">
        <v>11</v>
      </c>
      <c r="D11" s="6"/>
      <c r="F11" s="6"/>
    </row>
    <row r="12" spans="1:7" ht="12.75" customHeight="1" x14ac:dyDescent="0.35">
      <c r="C12" s="2" t="s">
        <v>12</v>
      </c>
      <c r="D12" s="7">
        <f>'Completed Breakdown 2024-25'!F39</f>
        <v>0</v>
      </c>
      <c r="F12" s="7">
        <f>'Completed Breakdown 2024-25'!F16</f>
        <v>0</v>
      </c>
    </row>
    <row r="13" spans="1:7" ht="12.75" customHeight="1" x14ac:dyDescent="0.35">
      <c r="C13" s="2" t="s">
        <v>13</v>
      </c>
      <c r="D13" s="7">
        <f>'Completed Breakdown 2024-25'!G39</f>
        <v>0</v>
      </c>
      <c r="F13" s="7">
        <f>'Completed Breakdown 2024-25'!G16</f>
        <v>0</v>
      </c>
    </row>
    <row r="14" spans="1:7" ht="17.100000000000001" customHeight="1" x14ac:dyDescent="0.35">
      <c r="C14" s="8" t="s">
        <v>10</v>
      </c>
      <c r="E14" s="7">
        <f>SUM(D12:D13)</f>
        <v>0</v>
      </c>
      <c r="F14" s="6"/>
      <c r="G14" s="7">
        <f>SUM(F12:F13)</f>
        <v>0</v>
      </c>
    </row>
    <row r="15" spans="1:7" ht="12.75" customHeight="1" x14ac:dyDescent="0.35">
      <c r="B15" s="2" t="s">
        <v>14</v>
      </c>
      <c r="D15" s="6"/>
      <c r="F15" s="6"/>
    </row>
    <row r="16" spans="1:7" ht="12.75" customHeight="1" x14ac:dyDescent="0.35">
      <c r="C16" s="2" t="s">
        <v>15</v>
      </c>
      <c r="D16" s="7">
        <f>'Completed Breakdown 2024-25'!H39</f>
        <v>0</v>
      </c>
      <c r="F16" s="7">
        <v>444.5</v>
      </c>
    </row>
    <row r="17" spans="1:10" ht="12.75" customHeight="1" x14ac:dyDescent="0.35">
      <c r="C17" s="2" t="s">
        <v>16</v>
      </c>
      <c r="D17" s="7">
        <f>'Completed Breakdown 2024-25'!I39</f>
        <v>0</v>
      </c>
      <c r="F17" s="7">
        <v>0</v>
      </c>
    </row>
    <row r="18" spans="1:10" ht="12.75" customHeight="1" x14ac:dyDescent="0.35">
      <c r="C18" s="2" t="s">
        <v>17</v>
      </c>
      <c r="D18" s="7">
        <f>'Completed Breakdown 2024-25'!J39</f>
        <v>1687.88</v>
      </c>
      <c r="F18" s="7">
        <v>1646</v>
      </c>
    </row>
    <row r="19" spans="1:10" ht="14.85" customHeight="1" x14ac:dyDescent="0.35">
      <c r="C19" s="8" t="s">
        <v>10</v>
      </c>
      <c r="E19" s="7">
        <f>SUM(D16:D18)</f>
        <v>1687.88</v>
      </c>
      <c r="F19" s="6"/>
      <c r="G19" s="7">
        <f>SUM(F16:F18)</f>
        <v>2090.5</v>
      </c>
    </row>
    <row r="20" spans="1:10" s="9" customFormat="1" ht="16.350000000000001" customHeight="1" thickBot="1" x14ac:dyDescent="0.4">
      <c r="C20" s="9" t="s">
        <v>18</v>
      </c>
      <c r="E20" s="10">
        <f>E10+E14+E19</f>
        <v>13130.580000000002</v>
      </c>
      <c r="G20" s="10">
        <f>G10+G14+G19</f>
        <v>16994.550000000003</v>
      </c>
      <c r="H20" s="11"/>
      <c r="I20" s="11"/>
      <c r="J20" s="11"/>
    </row>
    <row r="21" spans="1:10" s="4" customFormat="1" ht="24.6" customHeight="1" thickTop="1" x14ac:dyDescent="0.4">
      <c r="A21" s="4" t="s">
        <v>19</v>
      </c>
      <c r="D21" s="12"/>
      <c r="F21" s="12"/>
    </row>
    <row r="22" spans="1:10" ht="12.75" customHeight="1" x14ac:dyDescent="0.35">
      <c r="B22" s="2" t="s">
        <v>20</v>
      </c>
      <c r="D22" s="6"/>
      <c r="F22" s="6"/>
    </row>
    <row r="23" spans="1:10" ht="12.75" customHeight="1" x14ac:dyDescent="0.35">
      <c r="C23" s="2" t="s">
        <v>21</v>
      </c>
      <c r="D23" s="7">
        <f>'Completed Breakdown 2024-25'!N39</f>
        <v>0</v>
      </c>
      <c r="F23" s="7">
        <v>1430</v>
      </c>
    </row>
    <row r="24" spans="1:10" ht="12.75" customHeight="1" x14ac:dyDescent="0.35">
      <c r="C24" s="2" t="s">
        <v>22</v>
      </c>
      <c r="D24" s="7">
        <f>'Completed Breakdown 2024-25'!O39</f>
        <v>0</v>
      </c>
      <c r="F24" s="7">
        <v>0</v>
      </c>
    </row>
    <row r="25" spans="1:10" ht="12.75" customHeight="1" x14ac:dyDescent="0.35">
      <c r="C25" s="2" t="s">
        <v>23</v>
      </c>
      <c r="D25" s="13"/>
      <c r="F25" s="13"/>
    </row>
    <row r="26" spans="1:10" ht="12.75" customHeight="1" x14ac:dyDescent="0.35">
      <c r="C26" s="2" t="s">
        <v>24</v>
      </c>
      <c r="D26" s="7">
        <f>'Completed Breakdown 2024-25'!P39</f>
        <v>0</v>
      </c>
      <c r="F26" s="7">
        <v>0</v>
      </c>
    </row>
    <row r="27" spans="1:10" ht="12.75" customHeight="1" x14ac:dyDescent="0.35">
      <c r="C27" s="2" t="s">
        <v>25</v>
      </c>
      <c r="D27" s="7">
        <f>'Completed Breakdown 2024-25'!Q39</f>
        <v>0</v>
      </c>
      <c r="F27" s="7"/>
    </row>
    <row r="28" spans="1:10" ht="12.75" customHeight="1" x14ac:dyDescent="0.35">
      <c r="C28" s="2" t="s">
        <v>26</v>
      </c>
      <c r="D28" s="7">
        <f>'Completed Breakdown 2024-25'!V39</f>
        <v>0</v>
      </c>
      <c r="F28" s="7">
        <v>0</v>
      </c>
    </row>
    <row r="29" spans="1:10" ht="12.75" customHeight="1" x14ac:dyDescent="0.35">
      <c r="C29" s="2" t="s">
        <v>27</v>
      </c>
      <c r="D29" s="7">
        <f>'Completed Breakdown 2024-25'!S39</f>
        <v>0</v>
      </c>
      <c r="F29" s="7"/>
    </row>
    <row r="30" spans="1:10" ht="12.75" customHeight="1" x14ac:dyDescent="0.35">
      <c r="C30" s="2" t="s">
        <v>28</v>
      </c>
      <c r="D30" s="13"/>
      <c r="F30" s="13"/>
    </row>
    <row r="31" spans="1:10" ht="12.75" customHeight="1" x14ac:dyDescent="0.35">
      <c r="C31" s="2" t="s">
        <v>29</v>
      </c>
      <c r="D31" s="7">
        <f>'Completed Breakdown 2024-25'!T39</f>
        <v>66.41</v>
      </c>
      <c r="F31" s="7"/>
      <c r="I31" s="2" t="s">
        <v>30</v>
      </c>
    </row>
    <row r="32" spans="1:10" ht="12.75" customHeight="1" x14ac:dyDescent="0.35">
      <c r="C32" s="2" t="s">
        <v>31</v>
      </c>
      <c r="D32" s="7">
        <f>'Completed Breakdown 2024-25'!U39</f>
        <v>0</v>
      </c>
      <c r="F32" s="14" t="s">
        <v>32</v>
      </c>
    </row>
    <row r="33" spans="1:10" ht="12.75" customHeight="1" x14ac:dyDescent="0.35">
      <c r="C33" s="2" t="s">
        <v>33</v>
      </c>
      <c r="D33" s="7"/>
      <c r="F33" s="7"/>
    </row>
    <row r="34" spans="1:10" ht="12.75" customHeight="1" x14ac:dyDescent="0.35">
      <c r="B34" s="2" t="s">
        <v>34</v>
      </c>
      <c r="D34" s="13"/>
      <c r="F34" s="13"/>
    </row>
    <row r="35" spans="1:10" ht="12.75" customHeight="1" x14ac:dyDescent="0.35">
      <c r="C35" s="2" t="s">
        <v>35</v>
      </c>
      <c r="D35" s="7">
        <f>'Completed Breakdown 2024-25'!W39</f>
        <v>9326.08</v>
      </c>
      <c r="F35" s="7">
        <v>8014</v>
      </c>
    </row>
    <row r="36" spans="1:10" ht="12.75" customHeight="1" x14ac:dyDescent="0.35">
      <c r="C36" s="2" t="s">
        <v>36</v>
      </c>
      <c r="D36" s="7">
        <f>'Completed Breakdown 2024-25'!X39</f>
        <v>380</v>
      </c>
      <c r="F36" s="7">
        <v>560</v>
      </c>
    </row>
    <row r="37" spans="1:10" ht="12.75" customHeight="1" x14ac:dyDescent="0.35">
      <c r="B37" s="2" t="s">
        <v>37</v>
      </c>
      <c r="D37" s="13"/>
      <c r="F37" s="13"/>
    </row>
    <row r="38" spans="1:10" ht="12.75" customHeight="1" x14ac:dyDescent="0.35">
      <c r="C38" s="2" t="s">
        <v>38</v>
      </c>
      <c r="D38" s="7">
        <f>'Completed Breakdown 2024-25'!Y39</f>
        <v>3816.4</v>
      </c>
      <c r="F38" s="14" t="s">
        <v>32</v>
      </c>
    </row>
    <row r="39" spans="1:10" ht="12.75" customHeight="1" x14ac:dyDescent="0.35">
      <c r="C39" s="2" t="s">
        <v>39</v>
      </c>
      <c r="D39" s="7">
        <f>'Completed Breakdown 2024-25'!Z39</f>
        <v>0</v>
      </c>
      <c r="F39" s="7">
        <v>0</v>
      </c>
    </row>
    <row r="40" spans="1:10" ht="12.75" customHeight="1" x14ac:dyDescent="0.35">
      <c r="B40" s="2" t="s">
        <v>40</v>
      </c>
      <c r="D40" s="13"/>
      <c r="F40" s="13"/>
    </row>
    <row r="41" spans="1:10" ht="12.75" customHeight="1" x14ac:dyDescent="0.35">
      <c r="C41" s="2" t="s">
        <v>41</v>
      </c>
      <c r="D41" s="7">
        <f>'Completed Breakdown 2024-25'!AA39</f>
        <v>240</v>
      </c>
      <c r="F41" s="7">
        <v>1646</v>
      </c>
    </row>
    <row r="42" spans="1:10" ht="12.75" customHeight="1" x14ac:dyDescent="0.35">
      <c r="C42" s="2" t="s">
        <v>42</v>
      </c>
      <c r="D42" s="7">
        <f>'Completed Breakdown 2024-25'!AB39</f>
        <v>3000</v>
      </c>
      <c r="F42" s="7">
        <v>0</v>
      </c>
    </row>
    <row r="43" spans="1:10" ht="21.6" customHeight="1" thickBot="1" x14ac:dyDescent="0.4">
      <c r="C43" s="9" t="s">
        <v>43</v>
      </c>
      <c r="E43" s="10">
        <f>SUM(D23:D42)</f>
        <v>16828.89</v>
      </c>
      <c r="G43" s="10">
        <f>SUM(F23:F42)</f>
        <v>11650</v>
      </c>
      <c r="H43" s="11"/>
      <c r="I43" s="11"/>
      <c r="J43" s="11"/>
    </row>
    <row r="44" spans="1:10" s="4" customFormat="1" ht="27.6" customHeight="1" thickTop="1" x14ac:dyDescent="0.4">
      <c r="A44" s="4" t="s">
        <v>44</v>
      </c>
      <c r="D44" s="12"/>
      <c r="F44" s="12"/>
    </row>
    <row r="45" spans="1:10" ht="12.75" customHeight="1" x14ac:dyDescent="0.35">
      <c r="C45" s="2" t="s">
        <v>45</v>
      </c>
      <c r="D45" s="7">
        <f>E20-E43</f>
        <v>-3698.3099999999977</v>
      </c>
      <c r="E45" s="2"/>
      <c r="F45" s="7">
        <f>SUM(G20-G43)</f>
        <v>5344.5500000000029</v>
      </c>
      <c r="H45" s="6"/>
      <c r="I45" s="6"/>
    </row>
    <row r="46" spans="1:10" ht="12.75" customHeight="1" x14ac:dyDescent="0.35">
      <c r="C46" s="2" t="s">
        <v>46</v>
      </c>
      <c r="D46" s="7">
        <f>F47</f>
        <v>8093.19</v>
      </c>
      <c r="E46" s="15"/>
      <c r="F46" s="7">
        <v>2748.64</v>
      </c>
      <c r="G46" s="16" t="s">
        <v>47</v>
      </c>
      <c r="H46" s="11"/>
      <c r="I46" s="11"/>
      <c r="J46" s="11"/>
    </row>
    <row r="47" spans="1:10" ht="12.75" customHeight="1" x14ac:dyDescent="0.35">
      <c r="C47" s="2" t="s">
        <v>48</v>
      </c>
      <c r="D47" s="7">
        <f>D45+D46</f>
        <v>4394.8800000000019</v>
      </c>
      <c r="E47" s="15"/>
      <c r="F47" s="7">
        <v>8093.19</v>
      </c>
      <c r="G47" s="16" t="s">
        <v>49</v>
      </c>
      <c r="H47" s="6"/>
      <c r="J47" s="6"/>
    </row>
    <row r="48" spans="1:10" ht="12.75" customHeight="1" x14ac:dyDescent="0.35">
      <c r="C48" s="2" t="s">
        <v>50</v>
      </c>
      <c r="D48" s="7">
        <v>0</v>
      </c>
      <c r="E48" s="15"/>
      <c r="F48" s="7">
        <v>0</v>
      </c>
      <c r="H48" s="6"/>
      <c r="I48" s="6"/>
      <c r="J48" s="6"/>
    </row>
    <row r="49" spans="3:10" ht="12.75" customHeight="1" thickBot="1" x14ac:dyDescent="0.4">
      <c r="C49" s="2" t="s">
        <v>51</v>
      </c>
      <c r="D49" s="6"/>
      <c r="E49" s="10">
        <f>SUM(D47:D48)</f>
        <v>4394.8800000000019</v>
      </c>
      <c r="F49" s="6"/>
      <c r="G49" s="10">
        <f>SUM(F47:F48)</f>
        <v>8093.19</v>
      </c>
      <c r="H49" s="6"/>
      <c r="J49" s="6"/>
    </row>
    <row r="50" spans="3:10" ht="37.35" customHeight="1" thickTop="1" x14ac:dyDescent="0.35">
      <c r="C50" s="107" t="s">
        <v>52</v>
      </c>
      <c r="D50" s="107"/>
      <c r="E50" s="107"/>
      <c r="F50" s="107"/>
      <c r="G50" s="107"/>
      <c r="H50" s="6"/>
      <c r="J50" s="6"/>
    </row>
    <row r="51" spans="3:10" ht="16.350000000000001" customHeight="1" x14ac:dyDescent="0.35">
      <c r="C51" s="107" t="s">
        <v>53</v>
      </c>
      <c r="D51" s="107"/>
      <c r="E51" s="107"/>
      <c r="F51" s="107"/>
      <c r="G51" s="107"/>
    </row>
  </sheetData>
  <mergeCells count="6">
    <mergeCell ref="C51:G51"/>
    <mergeCell ref="A1:G1"/>
    <mergeCell ref="A2:G2"/>
    <mergeCell ref="A3:G3"/>
    <mergeCell ref="F4:G4"/>
    <mergeCell ref="C50:G50"/>
  </mergeCells>
  <pageMargins left="0.27559055118110237" right="0.27559055118110237" top="1.1417322834645669" bottom="0.9055118110236221" header="0.82677165354330717" footer="0.59055118110236227"/>
  <pageSetup paperSize="9" scale="77" fitToHeight="0" pageOrder="overThenDown" orientation="portrait" useFirstPageNumber="1" horizontalDpi="360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BABAD-691B-4213-A191-B7866EFE03ED}">
  <sheetPr>
    <pageSetUpPr fitToPage="1"/>
  </sheetPr>
  <dimension ref="A1:AH45"/>
  <sheetViews>
    <sheetView topLeftCell="A22" workbookViewId="0">
      <pane xSplit="1" topLeftCell="B1" activePane="topRight" state="frozen"/>
      <selection activeCell="A20" sqref="A20"/>
      <selection pane="topRight" activeCell="C43" sqref="C43"/>
    </sheetView>
  </sheetViews>
  <sheetFormatPr defaultRowHeight="13.9" x14ac:dyDescent="0.4"/>
  <cols>
    <col min="1" max="1" width="15.375" customWidth="1"/>
    <col min="2" max="2" width="12.125" customWidth="1"/>
    <col min="3" max="4" width="9.6875" customWidth="1"/>
    <col min="5" max="5" width="8.3125" customWidth="1"/>
    <col min="6" max="6" width="7.125" customWidth="1"/>
    <col min="7" max="7" width="5.5" customWidth="1"/>
    <col min="8" max="8" width="8.1875" customWidth="1"/>
    <col min="9" max="9" width="8" customWidth="1"/>
    <col min="10" max="10" width="10.5" bestFit="1" customWidth="1"/>
    <col min="11" max="11" width="9.1875" customWidth="1"/>
    <col min="12" max="12" width="6" customWidth="1"/>
    <col min="13" max="13" width="10.1875" customWidth="1"/>
    <col min="14" max="14" width="8.125" customWidth="1"/>
    <col min="15" max="15" width="7.1875" customWidth="1"/>
    <col min="16" max="16" width="5.5" customWidth="1"/>
    <col min="17" max="17" width="6" customWidth="1"/>
    <col min="18" max="18" width="5.875" customWidth="1"/>
    <col min="19" max="19" width="6" customWidth="1"/>
    <col min="20" max="20" width="8.5" customWidth="1"/>
    <col min="21" max="21" width="6.1875" customWidth="1"/>
    <col min="22" max="22" width="6.125" customWidth="1"/>
    <col min="23" max="23" width="11.375" customWidth="1"/>
    <col min="24" max="24" width="7.375" customWidth="1"/>
    <col min="25" max="25" width="9.375" customWidth="1"/>
    <col min="26" max="26" width="8.875" customWidth="1"/>
    <col min="27" max="27" width="10.3125" customWidth="1"/>
    <col min="28" max="28" width="8.875" customWidth="1"/>
    <col min="29" max="29" width="10.3125" customWidth="1"/>
    <col min="30" max="30" width="5.125" customWidth="1"/>
    <col min="31" max="31" width="11.625" style="17" customWidth="1"/>
    <col min="32" max="1024" width="10.5" customWidth="1"/>
    <col min="1025" max="1025" width="8.875" customWidth="1"/>
  </cols>
  <sheetData>
    <row r="1" spans="1:34" s="17" customFormat="1" ht="22.5" x14ac:dyDescent="0.6">
      <c r="A1" s="76" t="s">
        <v>109</v>
      </c>
      <c r="B1" s="111" t="s">
        <v>54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 t="s">
        <v>55</v>
      </c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</row>
    <row r="2" spans="1:34" s="63" customFormat="1" ht="39.4" x14ac:dyDescent="0.4">
      <c r="A2" s="53" t="s">
        <v>56</v>
      </c>
      <c r="B2" s="54" t="s">
        <v>57</v>
      </c>
      <c r="C2" s="55" t="s">
        <v>7</v>
      </c>
      <c r="D2" s="56" t="s">
        <v>8</v>
      </c>
      <c r="E2" s="56" t="s">
        <v>58</v>
      </c>
      <c r="F2" s="56" t="s">
        <v>59</v>
      </c>
      <c r="G2" s="57" t="s">
        <v>60</v>
      </c>
      <c r="H2" s="57" t="s">
        <v>61</v>
      </c>
      <c r="I2" s="57" t="s">
        <v>62</v>
      </c>
      <c r="J2" s="57" t="s">
        <v>63</v>
      </c>
      <c r="K2" s="58" t="s">
        <v>64</v>
      </c>
      <c r="L2" s="58" t="s">
        <v>65</v>
      </c>
      <c r="M2" s="53" t="s">
        <v>66</v>
      </c>
      <c r="N2" s="59" t="s">
        <v>67</v>
      </c>
      <c r="O2" s="59" t="s">
        <v>68</v>
      </c>
      <c r="P2" s="60" t="s">
        <v>69</v>
      </c>
      <c r="Q2" s="60" t="s">
        <v>70</v>
      </c>
      <c r="R2" s="60" t="s">
        <v>102</v>
      </c>
      <c r="S2" s="60" t="s">
        <v>72</v>
      </c>
      <c r="T2" s="60" t="s">
        <v>73</v>
      </c>
      <c r="U2" s="60" t="s">
        <v>74</v>
      </c>
      <c r="V2" s="60" t="s">
        <v>75</v>
      </c>
      <c r="W2" s="60" t="s">
        <v>76</v>
      </c>
      <c r="X2" s="60" t="s">
        <v>77</v>
      </c>
      <c r="Y2" s="60" t="s">
        <v>96</v>
      </c>
      <c r="Z2" s="60" t="s">
        <v>97</v>
      </c>
      <c r="AA2" s="60" t="s">
        <v>78</v>
      </c>
      <c r="AB2" s="60" t="s">
        <v>17</v>
      </c>
      <c r="AC2" s="61" t="s">
        <v>79</v>
      </c>
      <c r="AD2" s="62" t="s">
        <v>80</v>
      </c>
      <c r="AE2" s="53" t="s">
        <v>81</v>
      </c>
    </row>
    <row r="3" spans="1:34" x14ac:dyDescent="0.4">
      <c r="A3" s="52">
        <v>45017</v>
      </c>
      <c r="B3" s="18">
        <v>370</v>
      </c>
      <c r="C3" s="18">
        <v>35</v>
      </c>
      <c r="D3" s="19"/>
      <c r="E3" s="19">
        <v>115</v>
      </c>
      <c r="F3" s="19"/>
      <c r="H3" s="19"/>
      <c r="I3" s="20"/>
      <c r="J3" s="19"/>
      <c r="K3" s="19">
        <v>55.2</v>
      </c>
      <c r="L3" s="21"/>
      <c r="M3" s="22">
        <f t="shared" ref="M3:M15" si="0">SUM(B3:L3)</f>
        <v>575.20000000000005</v>
      </c>
      <c r="N3" s="18">
        <v>256</v>
      </c>
      <c r="O3" s="18"/>
      <c r="P3" s="19"/>
      <c r="Q3" s="19"/>
      <c r="R3" s="19"/>
      <c r="S3" s="19"/>
      <c r="T3" s="19"/>
      <c r="U3" s="19"/>
      <c r="V3" s="19"/>
      <c r="W3" s="19">
        <v>372.17</v>
      </c>
      <c r="X3" s="19">
        <v>80</v>
      </c>
      <c r="Y3" s="19"/>
      <c r="Z3" s="19"/>
      <c r="AA3" s="23"/>
      <c r="AB3" s="19"/>
      <c r="AC3" s="24">
        <v>55.2</v>
      </c>
      <c r="AD3" s="21"/>
      <c r="AE3" s="25">
        <f t="shared" ref="AE3:AE14" si="1">SUM(N3:AD3)</f>
        <v>763.37000000000012</v>
      </c>
      <c r="AF3" s="26"/>
    </row>
    <row r="4" spans="1:34" x14ac:dyDescent="0.4">
      <c r="A4" s="52">
        <v>45047</v>
      </c>
      <c r="B4" s="27">
        <v>365</v>
      </c>
      <c r="C4" s="27">
        <v>40</v>
      </c>
      <c r="D4" s="28"/>
      <c r="E4" s="19">
        <v>95</v>
      </c>
      <c r="F4" s="28"/>
      <c r="H4" s="28"/>
      <c r="I4" s="29"/>
      <c r="J4" s="28"/>
      <c r="K4" s="28">
        <v>450</v>
      </c>
      <c r="L4" s="30"/>
      <c r="M4" s="22">
        <f t="shared" si="0"/>
        <v>950</v>
      </c>
      <c r="N4" s="27">
        <v>256</v>
      </c>
      <c r="O4" s="27"/>
      <c r="P4" s="28"/>
      <c r="Q4" s="28"/>
      <c r="R4" s="28"/>
      <c r="S4" s="28"/>
      <c r="T4" s="28"/>
      <c r="U4" s="28"/>
      <c r="V4" s="28"/>
      <c r="W4" s="28">
        <v>117.48</v>
      </c>
      <c r="X4" s="28">
        <v>140</v>
      </c>
      <c r="Y4" s="28"/>
      <c r="Z4" s="28"/>
      <c r="AA4" s="31"/>
      <c r="AB4" s="28"/>
      <c r="AC4" s="28">
        <v>450</v>
      </c>
      <c r="AD4" s="30"/>
      <c r="AE4" s="25">
        <f t="shared" si="1"/>
        <v>963.48</v>
      </c>
      <c r="AF4" s="26"/>
    </row>
    <row r="5" spans="1:34" x14ac:dyDescent="0.4">
      <c r="A5" s="52">
        <v>45078</v>
      </c>
      <c r="B5" s="27">
        <v>435</v>
      </c>
      <c r="C5" s="27">
        <v>48.81</v>
      </c>
      <c r="D5" s="28"/>
      <c r="E5" s="19">
        <v>95</v>
      </c>
      <c r="F5" s="28"/>
      <c r="H5" s="28"/>
      <c r="I5" s="28"/>
      <c r="J5" s="28"/>
      <c r="K5" s="28">
        <v>63</v>
      </c>
      <c r="L5" s="30"/>
      <c r="M5" s="22">
        <f t="shared" si="0"/>
        <v>641.80999999999995</v>
      </c>
      <c r="N5" s="27">
        <v>256</v>
      </c>
      <c r="O5" s="27"/>
      <c r="P5" s="28"/>
      <c r="Q5" s="28"/>
      <c r="R5" s="28"/>
      <c r="S5" s="28"/>
      <c r="T5" s="28"/>
      <c r="U5" s="28"/>
      <c r="V5" s="28"/>
      <c r="W5" s="28">
        <v>1103.8900000000001</v>
      </c>
      <c r="X5" s="28"/>
      <c r="Y5" s="28"/>
      <c r="Z5" s="28"/>
      <c r="AA5" s="28"/>
      <c r="AB5" s="28"/>
      <c r="AC5" s="28">
        <v>63</v>
      </c>
      <c r="AD5" s="30"/>
      <c r="AE5" s="25">
        <f t="shared" si="1"/>
        <v>1422.89</v>
      </c>
      <c r="AF5" s="26"/>
    </row>
    <row r="6" spans="1:34" x14ac:dyDescent="0.4">
      <c r="A6" s="52">
        <v>45108</v>
      </c>
      <c r="B6" s="27">
        <v>632.5</v>
      </c>
      <c r="C6" s="27">
        <v>80</v>
      </c>
      <c r="D6" s="28"/>
      <c r="E6" s="19">
        <v>95</v>
      </c>
      <c r="F6" s="28"/>
      <c r="H6" s="28"/>
      <c r="I6" s="28"/>
      <c r="J6" s="28"/>
      <c r="K6" s="28">
        <v>60</v>
      </c>
      <c r="L6" s="30"/>
      <c r="M6" s="22">
        <f t="shared" si="0"/>
        <v>867.5</v>
      </c>
      <c r="N6" s="27">
        <v>256</v>
      </c>
      <c r="O6" s="27"/>
      <c r="P6" s="28"/>
      <c r="Q6" s="28"/>
      <c r="R6" s="28"/>
      <c r="S6" s="28"/>
      <c r="T6" s="28"/>
      <c r="U6" s="28"/>
      <c r="V6" s="28"/>
      <c r="W6" s="28">
        <v>407.74</v>
      </c>
      <c r="X6" s="28">
        <v>140</v>
      </c>
      <c r="Y6" s="28"/>
      <c r="Z6" s="28"/>
      <c r="AA6" s="28"/>
      <c r="AB6" s="28"/>
      <c r="AC6" s="28">
        <v>60</v>
      </c>
      <c r="AD6" s="30"/>
      <c r="AE6" s="25">
        <f t="shared" si="1"/>
        <v>863.74</v>
      </c>
      <c r="AF6" s="26"/>
    </row>
    <row r="7" spans="1:34" x14ac:dyDescent="0.4">
      <c r="A7" s="52">
        <v>45139</v>
      </c>
      <c r="B7" s="27">
        <v>486.25</v>
      </c>
      <c r="C7" s="27">
        <v>45</v>
      </c>
      <c r="D7" s="28"/>
      <c r="E7" s="19">
        <v>105</v>
      </c>
      <c r="F7" s="28"/>
      <c r="H7" s="28"/>
      <c r="I7" s="29"/>
      <c r="J7" s="28"/>
      <c r="K7" s="28">
        <v>105</v>
      </c>
      <c r="L7" s="30"/>
      <c r="M7" s="22">
        <f t="shared" si="0"/>
        <v>741.25</v>
      </c>
      <c r="N7" s="27">
        <v>256</v>
      </c>
      <c r="O7" s="27"/>
      <c r="P7" s="28"/>
      <c r="Q7" s="28"/>
      <c r="R7" s="28"/>
      <c r="S7" s="28"/>
      <c r="T7" s="28"/>
      <c r="U7" s="28"/>
      <c r="V7" s="28"/>
      <c r="W7" s="28">
        <v>146.4</v>
      </c>
      <c r="X7" s="28"/>
      <c r="Y7" s="28"/>
      <c r="Z7" s="28"/>
      <c r="AA7" s="28"/>
      <c r="AB7" s="28"/>
      <c r="AC7" s="28">
        <v>105</v>
      </c>
      <c r="AD7" s="30"/>
      <c r="AE7" s="25">
        <f t="shared" si="1"/>
        <v>507.4</v>
      </c>
      <c r="AF7" s="26"/>
      <c r="AG7" s="26"/>
      <c r="AH7" s="26"/>
    </row>
    <row r="8" spans="1:34" x14ac:dyDescent="0.4">
      <c r="A8" s="52">
        <v>45170</v>
      </c>
      <c r="B8" s="27">
        <v>913.75</v>
      </c>
      <c r="C8" s="27">
        <v>330</v>
      </c>
      <c r="D8" s="28"/>
      <c r="E8" s="19">
        <v>115</v>
      </c>
      <c r="F8" s="28"/>
      <c r="H8" s="28"/>
      <c r="I8" s="28"/>
      <c r="J8" s="28">
        <v>71</v>
      </c>
      <c r="K8" s="28">
        <v>250</v>
      </c>
      <c r="L8" s="30"/>
      <c r="M8" s="22">
        <f t="shared" si="0"/>
        <v>1679.75</v>
      </c>
      <c r="N8" s="27">
        <v>150</v>
      </c>
      <c r="O8" s="27"/>
      <c r="P8" s="28"/>
      <c r="Q8" s="28"/>
      <c r="R8" s="28"/>
      <c r="S8" s="28"/>
      <c r="T8" s="28"/>
      <c r="U8" s="28"/>
      <c r="V8" s="28"/>
      <c r="W8" s="28">
        <v>765.42</v>
      </c>
      <c r="X8" s="28"/>
      <c r="Y8" s="28"/>
      <c r="Z8" s="28"/>
      <c r="AA8" s="28">
        <v>71</v>
      </c>
      <c r="AB8" s="28"/>
      <c r="AC8" s="28">
        <v>250</v>
      </c>
      <c r="AD8" s="30"/>
      <c r="AE8" s="25">
        <f t="shared" si="1"/>
        <v>1236.42</v>
      </c>
      <c r="AF8" s="26"/>
    </row>
    <row r="9" spans="1:34" x14ac:dyDescent="0.4">
      <c r="A9" s="52">
        <v>45200</v>
      </c>
      <c r="B9" s="27">
        <v>453.75</v>
      </c>
      <c r="C9" s="27">
        <v>235</v>
      </c>
      <c r="D9" s="28"/>
      <c r="E9" s="19">
        <v>115</v>
      </c>
      <c r="F9" s="28"/>
      <c r="H9" s="28"/>
      <c r="I9" s="28"/>
      <c r="J9" s="28">
        <v>125</v>
      </c>
      <c r="K9" s="28">
        <v>10</v>
      </c>
      <c r="L9" s="30"/>
      <c r="M9" s="22">
        <f t="shared" si="0"/>
        <v>938.75</v>
      </c>
      <c r="N9" s="27"/>
      <c r="O9" s="27"/>
      <c r="P9" s="28"/>
      <c r="Q9" s="28"/>
      <c r="R9" s="28"/>
      <c r="S9" s="28"/>
      <c r="T9" s="28"/>
      <c r="U9" s="28"/>
      <c r="V9" s="28"/>
      <c r="W9" s="28">
        <v>166</v>
      </c>
      <c r="X9" s="28"/>
      <c r="Y9" s="28"/>
      <c r="Z9" s="28"/>
      <c r="AA9" s="32">
        <v>125</v>
      </c>
      <c r="AB9" s="28"/>
      <c r="AC9" s="28">
        <v>10</v>
      </c>
      <c r="AD9" s="30"/>
      <c r="AE9" s="25">
        <f t="shared" si="1"/>
        <v>301</v>
      </c>
      <c r="AF9" s="26"/>
    </row>
    <row r="10" spans="1:34" x14ac:dyDescent="0.4">
      <c r="A10" s="52">
        <v>45231</v>
      </c>
      <c r="B10" s="27">
        <v>1203.75</v>
      </c>
      <c r="C10" s="27">
        <v>780</v>
      </c>
      <c r="D10" s="28">
        <v>700.24</v>
      </c>
      <c r="E10" s="19">
        <v>115</v>
      </c>
      <c r="F10" s="28"/>
      <c r="H10" s="28"/>
      <c r="I10" s="28"/>
      <c r="J10" s="28">
        <v>190</v>
      </c>
      <c r="K10" s="28">
        <v>135</v>
      </c>
      <c r="L10" s="30"/>
      <c r="M10" s="22">
        <f t="shared" si="0"/>
        <v>3123.99</v>
      </c>
      <c r="N10" s="27"/>
      <c r="O10" s="27"/>
      <c r="P10" s="28"/>
      <c r="Q10" s="28"/>
      <c r="R10" s="28"/>
      <c r="S10" s="28"/>
      <c r="T10" s="28"/>
      <c r="U10" s="28"/>
      <c r="V10" s="28"/>
      <c r="W10" s="28">
        <v>231.45</v>
      </c>
      <c r="X10" s="28">
        <v>200</v>
      </c>
      <c r="Y10" s="28"/>
      <c r="Z10" s="28"/>
      <c r="AA10" s="28">
        <v>190</v>
      </c>
      <c r="AB10" s="28"/>
      <c r="AC10" s="28">
        <v>135</v>
      </c>
      <c r="AD10" s="30"/>
      <c r="AE10" s="25">
        <f t="shared" si="1"/>
        <v>756.45</v>
      </c>
      <c r="AF10" s="26"/>
    </row>
    <row r="11" spans="1:34" x14ac:dyDescent="0.4">
      <c r="A11" s="52">
        <v>45261</v>
      </c>
      <c r="B11" s="27">
        <v>973.75</v>
      </c>
      <c r="C11" s="27">
        <v>890</v>
      </c>
      <c r="D11" s="28"/>
      <c r="E11" s="19">
        <v>120</v>
      </c>
      <c r="F11" s="28"/>
      <c r="H11" s="28"/>
      <c r="I11" s="28"/>
      <c r="J11" s="28">
        <v>220</v>
      </c>
      <c r="K11" s="28"/>
      <c r="L11" s="30"/>
      <c r="M11" s="22">
        <f t="shared" si="0"/>
        <v>2203.75</v>
      </c>
      <c r="N11" s="27"/>
      <c r="O11" s="27"/>
      <c r="P11" s="28"/>
      <c r="Q11" s="28"/>
      <c r="R11" s="28"/>
      <c r="S11" s="28"/>
      <c r="T11" s="28"/>
      <c r="U11" s="28"/>
      <c r="V11" s="28"/>
      <c r="W11" s="28">
        <v>388.09</v>
      </c>
      <c r="X11" s="28"/>
      <c r="Y11" s="28"/>
      <c r="Z11" s="28"/>
      <c r="AA11" s="28">
        <v>220</v>
      </c>
      <c r="AB11" s="28"/>
      <c r="AC11" s="28"/>
      <c r="AD11" s="30"/>
      <c r="AE11" s="25">
        <f t="shared" si="1"/>
        <v>608.08999999999992</v>
      </c>
      <c r="AF11" s="26"/>
    </row>
    <row r="12" spans="1:34" x14ac:dyDescent="0.4">
      <c r="A12" s="52">
        <v>45292</v>
      </c>
      <c r="B12" s="27">
        <v>678.75</v>
      </c>
      <c r="C12" s="27">
        <v>350</v>
      </c>
      <c r="D12" s="28"/>
      <c r="E12" s="19">
        <v>120</v>
      </c>
      <c r="F12" s="28"/>
      <c r="H12" s="28"/>
      <c r="I12" s="28"/>
      <c r="J12" s="28">
        <v>250</v>
      </c>
      <c r="K12" s="28"/>
      <c r="L12" s="30"/>
      <c r="M12" s="22">
        <f t="shared" si="0"/>
        <v>1398.75</v>
      </c>
      <c r="N12" s="27"/>
      <c r="O12" s="27"/>
      <c r="P12" s="28"/>
      <c r="Q12" s="28"/>
      <c r="R12" s="28"/>
      <c r="S12" s="28"/>
      <c r="T12" s="28"/>
      <c r="U12" s="28"/>
      <c r="V12" s="28"/>
      <c r="W12" s="28">
        <v>1500.55</v>
      </c>
      <c r="X12" s="28"/>
      <c r="Y12" s="28"/>
      <c r="Z12" s="28"/>
      <c r="AA12" s="28">
        <v>250</v>
      </c>
      <c r="AB12" s="28"/>
      <c r="AC12" s="28"/>
      <c r="AD12" s="30"/>
      <c r="AE12" s="25">
        <f t="shared" si="1"/>
        <v>1750.55</v>
      </c>
      <c r="AF12" s="26"/>
    </row>
    <row r="13" spans="1:34" x14ac:dyDescent="0.4">
      <c r="A13" s="52">
        <v>45323</v>
      </c>
      <c r="B13" s="27">
        <v>1396.25</v>
      </c>
      <c r="C13" s="27">
        <v>890</v>
      </c>
      <c r="D13" s="28"/>
      <c r="E13" s="28">
        <v>120</v>
      </c>
      <c r="F13" s="28"/>
      <c r="G13" s="28"/>
      <c r="H13" s="28">
        <v>280.60000000000002</v>
      </c>
      <c r="I13" s="28"/>
      <c r="J13" s="28">
        <v>620</v>
      </c>
      <c r="K13" s="28">
        <v>20</v>
      </c>
      <c r="L13" s="30"/>
      <c r="M13" s="22">
        <f t="shared" si="0"/>
        <v>3326.85</v>
      </c>
      <c r="N13" s="27"/>
      <c r="O13" s="27"/>
      <c r="P13" s="28"/>
      <c r="Q13" s="28"/>
      <c r="R13" s="28"/>
      <c r="S13" s="28"/>
      <c r="T13" s="28"/>
      <c r="U13" s="28"/>
      <c r="V13" s="28"/>
      <c r="W13" s="28">
        <v>782.15</v>
      </c>
      <c r="X13" s="28"/>
      <c r="Y13" s="28"/>
      <c r="Z13" s="28"/>
      <c r="AA13" s="28">
        <v>620</v>
      </c>
      <c r="AB13" s="28"/>
      <c r="AC13" s="28">
        <v>20</v>
      </c>
      <c r="AD13" s="30"/>
      <c r="AE13" s="25">
        <f t="shared" si="1"/>
        <v>1422.15</v>
      </c>
      <c r="AF13" s="26"/>
    </row>
    <row r="14" spans="1:34" x14ac:dyDescent="0.4">
      <c r="A14" s="52">
        <v>45352</v>
      </c>
      <c r="B14" s="33">
        <v>676.25</v>
      </c>
      <c r="C14" s="33">
        <v>590</v>
      </c>
      <c r="D14" s="34"/>
      <c r="E14" s="28">
        <v>95</v>
      </c>
      <c r="F14" s="34"/>
      <c r="G14" s="34"/>
      <c r="H14" s="34">
        <v>163.9</v>
      </c>
      <c r="I14" s="34"/>
      <c r="J14" s="34">
        <v>170</v>
      </c>
      <c r="K14" s="34">
        <v>30</v>
      </c>
      <c r="L14" s="35"/>
      <c r="M14" s="22">
        <f t="shared" si="0"/>
        <v>1725.15</v>
      </c>
      <c r="N14" s="33"/>
      <c r="O14" s="33"/>
      <c r="P14" s="34"/>
      <c r="Q14" s="34"/>
      <c r="R14" s="34"/>
      <c r="S14" s="34"/>
      <c r="T14" s="34"/>
      <c r="U14" s="34"/>
      <c r="V14" s="34"/>
      <c r="W14" s="34">
        <v>2032.66</v>
      </c>
      <c r="X14" s="34"/>
      <c r="Y14" s="34"/>
      <c r="Z14" s="34"/>
      <c r="AA14" s="34">
        <v>170</v>
      </c>
      <c r="AB14" s="34"/>
      <c r="AC14" s="34">
        <v>30</v>
      </c>
      <c r="AD14" s="35"/>
      <c r="AE14" s="25">
        <f t="shared" si="1"/>
        <v>2232.66</v>
      </c>
      <c r="AF14" s="26"/>
    </row>
    <row r="15" spans="1:34" ht="15.75" x14ac:dyDescent="0.4">
      <c r="A15" s="36" t="s">
        <v>91</v>
      </c>
      <c r="B15" s="27"/>
      <c r="C15" s="27"/>
      <c r="D15" s="28"/>
      <c r="E15" s="28"/>
      <c r="F15" s="28"/>
      <c r="G15" s="28"/>
      <c r="H15" s="28"/>
      <c r="I15" s="28"/>
      <c r="J15" s="28"/>
      <c r="K15" s="28"/>
      <c r="L15" s="30"/>
      <c r="M15" s="22">
        <f t="shared" si="0"/>
        <v>0</v>
      </c>
      <c r="N15" s="27"/>
      <c r="O15" s="27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30"/>
      <c r="AE15" s="37"/>
      <c r="AF15" s="26"/>
    </row>
    <row r="16" spans="1:34" s="17" customFormat="1" x14ac:dyDescent="0.4">
      <c r="A16" s="38" t="s">
        <v>81</v>
      </c>
      <c r="B16" s="39">
        <f>SUM(B3:B15)</f>
        <v>8585</v>
      </c>
      <c r="C16" s="39">
        <f>SUM(C2:C15)</f>
        <v>4313.8099999999995</v>
      </c>
      <c r="D16" s="40">
        <f t="shared" ref="D16:AD16" si="2">SUM(D3:D15)</f>
        <v>700.24</v>
      </c>
      <c r="E16" s="40">
        <f t="shared" si="2"/>
        <v>1305</v>
      </c>
      <c r="F16" s="40">
        <f t="shared" si="2"/>
        <v>0</v>
      </c>
      <c r="G16" s="41">
        <f t="shared" si="2"/>
        <v>0</v>
      </c>
      <c r="H16" s="41">
        <f t="shared" si="2"/>
        <v>444.5</v>
      </c>
      <c r="I16" s="41">
        <f t="shared" si="2"/>
        <v>0</v>
      </c>
      <c r="J16" s="40">
        <f t="shared" si="2"/>
        <v>1646</v>
      </c>
      <c r="K16" s="41">
        <f t="shared" si="2"/>
        <v>1178.2</v>
      </c>
      <c r="L16" s="41">
        <f t="shared" si="2"/>
        <v>0</v>
      </c>
      <c r="M16" s="42">
        <f t="shared" si="2"/>
        <v>18172.75</v>
      </c>
      <c r="N16" s="39">
        <f t="shared" si="2"/>
        <v>1430</v>
      </c>
      <c r="O16" s="39">
        <f t="shared" si="2"/>
        <v>0</v>
      </c>
      <c r="P16" s="40">
        <f t="shared" si="2"/>
        <v>0</v>
      </c>
      <c r="Q16" s="40">
        <f t="shared" si="2"/>
        <v>0</v>
      </c>
      <c r="R16" s="40">
        <f t="shared" si="2"/>
        <v>0</v>
      </c>
      <c r="S16" s="40">
        <f t="shared" si="2"/>
        <v>0</v>
      </c>
      <c r="T16" s="40">
        <f t="shared" si="2"/>
        <v>0</v>
      </c>
      <c r="U16" s="40">
        <f t="shared" si="2"/>
        <v>0</v>
      </c>
      <c r="V16" s="40">
        <f t="shared" si="2"/>
        <v>0</v>
      </c>
      <c r="W16" s="40">
        <f t="shared" si="2"/>
        <v>8014</v>
      </c>
      <c r="X16" s="40">
        <f t="shared" si="2"/>
        <v>560</v>
      </c>
      <c r="Y16" s="40">
        <f t="shared" si="2"/>
        <v>0</v>
      </c>
      <c r="Z16" s="40">
        <f t="shared" si="2"/>
        <v>0</v>
      </c>
      <c r="AA16" s="40">
        <f t="shared" si="2"/>
        <v>1646</v>
      </c>
      <c r="AB16" s="40">
        <f t="shared" si="2"/>
        <v>0</v>
      </c>
      <c r="AC16" s="40">
        <f t="shared" si="2"/>
        <v>1178.2</v>
      </c>
      <c r="AD16" s="41">
        <f t="shared" si="2"/>
        <v>0</v>
      </c>
      <c r="AE16" s="43">
        <f>SUM(N16:AD16)</f>
        <v>12828.2</v>
      </c>
      <c r="AF16" s="26"/>
    </row>
    <row r="17" spans="1:34" x14ac:dyDescent="0.4">
      <c r="AF17" s="26"/>
    </row>
    <row r="18" spans="1:34" x14ac:dyDescent="0.4">
      <c r="A18" s="44" t="s">
        <v>92</v>
      </c>
      <c r="B18" s="45">
        <v>0</v>
      </c>
      <c r="C18" s="45"/>
      <c r="D18" s="26"/>
      <c r="AF18" s="26"/>
    </row>
    <row r="19" spans="1:34" x14ac:dyDescent="0.4">
      <c r="A19" s="46" t="s">
        <v>83</v>
      </c>
      <c r="B19" s="47">
        <f>M16</f>
        <v>18172.75</v>
      </c>
      <c r="C19" s="47"/>
      <c r="D19" s="48"/>
      <c r="M19" s="26"/>
      <c r="AF19" s="26"/>
    </row>
    <row r="20" spans="1:34" x14ac:dyDescent="0.4">
      <c r="A20" s="46" t="s">
        <v>93</v>
      </c>
      <c r="B20" s="47">
        <f>AE16</f>
        <v>12828.2</v>
      </c>
      <c r="C20" s="47"/>
      <c r="D20" s="49"/>
      <c r="M20" s="26"/>
      <c r="AF20" s="26"/>
    </row>
    <row r="21" spans="1:34" x14ac:dyDescent="0.4">
      <c r="A21" s="50" t="s">
        <v>94</v>
      </c>
      <c r="B21" s="51">
        <f>B18+B19-B20</f>
        <v>5344.5499999999993</v>
      </c>
      <c r="C21" s="51"/>
      <c r="D21" s="49"/>
      <c r="M21" s="26"/>
      <c r="AF21" s="26"/>
    </row>
    <row r="22" spans="1:34" x14ac:dyDescent="0.4">
      <c r="AF22" s="26"/>
    </row>
    <row r="23" spans="1:34" x14ac:dyDescent="0.4">
      <c r="Z23" t="s">
        <v>104</v>
      </c>
      <c r="AD23" s="72">
        <v>250</v>
      </c>
      <c r="AF23" s="26"/>
    </row>
    <row r="24" spans="1:34" s="17" customFormat="1" ht="22.5" x14ac:dyDescent="0.6">
      <c r="A24" s="76" t="s">
        <v>110</v>
      </c>
      <c r="B24" s="111" t="s">
        <v>54</v>
      </c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 t="s">
        <v>55</v>
      </c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26"/>
    </row>
    <row r="25" spans="1:34" s="63" customFormat="1" ht="52.5" x14ac:dyDescent="0.4">
      <c r="A25" s="53" t="s">
        <v>56</v>
      </c>
      <c r="B25" s="54" t="s">
        <v>57</v>
      </c>
      <c r="C25" s="55" t="s">
        <v>7</v>
      </c>
      <c r="D25" s="56" t="s">
        <v>8</v>
      </c>
      <c r="E25" s="56" t="s">
        <v>58</v>
      </c>
      <c r="F25" s="56" t="s">
        <v>59</v>
      </c>
      <c r="G25" s="57" t="s">
        <v>60</v>
      </c>
      <c r="H25" s="57" t="s">
        <v>61</v>
      </c>
      <c r="I25" s="64" t="s">
        <v>62</v>
      </c>
      <c r="J25" s="56" t="s">
        <v>17</v>
      </c>
      <c r="K25" s="58" t="s">
        <v>64</v>
      </c>
      <c r="L25" s="65" t="s">
        <v>80</v>
      </c>
      <c r="M25" s="66" t="s">
        <v>66</v>
      </c>
      <c r="N25" s="59" t="s">
        <v>67</v>
      </c>
      <c r="O25" s="59" t="s">
        <v>68</v>
      </c>
      <c r="P25" s="60" t="s">
        <v>69</v>
      </c>
      <c r="Q25" s="60" t="s">
        <v>70</v>
      </c>
      <c r="R25" s="60" t="s">
        <v>71</v>
      </c>
      <c r="S25" s="60" t="s">
        <v>86</v>
      </c>
      <c r="T25" s="60" t="s">
        <v>95</v>
      </c>
      <c r="U25" s="60" t="s">
        <v>87</v>
      </c>
      <c r="V25" s="60" t="s">
        <v>88</v>
      </c>
      <c r="W25" s="60" t="s">
        <v>76</v>
      </c>
      <c r="X25" s="60" t="s">
        <v>77</v>
      </c>
      <c r="Y25" s="60" t="s">
        <v>96</v>
      </c>
      <c r="Z25" s="60" t="s">
        <v>89</v>
      </c>
      <c r="AA25" s="60" t="s">
        <v>17</v>
      </c>
      <c r="AB25" s="60" t="s">
        <v>90</v>
      </c>
      <c r="AC25" s="60" t="s">
        <v>79</v>
      </c>
      <c r="AD25" s="67" t="s">
        <v>80</v>
      </c>
      <c r="AE25" s="68" t="s">
        <v>81</v>
      </c>
      <c r="AF25" s="69"/>
    </row>
    <row r="26" spans="1:34" x14ac:dyDescent="0.4">
      <c r="A26" s="52">
        <v>45383</v>
      </c>
      <c r="B26" s="18">
        <v>678.75</v>
      </c>
      <c r="C26" s="18">
        <v>380.2</v>
      </c>
      <c r="D26" s="19"/>
      <c r="E26" s="19">
        <v>95</v>
      </c>
      <c r="F26" s="19"/>
      <c r="H26" s="19"/>
      <c r="I26" s="20"/>
      <c r="J26" s="19">
        <v>220</v>
      </c>
      <c r="K26" s="19">
        <v>40</v>
      </c>
      <c r="L26" s="21"/>
      <c r="M26" s="22">
        <f t="shared" ref="M26:M38" si="3">SUM(B26:L26)</f>
        <v>1413.95</v>
      </c>
      <c r="N26" s="18"/>
      <c r="O26" s="18"/>
      <c r="P26" s="19"/>
      <c r="Q26" s="19"/>
      <c r="R26" s="19"/>
      <c r="S26" s="19"/>
      <c r="T26" s="19">
        <f>'[1]2024-25'!$B$28</f>
        <v>0</v>
      </c>
      <c r="U26" s="19"/>
      <c r="V26" s="19"/>
      <c r="W26" s="19">
        <v>2694.77</v>
      </c>
      <c r="X26" s="28">
        <f>'[1]2024-25'!$B$23</f>
        <v>0</v>
      </c>
      <c r="Y26" s="19">
        <f>'[1]2024-25'!$B$22</f>
        <v>0</v>
      </c>
      <c r="Z26" s="19"/>
      <c r="AA26" s="23">
        <v>220</v>
      </c>
      <c r="AB26" s="19"/>
      <c r="AC26" s="24">
        <v>40</v>
      </c>
      <c r="AD26" s="21"/>
      <c r="AE26" s="25">
        <f t="shared" ref="AE26:AE38" si="4">SUM(N26:AD26)</f>
        <v>2954.77</v>
      </c>
      <c r="AF26" s="26"/>
    </row>
    <row r="27" spans="1:34" x14ac:dyDescent="0.4">
      <c r="A27" s="52">
        <v>45413</v>
      </c>
      <c r="B27" s="27">
        <f>'[1]2024-25'!$C$13</f>
        <v>626.25</v>
      </c>
      <c r="C27" s="27">
        <f>'[1]2024-25'!$C$9</f>
        <v>165</v>
      </c>
      <c r="D27" s="28"/>
      <c r="E27" s="19">
        <f>'[1]2024-25'!$C$11</f>
        <v>115</v>
      </c>
      <c r="F27" s="28"/>
      <c r="H27" s="28"/>
      <c r="I27" s="29"/>
      <c r="J27" s="28">
        <v>20</v>
      </c>
      <c r="K27" s="28">
        <v>70</v>
      </c>
      <c r="L27" s="30"/>
      <c r="M27" s="22">
        <f>SUM(B27:L27)</f>
        <v>996.25</v>
      </c>
      <c r="N27" s="27"/>
      <c r="O27" s="27"/>
      <c r="P27" s="28"/>
      <c r="Q27" s="28"/>
      <c r="R27" s="28"/>
      <c r="S27" s="28"/>
      <c r="T27" s="28">
        <f>'[1]2024-25'!$C$28</f>
        <v>0</v>
      </c>
      <c r="U27" s="28"/>
      <c r="V27" s="28"/>
      <c r="W27" s="28">
        <f>'[1]2024-25'!$C$35--X27-T27-Y27-AA27-AC27</f>
        <v>1488.1600000000005</v>
      </c>
      <c r="X27" s="28">
        <f>'[1]2024-25'!$C$23</f>
        <v>0</v>
      </c>
      <c r="Y27" s="19">
        <f>'[1]2024-25'!$C$22</f>
        <v>1866.2</v>
      </c>
      <c r="Z27" s="28"/>
      <c r="AA27" s="31">
        <v>20</v>
      </c>
      <c r="AB27" s="28"/>
      <c r="AC27" s="28">
        <v>70</v>
      </c>
      <c r="AD27" s="30"/>
      <c r="AE27" s="25">
        <f t="shared" si="4"/>
        <v>3444.3600000000006</v>
      </c>
      <c r="AF27" s="26"/>
    </row>
    <row r="28" spans="1:34" x14ac:dyDescent="0.4">
      <c r="A28" s="52">
        <v>45444</v>
      </c>
      <c r="B28" s="27">
        <f>'[1]2024-25'!$D$13</f>
        <v>586.25</v>
      </c>
      <c r="C28" s="27">
        <f>'[1]2024-25'!$D$9</f>
        <v>175</v>
      </c>
      <c r="D28" s="28"/>
      <c r="E28" s="19">
        <f>'[1]2024-25'!$D$11</f>
        <v>95</v>
      </c>
      <c r="F28" s="28"/>
      <c r="H28" s="28"/>
      <c r="I28" s="28"/>
      <c r="J28" s="28">
        <f>'[1]2024-25'!$D$10</f>
        <v>40</v>
      </c>
      <c r="K28" s="28">
        <f>'[1]2024-25'!$D$14</f>
        <v>53</v>
      </c>
      <c r="L28" s="30"/>
      <c r="M28" s="22">
        <f t="shared" si="3"/>
        <v>949.25</v>
      </c>
      <c r="N28" s="27"/>
      <c r="O28" s="27"/>
      <c r="P28" s="28"/>
      <c r="Q28" s="28"/>
      <c r="R28" s="28"/>
      <c r="S28" s="28"/>
      <c r="T28" s="28">
        <f>'[1]2024-25'!$D$28</f>
        <v>0</v>
      </c>
      <c r="U28" s="28"/>
      <c r="V28" s="28"/>
      <c r="W28" s="28">
        <f>'[1]2024-25'!$D$35-X28-T28-Y28-AA28-AC28</f>
        <v>404.37</v>
      </c>
      <c r="X28" s="28">
        <f>'[1]2024-25'!$D$23</f>
        <v>140</v>
      </c>
      <c r="Y28" s="19">
        <f>'[1]2024-25'!$D$22</f>
        <v>0</v>
      </c>
      <c r="Z28" s="28"/>
      <c r="AA28" s="31">
        <v>0</v>
      </c>
      <c r="AB28" s="28"/>
      <c r="AC28" s="28">
        <v>53</v>
      </c>
      <c r="AD28" s="30"/>
      <c r="AE28" s="25">
        <f t="shared" si="4"/>
        <v>597.37</v>
      </c>
      <c r="AF28" s="26"/>
    </row>
    <row r="29" spans="1:34" x14ac:dyDescent="0.4">
      <c r="A29" s="52">
        <v>45474</v>
      </c>
      <c r="B29" s="27">
        <f>'[1]2024-25'!$E$13</f>
        <v>496.25</v>
      </c>
      <c r="C29" s="27">
        <f>'[1]2024-25'!$E$9</f>
        <v>80</v>
      </c>
      <c r="D29" s="28"/>
      <c r="E29" s="19">
        <f>'[1]2024-25'!$E$11</f>
        <v>95</v>
      </c>
      <c r="F29" s="28"/>
      <c r="H29" s="28"/>
      <c r="I29" s="28"/>
      <c r="J29" s="28">
        <f>'[1]2024-25'!$E$10</f>
        <v>380</v>
      </c>
      <c r="K29" s="28">
        <f>'[1]2024-25'!$E$14</f>
        <v>45</v>
      </c>
      <c r="L29" s="30"/>
      <c r="M29" s="22">
        <f t="shared" si="3"/>
        <v>1096.25</v>
      </c>
      <c r="N29" s="27"/>
      <c r="O29" s="27"/>
      <c r="P29" s="28"/>
      <c r="Q29" s="28"/>
      <c r="R29" s="28"/>
      <c r="S29" s="28"/>
      <c r="T29" s="28">
        <f>'[1]2024-25'!$E$28</f>
        <v>26.65</v>
      </c>
      <c r="U29" s="28"/>
      <c r="V29" s="28"/>
      <c r="W29" s="28">
        <f>'[1]2024-25'!$E$35-T29-Y29-AA29-AC29</f>
        <v>357.30999999999995</v>
      </c>
      <c r="X29" s="28">
        <f>'[1]2024-25'!$E$23</f>
        <v>0</v>
      </c>
      <c r="Y29" s="19">
        <f>'[1]2024-25'!$E$22</f>
        <v>816.72</v>
      </c>
      <c r="Z29" s="28"/>
      <c r="AA29" s="31">
        <v>0</v>
      </c>
      <c r="AB29" s="28"/>
      <c r="AC29" s="28">
        <f>'[1]2024-25'!$E$27</f>
        <v>45</v>
      </c>
      <c r="AD29" s="30"/>
      <c r="AE29" s="25">
        <f t="shared" si="4"/>
        <v>1245.6799999999998</v>
      </c>
      <c r="AF29" s="26"/>
    </row>
    <row r="30" spans="1:34" x14ac:dyDescent="0.4">
      <c r="A30" s="52">
        <v>45505</v>
      </c>
      <c r="B30" s="27">
        <f>'[1]2024-25'!$F$13</f>
        <v>966.25</v>
      </c>
      <c r="C30" s="27">
        <f>'[1]2024-25'!$F$9</f>
        <v>110</v>
      </c>
      <c r="D30" s="28">
        <f>'[1]2024-25'!$F$12</f>
        <v>1409.75</v>
      </c>
      <c r="E30" s="19">
        <f>'[1]2024-25'!$F$11</f>
        <v>95</v>
      </c>
      <c r="F30" s="28"/>
      <c r="H30" s="28"/>
      <c r="I30" s="29"/>
      <c r="J30" s="28">
        <f>'[1]2024-25'!$F$10</f>
        <v>247.88</v>
      </c>
      <c r="K30" s="28">
        <f>'[1]2024-25'!$F$14</f>
        <v>20</v>
      </c>
      <c r="L30" s="30"/>
      <c r="M30" s="22">
        <f t="shared" si="3"/>
        <v>2848.88</v>
      </c>
      <c r="N30" s="27"/>
      <c r="O30" s="27"/>
      <c r="P30" s="28"/>
      <c r="Q30" s="28"/>
      <c r="R30" s="28"/>
      <c r="S30" s="28"/>
      <c r="T30" s="28">
        <f>'[1]2024-25'!$F$28</f>
        <v>0</v>
      </c>
      <c r="U30" s="28"/>
      <c r="V30" s="28"/>
      <c r="W30" s="28">
        <f>'[1]2024-25'!$F$35-T30-Y30-AA30-AC30</f>
        <v>575.37</v>
      </c>
      <c r="X30" s="28">
        <f>'[1]2024-25'!$F$23</f>
        <v>0</v>
      </c>
      <c r="Y30" s="19">
        <f>'[1]2024-25'!$F$22</f>
        <v>0</v>
      </c>
      <c r="Z30" s="28"/>
      <c r="AA30" s="31">
        <v>0</v>
      </c>
      <c r="AB30" s="28"/>
      <c r="AC30" s="28">
        <f>'[1]2024-25'!$F$27</f>
        <v>20</v>
      </c>
      <c r="AD30" s="30"/>
      <c r="AE30" s="25">
        <f t="shared" si="4"/>
        <v>595.37</v>
      </c>
      <c r="AF30" s="26"/>
      <c r="AG30" s="26"/>
      <c r="AH30" s="26"/>
    </row>
    <row r="31" spans="1:34" x14ac:dyDescent="0.4">
      <c r="A31" s="52">
        <v>45536</v>
      </c>
      <c r="B31" s="27">
        <f>'[1]2024-25'!$G$13</f>
        <v>463.75</v>
      </c>
      <c r="C31" s="27">
        <f>'[1]2024-25'!$G$9</f>
        <v>150</v>
      </c>
      <c r="D31" s="28"/>
      <c r="E31" s="19">
        <f>'[1]2024-25'!$G$11</f>
        <v>95</v>
      </c>
      <c r="F31" s="28"/>
      <c r="H31" s="28"/>
      <c r="I31" s="28"/>
      <c r="J31" s="28">
        <f>'[1]2024-25'!$G$10</f>
        <v>0</v>
      </c>
      <c r="K31" s="28">
        <f>'[1]2024-25'!$G$14</f>
        <v>20</v>
      </c>
      <c r="L31" s="30"/>
      <c r="M31" s="22">
        <f t="shared" si="3"/>
        <v>728.75</v>
      </c>
      <c r="N31" s="27"/>
      <c r="O31" s="27"/>
      <c r="P31" s="28"/>
      <c r="Q31" s="28"/>
      <c r="R31" s="28"/>
      <c r="S31" s="28"/>
      <c r="T31" s="28">
        <f>'[1]2024-25'!$G$28</f>
        <v>0</v>
      </c>
      <c r="U31" s="28"/>
      <c r="V31" s="28"/>
      <c r="W31" s="28">
        <f>'[1]2024-25'!$G$35-X31-T31-Y31-AA31-AC31</f>
        <v>281.2</v>
      </c>
      <c r="X31" s="28">
        <f>'[1]2024-25'!$G$23</f>
        <v>110</v>
      </c>
      <c r="Y31" s="19">
        <f>'[1]2024-25'!$G$22</f>
        <v>0</v>
      </c>
      <c r="Z31" s="28"/>
      <c r="AA31" s="31">
        <v>0</v>
      </c>
      <c r="AB31" s="28"/>
      <c r="AC31" s="28">
        <f>'[1]2024-25'!$G$27</f>
        <v>20</v>
      </c>
      <c r="AD31" s="30"/>
      <c r="AE31" s="25">
        <f t="shared" si="4"/>
        <v>411.2</v>
      </c>
      <c r="AF31" s="26"/>
    </row>
    <row r="32" spans="1:34" x14ac:dyDescent="0.4">
      <c r="A32" s="52">
        <v>45566</v>
      </c>
      <c r="B32" s="27">
        <f>'[1]2024-25'!$H$13</f>
        <v>423.75</v>
      </c>
      <c r="C32" s="27">
        <f>'[1]2024-25'!$H$9</f>
        <v>152</v>
      </c>
      <c r="D32" s="28"/>
      <c r="E32" s="19">
        <f>'[1]2024-25'!$H$11</f>
        <v>95</v>
      </c>
      <c r="F32" s="28"/>
      <c r="H32" s="28"/>
      <c r="I32" s="28"/>
      <c r="J32" s="28">
        <f>'[1]2024-25'!$H$10</f>
        <v>40</v>
      </c>
      <c r="K32" s="28">
        <f>'[1]2024-25'!$H$14</f>
        <v>94</v>
      </c>
      <c r="L32" s="30"/>
      <c r="M32" s="22">
        <f t="shared" si="3"/>
        <v>804.75</v>
      </c>
      <c r="N32" s="27"/>
      <c r="O32" s="27"/>
      <c r="P32" s="28"/>
      <c r="Q32" s="28"/>
      <c r="R32" s="28"/>
      <c r="S32" s="28"/>
      <c r="T32" s="28">
        <f>'[1]2024-25'!$H$28</f>
        <v>0</v>
      </c>
      <c r="U32" s="28"/>
      <c r="V32" s="28"/>
      <c r="W32" s="28">
        <f>'[1]2024-25'!$H$35-T32-Y32-AA32-AC32</f>
        <v>492.28999999999996</v>
      </c>
      <c r="X32" s="28">
        <f>'[1]2024-25'!$H$23</f>
        <v>0</v>
      </c>
      <c r="Y32" s="19">
        <f>'[1]2024-25'!$H$22</f>
        <v>75</v>
      </c>
      <c r="Z32" s="28"/>
      <c r="AA32" s="31">
        <v>0</v>
      </c>
      <c r="AB32" s="28"/>
      <c r="AC32" s="28">
        <f>'[1]2024-25'!$H$27</f>
        <v>94</v>
      </c>
      <c r="AD32" s="30"/>
      <c r="AE32" s="25">
        <f t="shared" si="4"/>
        <v>661.29</v>
      </c>
      <c r="AF32" s="26"/>
    </row>
    <row r="33" spans="1:32" x14ac:dyDescent="0.4">
      <c r="A33" s="52">
        <v>45597</v>
      </c>
      <c r="B33" s="27">
        <f>'[1]2024-25'!$I$13</f>
        <v>443.75</v>
      </c>
      <c r="C33" s="27">
        <f>'[1]2024-25'!$I$9</f>
        <v>101</v>
      </c>
      <c r="D33" s="28"/>
      <c r="E33" s="19">
        <f>'[1]2024-25'!$I$11</f>
        <v>95</v>
      </c>
      <c r="F33" s="28"/>
      <c r="H33" s="28"/>
      <c r="I33" s="28"/>
      <c r="J33" s="28">
        <f>'[1]2024-25'!$I$10</f>
        <v>205</v>
      </c>
      <c r="K33" s="28">
        <f>'[1]2024-25'!$I$14</f>
        <v>10</v>
      </c>
      <c r="L33" s="30"/>
      <c r="M33" s="22">
        <f t="shared" si="3"/>
        <v>854.75</v>
      </c>
      <c r="N33" s="27"/>
      <c r="O33" s="27"/>
      <c r="P33" s="28"/>
      <c r="Q33" s="28"/>
      <c r="R33" s="28"/>
      <c r="S33" s="28"/>
      <c r="T33" s="28">
        <f>'[1]2024-25'!$I$28</f>
        <v>0</v>
      </c>
      <c r="U33" s="28"/>
      <c r="V33" s="28"/>
      <c r="W33" s="28">
        <f>'[1]2024-25'!$I$35-X33-T33-Y33-AA33-AC33</f>
        <v>504.74</v>
      </c>
      <c r="X33" s="28">
        <f>'[1]2024-25'!$I$23</f>
        <v>130</v>
      </c>
      <c r="Y33" s="19">
        <f>'[1]2024-25'!$I$22</f>
        <v>210.54</v>
      </c>
      <c r="Z33" s="28"/>
      <c r="AA33" s="31">
        <v>0</v>
      </c>
      <c r="AB33" s="28"/>
      <c r="AC33" s="28">
        <f>'[1]2024-25'!$I$27</f>
        <v>10</v>
      </c>
      <c r="AD33" s="30"/>
      <c r="AE33" s="25">
        <f t="shared" si="4"/>
        <v>855.28</v>
      </c>
      <c r="AF33" s="26"/>
    </row>
    <row r="34" spans="1:32" x14ac:dyDescent="0.4">
      <c r="A34" s="52">
        <v>45627</v>
      </c>
      <c r="B34" s="27">
        <f>'[1]2024-25'!$J$13</f>
        <v>473.75</v>
      </c>
      <c r="C34" s="27">
        <f>'[1]2024-25'!$J$9</f>
        <v>90</v>
      </c>
      <c r="D34" s="28"/>
      <c r="E34" s="19">
        <f>'[1]2024-25'!$J$11</f>
        <v>95</v>
      </c>
      <c r="F34" s="28"/>
      <c r="H34" s="28"/>
      <c r="I34" s="28"/>
      <c r="J34" s="28">
        <f>'[1]2024-25'!$J$10</f>
        <v>495</v>
      </c>
      <c r="K34" s="28">
        <f>'[1]2024-25'!$J$14</f>
        <v>50</v>
      </c>
      <c r="L34" s="30"/>
      <c r="M34" s="22">
        <f t="shared" si="3"/>
        <v>1203.75</v>
      </c>
      <c r="N34" s="27"/>
      <c r="O34" s="27"/>
      <c r="P34" s="28"/>
      <c r="Q34" s="28"/>
      <c r="R34" s="28"/>
      <c r="S34" s="28"/>
      <c r="T34" s="28">
        <f>'[1]2024-25'!$J$28</f>
        <v>39.76</v>
      </c>
      <c r="U34" s="28"/>
      <c r="V34" s="28"/>
      <c r="W34" s="28">
        <f>'[1]2024-25'!$J$35-T34-Y34-AA34-AC34</f>
        <v>608.27</v>
      </c>
      <c r="X34" s="28">
        <f>'[1]2024-25'!$J$23</f>
        <v>0</v>
      </c>
      <c r="Y34" s="19">
        <f>'[1]2024-25'!$J$22</f>
        <v>107.98</v>
      </c>
      <c r="Z34" s="28"/>
      <c r="AA34" s="31">
        <v>0</v>
      </c>
      <c r="AB34" s="28"/>
      <c r="AC34" s="28">
        <f>'[1]2024-25'!$J$27</f>
        <v>50</v>
      </c>
      <c r="AD34" s="30"/>
      <c r="AE34" s="25">
        <f t="shared" si="4"/>
        <v>806.01</v>
      </c>
      <c r="AF34" s="26"/>
    </row>
    <row r="35" spans="1:32" x14ac:dyDescent="0.4">
      <c r="A35" s="52">
        <v>45658</v>
      </c>
      <c r="B35" s="27">
        <f>'[1]2024-25'!$K$13</f>
        <v>490</v>
      </c>
      <c r="C35" s="27">
        <f>'[1]2024-25'!$K$9</f>
        <v>70</v>
      </c>
      <c r="D35" s="28"/>
      <c r="E35" s="19">
        <f>'[1]2024-25'!$K$11</f>
        <v>95</v>
      </c>
      <c r="F35" s="28"/>
      <c r="H35" s="28"/>
      <c r="I35" s="28"/>
      <c r="J35" s="28">
        <f>'[1]2024-25'!$K$10</f>
        <v>40</v>
      </c>
      <c r="K35" s="28">
        <f>'[1]2024-25'!$K$14</f>
        <v>40</v>
      </c>
      <c r="L35" s="30"/>
      <c r="M35" s="22">
        <f t="shared" si="3"/>
        <v>735</v>
      </c>
      <c r="N35" s="27"/>
      <c r="O35" s="27"/>
      <c r="P35" s="28"/>
      <c r="Q35" s="28"/>
      <c r="R35" s="28"/>
      <c r="S35" s="28"/>
      <c r="T35" s="28">
        <f>'[1]2024-25'!$K$28</f>
        <v>0</v>
      </c>
      <c r="U35" s="28"/>
      <c r="V35" s="28"/>
      <c r="W35" s="28">
        <f>'[1]2024-25'!$K$35-T35-Y35-AA35-AC35</f>
        <v>610.42000000000007</v>
      </c>
      <c r="X35" s="28">
        <f>'[1]2024-25'!$K$23</f>
        <v>0</v>
      </c>
      <c r="Y35" s="19">
        <f>'[1]2024-25'!$K$22</f>
        <v>481.07</v>
      </c>
      <c r="Z35" s="28"/>
      <c r="AA35" s="31">
        <v>0</v>
      </c>
      <c r="AB35" s="28"/>
      <c r="AC35" s="28">
        <f>'[1]2024-25'!$K$27</f>
        <v>40</v>
      </c>
      <c r="AD35" s="30"/>
      <c r="AE35" s="25">
        <f t="shared" si="4"/>
        <v>1131.49</v>
      </c>
      <c r="AF35" s="26"/>
    </row>
    <row r="36" spans="1:32" x14ac:dyDescent="0.4">
      <c r="A36" s="52">
        <v>45689</v>
      </c>
      <c r="B36" s="27">
        <f>'[1]2024-25'!$L$13</f>
        <v>960</v>
      </c>
      <c r="C36" s="27">
        <f>'[1]2024-25'!$L$9</f>
        <v>131</v>
      </c>
      <c r="D36" s="28"/>
      <c r="E36" s="19">
        <f>'[1]2024-25'!$L$11</f>
        <v>95</v>
      </c>
      <c r="F36" s="28"/>
      <c r="G36" s="28"/>
      <c r="H36" s="28"/>
      <c r="I36" s="28"/>
      <c r="J36" s="28">
        <f>'[1]2024-25'!$L$10</f>
        <v>0</v>
      </c>
      <c r="K36" s="28">
        <f>'[1]2024-25'!$L$14</f>
        <v>50</v>
      </c>
      <c r="L36" s="30"/>
      <c r="M36" s="22">
        <f t="shared" si="3"/>
        <v>1236</v>
      </c>
      <c r="N36" s="27"/>
      <c r="O36" s="27"/>
      <c r="P36" s="28"/>
      <c r="Q36" s="28"/>
      <c r="R36" s="28"/>
      <c r="S36" s="28"/>
      <c r="T36" s="28">
        <f>'[1]2024-25'!$L$28</f>
        <v>0</v>
      </c>
      <c r="U36" s="28"/>
      <c r="V36" s="28"/>
      <c r="W36" s="28">
        <f>'[1]2024-25'!$L$35-T36-Y36-AA36-AC36-AB36</f>
        <v>674.62000000000035</v>
      </c>
      <c r="X36" s="28">
        <f>'[1]2024-25'!$L$23</f>
        <v>0</v>
      </c>
      <c r="Y36" s="19">
        <f>'[1]2024-25'!$L$22</f>
        <v>258.89</v>
      </c>
      <c r="Z36" s="28"/>
      <c r="AA36" s="31">
        <v>0</v>
      </c>
      <c r="AB36" s="28">
        <v>3000</v>
      </c>
      <c r="AC36" s="28">
        <f>'[1]2024-25'!$L$27</f>
        <v>90</v>
      </c>
      <c r="AD36" s="30"/>
      <c r="AE36" s="25">
        <f t="shared" si="4"/>
        <v>4023.51</v>
      </c>
      <c r="AF36" s="26"/>
    </row>
    <row r="37" spans="1:32" x14ac:dyDescent="0.4">
      <c r="A37" s="52">
        <v>45717</v>
      </c>
      <c r="B37" s="27">
        <f>'[1]2024-25'!$M$13</f>
        <v>560</v>
      </c>
      <c r="C37" s="27">
        <f>'[1]2024-25'!$M$9</f>
        <v>100</v>
      </c>
      <c r="D37" s="34"/>
      <c r="E37" s="19">
        <f>'[1]2024-25'!$M$11</f>
        <v>95</v>
      </c>
      <c r="F37" s="34"/>
      <c r="G37" s="34"/>
      <c r="H37" s="34"/>
      <c r="I37" s="34"/>
      <c r="J37" s="28">
        <f>'[1]2024-25'!$M$10</f>
        <v>0</v>
      </c>
      <c r="K37" s="28">
        <f>'[1]2024-25'!$M$14</f>
        <v>0</v>
      </c>
      <c r="L37" s="35"/>
      <c r="M37" s="22">
        <f t="shared" si="3"/>
        <v>755</v>
      </c>
      <c r="N37" s="33"/>
      <c r="O37" s="33"/>
      <c r="P37" s="34"/>
      <c r="Q37" s="34"/>
      <c r="R37" s="34"/>
      <c r="S37" s="34"/>
      <c r="T37" s="28">
        <f>'[1]2024-25'!$M$28</f>
        <v>0</v>
      </c>
      <c r="U37" s="34"/>
      <c r="V37" s="34"/>
      <c r="W37" s="28">
        <f>'[1]2024-25'!$M$35-T37-Y37-AA37-AC37</f>
        <v>634.55999999999995</v>
      </c>
      <c r="X37" s="28">
        <f>'[1]2024-25'!$M$23</f>
        <v>0</v>
      </c>
      <c r="Y37" s="19">
        <f>'[1]2024-25'!$M$22</f>
        <v>0</v>
      </c>
      <c r="Z37" s="34"/>
      <c r="AA37" s="31">
        <v>0</v>
      </c>
      <c r="AB37" s="34"/>
      <c r="AC37" s="28">
        <f>'[1]2024-25'!$M$27</f>
        <v>0</v>
      </c>
      <c r="AD37" s="35"/>
      <c r="AE37" s="25">
        <f t="shared" si="4"/>
        <v>634.55999999999995</v>
      </c>
      <c r="AF37" s="26"/>
    </row>
    <row r="38" spans="1:32" ht="15.75" x14ac:dyDescent="0.4">
      <c r="A38" s="36" t="s">
        <v>91</v>
      </c>
      <c r="B38" s="27">
        <v>0</v>
      </c>
      <c r="C38" s="27">
        <v>0</v>
      </c>
      <c r="D38" s="28"/>
      <c r="E38" s="19">
        <v>0</v>
      </c>
      <c r="F38" s="28"/>
      <c r="G38" s="28"/>
      <c r="H38" s="28"/>
      <c r="I38" s="28"/>
      <c r="J38" s="28">
        <f>'[1]2024-25'!$N$10</f>
        <v>0</v>
      </c>
      <c r="K38" s="28">
        <v>0</v>
      </c>
      <c r="L38" s="30"/>
      <c r="M38" s="22">
        <f t="shared" si="3"/>
        <v>0</v>
      </c>
      <c r="N38" s="27"/>
      <c r="O38" s="27"/>
      <c r="P38" s="28"/>
      <c r="Q38" s="28"/>
      <c r="R38" s="28"/>
      <c r="S38" s="28"/>
      <c r="T38" s="28"/>
      <c r="U38" s="28"/>
      <c r="V38" s="28"/>
      <c r="W38" s="28">
        <f>'[1]2024-25'!$N$35-T38-Y38-AA38-AC38</f>
        <v>0</v>
      </c>
      <c r="X38" s="28">
        <f>'[1]2024-25'!$N$23</f>
        <v>0</v>
      </c>
      <c r="Y38" s="19">
        <f>'[1]2024-25'!$N$22</f>
        <v>0</v>
      </c>
      <c r="Z38" s="28"/>
      <c r="AA38" s="31">
        <v>0</v>
      </c>
      <c r="AB38" s="28"/>
      <c r="AC38" s="28">
        <f>'[1]2024-25'!$N$27</f>
        <v>0</v>
      </c>
      <c r="AD38" s="30"/>
      <c r="AE38" s="25">
        <f t="shared" si="4"/>
        <v>0</v>
      </c>
      <c r="AF38" s="26"/>
    </row>
    <row r="39" spans="1:32" s="17" customFormat="1" ht="14.25" thickBot="1" x14ac:dyDescent="0.45">
      <c r="A39" s="38" t="s">
        <v>81</v>
      </c>
      <c r="B39" s="39">
        <f t="shared" ref="B39:AD39" si="5">SUM(B26:B38)</f>
        <v>7168.75</v>
      </c>
      <c r="C39" s="80">
        <f t="shared" si="5"/>
        <v>1704.2</v>
      </c>
      <c r="D39" s="40">
        <f t="shared" si="5"/>
        <v>1409.75</v>
      </c>
      <c r="E39" s="40">
        <f t="shared" si="5"/>
        <v>1160</v>
      </c>
      <c r="F39" s="40">
        <f t="shared" si="5"/>
        <v>0</v>
      </c>
      <c r="G39" s="41">
        <f t="shared" si="5"/>
        <v>0</v>
      </c>
      <c r="H39" s="41">
        <f t="shared" si="5"/>
        <v>0</v>
      </c>
      <c r="I39" s="41">
        <f t="shared" si="5"/>
        <v>0</v>
      </c>
      <c r="J39" s="40">
        <f t="shared" si="5"/>
        <v>1687.88</v>
      </c>
      <c r="K39" s="41">
        <f t="shared" si="5"/>
        <v>492</v>
      </c>
      <c r="L39" s="41">
        <f t="shared" si="5"/>
        <v>0</v>
      </c>
      <c r="M39" s="42">
        <f t="shared" si="5"/>
        <v>13622.58</v>
      </c>
      <c r="N39" s="39">
        <f t="shared" si="5"/>
        <v>0</v>
      </c>
      <c r="O39" s="39">
        <f t="shared" si="5"/>
        <v>0</v>
      </c>
      <c r="P39" s="40">
        <f t="shared" si="5"/>
        <v>0</v>
      </c>
      <c r="Q39" s="40">
        <f t="shared" si="5"/>
        <v>0</v>
      </c>
      <c r="R39" s="40">
        <f t="shared" si="5"/>
        <v>0</v>
      </c>
      <c r="S39" s="40">
        <f t="shared" si="5"/>
        <v>0</v>
      </c>
      <c r="T39" s="40">
        <f t="shared" si="5"/>
        <v>66.41</v>
      </c>
      <c r="U39" s="40">
        <f t="shared" si="5"/>
        <v>0</v>
      </c>
      <c r="V39" s="40">
        <f t="shared" si="5"/>
        <v>0</v>
      </c>
      <c r="W39" s="40">
        <f t="shared" si="5"/>
        <v>9326.08</v>
      </c>
      <c r="X39" s="40">
        <f t="shared" si="5"/>
        <v>380</v>
      </c>
      <c r="Y39" s="40">
        <f t="shared" si="5"/>
        <v>3816.4</v>
      </c>
      <c r="Z39" s="40">
        <f t="shared" si="5"/>
        <v>0</v>
      </c>
      <c r="AA39" s="40">
        <f t="shared" si="5"/>
        <v>240</v>
      </c>
      <c r="AB39" s="40">
        <f t="shared" si="5"/>
        <v>3000</v>
      </c>
      <c r="AC39" s="40">
        <f t="shared" si="5"/>
        <v>532</v>
      </c>
      <c r="AD39" s="41">
        <f t="shared" si="5"/>
        <v>0</v>
      </c>
      <c r="AE39" s="43">
        <f>SUM(AE26:AE38)</f>
        <v>17360.890000000003</v>
      </c>
      <c r="AF39" s="26"/>
    </row>
    <row r="40" spans="1:32" ht="30" customHeight="1" thickTop="1" x14ac:dyDescent="0.4">
      <c r="B40" t="s">
        <v>107</v>
      </c>
      <c r="C40" s="81" t="s">
        <v>108</v>
      </c>
    </row>
    <row r="41" spans="1:32" x14ac:dyDescent="0.4">
      <c r="A41" s="44" t="s">
        <v>82</v>
      </c>
      <c r="B41" s="77">
        <v>8093.19</v>
      </c>
      <c r="C41" s="82">
        <f>B41</f>
        <v>8093.19</v>
      </c>
    </row>
    <row r="42" spans="1:32" x14ac:dyDescent="0.4">
      <c r="A42" s="46" t="s">
        <v>83</v>
      </c>
      <c r="B42" s="78">
        <f>M39</f>
        <v>13622.58</v>
      </c>
      <c r="C42" s="83">
        <f>M39-K39</f>
        <v>13130.58</v>
      </c>
      <c r="M42" s="26"/>
    </row>
    <row r="43" spans="1:32" x14ac:dyDescent="0.4">
      <c r="A43" s="46" t="s">
        <v>84</v>
      </c>
      <c r="B43" s="78">
        <f>AE39</f>
        <v>17360.890000000003</v>
      </c>
      <c r="C43" s="83">
        <f>AE39-AC39</f>
        <v>16828.890000000003</v>
      </c>
    </row>
    <row r="44" spans="1:32" ht="14.25" thickBot="1" x14ac:dyDescent="0.45">
      <c r="A44" s="50" t="s">
        <v>85</v>
      </c>
      <c r="B44" s="79">
        <f>B41+B42-B43</f>
        <v>4354.8799999999974</v>
      </c>
      <c r="C44" s="84">
        <f>C41+C42-C43</f>
        <v>4394.8799999999974</v>
      </c>
    </row>
    <row r="45" spans="1:32" ht="14.25" thickTop="1" x14ac:dyDescent="0.4"/>
  </sheetData>
  <mergeCells count="4">
    <mergeCell ref="B1:M1"/>
    <mergeCell ref="N1:AE1"/>
    <mergeCell ref="B24:M24"/>
    <mergeCell ref="N24:AE24"/>
  </mergeCells>
  <pageMargins left="0.39370078740157483" right="0.39370078740157483" top="0.39370078740157483" bottom="0.39370078740157483" header="0" footer="0"/>
  <pageSetup paperSize="9" scale="48" fitToHeight="0" pageOrder="overThenDown" orientation="landscape" horizontalDpi="360" verticalDpi="360" r:id="rId1"/>
  <headerFooter alignWithMargins="0">
    <oddHeader>&amp;C&amp;10&amp;A</oddHeader>
    <oddFooter>&amp;C&amp;10Page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2FF7B-73DC-4564-9FCD-60E41EA09203}">
  <sheetPr>
    <pageSetUpPr fitToPage="1"/>
  </sheetPr>
  <dimension ref="A1:S81"/>
  <sheetViews>
    <sheetView topLeftCell="A48" workbookViewId="0">
      <selection activeCell="P47" sqref="P47"/>
    </sheetView>
  </sheetViews>
  <sheetFormatPr defaultRowHeight="13.5" x14ac:dyDescent="0.35"/>
  <cols>
    <col min="1" max="1" width="15.1875" customWidth="1"/>
    <col min="2" max="2" width="12.375" customWidth="1"/>
    <col min="3" max="3" width="9.375" customWidth="1"/>
    <col min="4" max="4" width="9.8125" customWidth="1"/>
    <col min="5" max="5" width="8.875" customWidth="1"/>
    <col min="6" max="6" width="7" customWidth="1"/>
    <col min="7" max="7" width="6.1875" customWidth="1"/>
    <col min="8" max="8" width="7.6875" customWidth="1"/>
    <col min="9" max="9" width="8.125" customWidth="1"/>
    <col min="11" max="11" width="10" customWidth="1"/>
    <col min="12" max="12" width="7.8125" customWidth="1"/>
    <col min="13" max="13" width="11.3125" customWidth="1"/>
    <col min="14" max="14" width="8.125" customWidth="1"/>
    <col min="15" max="15" width="6.6875" customWidth="1"/>
    <col min="16" max="16" width="9.375" bestFit="1" customWidth="1"/>
    <col min="17" max="17" width="9.625" customWidth="1"/>
    <col min="18" max="18" width="8.875" customWidth="1"/>
    <col min="19" max="19" width="10.3125" customWidth="1"/>
  </cols>
  <sheetData>
    <row r="1" spans="1:13" s="70" customFormat="1" ht="62.45" customHeight="1" x14ac:dyDescent="0.8">
      <c r="A1" s="71" t="s">
        <v>98</v>
      </c>
    </row>
    <row r="2" spans="1:13" ht="13.9" x14ac:dyDescent="0.4">
      <c r="A2" s="17"/>
      <c r="B2" s="111" t="s">
        <v>54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</row>
    <row r="3" spans="1:13" ht="39.4" x14ac:dyDescent="0.4">
      <c r="A3" s="53" t="s">
        <v>56</v>
      </c>
      <c r="B3" s="54" t="s">
        <v>57</v>
      </c>
      <c r="C3" s="55" t="s">
        <v>7</v>
      </c>
      <c r="D3" s="56" t="s">
        <v>8</v>
      </c>
      <c r="E3" s="56" t="s">
        <v>58</v>
      </c>
      <c r="F3" s="56" t="s">
        <v>59</v>
      </c>
      <c r="G3" s="57" t="s">
        <v>60</v>
      </c>
      <c r="H3" s="57" t="s">
        <v>61</v>
      </c>
      <c r="I3" s="57" t="s">
        <v>62</v>
      </c>
      <c r="J3" s="57" t="s">
        <v>63</v>
      </c>
      <c r="K3" s="58" t="s">
        <v>64</v>
      </c>
      <c r="L3" s="58" t="s">
        <v>65</v>
      </c>
      <c r="M3" s="53" t="s">
        <v>66</v>
      </c>
    </row>
    <row r="4" spans="1:13" ht="13.9" x14ac:dyDescent="0.4">
      <c r="A4" s="52">
        <v>45017</v>
      </c>
      <c r="B4" s="18">
        <v>370</v>
      </c>
      <c r="C4" s="18">
        <v>35</v>
      </c>
      <c r="D4" s="19"/>
      <c r="E4" s="19">
        <v>115</v>
      </c>
      <c r="F4" s="19"/>
      <c r="H4" s="19"/>
      <c r="I4" s="20"/>
      <c r="J4" s="19"/>
      <c r="K4" s="19">
        <v>55.2</v>
      </c>
      <c r="L4" s="21"/>
      <c r="M4" s="22">
        <f t="shared" ref="M4:M16" si="0">SUM(B4:L4)</f>
        <v>575.20000000000005</v>
      </c>
    </row>
    <row r="5" spans="1:13" ht="13.9" x14ac:dyDescent="0.4">
      <c r="A5" s="52">
        <v>45047</v>
      </c>
      <c r="B5" s="27">
        <v>365</v>
      </c>
      <c r="C5" s="27">
        <v>40</v>
      </c>
      <c r="D5" s="28"/>
      <c r="E5" s="19">
        <v>95</v>
      </c>
      <c r="F5" s="28"/>
      <c r="H5" s="28"/>
      <c r="I5" s="29"/>
      <c r="J5" s="28"/>
      <c r="K5" s="28">
        <v>450</v>
      </c>
      <c r="L5" s="30"/>
      <c r="M5" s="22">
        <f t="shared" si="0"/>
        <v>950</v>
      </c>
    </row>
    <row r="6" spans="1:13" ht="13.9" x14ac:dyDescent="0.4">
      <c r="A6" s="52">
        <v>45078</v>
      </c>
      <c r="B6" s="27">
        <v>435</v>
      </c>
      <c r="C6" s="27">
        <v>48.81</v>
      </c>
      <c r="D6" s="28"/>
      <c r="E6" s="19">
        <v>95</v>
      </c>
      <c r="F6" s="28"/>
      <c r="H6" s="28"/>
      <c r="I6" s="28"/>
      <c r="J6" s="28"/>
      <c r="K6" s="28">
        <v>63</v>
      </c>
      <c r="L6" s="30"/>
      <c r="M6" s="22">
        <f t="shared" si="0"/>
        <v>641.80999999999995</v>
      </c>
    </row>
    <row r="7" spans="1:13" ht="13.9" x14ac:dyDescent="0.4">
      <c r="A7" s="52">
        <v>45108</v>
      </c>
      <c r="B7" s="27">
        <v>632.5</v>
      </c>
      <c r="C7" s="27">
        <v>80</v>
      </c>
      <c r="D7" s="28"/>
      <c r="E7" s="19">
        <v>95</v>
      </c>
      <c r="F7" s="28"/>
      <c r="H7" s="28"/>
      <c r="I7" s="28"/>
      <c r="J7" s="28"/>
      <c r="K7" s="28">
        <v>60</v>
      </c>
      <c r="L7" s="30"/>
      <c r="M7" s="22">
        <f t="shared" si="0"/>
        <v>867.5</v>
      </c>
    </row>
    <row r="8" spans="1:13" ht="13.9" x14ac:dyDescent="0.4">
      <c r="A8" s="52">
        <v>45139</v>
      </c>
      <c r="B8" s="27">
        <v>486.25</v>
      </c>
      <c r="C8" s="27">
        <v>45</v>
      </c>
      <c r="D8" s="28"/>
      <c r="E8" s="19">
        <v>105</v>
      </c>
      <c r="F8" s="28"/>
      <c r="H8" s="28"/>
      <c r="I8" s="29"/>
      <c r="J8" s="28"/>
      <c r="K8" s="28">
        <v>105</v>
      </c>
      <c r="L8" s="30"/>
      <c r="M8" s="22">
        <f t="shared" si="0"/>
        <v>741.25</v>
      </c>
    </row>
    <row r="9" spans="1:13" ht="13.9" x14ac:dyDescent="0.4">
      <c r="A9" s="52">
        <v>45170</v>
      </c>
      <c r="B9" s="27">
        <v>913.75</v>
      </c>
      <c r="C9" s="27">
        <v>330</v>
      </c>
      <c r="D9" s="28"/>
      <c r="E9" s="19">
        <v>115</v>
      </c>
      <c r="F9" s="28"/>
      <c r="H9" s="28"/>
      <c r="I9" s="28"/>
      <c r="J9" s="28">
        <v>71</v>
      </c>
      <c r="K9" s="28">
        <v>250</v>
      </c>
      <c r="L9" s="30"/>
      <c r="M9" s="22">
        <f t="shared" si="0"/>
        <v>1679.75</v>
      </c>
    </row>
    <row r="10" spans="1:13" ht="13.9" x14ac:dyDescent="0.4">
      <c r="A10" s="52">
        <v>45200</v>
      </c>
      <c r="B10" s="27">
        <v>453.75</v>
      </c>
      <c r="C10" s="27">
        <v>235</v>
      </c>
      <c r="D10" s="28"/>
      <c r="E10" s="19">
        <v>115</v>
      </c>
      <c r="F10" s="28"/>
      <c r="H10" s="28"/>
      <c r="I10" s="28"/>
      <c r="J10" s="28">
        <v>125</v>
      </c>
      <c r="K10" s="28">
        <v>10</v>
      </c>
      <c r="L10" s="30"/>
      <c r="M10" s="22">
        <f t="shared" si="0"/>
        <v>938.75</v>
      </c>
    </row>
    <row r="11" spans="1:13" ht="13.9" x14ac:dyDescent="0.4">
      <c r="A11" s="52">
        <v>45231</v>
      </c>
      <c r="B11" s="27">
        <v>1203.75</v>
      </c>
      <c r="C11" s="27">
        <v>780</v>
      </c>
      <c r="D11" s="28">
        <v>700.24</v>
      </c>
      <c r="E11" s="19">
        <v>115</v>
      </c>
      <c r="F11" s="28"/>
      <c r="H11" s="28"/>
      <c r="I11" s="28"/>
      <c r="J11" s="28">
        <v>190</v>
      </c>
      <c r="K11" s="28">
        <v>135</v>
      </c>
      <c r="L11" s="30"/>
      <c r="M11" s="22">
        <f t="shared" si="0"/>
        <v>3123.99</v>
      </c>
    </row>
    <row r="12" spans="1:13" ht="13.9" x14ac:dyDescent="0.4">
      <c r="A12" s="52">
        <v>45261</v>
      </c>
      <c r="B12" s="27">
        <v>973.75</v>
      </c>
      <c r="C12" s="27">
        <v>890</v>
      </c>
      <c r="D12" s="28"/>
      <c r="E12" s="19">
        <v>120</v>
      </c>
      <c r="F12" s="28"/>
      <c r="H12" s="28"/>
      <c r="I12" s="28"/>
      <c r="J12" s="28">
        <v>220</v>
      </c>
      <c r="K12" s="28"/>
      <c r="L12" s="30"/>
      <c r="M12" s="22">
        <f t="shared" si="0"/>
        <v>2203.75</v>
      </c>
    </row>
    <row r="13" spans="1:13" ht="13.9" x14ac:dyDescent="0.4">
      <c r="A13" s="52">
        <v>45292</v>
      </c>
      <c r="B13" s="27">
        <v>678.75</v>
      </c>
      <c r="C13" s="27">
        <v>350</v>
      </c>
      <c r="D13" s="28"/>
      <c r="E13" s="19">
        <v>120</v>
      </c>
      <c r="F13" s="28"/>
      <c r="H13" s="28"/>
      <c r="I13" s="28"/>
      <c r="J13" s="28">
        <v>250</v>
      </c>
      <c r="K13" s="28"/>
      <c r="L13" s="30"/>
      <c r="M13" s="22">
        <f t="shared" si="0"/>
        <v>1398.75</v>
      </c>
    </row>
    <row r="14" spans="1:13" ht="13.9" x14ac:dyDescent="0.4">
      <c r="A14" s="52">
        <v>45323</v>
      </c>
      <c r="B14" s="27">
        <v>1396.25</v>
      </c>
      <c r="C14" s="27">
        <v>890</v>
      </c>
      <c r="D14" s="28"/>
      <c r="E14" s="28">
        <v>120</v>
      </c>
      <c r="F14" s="28"/>
      <c r="G14" s="28"/>
      <c r="H14" s="28">
        <v>280.60000000000002</v>
      </c>
      <c r="I14" s="28"/>
      <c r="J14" s="28">
        <v>620</v>
      </c>
      <c r="K14" s="28">
        <v>20</v>
      </c>
      <c r="L14" s="30"/>
      <c r="M14" s="22">
        <f t="shared" si="0"/>
        <v>3326.85</v>
      </c>
    </row>
    <row r="15" spans="1:13" ht="13.9" x14ac:dyDescent="0.4">
      <c r="A15" s="52">
        <v>45352</v>
      </c>
      <c r="B15" s="33">
        <v>676.25</v>
      </c>
      <c r="C15" s="33">
        <v>590</v>
      </c>
      <c r="D15" s="34"/>
      <c r="E15" s="28">
        <v>95</v>
      </c>
      <c r="F15" s="34"/>
      <c r="G15" s="34"/>
      <c r="H15" s="34">
        <v>163.9</v>
      </c>
      <c r="I15" s="34"/>
      <c r="J15" s="34">
        <v>170</v>
      </c>
      <c r="K15" s="34">
        <v>30</v>
      </c>
      <c r="L15" s="35"/>
      <c r="M15" s="22">
        <f t="shared" si="0"/>
        <v>1725.15</v>
      </c>
    </row>
    <row r="16" spans="1:13" ht="15.75" x14ac:dyDescent="0.4">
      <c r="A16" s="36" t="s">
        <v>91</v>
      </c>
      <c r="B16" s="27"/>
      <c r="C16" s="27"/>
      <c r="D16" s="28"/>
      <c r="E16" s="28"/>
      <c r="F16" s="28"/>
      <c r="G16" s="28"/>
      <c r="H16" s="28"/>
      <c r="I16" s="28"/>
      <c r="J16" s="28"/>
      <c r="K16" s="28"/>
      <c r="L16" s="30"/>
      <c r="M16" s="22">
        <f t="shared" si="0"/>
        <v>0</v>
      </c>
    </row>
    <row r="17" spans="1:18" ht="13.9" x14ac:dyDescent="0.4">
      <c r="A17" s="38" t="s">
        <v>81</v>
      </c>
      <c r="B17" s="39">
        <f>SUM(B4:B16)</f>
        <v>8585</v>
      </c>
      <c r="C17" s="39">
        <f>SUM(C3:C16)</f>
        <v>4313.8099999999995</v>
      </c>
      <c r="D17" s="40">
        <f t="shared" ref="D17:M17" si="1">SUM(D4:D16)</f>
        <v>700.24</v>
      </c>
      <c r="E17" s="40">
        <f t="shared" si="1"/>
        <v>1305</v>
      </c>
      <c r="F17" s="40">
        <f t="shared" si="1"/>
        <v>0</v>
      </c>
      <c r="G17" s="41">
        <f t="shared" si="1"/>
        <v>0</v>
      </c>
      <c r="H17" s="41">
        <f t="shared" si="1"/>
        <v>444.5</v>
      </c>
      <c r="I17" s="41">
        <f t="shared" si="1"/>
        <v>0</v>
      </c>
      <c r="J17" s="40">
        <f t="shared" si="1"/>
        <v>1646</v>
      </c>
      <c r="K17" s="41">
        <f t="shared" si="1"/>
        <v>1178.2</v>
      </c>
      <c r="L17" s="41">
        <f t="shared" si="1"/>
        <v>0</v>
      </c>
      <c r="M17" s="42">
        <f t="shared" si="1"/>
        <v>18172.75</v>
      </c>
    </row>
    <row r="19" spans="1:18" ht="13.9" x14ac:dyDescent="0.4">
      <c r="A19" s="111" t="s">
        <v>55</v>
      </c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</row>
    <row r="20" spans="1:18" ht="39.4" x14ac:dyDescent="0.4">
      <c r="A20" s="59" t="s">
        <v>67</v>
      </c>
      <c r="B20" s="59" t="s">
        <v>68</v>
      </c>
      <c r="C20" s="60" t="s">
        <v>69</v>
      </c>
      <c r="D20" s="60" t="s">
        <v>70</v>
      </c>
      <c r="E20" s="60" t="s">
        <v>71</v>
      </c>
      <c r="F20" s="60" t="s">
        <v>72</v>
      </c>
      <c r="G20" s="60" t="s">
        <v>73</v>
      </c>
      <c r="H20" s="60" t="s">
        <v>74</v>
      </c>
      <c r="I20" s="60" t="s">
        <v>75</v>
      </c>
      <c r="J20" s="60" t="s">
        <v>76</v>
      </c>
      <c r="K20" s="60" t="s">
        <v>77</v>
      </c>
      <c r="L20" s="60" t="s">
        <v>96</v>
      </c>
      <c r="M20" s="60" t="s">
        <v>97</v>
      </c>
      <c r="N20" s="60" t="s">
        <v>78</v>
      </c>
      <c r="O20" s="60" t="s">
        <v>17</v>
      </c>
      <c r="P20" s="61" t="s">
        <v>79</v>
      </c>
      <c r="Q20" s="62" t="s">
        <v>80</v>
      </c>
      <c r="R20" s="53" t="s">
        <v>81</v>
      </c>
    </row>
    <row r="21" spans="1:18" ht="13.9" x14ac:dyDescent="0.4">
      <c r="A21" s="18">
        <v>256</v>
      </c>
      <c r="B21" s="18"/>
      <c r="C21" s="19"/>
      <c r="D21" s="19"/>
      <c r="E21" s="19"/>
      <c r="F21" s="19"/>
      <c r="G21" s="19"/>
      <c r="H21" s="19"/>
      <c r="I21" s="19"/>
      <c r="J21" s="19">
        <v>372.17</v>
      </c>
      <c r="K21" s="19">
        <v>80</v>
      </c>
      <c r="L21" s="19"/>
      <c r="M21" s="19"/>
      <c r="N21" s="23"/>
      <c r="O21" s="19"/>
      <c r="P21" s="24">
        <v>55.2</v>
      </c>
      <c r="Q21" s="21"/>
      <c r="R21" s="25">
        <f t="shared" ref="R21:R32" si="2">SUM(A21:Q21)</f>
        <v>763.37000000000012</v>
      </c>
    </row>
    <row r="22" spans="1:18" ht="13.9" x14ac:dyDescent="0.4">
      <c r="A22" s="27">
        <v>256</v>
      </c>
      <c r="B22" s="27"/>
      <c r="C22" s="28"/>
      <c r="D22" s="28"/>
      <c r="E22" s="28"/>
      <c r="F22" s="28"/>
      <c r="G22" s="28"/>
      <c r="H22" s="28"/>
      <c r="I22" s="28"/>
      <c r="J22" s="28">
        <v>117.48</v>
      </c>
      <c r="K22" s="28">
        <v>140</v>
      </c>
      <c r="L22" s="28"/>
      <c r="M22" s="28"/>
      <c r="N22" s="31"/>
      <c r="O22" s="28"/>
      <c r="P22" s="28">
        <v>450</v>
      </c>
      <c r="Q22" s="30"/>
      <c r="R22" s="25">
        <f t="shared" si="2"/>
        <v>963.48</v>
      </c>
    </row>
    <row r="23" spans="1:18" ht="13.9" x14ac:dyDescent="0.4">
      <c r="A23" s="27">
        <v>256</v>
      </c>
      <c r="B23" s="27"/>
      <c r="C23" s="28"/>
      <c r="D23" s="28"/>
      <c r="E23" s="28"/>
      <c r="F23" s="28"/>
      <c r="G23" s="28"/>
      <c r="H23" s="28"/>
      <c r="I23" s="28"/>
      <c r="J23" s="28">
        <v>1103.8900000000001</v>
      </c>
      <c r="K23" s="28"/>
      <c r="L23" s="28"/>
      <c r="M23" s="28"/>
      <c r="N23" s="28"/>
      <c r="O23" s="28"/>
      <c r="P23" s="28">
        <v>63</v>
      </c>
      <c r="Q23" s="30"/>
      <c r="R23" s="25">
        <f t="shared" si="2"/>
        <v>1422.89</v>
      </c>
    </row>
    <row r="24" spans="1:18" ht="13.9" x14ac:dyDescent="0.4">
      <c r="A24" s="27">
        <v>256</v>
      </c>
      <c r="B24" s="27"/>
      <c r="C24" s="28"/>
      <c r="D24" s="28"/>
      <c r="E24" s="28"/>
      <c r="F24" s="28"/>
      <c r="G24" s="28"/>
      <c r="H24" s="28"/>
      <c r="I24" s="28"/>
      <c r="J24" s="28">
        <v>407.74</v>
      </c>
      <c r="K24" s="28">
        <v>140</v>
      </c>
      <c r="L24" s="28"/>
      <c r="M24" s="28"/>
      <c r="N24" s="28"/>
      <c r="O24" s="28"/>
      <c r="P24" s="28">
        <v>60</v>
      </c>
      <c r="Q24" s="30"/>
      <c r="R24" s="25">
        <f t="shared" si="2"/>
        <v>863.74</v>
      </c>
    </row>
    <row r="25" spans="1:18" ht="13.9" x14ac:dyDescent="0.4">
      <c r="A25" s="27">
        <v>256</v>
      </c>
      <c r="B25" s="27"/>
      <c r="C25" s="28"/>
      <c r="D25" s="28"/>
      <c r="E25" s="28"/>
      <c r="F25" s="28"/>
      <c r="G25" s="28"/>
      <c r="H25" s="28"/>
      <c r="I25" s="28"/>
      <c r="J25" s="28">
        <v>146.4</v>
      </c>
      <c r="K25" s="28"/>
      <c r="L25" s="28"/>
      <c r="M25" s="28"/>
      <c r="N25" s="28"/>
      <c r="O25" s="28"/>
      <c r="P25" s="28">
        <v>105</v>
      </c>
      <c r="Q25" s="30"/>
      <c r="R25" s="25">
        <f t="shared" si="2"/>
        <v>507.4</v>
      </c>
    </row>
    <row r="26" spans="1:18" ht="13.9" x14ac:dyDescent="0.4">
      <c r="A26" s="27">
        <v>150</v>
      </c>
      <c r="B26" s="27"/>
      <c r="C26" s="28"/>
      <c r="D26" s="28"/>
      <c r="E26" s="28"/>
      <c r="F26" s="28"/>
      <c r="G26" s="28"/>
      <c r="H26" s="28"/>
      <c r="I26" s="28"/>
      <c r="J26" s="28">
        <v>765.42</v>
      </c>
      <c r="K26" s="28"/>
      <c r="L26" s="28"/>
      <c r="M26" s="28"/>
      <c r="N26" s="28">
        <v>71</v>
      </c>
      <c r="O26" s="28"/>
      <c r="P26" s="28">
        <v>250</v>
      </c>
      <c r="Q26" s="30"/>
      <c r="R26" s="25">
        <f t="shared" si="2"/>
        <v>1236.42</v>
      </c>
    </row>
    <row r="27" spans="1:18" ht="13.9" x14ac:dyDescent="0.4">
      <c r="A27" s="27"/>
      <c r="B27" s="27"/>
      <c r="C27" s="28"/>
      <c r="D27" s="28"/>
      <c r="E27" s="28"/>
      <c r="F27" s="28"/>
      <c r="G27" s="28"/>
      <c r="H27" s="28"/>
      <c r="I27" s="28"/>
      <c r="J27" s="28">
        <v>166</v>
      </c>
      <c r="K27" s="28"/>
      <c r="L27" s="28"/>
      <c r="M27" s="28"/>
      <c r="N27" s="32">
        <v>125</v>
      </c>
      <c r="O27" s="28"/>
      <c r="P27" s="28">
        <v>10</v>
      </c>
      <c r="Q27" s="30"/>
      <c r="R27" s="25">
        <f t="shared" si="2"/>
        <v>301</v>
      </c>
    </row>
    <row r="28" spans="1:18" ht="13.9" x14ac:dyDescent="0.4">
      <c r="A28" s="27"/>
      <c r="B28" s="27"/>
      <c r="C28" s="28"/>
      <c r="D28" s="28"/>
      <c r="E28" s="28"/>
      <c r="F28" s="28"/>
      <c r="G28" s="28"/>
      <c r="H28" s="28"/>
      <c r="I28" s="28"/>
      <c r="J28" s="28">
        <v>231.45</v>
      </c>
      <c r="K28" s="28">
        <v>200</v>
      </c>
      <c r="L28" s="28"/>
      <c r="M28" s="28"/>
      <c r="N28" s="28">
        <v>190</v>
      </c>
      <c r="O28" s="28"/>
      <c r="P28" s="28">
        <v>135</v>
      </c>
      <c r="Q28" s="30"/>
      <c r="R28" s="25">
        <f t="shared" si="2"/>
        <v>756.45</v>
      </c>
    </row>
    <row r="29" spans="1:18" ht="13.9" x14ac:dyDescent="0.4">
      <c r="A29" s="27"/>
      <c r="B29" s="27"/>
      <c r="C29" s="28"/>
      <c r="D29" s="28"/>
      <c r="E29" s="28"/>
      <c r="F29" s="28"/>
      <c r="G29" s="28"/>
      <c r="H29" s="28"/>
      <c r="I29" s="28"/>
      <c r="J29" s="28">
        <v>388.09</v>
      </c>
      <c r="K29" s="28"/>
      <c r="L29" s="28"/>
      <c r="M29" s="28"/>
      <c r="N29" s="28">
        <v>220</v>
      </c>
      <c r="O29" s="28"/>
      <c r="P29" s="28"/>
      <c r="Q29" s="30"/>
      <c r="R29" s="25">
        <f t="shared" si="2"/>
        <v>608.08999999999992</v>
      </c>
    </row>
    <row r="30" spans="1:18" ht="13.9" x14ac:dyDescent="0.4">
      <c r="A30" s="27"/>
      <c r="B30" s="27"/>
      <c r="C30" s="28"/>
      <c r="D30" s="28"/>
      <c r="E30" s="28"/>
      <c r="F30" s="28"/>
      <c r="G30" s="28"/>
      <c r="H30" s="28"/>
      <c r="I30" s="28"/>
      <c r="J30" s="28">
        <v>1500.55</v>
      </c>
      <c r="K30" s="28"/>
      <c r="L30" s="28"/>
      <c r="M30" s="28"/>
      <c r="N30" s="28">
        <v>250</v>
      </c>
      <c r="O30" s="28"/>
      <c r="P30" s="28"/>
      <c r="Q30" s="30"/>
      <c r="R30" s="25">
        <f t="shared" si="2"/>
        <v>1750.55</v>
      </c>
    </row>
    <row r="31" spans="1:18" ht="13.9" x14ac:dyDescent="0.4">
      <c r="A31" s="27"/>
      <c r="B31" s="27"/>
      <c r="C31" s="28"/>
      <c r="D31" s="28"/>
      <c r="E31" s="28"/>
      <c r="F31" s="28"/>
      <c r="G31" s="28"/>
      <c r="H31" s="28"/>
      <c r="I31" s="28"/>
      <c r="J31" s="28">
        <v>782.15</v>
      </c>
      <c r="K31" s="28"/>
      <c r="L31" s="28"/>
      <c r="M31" s="28"/>
      <c r="N31" s="28">
        <v>620</v>
      </c>
      <c r="O31" s="28"/>
      <c r="P31" s="28">
        <v>20</v>
      </c>
      <c r="Q31" s="30"/>
      <c r="R31" s="25">
        <f t="shared" si="2"/>
        <v>1422.15</v>
      </c>
    </row>
    <row r="32" spans="1:18" ht="13.9" x14ac:dyDescent="0.4">
      <c r="A32" s="33"/>
      <c r="B32" s="33"/>
      <c r="C32" s="34"/>
      <c r="D32" s="34"/>
      <c r="E32" s="34"/>
      <c r="F32" s="34"/>
      <c r="G32" s="34"/>
      <c r="H32" s="34"/>
      <c r="I32" s="34"/>
      <c r="J32" s="34">
        <v>2032.66</v>
      </c>
      <c r="K32" s="34"/>
      <c r="L32" s="34"/>
      <c r="M32" s="34"/>
      <c r="N32" s="34">
        <v>170</v>
      </c>
      <c r="O32" s="34"/>
      <c r="P32" s="34">
        <v>30</v>
      </c>
      <c r="Q32" s="35"/>
      <c r="R32" s="25">
        <f t="shared" si="2"/>
        <v>2232.66</v>
      </c>
    </row>
    <row r="33" spans="1:18" ht="13.9" x14ac:dyDescent="0.4">
      <c r="A33" s="27"/>
      <c r="B33" s="27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30"/>
      <c r="R33" s="37"/>
    </row>
    <row r="34" spans="1:18" ht="13.9" x14ac:dyDescent="0.4">
      <c r="A34" s="39">
        <f t="shared" ref="A34:Q34" si="3">SUM(A21:A33)</f>
        <v>1430</v>
      </c>
      <c r="B34" s="39">
        <f t="shared" si="3"/>
        <v>0</v>
      </c>
      <c r="C34" s="40">
        <f t="shared" si="3"/>
        <v>0</v>
      </c>
      <c r="D34" s="40">
        <f t="shared" si="3"/>
        <v>0</v>
      </c>
      <c r="E34" s="40">
        <f t="shared" si="3"/>
        <v>0</v>
      </c>
      <c r="F34" s="40">
        <f t="shared" si="3"/>
        <v>0</v>
      </c>
      <c r="G34" s="40">
        <f t="shared" si="3"/>
        <v>0</v>
      </c>
      <c r="H34" s="40">
        <f t="shared" si="3"/>
        <v>0</v>
      </c>
      <c r="I34" s="40">
        <f t="shared" si="3"/>
        <v>0</v>
      </c>
      <c r="J34" s="40">
        <f t="shared" si="3"/>
        <v>8014</v>
      </c>
      <c r="K34" s="40">
        <f t="shared" si="3"/>
        <v>560</v>
      </c>
      <c r="L34" s="40">
        <f t="shared" si="3"/>
        <v>0</v>
      </c>
      <c r="M34" s="40">
        <f t="shared" si="3"/>
        <v>0</v>
      </c>
      <c r="N34" s="40">
        <f t="shared" si="3"/>
        <v>1646</v>
      </c>
      <c r="O34" s="40">
        <f t="shared" si="3"/>
        <v>0</v>
      </c>
      <c r="P34" s="40">
        <f t="shared" si="3"/>
        <v>1178.2</v>
      </c>
      <c r="Q34" s="41">
        <f t="shared" si="3"/>
        <v>0</v>
      </c>
      <c r="R34" s="43">
        <f>SUM(A34:Q34)</f>
        <v>12828.2</v>
      </c>
    </row>
    <row r="36" spans="1:18" x14ac:dyDescent="0.35">
      <c r="A36" t="s">
        <v>92</v>
      </c>
      <c r="B36" s="28">
        <v>0</v>
      </c>
    </row>
    <row r="37" spans="1:18" x14ac:dyDescent="0.35">
      <c r="A37" t="s">
        <v>83</v>
      </c>
      <c r="B37" s="28">
        <v>18172.75</v>
      </c>
    </row>
    <row r="38" spans="1:18" x14ac:dyDescent="0.35">
      <c r="A38" t="s">
        <v>93</v>
      </c>
      <c r="B38" s="28">
        <v>12828.2</v>
      </c>
    </row>
    <row r="39" spans="1:18" x14ac:dyDescent="0.35">
      <c r="A39" t="s">
        <v>94</v>
      </c>
      <c r="B39" s="28">
        <v>5344.5499999999993</v>
      </c>
    </row>
    <row r="41" spans="1:18" ht="111.6" customHeight="1" x14ac:dyDescent="0.35"/>
    <row r="42" spans="1:18" ht="30" x14ac:dyDescent="0.8">
      <c r="A42" s="71" t="s">
        <v>99</v>
      </c>
    </row>
    <row r="44" spans="1:18" ht="13.9" x14ac:dyDescent="0.4">
      <c r="A44" s="17"/>
      <c r="B44" s="111" t="s">
        <v>54</v>
      </c>
      <c r="C44" s="111"/>
      <c r="D44" s="111"/>
      <c r="E44" s="111"/>
      <c r="F44" s="111"/>
      <c r="G44" s="111"/>
      <c r="H44" s="111"/>
      <c r="I44" s="111"/>
      <c r="J44" s="111"/>
      <c r="K44" s="111"/>
      <c r="L44" s="111"/>
      <c r="M44" s="111"/>
    </row>
    <row r="45" spans="1:18" ht="39.4" x14ac:dyDescent="0.4">
      <c r="A45" s="53" t="s">
        <v>56</v>
      </c>
      <c r="B45" s="54" t="s">
        <v>57</v>
      </c>
      <c r="C45" s="55" t="s">
        <v>7</v>
      </c>
      <c r="D45" s="56" t="s">
        <v>8</v>
      </c>
      <c r="E45" s="56" t="s">
        <v>58</v>
      </c>
      <c r="F45" s="56" t="s">
        <v>59</v>
      </c>
      <c r="G45" s="57" t="s">
        <v>60</v>
      </c>
      <c r="H45" s="57" t="s">
        <v>61</v>
      </c>
      <c r="I45" s="64" t="s">
        <v>62</v>
      </c>
      <c r="J45" s="56" t="s">
        <v>17</v>
      </c>
      <c r="K45" s="58" t="s">
        <v>64</v>
      </c>
      <c r="L45" s="65" t="s">
        <v>80</v>
      </c>
      <c r="M45" s="66" t="s">
        <v>66</v>
      </c>
      <c r="P45" s="57" t="s">
        <v>100</v>
      </c>
    </row>
    <row r="46" spans="1:18" ht="13.9" x14ac:dyDescent="0.4">
      <c r="A46" s="52">
        <v>45383</v>
      </c>
      <c r="B46" s="18">
        <f>'Completed Breakdown 2024-25'!B26</f>
        <v>678.75</v>
      </c>
      <c r="C46" s="18">
        <v>380.2</v>
      </c>
      <c r="D46" s="19"/>
      <c r="E46" s="19">
        <v>95</v>
      </c>
      <c r="F46" s="19"/>
      <c r="H46" s="19"/>
      <c r="I46" s="20"/>
      <c r="J46" s="19">
        <v>220</v>
      </c>
      <c r="K46" s="19">
        <v>40</v>
      </c>
      <c r="L46" s="21"/>
      <c r="M46" s="22">
        <f t="shared" ref="M46:M58" si="4">SUM(B46:L46)</f>
        <v>1413.95</v>
      </c>
      <c r="P46" s="26">
        <f>M46-S63</f>
        <v>-1540.82</v>
      </c>
    </row>
    <row r="47" spans="1:18" ht="13.9" x14ac:dyDescent="0.4">
      <c r="A47" s="52">
        <v>45413</v>
      </c>
      <c r="B47" s="18">
        <f>'Completed Breakdown 2024-25'!B27</f>
        <v>626.25</v>
      </c>
      <c r="C47" s="27">
        <f>'[2]2024-25'!$C$9</f>
        <v>165</v>
      </c>
      <c r="D47" s="28"/>
      <c r="E47" s="19">
        <f>'[2]2024-25'!$C$11</f>
        <v>115</v>
      </c>
      <c r="F47" s="28"/>
      <c r="H47" s="28"/>
      <c r="I47" s="29"/>
      <c r="J47" s="28">
        <v>20</v>
      </c>
      <c r="K47" s="28">
        <v>70</v>
      </c>
      <c r="L47" s="30"/>
      <c r="M47" s="22">
        <f>SUM(B47:L47)</f>
        <v>996.25</v>
      </c>
      <c r="P47" s="26">
        <f>M47-S64</f>
        <v>-2448.1100000000006</v>
      </c>
    </row>
    <row r="48" spans="1:18" ht="13.9" x14ac:dyDescent="0.4">
      <c r="A48" s="52">
        <v>45444</v>
      </c>
      <c r="B48" s="18">
        <f>'Completed Breakdown 2024-25'!B28</f>
        <v>586.25</v>
      </c>
      <c r="C48" s="27">
        <f>'[2]2024-25'!$D$9</f>
        <v>175</v>
      </c>
      <c r="D48" s="28"/>
      <c r="E48" s="19">
        <f>'[2]2024-25'!$D$11</f>
        <v>95</v>
      </c>
      <c r="F48" s="28"/>
      <c r="H48" s="28"/>
      <c r="I48" s="28"/>
      <c r="J48" s="28">
        <f>'Completed Breakdown 2024-25'!J28</f>
        <v>40</v>
      </c>
      <c r="K48" s="28">
        <f>'[2]2024-25'!$D$14</f>
        <v>53</v>
      </c>
      <c r="L48" s="30"/>
      <c r="M48" s="22">
        <f t="shared" si="4"/>
        <v>949.25</v>
      </c>
      <c r="P48" s="26">
        <f t="shared" ref="P48:P59" si="5">M48-S65</f>
        <v>351.88</v>
      </c>
    </row>
    <row r="49" spans="1:19" ht="13.9" x14ac:dyDescent="0.4">
      <c r="A49" s="52">
        <v>45474</v>
      </c>
      <c r="B49" s="18">
        <f>'Completed Breakdown 2024-25'!B29</f>
        <v>496.25</v>
      </c>
      <c r="C49" s="27">
        <f>'[2]2024-25'!$E$9</f>
        <v>80</v>
      </c>
      <c r="D49" s="28"/>
      <c r="E49" s="19">
        <f>'[2]2024-25'!$E$11</f>
        <v>95</v>
      </c>
      <c r="F49" s="28"/>
      <c r="H49" s="28"/>
      <c r="I49" s="28"/>
      <c r="J49" s="28">
        <f>'Completed Breakdown 2024-25'!J29</f>
        <v>380</v>
      </c>
      <c r="K49" s="28">
        <f>'[2]2024-25'!$E$14</f>
        <v>45</v>
      </c>
      <c r="L49" s="30"/>
      <c r="M49" s="22">
        <f t="shared" si="4"/>
        <v>1096.25</v>
      </c>
      <c r="P49" s="26">
        <f t="shared" si="5"/>
        <v>-149.42999999999984</v>
      </c>
    </row>
    <row r="50" spans="1:19" ht="13.9" x14ac:dyDescent="0.4">
      <c r="A50" s="52">
        <v>45505</v>
      </c>
      <c r="B50" s="18">
        <f>'Completed Breakdown 2024-25'!B30</f>
        <v>966.25</v>
      </c>
      <c r="C50" s="27">
        <f>'[2]2024-25'!$F$9</f>
        <v>110</v>
      </c>
      <c r="D50" s="28">
        <f>'Completed Breakdown 2024-25'!D30</f>
        <v>1409.75</v>
      </c>
      <c r="E50" s="19">
        <f>'[2]2024-25'!$F$11</f>
        <v>95</v>
      </c>
      <c r="F50" s="28"/>
      <c r="H50" s="28"/>
      <c r="I50" s="29"/>
      <c r="J50" s="28">
        <f>'Completed Breakdown 2024-25'!J30</f>
        <v>247.88</v>
      </c>
      <c r="K50" s="28">
        <f>'[2]2024-25'!$F$14</f>
        <v>20</v>
      </c>
      <c r="L50" s="30"/>
      <c r="M50" s="22">
        <f t="shared" si="4"/>
        <v>2848.88</v>
      </c>
      <c r="P50" s="26">
        <f t="shared" si="5"/>
        <v>2253.5100000000002</v>
      </c>
    </row>
    <row r="51" spans="1:19" ht="13.9" x14ac:dyDescent="0.4">
      <c r="A51" s="52">
        <v>45536</v>
      </c>
      <c r="B51" s="18">
        <f>'Completed Breakdown 2024-25'!B31</f>
        <v>463.75</v>
      </c>
      <c r="C51" s="27">
        <f>'[2]2024-25'!$G$9</f>
        <v>150</v>
      </c>
      <c r="D51" s="28"/>
      <c r="E51" s="19">
        <f>'[2]2024-25'!$G$11</f>
        <v>95</v>
      </c>
      <c r="F51" s="28"/>
      <c r="H51" s="28"/>
      <c r="I51" s="28"/>
      <c r="J51" s="28">
        <f>'Completed Breakdown 2024-25'!J31</f>
        <v>0</v>
      </c>
      <c r="K51" s="28">
        <f>'[2]2024-25'!$G$14</f>
        <v>20</v>
      </c>
      <c r="L51" s="30"/>
      <c r="M51" s="22">
        <f t="shared" si="4"/>
        <v>728.75</v>
      </c>
      <c r="P51" s="26">
        <f t="shared" si="5"/>
        <v>317.55</v>
      </c>
    </row>
    <row r="52" spans="1:19" ht="13.9" x14ac:dyDescent="0.4">
      <c r="A52" s="52">
        <v>45566</v>
      </c>
      <c r="B52" s="18">
        <f>'Completed Breakdown 2024-25'!B32</f>
        <v>423.75</v>
      </c>
      <c r="C52" s="27">
        <f>'[2]2024-25'!$H$9</f>
        <v>152</v>
      </c>
      <c r="D52" s="28"/>
      <c r="E52" s="19">
        <f>'[2]2024-25'!$H$11</f>
        <v>95</v>
      </c>
      <c r="F52" s="28"/>
      <c r="H52" s="28"/>
      <c r="I52" s="28"/>
      <c r="J52" s="28">
        <f>'Completed Breakdown 2024-25'!J32</f>
        <v>40</v>
      </c>
      <c r="K52" s="28">
        <f>'[2]2024-25'!$H$14</f>
        <v>94</v>
      </c>
      <c r="L52" s="30"/>
      <c r="M52" s="22">
        <f t="shared" si="4"/>
        <v>804.75</v>
      </c>
      <c r="P52" s="26">
        <f t="shared" si="5"/>
        <v>143.46000000000004</v>
      </c>
    </row>
    <row r="53" spans="1:19" ht="13.9" x14ac:dyDescent="0.4">
      <c r="A53" s="52">
        <v>45597</v>
      </c>
      <c r="B53" s="18">
        <f>'Completed Breakdown 2024-25'!B33</f>
        <v>443.75</v>
      </c>
      <c r="C53" s="27">
        <f>'[2]2024-25'!$I$9</f>
        <v>101</v>
      </c>
      <c r="D53" s="28"/>
      <c r="E53" s="19">
        <f>'[2]2024-25'!$I$11</f>
        <v>95</v>
      </c>
      <c r="F53" s="28"/>
      <c r="H53" s="28"/>
      <c r="I53" s="28"/>
      <c r="J53" s="28">
        <f>'Completed Breakdown 2024-25'!J33</f>
        <v>205</v>
      </c>
      <c r="K53" s="28">
        <f>'[2]2024-25'!$I$14</f>
        <v>10</v>
      </c>
      <c r="L53" s="30"/>
      <c r="M53" s="22">
        <f t="shared" si="4"/>
        <v>854.75</v>
      </c>
      <c r="P53" s="26">
        <f t="shared" si="5"/>
        <v>-0.52999999999997272</v>
      </c>
    </row>
    <row r="54" spans="1:19" ht="13.9" x14ac:dyDescent="0.4">
      <c r="A54" s="52">
        <v>45627</v>
      </c>
      <c r="B54" s="18">
        <f>'Completed Breakdown 2024-25'!B34</f>
        <v>473.75</v>
      </c>
      <c r="C54" s="27">
        <f>'[2]2024-25'!$J$9</f>
        <v>90</v>
      </c>
      <c r="D54" s="28"/>
      <c r="E54" s="19">
        <f>'[2]2024-25'!$J$11</f>
        <v>95</v>
      </c>
      <c r="F54" s="28"/>
      <c r="H54" s="28"/>
      <c r="I54" s="28"/>
      <c r="J54" s="28">
        <f>'Completed Breakdown 2024-25'!J34</f>
        <v>495</v>
      </c>
      <c r="K54" s="28">
        <f>'[2]2024-25'!$J$14</f>
        <v>50</v>
      </c>
      <c r="L54" s="30"/>
      <c r="M54" s="22">
        <f t="shared" si="4"/>
        <v>1203.75</v>
      </c>
      <c r="P54" s="26">
        <f t="shared" si="5"/>
        <v>397.74</v>
      </c>
    </row>
    <row r="55" spans="1:19" ht="13.9" x14ac:dyDescent="0.4">
      <c r="A55" s="52">
        <v>45658</v>
      </c>
      <c r="B55" s="18">
        <f>'Completed Breakdown 2024-25'!B35</f>
        <v>490</v>
      </c>
      <c r="C55" s="27">
        <f>'[2]2024-25'!$K$9</f>
        <v>70</v>
      </c>
      <c r="D55" s="28"/>
      <c r="E55" s="19">
        <f>'[2]2024-25'!$K$11</f>
        <v>95</v>
      </c>
      <c r="F55" s="28"/>
      <c r="H55" s="28"/>
      <c r="I55" s="28"/>
      <c r="J55" s="28">
        <f>'Completed Breakdown 2024-25'!J35</f>
        <v>40</v>
      </c>
      <c r="K55" s="28">
        <f>'[2]2024-25'!$K$14</f>
        <v>40</v>
      </c>
      <c r="L55" s="30"/>
      <c r="M55" s="22">
        <f t="shared" si="4"/>
        <v>735</v>
      </c>
      <c r="P55" s="26">
        <f t="shared" si="5"/>
        <v>-396.49</v>
      </c>
    </row>
    <row r="56" spans="1:19" ht="13.9" x14ac:dyDescent="0.4">
      <c r="A56" s="52">
        <v>45689</v>
      </c>
      <c r="B56" s="18">
        <f>'Completed Breakdown 2024-25'!B36</f>
        <v>960</v>
      </c>
      <c r="C56" s="27">
        <f>'[2]2024-25'!$L$9</f>
        <v>131</v>
      </c>
      <c r="D56" s="28"/>
      <c r="E56" s="19">
        <f>'[2]2024-25'!$L$11</f>
        <v>95</v>
      </c>
      <c r="F56" s="28"/>
      <c r="G56" s="28"/>
      <c r="H56" s="28"/>
      <c r="I56" s="28"/>
      <c r="J56" s="28">
        <f>'Completed Breakdown 2024-25'!J36</f>
        <v>0</v>
      </c>
      <c r="K56" s="28">
        <f>'[2]2024-25'!$L$14</f>
        <v>50</v>
      </c>
      <c r="L56" s="30"/>
      <c r="M56" s="22">
        <f t="shared" si="4"/>
        <v>1236</v>
      </c>
      <c r="P56" s="26">
        <f t="shared" si="5"/>
        <v>-2787.51</v>
      </c>
    </row>
    <row r="57" spans="1:19" ht="13.9" x14ac:dyDescent="0.4">
      <c r="A57" s="52">
        <v>45717</v>
      </c>
      <c r="B57" s="18">
        <f>'Completed Breakdown 2024-25'!B37</f>
        <v>560</v>
      </c>
      <c r="C57" s="27">
        <f>'[2]2024-25'!$M$9</f>
        <v>100</v>
      </c>
      <c r="D57" s="34"/>
      <c r="E57" s="19">
        <f>'[2]2024-25'!$M$11</f>
        <v>95</v>
      </c>
      <c r="F57" s="34"/>
      <c r="G57" s="34"/>
      <c r="H57" s="34"/>
      <c r="I57" s="34"/>
      <c r="J57" s="28">
        <f>'Completed Breakdown 2024-25'!J37</f>
        <v>0</v>
      </c>
      <c r="K57" s="28">
        <f>'[2]2024-25'!$M$14</f>
        <v>0</v>
      </c>
      <c r="L57" s="35"/>
      <c r="M57" s="22">
        <f t="shared" si="4"/>
        <v>755</v>
      </c>
      <c r="P57" s="26">
        <f t="shared" si="5"/>
        <v>120.44000000000005</v>
      </c>
    </row>
    <row r="58" spans="1:19" ht="15.75" x14ac:dyDescent="0.4">
      <c r="A58" s="36" t="s">
        <v>91</v>
      </c>
      <c r="B58" s="18">
        <f>'Completed Breakdown 2024-25'!B38</f>
        <v>0</v>
      </c>
      <c r="C58" s="27">
        <v>0</v>
      </c>
      <c r="D58" s="28"/>
      <c r="E58" s="19">
        <v>0</v>
      </c>
      <c r="F58" s="28"/>
      <c r="G58" s="28"/>
      <c r="H58" s="28"/>
      <c r="I58" s="28"/>
      <c r="J58" s="28">
        <f>'Completed Breakdown 2024-25'!J38</f>
        <v>0</v>
      </c>
      <c r="K58" s="28">
        <v>0</v>
      </c>
      <c r="L58" s="30"/>
      <c r="M58" s="22">
        <f t="shared" si="4"/>
        <v>0</v>
      </c>
      <c r="P58" s="26">
        <f t="shared" si="5"/>
        <v>0</v>
      </c>
    </row>
    <row r="59" spans="1:19" ht="13.9" x14ac:dyDescent="0.4">
      <c r="A59" s="38" t="s">
        <v>81</v>
      </c>
      <c r="B59" s="39">
        <f t="shared" ref="B59:M59" si="6">SUM(B46:B58)</f>
        <v>7168.75</v>
      </c>
      <c r="C59" s="39">
        <f t="shared" si="6"/>
        <v>1704.2</v>
      </c>
      <c r="D59" s="40">
        <f t="shared" si="6"/>
        <v>1409.75</v>
      </c>
      <c r="E59" s="40">
        <f t="shared" si="6"/>
        <v>1160</v>
      </c>
      <c r="F59" s="40">
        <f t="shared" si="6"/>
        <v>0</v>
      </c>
      <c r="G59" s="41">
        <f t="shared" si="6"/>
        <v>0</v>
      </c>
      <c r="H59" s="41">
        <f t="shared" si="6"/>
        <v>0</v>
      </c>
      <c r="I59" s="41">
        <f t="shared" si="6"/>
        <v>0</v>
      </c>
      <c r="J59" s="40">
        <f t="shared" si="6"/>
        <v>1687.88</v>
      </c>
      <c r="K59" s="41">
        <f t="shared" si="6"/>
        <v>492</v>
      </c>
      <c r="L59" s="41">
        <f t="shared" si="6"/>
        <v>0</v>
      </c>
      <c r="M59" s="42">
        <f t="shared" si="6"/>
        <v>13622.58</v>
      </c>
      <c r="P59" s="26">
        <f t="shared" si="5"/>
        <v>-3738.3099999999995</v>
      </c>
      <c r="Q59" s="26"/>
    </row>
    <row r="61" spans="1:19" ht="13.9" x14ac:dyDescent="0.4">
      <c r="A61" s="111" t="s">
        <v>55</v>
      </c>
      <c r="B61" s="111"/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</row>
    <row r="62" spans="1:19" ht="52.5" x14ac:dyDescent="0.4">
      <c r="A62" s="53" t="s">
        <v>56</v>
      </c>
      <c r="B62" s="59" t="s">
        <v>67</v>
      </c>
      <c r="C62" s="59" t="s">
        <v>68</v>
      </c>
      <c r="D62" s="60" t="s">
        <v>69</v>
      </c>
      <c r="E62" s="60" t="s">
        <v>70</v>
      </c>
      <c r="F62" s="60" t="s">
        <v>102</v>
      </c>
      <c r="G62" s="60" t="s">
        <v>86</v>
      </c>
      <c r="H62" s="60" t="s">
        <v>101</v>
      </c>
      <c r="I62" s="60" t="s">
        <v>87</v>
      </c>
      <c r="J62" s="60" t="s">
        <v>88</v>
      </c>
      <c r="K62" s="60" t="s">
        <v>76</v>
      </c>
      <c r="L62" s="60" t="s">
        <v>77</v>
      </c>
      <c r="M62" s="60" t="s">
        <v>96</v>
      </c>
      <c r="N62" s="60" t="s">
        <v>103</v>
      </c>
      <c r="O62" s="60" t="s">
        <v>17</v>
      </c>
      <c r="P62" s="60" t="s">
        <v>90</v>
      </c>
      <c r="Q62" s="60" t="s">
        <v>79</v>
      </c>
      <c r="R62" s="67" t="s">
        <v>80</v>
      </c>
      <c r="S62" s="68" t="s">
        <v>81</v>
      </c>
    </row>
    <row r="63" spans="1:19" ht="13.9" x14ac:dyDescent="0.4">
      <c r="A63" s="52">
        <v>45383</v>
      </c>
      <c r="B63" s="18">
        <f>'Completed Breakdown 2024-25'!N26</f>
        <v>0</v>
      </c>
      <c r="C63" s="18"/>
      <c r="D63" s="19"/>
      <c r="E63" s="19"/>
      <c r="F63" s="19"/>
      <c r="G63" s="19"/>
      <c r="H63" s="19">
        <f>'Completed Breakdown 2024-25'!T26</f>
        <v>0</v>
      </c>
      <c r="I63" s="19"/>
      <c r="J63" s="19"/>
      <c r="K63" s="19">
        <f>'Completed Breakdown 2024-25'!W26</f>
        <v>2694.77</v>
      </c>
      <c r="L63" s="19">
        <f>'Completed Breakdown 2024-25'!X26</f>
        <v>0</v>
      </c>
      <c r="M63" s="19">
        <f>'Completed Breakdown 2024-25'!Y26</f>
        <v>0</v>
      </c>
      <c r="N63" s="19"/>
      <c r="O63" s="23">
        <f>'[2]2024-25'!$B$32</f>
        <v>220</v>
      </c>
      <c r="P63" s="19"/>
      <c r="Q63" s="24">
        <f>'Completed Breakdown 2024-25'!AC26</f>
        <v>40</v>
      </c>
      <c r="R63" s="21"/>
      <c r="S63" s="25">
        <f t="shared" ref="S63:S76" si="7">SUM(B63:R63)</f>
        <v>2954.77</v>
      </c>
    </row>
    <row r="64" spans="1:19" ht="13.9" x14ac:dyDescent="0.4">
      <c r="A64" s="52">
        <v>45413</v>
      </c>
      <c r="B64" s="18">
        <f>'Completed Breakdown 2024-25'!N27</f>
        <v>0</v>
      </c>
      <c r="C64" s="27"/>
      <c r="D64" s="28"/>
      <c r="E64" s="28"/>
      <c r="F64" s="28"/>
      <c r="G64" s="28"/>
      <c r="H64" s="19">
        <f>'Completed Breakdown 2024-25'!T27</f>
        <v>0</v>
      </c>
      <c r="I64" s="28"/>
      <c r="J64" s="28"/>
      <c r="K64" s="19">
        <f>'Completed Breakdown 2024-25'!W27</f>
        <v>1488.1600000000005</v>
      </c>
      <c r="L64" s="19">
        <f>'Completed Breakdown 2024-25'!X27</f>
        <v>0</v>
      </c>
      <c r="M64" s="19">
        <f>'Completed Breakdown 2024-25'!Y27</f>
        <v>1866.2</v>
      </c>
      <c r="N64" s="28"/>
      <c r="O64" s="31">
        <v>20</v>
      </c>
      <c r="P64" s="28"/>
      <c r="Q64" s="24">
        <f>'Completed Breakdown 2024-25'!AC27</f>
        <v>70</v>
      </c>
      <c r="R64" s="30"/>
      <c r="S64" s="25">
        <f t="shared" si="7"/>
        <v>3444.3600000000006</v>
      </c>
    </row>
    <row r="65" spans="1:19" ht="13.9" x14ac:dyDescent="0.4">
      <c r="A65" s="52">
        <v>45444</v>
      </c>
      <c r="B65" s="18">
        <f>'Completed Breakdown 2024-25'!N28</f>
        <v>0</v>
      </c>
      <c r="C65" s="27"/>
      <c r="D65" s="28"/>
      <c r="E65" s="28"/>
      <c r="F65" s="28"/>
      <c r="G65" s="28"/>
      <c r="H65" s="19">
        <f>'Completed Breakdown 2024-25'!T28</f>
        <v>0</v>
      </c>
      <c r="I65" s="28"/>
      <c r="J65" s="28"/>
      <c r="K65" s="19">
        <f>'Completed Breakdown 2024-25'!W28</f>
        <v>404.37</v>
      </c>
      <c r="L65" s="19">
        <f>'Completed Breakdown 2024-25'!X28</f>
        <v>140</v>
      </c>
      <c r="M65" s="19">
        <f>'Completed Breakdown 2024-25'!Y28</f>
        <v>0</v>
      </c>
      <c r="N65" s="28"/>
      <c r="O65" s="31">
        <v>0</v>
      </c>
      <c r="P65" s="28"/>
      <c r="Q65" s="24">
        <f>'Completed Breakdown 2024-25'!AC28</f>
        <v>53</v>
      </c>
      <c r="R65" s="30"/>
      <c r="S65" s="25">
        <f t="shared" si="7"/>
        <v>597.37</v>
      </c>
    </row>
    <row r="66" spans="1:19" ht="13.9" x14ac:dyDescent="0.4">
      <c r="A66" s="52">
        <v>45474</v>
      </c>
      <c r="B66" s="18">
        <f>'Completed Breakdown 2024-25'!N29</f>
        <v>0</v>
      </c>
      <c r="C66" s="27"/>
      <c r="D66" s="28"/>
      <c r="E66" s="28"/>
      <c r="F66" s="28"/>
      <c r="G66" s="28"/>
      <c r="H66" s="19">
        <f>'Completed Breakdown 2024-25'!T29</f>
        <v>26.65</v>
      </c>
      <c r="I66" s="28"/>
      <c r="J66" s="28"/>
      <c r="K66" s="19">
        <f>'Completed Breakdown 2024-25'!W29</f>
        <v>357.30999999999995</v>
      </c>
      <c r="L66" s="19">
        <f>'Completed Breakdown 2024-25'!X29</f>
        <v>0</v>
      </c>
      <c r="M66" s="19">
        <f>'Completed Breakdown 2024-25'!Y29</f>
        <v>816.72</v>
      </c>
      <c r="N66" s="28"/>
      <c r="O66" s="31">
        <v>0</v>
      </c>
      <c r="P66" s="28"/>
      <c r="Q66" s="24">
        <f>'Completed Breakdown 2024-25'!AC29</f>
        <v>45</v>
      </c>
      <c r="R66" s="30"/>
      <c r="S66" s="25">
        <f t="shared" si="7"/>
        <v>1245.6799999999998</v>
      </c>
    </row>
    <row r="67" spans="1:19" ht="13.9" x14ac:dyDescent="0.4">
      <c r="A67" s="52">
        <v>45505</v>
      </c>
      <c r="B67" s="18">
        <f>'Completed Breakdown 2024-25'!N30</f>
        <v>0</v>
      </c>
      <c r="C67" s="27"/>
      <c r="D67" s="28"/>
      <c r="E67" s="28"/>
      <c r="F67" s="28"/>
      <c r="G67" s="28"/>
      <c r="H67" s="19">
        <f>'Completed Breakdown 2024-25'!T30</f>
        <v>0</v>
      </c>
      <c r="I67" s="28"/>
      <c r="J67" s="28"/>
      <c r="K67" s="19">
        <f>'Completed Breakdown 2024-25'!W30</f>
        <v>575.37</v>
      </c>
      <c r="L67" s="19">
        <f>'Completed Breakdown 2024-25'!X30</f>
        <v>0</v>
      </c>
      <c r="M67" s="19">
        <f>'Completed Breakdown 2024-25'!Y30</f>
        <v>0</v>
      </c>
      <c r="N67" s="28"/>
      <c r="O67" s="31">
        <v>0</v>
      </c>
      <c r="P67" s="28"/>
      <c r="Q67" s="24">
        <f>'Completed Breakdown 2024-25'!AC30</f>
        <v>20</v>
      </c>
      <c r="R67" s="30"/>
      <c r="S67" s="25">
        <f t="shared" si="7"/>
        <v>595.37</v>
      </c>
    </row>
    <row r="68" spans="1:19" ht="13.9" x14ac:dyDescent="0.4">
      <c r="A68" s="52">
        <v>45536</v>
      </c>
      <c r="B68" s="18">
        <f>'Completed Breakdown 2024-25'!N31</f>
        <v>0</v>
      </c>
      <c r="C68" s="27"/>
      <c r="D68" s="28"/>
      <c r="E68" s="28"/>
      <c r="F68" s="28"/>
      <c r="G68" s="28"/>
      <c r="H68" s="19">
        <f>'Completed Breakdown 2024-25'!T31</f>
        <v>0</v>
      </c>
      <c r="I68" s="28"/>
      <c r="J68" s="28"/>
      <c r="K68" s="19">
        <f>'Completed Breakdown 2024-25'!W31</f>
        <v>281.2</v>
      </c>
      <c r="L68" s="19">
        <f>'Completed Breakdown 2024-25'!X31</f>
        <v>110</v>
      </c>
      <c r="M68" s="19">
        <f>'Completed Breakdown 2024-25'!Y31</f>
        <v>0</v>
      </c>
      <c r="N68" s="28"/>
      <c r="O68" s="31">
        <v>0</v>
      </c>
      <c r="P68" s="28"/>
      <c r="Q68" s="24">
        <f>'Completed Breakdown 2024-25'!AC31</f>
        <v>20</v>
      </c>
      <c r="R68" s="30"/>
      <c r="S68" s="25">
        <f t="shared" si="7"/>
        <v>411.2</v>
      </c>
    </row>
    <row r="69" spans="1:19" ht="13.9" x14ac:dyDescent="0.4">
      <c r="A69" s="52">
        <v>45566</v>
      </c>
      <c r="B69" s="18">
        <f>'Completed Breakdown 2024-25'!N32</f>
        <v>0</v>
      </c>
      <c r="C69" s="27"/>
      <c r="D69" s="28"/>
      <c r="E69" s="28"/>
      <c r="F69" s="28"/>
      <c r="G69" s="28"/>
      <c r="H69" s="19">
        <f>'Completed Breakdown 2024-25'!T32</f>
        <v>0</v>
      </c>
      <c r="I69" s="28"/>
      <c r="J69" s="28"/>
      <c r="K69" s="19">
        <f>'Completed Breakdown 2024-25'!W32</f>
        <v>492.28999999999996</v>
      </c>
      <c r="L69" s="19">
        <f>'Completed Breakdown 2024-25'!X32</f>
        <v>0</v>
      </c>
      <c r="M69" s="19">
        <f>'Completed Breakdown 2024-25'!Y32</f>
        <v>75</v>
      </c>
      <c r="N69" s="28"/>
      <c r="O69" s="31">
        <v>0</v>
      </c>
      <c r="P69" s="28"/>
      <c r="Q69" s="24">
        <f>'Completed Breakdown 2024-25'!AC32</f>
        <v>94</v>
      </c>
      <c r="R69" s="30"/>
      <c r="S69" s="25">
        <f t="shared" si="7"/>
        <v>661.29</v>
      </c>
    </row>
    <row r="70" spans="1:19" ht="13.9" x14ac:dyDescent="0.4">
      <c r="A70" s="52">
        <v>45597</v>
      </c>
      <c r="B70" s="18">
        <f>'Completed Breakdown 2024-25'!N33</f>
        <v>0</v>
      </c>
      <c r="C70" s="27"/>
      <c r="D70" s="28"/>
      <c r="E70" s="28"/>
      <c r="F70" s="28"/>
      <c r="G70" s="28"/>
      <c r="H70" s="19">
        <f>'Completed Breakdown 2024-25'!T33</f>
        <v>0</v>
      </c>
      <c r="I70" s="28"/>
      <c r="J70" s="28"/>
      <c r="K70" s="19">
        <f>'Completed Breakdown 2024-25'!W33</f>
        <v>504.74</v>
      </c>
      <c r="L70" s="19">
        <f>'Completed Breakdown 2024-25'!X33</f>
        <v>130</v>
      </c>
      <c r="M70" s="19">
        <f>'Completed Breakdown 2024-25'!Y33</f>
        <v>210.54</v>
      </c>
      <c r="N70" s="28"/>
      <c r="O70" s="31">
        <v>0</v>
      </c>
      <c r="P70" s="28"/>
      <c r="Q70" s="24">
        <f>'Completed Breakdown 2024-25'!AC33</f>
        <v>10</v>
      </c>
      <c r="R70" s="30"/>
      <c r="S70" s="25">
        <f t="shared" si="7"/>
        <v>855.28</v>
      </c>
    </row>
    <row r="71" spans="1:19" ht="13.9" x14ac:dyDescent="0.4">
      <c r="A71" s="52">
        <v>45627</v>
      </c>
      <c r="B71" s="18">
        <f>'Completed Breakdown 2024-25'!N34</f>
        <v>0</v>
      </c>
      <c r="C71" s="27"/>
      <c r="D71" s="28"/>
      <c r="E71" s="28"/>
      <c r="F71" s="28"/>
      <c r="G71" s="28"/>
      <c r="H71" s="19">
        <f>'Completed Breakdown 2024-25'!T34</f>
        <v>39.76</v>
      </c>
      <c r="I71" s="28"/>
      <c r="J71" s="28"/>
      <c r="K71" s="19">
        <f>'Completed Breakdown 2024-25'!W34</f>
        <v>608.27</v>
      </c>
      <c r="L71" s="19">
        <f>'Completed Breakdown 2024-25'!X34</f>
        <v>0</v>
      </c>
      <c r="M71" s="19">
        <f>'Completed Breakdown 2024-25'!Y34</f>
        <v>107.98</v>
      </c>
      <c r="N71" s="28"/>
      <c r="O71" s="31">
        <v>0</v>
      </c>
      <c r="P71" s="28"/>
      <c r="Q71" s="24">
        <f>'Completed Breakdown 2024-25'!AC34</f>
        <v>50</v>
      </c>
      <c r="R71" s="30"/>
      <c r="S71" s="25">
        <f t="shared" si="7"/>
        <v>806.01</v>
      </c>
    </row>
    <row r="72" spans="1:19" ht="13.9" x14ac:dyDescent="0.4">
      <c r="A72" s="52">
        <v>45658</v>
      </c>
      <c r="B72" s="18">
        <f>'Completed Breakdown 2024-25'!N35</f>
        <v>0</v>
      </c>
      <c r="C72" s="27"/>
      <c r="D72" s="28"/>
      <c r="E72" s="28"/>
      <c r="F72" s="28"/>
      <c r="G72" s="28"/>
      <c r="H72" s="19">
        <f>'Completed Breakdown 2024-25'!T35</f>
        <v>0</v>
      </c>
      <c r="I72" s="28"/>
      <c r="J72" s="28"/>
      <c r="K72" s="19">
        <f>'Completed Breakdown 2024-25'!W35</f>
        <v>610.42000000000007</v>
      </c>
      <c r="L72" s="19">
        <f>'Completed Breakdown 2024-25'!X35</f>
        <v>0</v>
      </c>
      <c r="M72" s="19">
        <f>'Completed Breakdown 2024-25'!Y35</f>
        <v>481.07</v>
      </c>
      <c r="N72" s="28"/>
      <c r="O72" s="31">
        <v>0</v>
      </c>
      <c r="P72" s="28"/>
      <c r="Q72" s="24">
        <f>'Completed Breakdown 2024-25'!AC35</f>
        <v>40</v>
      </c>
      <c r="R72" s="30"/>
      <c r="S72" s="25">
        <f t="shared" si="7"/>
        <v>1131.49</v>
      </c>
    </row>
    <row r="73" spans="1:19" ht="13.9" x14ac:dyDescent="0.4">
      <c r="A73" s="52">
        <v>45689</v>
      </c>
      <c r="B73" s="18">
        <f>'Completed Breakdown 2024-25'!N36</f>
        <v>0</v>
      </c>
      <c r="C73" s="27"/>
      <c r="D73" s="28"/>
      <c r="E73" s="28"/>
      <c r="F73" s="28"/>
      <c r="G73" s="28"/>
      <c r="H73" s="19">
        <f>'Completed Breakdown 2024-25'!T36</f>
        <v>0</v>
      </c>
      <c r="I73" s="28"/>
      <c r="J73" s="28"/>
      <c r="K73" s="19">
        <f>'Completed Breakdown 2024-25'!W36</f>
        <v>674.62000000000035</v>
      </c>
      <c r="L73" s="19">
        <f>'Completed Breakdown 2024-25'!X36</f>
        <v>0</v>
      </c>
      <c r="M73" s="19">
        <f>'Completed Breakdown 2024-25'!Y36</f>
        <v>258.89</v>
      </c>
      <c r="N73" s="28"/>
      <c r="O73" s="31">
        <v>0</v>
      </c>
      <c r="P73" s="28">
        <v>3000</v>
      </c>
      <c r="Q73" s="24">
        <f>'Completed Breakdown 2024-25'!AC36</f>
        <v>90</v>
      </c>
      <c r="R73" s="30"/>
      <c r="S73" s="25">
        <f t="shared" si="7"/>
        <v>4023.51</v>
      </c>
    </row>
    <row r="74" spans="1:19" ht="13.9" x14ac:dyDescent="0.4">
      <c r="A74" s="52">
        <v>45717</v>
      </c>
      <c r="B74" s="18">
        <f>'Completed Breakdown 2024-25'!N37</f>
        <v>0</v>
      </c>
      <c r="C74" s="33"/>
      <c r="D74" s="34"/>
      <c r="E74" s="34"/>
      <c r="F74" s="34"/>
      <c r="G74" s="34"/>
      <c r="H74" s="19">
        <f>'Completed Breakdown 2024-25'!T37</f>
        <v>0</v>
      </c>
      <c r="I74" s="34"/>
      <c r="J74" s="34"/>
      <c r="K74" s="19">
        <f>'Completed Breakdown 2024-25'!W37</f>
        <v>634.55999999999995</v>
      </c>
      <c r="L74" s="19">
        <f>'Completed Breakdown 2024-25'!X37</f>
        <v>0</v>
      </c>
      <c r="M74" s="19">
        <f>'Completed Breakdown 2024-25'!Y37</f>
        <v>0</v>
      </c>
      <c r="N74" s="34"/>
      <c r="O74" s="31">
        <v>0</v>
      </c>
      <c r="P74" s="34"/>
      <c r="Q74" s="24">
        <f>'Completed Breakdown 2024-25'!AC37</f>
        <v>0</v>
      </c>
      <c r="R74" s="35"/>
      <c r="S74" s="25">
        <f t="shared" si="7"/>
        <v>634.55999999999995</v>
      </c>
    </row>
    <row r="75" spans="1:19" ht="15.75" x14ac:dyDescent="0.4">
      <c r="A75" s="36" t="s">
        <v>91</v>
      </c>
      <c r="B75" s="18">
        <f>'Completed Breakdown 2024-25'!N38</f>
        <v>0</v>
      </c>
      <c r="C75" s="27"/>
      <c r="D75" s="28"/>
      <c r="E75" s="28"/>
      <c r="F75" s="28"/>
      <c r="G75" s="28"/>
      <c r="H75" s="19">
        <f>'Completed Breakdown 2024-25'!T38</f>
        <v>0</v>
      </c>
      <c r="I75" s="28"/>
      <c r="J75" s="28"/>
      <c r="K75" s="19">
        <f>'Completed Breakdown 2024-25'!W38</f>
        <v>0</v>
      </c>
      <c r="L75" s="19">
        <f>'Completed Breakdown 2024-25'!X38</f>
        <v>0</v>
      </c>
      <c r="M75" s="19">
        <f>'Completed Breakdown 2024-25'!Y38</f>
        <v>0</v>
      </c>
      <c r="N75" s="28"/>
      <c r="O75" s="31">
        <v>0</v>
      </c>
      <c r="P75" s="28"/>
      <c r="Q75" s="24">
        <f>'Completed Breakdown 2024-25'!AC38</f>
        <v>0</v>
      </c>
      <c r="R75" s="30"/>
      <c r="S75" s="25">
        <f t="shared" si="7"/>
        <v>0</v>
      </c>
    </row>
    <row r="76" spans="1:19" ht="13.9" x14ac:dyDescent="0.4">
      <c r="A76" s="38" t="s">
        <v>81</v>
      </c>
      <c r="B76" s="39">
        <f t="shared" ref="B76:R76" si="8">SUM(B63:B75)</f>
        <v>0</v>
      </c>
      <c r="C76" s="87">
        <f t="shared" si="8"/>
        <v>0</v>
      </c>
      <c r="D76" s="40">
        <f t="shared" si="8"/>
        <v>0</v>
      </c>
      <c r="E76" s="40">
        <f t="shared" si="8"/>
        <v>0</v>
      </c>
      <c r="F76" s="40">
        <f t="shared" si="8"/>
        <v>0</v>
      </c>
      <c r="G76" s="40">
        <f t="shared" si="8"/>
        <v>0</v>
      </c>
      <c r="H76" s="40">
        <f t="shared" si="8"/>
        <v>66.41</v>
      </c>
      <c r="I76" s="40">
        <f t="shared" si="8"/>
        <v>0</v>
      </c>
      <c r="J76" s="40">
        <f t="shared" si="8"/>
        <v>0</v>
      </c>
      <c r="K76" s="40">
        <f t="shared" si="8"/>
        <v>9326.08</v>
      </c>
      <c r="L76" s="40">
        <f t="shared" si="8"/>
        <v>380</v>
      </c>
      <c r="M76" s="40">
        <f t="shared" si="8"/>
        <v>3816.4</v>
      </c>
      <c r="N76" s="40">
        <f t="shared" si="8"/>
        <v>0</v>
      </c>
      <c r="O76" s="40">
        <f t="shared" si="8"/>
        <v>240</v>
      </c>
      <c r="P76" s="40">
        <f t="shared" si="8"/>
        <v>3000</v>
      </c>
      <c r="Q76" s="40">
        <f t="shared" si="8"/>
        <v>532</v>
      </c>
      <c r="R76" s="41">
        <f t="shared" si="8"/>
        <v>0</v>
      </c>
      <c r="S76" s="43">
        <f t="shared" si="7"/>
        <v>17360.89</v>
      </c>
    </row>
    <row r="77" spans="1:19" x14ac:dyDescent="0.35">
      <c r="C77" s="85"/>
    </row>
    <row r="78" spans="1:19" ht="13.9" x14ac:dyDescent="0.4">
      <c r="A78" s="44" t="s">
        <v>82</v>
      </c>
      <c r="B78" s="77">
        <v>8093.19</v>
      </c>
      <c r="C78" s="86"/>
    </row>
    <row r="79" spans="1:19" ht="13.9" x14ac:dyDescent="0.4">
      <c r="A79" s="46" t="s">
        <v>83</v>
      </c>
      <c r="B79" s="78">
        <f>M59-K59</f>
        <v>13130.58</v>
      </c>
      <c r="C79" s="86"/>
    </row>
    <row r="80" spans="1:19" ht="13.9" x14ac:dyDescent="0.4">
      <c r="A80" s="46" t="s">
        <v>84</v>
      </c>
      <c r="B80" s="78">
        <f>S76-Q76</f>
        <v>16828.89</v>
      </c>
      <c r="C80" s="86"/>
    </row>
    <row r="81" spans="1:3" ht="13.9" x14ac:dyDescent="0.4">
      <c r="A81" s="50" t="s">
        <v>85</v>
      </c>
      <c r="B81" s="79">
        <f>B78+B79-B80</f>
        <v>4394.880000000001</v>
      </c>
      <c r="C81" s="86"/>
    </row>
  </sheetData>
  <mergeCells count="4">
    <mergeCell ref="B2:M2"/>
    <mergeCell ref="A19:R19"/>
    <mergeCell ref="B44:M44"/>
    <mergeCell ref="A61:R61"/>
  </mergeCells>
  <pageMargins left="0.39370078740157483" right="0.39370078740157483" top="0.39370078740157483" bottom="0.39370078740157483" header="0" footer="0"/>
  <pageSetup paperSize="9" scale="68" fitToHeight="0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A7B82FE7-2C9E-4608-A9E1-3C1DBE99056B}"/>
</file>

<file path=customXml/itemProps2.xml><?xml version="1.0" encoding="utf-8"?>
<ds:datastoreItem xmlns:ds="http://schemas.openxmlformats.org/officeDocument/2006/customXml" ds:itemID="{C85A68CB-CC78-457C-8332-ADD24A8BD920}"/>
</file>

<file path=customXml/itemProps3.xml><?xml version="1.0" encoding="utf-8"?>
<ds:datastoreItem xmlns:ds="http://schemas.openxmlformats.org/officeDocument/2006/customXml" ds:itemID="{9651D02A-8D2A-4056-8F3C-0DED9C69C9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Front Sheet 2025-26 </vt:lpstr>
      <vt:lpstr>Breakdown 2025-26</vt:lpstr>
      <vt:lpstr>Completed Front_Sheet 2024-25</vt:lpstr>
      <vt:lpstr>Completed Breakdown 2024-25</vt:lpstr>
      <vt:lpstr>Printout 24-25</vt:lpstr>
      <vt:lpstr>'Breakdown 2025-26'!Print_Area</vt:lpstr>
      <vt:lpstr>'Printout 24-25'!Print_Area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mark anderson</cp:lastModifiedBy>
  <cp:lastPrinted>2026-03-21T14:28:05Z</cp:lastPrinted>
  <dcterms:created xsi:type="dcterms:W3CDTF">2024-04-14T14:44:13Z</dcterms:created>
  <dcterms:modified xsi:type="dcterms:W3CDTF">2026-03-21T15:00:44Z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