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1.xml" ContentType="application/vnd.ms-excel.threaded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B60825750630E756/Documents/CRAIL PRESERVATION SOCIETY/"/>
    </mc:Choice>
  </mc:AlternateContent>
  <xr:revisionPtr revIDLastSave="0" documentId="14_{827FFCE7-6876-42B7-8D58-D528911C11E0}" xr6:coauthVersionLast="47" xr6:coauthVersionMax="47" xr10:uidLastSave="{00000000-0000-0000-0000-000000000000}"/>
  <bookViews>
    <workbookView xWindow="-108" yWindow="-108" windowWidth="23256" windowHeight="12456" tabRatio="711" activeTab="1" xr2:uid="{00000000-000D-0000-FFFF-FFFF00000000}"/>
  </bookViews>
  <sheets>
    <sheet name="Receipts" sheetId="2" r:id="rId1"/>
    <sheet name="Payments" sheetId="3" r:id="rId2"/>
    <sheet name="Summary of R &amp; P Totals" sheetId="8" r:id="rId3"/>
    <sheet name="Bank Balances" sheetId="9" r:id="rId4"/>
    <sheet name="Donations " sheetId="10" r:id="rId5"/>
    <sheet name="Charitable Activites " sheetId="12" r:id="rId6"/>
    <sheet name="Fund Balances" sheetId="13" r:id="rId7"/>
    <sheet name="Sheet1" sheetId="14" r:id="rId8"/>
  </sheets>
  <definedNames>
    <definedName name="_xlnm._FilterDatabase" localSheetId="1" hidden="1">Payments!$A$1:$L$21</definedName>
    <definedName name="_xlnm.Print_Area" localSheetId="3">'Bank Balances'!$A$1:$J$21</definedName>
    <definedName name="_xlnm.Print_Area" localSheetId="5">'Charitable Activites '!$A$1:$H$13</definedName>
    <definedName name="_xlnm.Print_Area" localSheetId="4">'Donations '!$A$1:$H$8</definedName>
    <definedName name="_xlnm.Print_Area" localSheetId="6">'Fund Balances'!$A$1:$G$12</definedName>
    <definedName name="_xlnm.Print_Area" localSheetId="1">Payments!$A$1:$L$64</definedName>
    <definedName name="_xlnm.Print_Area" localSheetId="0">Receipts!$A$1:$X$86</definedName>
    <definedName name="_xlnm.Print_Area" localSheetId="2">'Summary of R &amp; P Totals'!$A$1:$F$36</definedName>
    <definedName name="_xlnm.Print_Titles" localSheetId="0">Receipts!$1:$3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2" l="1"/>
  <c r="F4" i="12"/>
  <c r="F5" i="12"/>
  <c r="F6" i="12"/>
  <c r="F7" i="12"/>
  <c r="F8" i="12"/>
  <c r="F9" i="12"/>
  <c r="F10" i="12"/>
  <c r="F11" i="12"/>
  <c r="F12" i="12"/>
  <c r="F2" i="12"/>
  <c r="F3" i="10"/>
  <c r="F4" i="10"/>
  <c r="F5" i="10"/>
  <c r="F6" i="10"/>
  <c r="F7" i="10"/>
  <c r="F8" i="10"/>
  <c r="F2" i="10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B6" i="10"/>
  <c r="B7" i="10"/>
  <c r="E5" i="10"/>
  <c r="B2" i="10"/>
  <c r="B29" i="8"/>
  <c r="N57" i="3"/>
  <c r="N58" i="3"/>
  <c r="N59" i="3"/>
  <c r="N60" i="3"/>
  <c r="N61" i="3"/>
  <c r="C2" i="9"/>
  <c r="B8" i="13"/>
  <c r="F23" i="8"/>
  <c r="F22" i="8"/>
  <c r="E22" i="8"/>
  <c r="D22" i="8"/>
  <c r="C22" i="8"/>
  <c r="B22" i="8"/>
  <c r="H8" i="10"/>
  <c r="M66" i="3"/>
  <c r="F8" i="9"/>
  <c r="E8" i="9"/>
  <c r="D8" i="9"/>
  <c r="C8" i="9"/>
  <c r="I24" i="8"/>
  <c r="J24" i="8"/>
  <c r="K24" i="8"/>
  <c r="H24" i="8"/>
  <c r="L24" i="8"/>
  <c r="L23" i="8"/>
  <c r="L22" i="8"/>
  <c r="L21" i="8"/>
  <c r="L16" i="8"/>
  <c r="L17" i="8"/>
  <c r="L18" i="8"/>
  <c r="L15" i="8"/>
  <c r="L6" i="8"/>
  <c r="L7" i="8"/>
  <c r="L8" i="8"/>
  <c r="L9" i="8"/>
  <c r="L10" i="8"/>
  <c r="L11" i="8"/>
  <c r="L5" i="8"/>
  <c r="F83" i="2"/>
  <c r="F85" i="2" s="1"/>
  <c r="G83" i="2"/>
  <c r="G85" i="2" s="1"/>
  <c r="H83" i="2"/>
  <c r="H85" i="2" s="1"/>
  <c r="I83" i="2"/>
  <c r="I85" i="2" s="1"/>
  <c r="J83" i="2"/>
  <c r="J85" i="2" s="1"/>
  <c r="K83" i="2"/>
  <c r="K85" i="2" s="1"/>
  <c r="L83" i="2"/>
  <c r="L85" i="2" s="1"/>
  <c r="M83" i="2"/>
  <c r="M85" i="2" s="1"/>
  <c r="N83" i="2"/>
  <c r="N85" i="2" s="1"/>
  <c r="O83" i="2"/>
  <c r="O85" i="2" s="1"/>
  <c r="P83" i="2"/>
  <c r="P85" i="2" s="1"/>
  <c r="Q83" i="2"/>
  <c r="Q85" i="2" s="1"/>
  <c r="R83" i="2"/>
  <c r="R85" i="2" s="1"/>
  <c r="S83" i="2"/>
  <c r="S85" i="2" s="1"/>
  <c r="T83" i="2"/>
  <c r="T85" i="2" s="1"/>
  <c r="U83" i="2"/>
  <c r="U85" i="2" s="1"/>
  <c r="V83" i="2"/>
  <c r="V85" i="2" s="1"/>
  <c r="E83" i="2"/>
  <c r="E85" i="2" s="1"/>
  <c r="D83" i="2"/>
  <c r="D85" i="2" s="1"/>
  <c r="X7" i="2"/>
  <c r="X8" i="2"/>
  <c r="X9" i="2"/>
  <c r="X5" i="2"/>
  <c r="X6" i="2"/>
  <c r="X4" i="2"/>
  <c r="N12" i="3"/>
  <c r="N13" i="3"/>
  <c r="J19" i="8"/>
  <c r="J12" i="8"/>
  <c r="J12" i="9"/>
  <c r="C17" i="9"/>
  <c r="C16" i="9"/>
  <c r="N2" i="3"/>
  <c r="F6" i="13"/>
  <c r="E6" i="13"/>
  <c r="D6" i="13"/>
  <c r="C6" i="13"/>
  <c r="C13" i="12"/>
  <c r="D13" i="12"/>
  <c r="E13" i="12"/>
  <c r="B13" i="12"/>
  <c r="D8" i="10"/>
  <c r="C15" i="9"/>
  <c r="B33" i="8"/>
  <c r="C19" i="9" s="1"/>
  <c r="K66" i="3"/>
  <c r="L66" i="3"/>
  <c r="J66" i="3"/>
  <c r="G66" i="3"/>
  <c r="N62" i="3"/>
  <c r="N47" i="3"/>
  <c r="N51" i="3"/>
  <c r="N52" i="3"/>
  <c r="N53" i="3"/>
  <c r="N54" i="3"/>
  <c r="N55" i="3"/>
  <c r="N56" i="3"/>
  <c r="N50" i="3"/>
  <c r="N44" i="3"/>
  <c r="N45" i="3"/>
  <c r="N46" i="3"/>
  <c r="N48" i="3"/>
  <c r="N49" i="3"/>
  <c r="N63" i="3"/>
  <c r="N41" i="3"/>
  <c r="N42" i="3"/>
  <c r="N43" i="3"/>
  <c r="N36" i="3"/>
  <c r="N33" i="3"/>
  <c r="N34" i="3"/>
  <c r="N35" i="3"/>
  <c r="N37" i="3"/>
  <c r="N38" i="3"/>
  <c r="N39" i="3"/>
  <c r="N40" i="3"/>
  <c r="N14" i="3"/>
  <c r="N6" i="3"/>
  <c r="N7" i="3"/>
  <c r="N8" i="3"/>
  <c r="N9" i="3"/>
  <c r="N10" i="3"/>
  <c r="N11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G8" i="9" l="1"/>
  <c r="E86" i="2"/>
  <c r="L86" i="2"/>
  <c r="G67" i="3" s="1"/>
  <c r="X85" i="2"/>
  <c r="V86" i="2"/>
  <c r="L67" i="3" s="1"/>
  <c r="S86" i="2"/>
  <c r="K67" i="3" s="1"/>
  <c r="P86" i="2"/>
  <c r="J67" i="3" s="1"/>
  <c r="G6" i="13"/>
  <c r="G3" i="13"/>
  <c r="E8" i="10"/>
  <c r="C8" i="10"/>
  <c r="B8" i="10"/>
  <c r="H13" i="12"/>
  <c r="E64" i="3"/>
  <c r="F64" i="3"/>
  <c r="G64" i="3"/>
  <c r="B16" i="8" s="1"/>
  <c r="H64" i="3"/>
  <c r="B17" i="8" s="1"/>
  <c r="I64" i="3"/>
  <c r="B18" i="8" s="1"/>
  <c r="F18" i="8" s="1"/>
  <c r="J64" i="3"/>
  <c r="K64" i="3"/>
  <c r="L64" i="3"/>
  <c r="B6" i="8"/>
  <c r="B7" i="8"/>
  <c r="B8" i="8"/>
  <c r="B9" i="8"/>
  <c r="F9" i="8" s="1"/>
  <c r="B10" i="8"/>
  <c r="F10" i="8" s="1"/>
  <c r="C6" i="8"/>
  <c r="C7" i="8"/>
  <c r="D6" i="8"/>
  <c r="D7" i="8"/>
  <c r="E6" i="8"/>
  <c r="E7" i="8"/>
  <c r="H19" i="8"/>
  <c r="I19" i="8"/>
  <c r="K19" i="8"/>
  <c r="H12" i="8"/>
  <c r="I12" i="8"/>
  <c r="K12" i="8"/>
  <c r="N5" i="3"/>
  <c r="N4" i="3"/>
  <c r="D64" i="3"/>
  <c r="M67" i="3" l="1"/>
  <c r="X86" i="2"/>
  <c r="D5" i="8"/>
  <c r="D12" i="8" s="1"/>
  <c r="E4" i="13" s="1"/>
  <c r="E5" i="8"/>
  <c r="E12" i="8" s="1"/>
  <c r="C5" i="8"/>
  <c r="C12" i="8" s="1"/>
  <c r="B5" i="8"/>
  <c r="J68" i="3"/>
  <c r="C16" i="8"/>
  <c r="C19" i="8" s="1"/>
  <c r="K68" i="3"/>
  <c r="D16" i="8"/>
  <c r="D19" i="8" s="1"/>
  <c r="L68" i="3"/>
  <c r="E16" i="8"/>
  <c r="E19" i="8" s="1"/>
  <c r="F5" i="13" s="1"/>
  <c r="B15" i="8"/>
  <c r="F15" i="8" s="1"/>
  <c r="G68" i="3"/>
  <c r="F6" i="8"/>
  <c r="F17" i="8"/>
  <c r="F7" i="8"/>
  <c r="K21" i="8"/>
  <c r="L19" i="8"/>
  <c r="F13" i="12"/>
  <c r="F8" i="8"/>
  <c r="L12" i="8"/>
  <c r="X83" i="2"/>
  <c r="D21" i="8" l="1"/>
  <c r="D4" i="13"/>
  <c r="C21" i="8"/>
  <c r="C24" i="8" s="1"/>
  <c r="C26" i="8" s="1"/>
  <c r="F4" i="13"/>
  <c r="F8" i="13" s="1"/>
  <c r="E21" i="8"/>
  <c r="M68" i="3"/>
  <c r="M69" i="3" s="1"/>
  <c r="F5" i="8"/>
  <c r="F12" i="8" s="1"/>
  <c r="L69" i="3"/>
  <c r="L71" i="3" s="1"/>
  <c r="B12" i="8"/>
  <c r="C4" i="13" s="1"/>
  <c r="K69" i="3"/>
  <c r="K71" i="3" s="1"/>
  <c r="J69" i="3"/>
  <c r="J71" i="3" s="1"/>
  <c r="G69" i="3"/>
  <c r="G71" i="3" s="1"/>
  <c r="E5" i="13"/>
  <c r="E8" i="13" s="1"/>
  <c r="D5" i="13"/>
  <c r="F16" i="8"/>
  <c r="F19" i="8" s="1"/>
  <c r="B19" i="8"/>
  <c r="D10" i="9" l="1"/>
  <c r="D12" i="9" s="1"/>
  <c r="D8" i="13"/>
  <c r="G4" i="13"/>
  <c r="B21" i="8"/>
  <c r="F21" i="8" s="1"/>
  <c r="M71" i="3"/>
  <c r="D24" i="8"/>
  <c r="D26" i="8" s="1"/>
  <c r="E10" i="9"/>
  <c r="E12" i="9" s="1"/>
  <c r="C5" i="13"/>
  <c r="F10" i="9"/>
  <c r="F12" i="9" s="1"/>
  <c r="C10" i="9" l="1"/>
  <c r="B24" i="8"/>
  <c r="G5" i="13"/>
  <c r="E24" i="8"/>
  <c r="E26" i="8" s="1"/>
  <c r="F24" i="8" l="1"/>
  <c r="B34" i="8" s="1"/>
  <c r="C7" i="13" l="1"/>
  <c r="B25" i="8"/>
  <c r="B26" i="8" s="1"/>
  <c r="F26" i="8" s="1"/>
  <c r="C12" i="9"/>
  <c r="G12" i="9" s="1"/>
  <c r="G21" i="9" s="1"/>
  <c r="G10" i="9"/>
  <c r="G7" i="13" l="1"/>
  <c r="C8" i="13"/>
  <c r="G8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tc={F9E7DA7D-B192-402E-90B2-253A1745A2DE}</author>
  </authors>
  <commentList>
    <comment ref="A24" authorId="0" shapeId="0" xr:uid="{F9E7DA7D-B192-402E-90B2-253A1745A2D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AFTER YTD RECEIPTS &amp; PAYMENTS </t>
      </text>
    </comment>
  </commentList>
</comments>
</file>

<file path=xl/sharedStrings.xml><?xml version="1.0" encoding="utf-8"?>
<sst xmlns="http://schemas.openxmlformats.org/spreadsheetml/2006/main" count="346" uniqueCount="278">
  <si>
    <t>Ref</t>
  </si>
  <si>
    <t>SWB             7 day</t>
  </si>
  <si>
    <t>Grants</t>
  </si>
  <si>
    <t>Fund raising</t>
  </si>
  <si>
    <t>Subs income</t>
  </si>
  <si>
    <t>Totals</t>
  </si>
  <si>
    <t>C/A</t>
  </si>
  <si>
    <t>Unrestricted Funds</t>
  </si>
  <si>
    <t>Cost of Fund Raising</t>
  </si>
  <si>
    <t>Cost of Charitable Activities</t>
  </si>
  <si>
    <t>Donations</t>
  </si>
  <si>
    <t>Donations &amp; Legacies</t>
  </si>
  <si>
    <t>Bank Interest</t>
  </si>
  <si>
    <t>SWB  90 day</t>
  </si>
  <si>
    <t>Rental Income/Insure Refund</t>
  </si>
  <si>
    <t xml:space="preserve">     </t>
  </si>
  <si>
    <t>Kirkyard (RF)</t>
  </si>
  <si>
    <t>Denburn Park (RF)</t>
  </si>
  <si>
    <t>Donations Legacies Gift Aid</t>
  </si>
  <si>
    <t>Denburn Pk (RF)</t>
  </si>
  <si>
    <t xml:space="preserve">BT Broadband </t>
  </si>
  <si>
    <t>c/a Check</t>
  </si>
  <si>
    <t xml:space="preserve">HI Acc </t>
  </si>
  <si>
    <t>HI Acc   …800</t>
  </si>
  <si>
    <t>Gen Acc       …030</t>
  </si>
  <si>
    <t>Cost of Governance (eg FVA)</t>
  </si>
  <si>
    <t xml:space="preserve">Unrestricted </t>
  </si>
  <si>
    <t xml:space="preserve">Restricted </t>
  </si>
  <si>
    <t xml:space="preserve">Receipts </t>
  </si>
  <si>
    <t xml:space="preserve">Grants </t>
  </si>
  <si>
    <t xml:space="preserve">Fund-raising events </t>
  </si>
  <si>
    <t xml:space="preserve">Bank &amp; investment income </t>
  </si>
  <si>
    <t xml:space="preserve">Subscription income </t>
  </si>
  <si>
    <t xml:space="preserve">Total Receipts </t>
  </si>
  <si>
    <t xml:space="preserve">Payments </t>
  </si>
  <si>
    <t xml:space="preserve">Cost of fund-raising </t>
  </si>
  <si>
    <t xml:space="preserve">Cost of charitable activities </t>
  </si>
  <si>
    <t xml:space="preserve">Donations out </t>
  </si>
  <si>
    <t xml:space="preserve">Cost of governance </t>
  </si>
  <si>
    <t xml:space="preserve">Total Payments </t>
  </si>
  <si>
    <t xml:space="preserve">Donations, Legacies &amp; Gift Aid </t>
  </si>
  <si>
    <t>Total</t>
  </si>
  <si>
    <t xml:space="preserve">Insurance &amp; Rental Income </t>
  </si>
  <si>
    <t xml:space="preserve">CRAIL PRESERVATION SOCIETY </t>
  </si>
  <si>
    <t xml:space="preserve">Total </t>
  </si>
  <si>
    <t>Unrestricted</t>
  </si>
  <si>
    <t>Funds Reconciliation</t>
  </si>
  <si>
    <t>Other Income</t>
  </si>
  <si>
    <t xml:space="preserve">Property Maintenance </t>
  </si>
  <si>
    <t>Planning Fees</t>
  </si>
  <si>
    <t xml:space="preserve">Museum Building Insurance </t>
  </si>
  <si>
    <t>Property/Liability Insurance</t>
  </si>
  <si>
    <t>Printing and Stationary</t>
  </si>
  <si>
    <t>Community Expenditure</t>
  </si>
  <si>
    <t xml:space="preserve">Conservation Report </t>
  </si>
  <si>
    <t>Architect's Fees</t>
  </si>
  <si>
    <t>Legal Fees</t>
  </si>
  <si>
    <t xml:space="preserve">Membership Costs </t>
  </si>
  <si>
    <t>Kirkyard</t>
  </si>
  <si>
    <t>Denburn Park</t>
  </si>
  <si>
    <t xml:space="preserve">Crail Wine Club </t>
  </si>
  <si>
    <t>Scotland's Garden Scheme</t>
  </si>
  <si>
    <t>Doocot Donations</t>
  </si>
  <si>
    <t xml:space="preserve">Other Donations </t>
  </si>
  <si>
    <t xml:space="preserve">Gift Aid Refund </t>
  </si>
  <si>
    <t>Anon - Denburn Wood</t>
  </si>
  <si>
    <t>Doocot</t>
  </si>
  <si>
    <t>Doocot (RF)</t>
  </si>
  <si>
    <t xml:space="preserve">Date </t>
  </si>
  <si>
    <t>Receipt Detail</t>
  </si>
  <si>
    <t>Payment Detail</t>
  </si>
  <si>
    <t>Date</t>
  </si>
  <si>
    <t>Opening Bal</t>
  </si>
  <si>
    <t>Starting Fund Bal</t>
  </si>
  <si>
    <t>Add Total Receipts</t>
  </si>
  <si>
    <t>Deduct Payments</t>
  </si>
  <si>
    <t xml:space="preserve">Fund Balances </t>
  </si>
  <si>
    <t>Inter-Fund Xfers</t>
  </si>
  <si>
    <t xml:space="preserve">New Fund Balances </t>
  </si>
  <si>
    <t xml:space="preserve">Running Total Receipts </t>
  </si>
  <si>
    <t xml:space="preserve">Restricted Funds </t>
  </si>
  <si>
    <t>Funds</t>
  </si>
  <si>
    <t>RBS Business High Interest Acc</t>
  </si>
  <si>
    <t>RBS General Acc</t>
  </si>
  <si>
    <t>Calculated Cash at Bank FYE</t>
  </si>
  <si>
    <t xml:space="preserve">Restricted Kirkyard      </t>
  </si>
  <si>
    <t>Restricted Denburn Park</t>
  </si>
  <si>
    <t>Restricted Doocot</t>
  </si>
  <si>
    <t>Donations Source</t>
  </si>
  <si>
    <t xml:space="preserve">Unrestricted Fund </t>
  </si>
  <si>
    <t>Restricted Kirkyard Fund</t>
  </si>
  <si>
    <t>Restricted D'burn Park Fund</t>
  </si>
  <si>
    <t>Restricted Doocot Fund</t>
  </si>
  <si>
    <t>Total 2024</t>
  </si>
  <si>
    <t xml:space="preserve">RBS BHIA </t>
  </si>
  <si>
    <t xml:space="preserve">RBS General Acc </t>
  </si>
  <si>
    <t>Fund Balance</t>
  </si>
  <si>
    <t xml:space="preserve">Denburn Pk </t>
  </si>
  <si>
    <t xml:space="preserve">Doocot </t>
  </si>
  <si>
    <t>Fund Balances</t>
  </si>
  <si>
    <t>Receipts for year</t>
  </si>
  <si>
    <t xml:space="preserve">Payments for Year </t>
  </si>
  <si>
    <t>Inter-fund Transfers</t>
  </si>
  <si>
    <t>Variance Actual v Calculated this FY</t>
  </si>
  <si>
    <t>Financial year 2024/2025</t>
  </si>
  <si>
    <t>PAYMENTS FOR YEAR</t>
  </si>
  <si>
    <t>FINANCIAL YEAR 2024/2025</t>
  </si>
  <si>
    <t>FY2024/25</t>
  </si>
  <si>
    <t>FY 2023/24</t>
  </si>
  <si>
    <t>P1</t>
  </si>
  <si>
    <t>P2</t>
  </si>
  <si>
    <t>GARDEN MOWERS &amp; TOOLS - MACHINE HIRE</t>
  </si>
  <si>
    <t>P3</t>
  </si>
  <si>
    <t>D GOWANS EXPENSES - PETROL FOR MOWER</t>
  </si>
  <si>
    <t>P MCMAHON EXPENSES - A4 PAPER</t>
  </si>
  <si>
    <t>P4</t>
  </si>
  <si>
    <t>BOB MEIKLE - GRASS CUTTING FEE DENBURN</t>
  </si>
  <si>
    <t>P5</t>
  </si>
  <si>
    <t>JOHN RENSHAW - DOOCOT 5 YR REPORT</t>
  </si>
  <si>
    <t>P6</t>
  </si>
  <si>
    <t xml:space="preserve">APPLETREEMAN - 48 TREES FOR DENBURN </t>
  </si>
  <si>
    <t>P7</t>
  </si>
  <si>
    <t xml:space="preserve">BOB MEIKLE - DENBURN GRASS CUT </t>
  </si>
  <si>
    <t>P8</t>
  </si>
  <si>
    <t xml:space="preserve">APPLETREEMAN - STAKES &amp; TIES </t>
  </si>
  <si>
    <t>P9</t>
  </si>
  <si>
    <t>D GOWANS EXPENSES - STATIONERY/WINE</t>
  </si>
  <si>
    <t>P10</t>
  </si>
  <si>
    <t xml:space="preserve">CO-OP - 8 x 2ND CLASS STAMPS </t>
  </si>
  <si>
    <t>R1</t>
  </si>
  <si>
    <t xml:space="preserve">STRIPE FEES FOR DEC SUBS &amp; DONATIONS </t>
  </si>
  <si>
    <t>R2</t>
  </si>
  <si>
    <t xml:space="preserve">DONATIONS TO DOOCOT </t>
  </si>
  <si>
    <t>AUTO</t>
  </si>
  <si>
    <t xml:space="preserve">INTEREST </t>
  </si>
  <si>
    <t>R3</t>
  </si>
  <si>
    <t xml:space="preserve">RACHEL SCHREITER - SUBS </t>
  </si>
  <si>
    <t>ANON DONATION [VIA D GOWANS]</t>
  </si>
  <si>
    <t>S PARTINGTON - SUBS</t>
  </si>
  <si>
    <t xml:space="preserve">A GILES - SUBS </t>
  </si>
  <si>
    <t>R MACKENZIE DODDS - SUBS</t>
  </si>
  <si>
    <t>R8</t>
  </si>
  <si>
    <t>R4</t>
  </si>
  <si>
    <t>R5</t>
  </si>
  <si>
    <t>R6</t>
  </si>
  <si>
    <t>R7</t>
  </si>
  <si>
    <t>E MCMAHON - SUBS [STRIPE]</t>
  </si>
  <si>
    <t>R9</t>
  </si>
  <si>
    <t>K JACKSON WILLIAMS - SUBS [STRIPE]</t>
  </si>
  <si>
    <t>P11</t>
  </si>
  <si>
    <t>WIFI FOR DOOCOT</t>
  </si>
  <si>
    <t>P12</t>
  </si>
  <si>
    <t>WILDFLOWERS GB - SEEDS FOR DENBURN</t>
  </si>
  <si>
    <t>P13</t>
  </si>
  <si>
    <t>LONDON GBN - SEEDS FOR DENBURN</t>
  </si>
  <si>
    <t>P14</t>
  </si>
  <si>
    <t xml:space="preserve">D GOWANS EXPENSES - PETROL FOR ROTIVATOR </t>
  </si>
  <si>
    <t>P15</t>
  </si>
  <si>
    <t xml:space="preserve">HL TREE SERVICES - FELLING STORM DAMAGED TREE </t>
  </si>
  <si>
    <t>Surplus/Deficit YTD</t>
  </si>
  <si>
    <t>Fund Opening Balances 1/11/24</t>
  </si>
  <si>
    <t>Inter-Fund Transfers YTD</t>
  </si>
  <si>
    <t xml:space="preserve">SCOT WIDOWS - QTRLY  INTEREST </t>
  </si>
  <si>
    <t xml:space="preserve">RBS MTHLY INTEREST </t>
  </si>
  <si>
    <t>R10</t>
  </si>
  <si>
    <t>D GOWANS - EXPENSES FOR CPS AGM</t>
  </si>
  <si>
    <t>P17</t>
  </si>
  <si>
    <t>P16</t>
  </si>
  <si>
    <t>GARDEN MOWERS @ TOOLS - ROTIVATOR HIRE</t>
  </si>
  <si>
    <t>ALL DEC '24 SUBS &amp; DONATIONS (STRIPE)</t>
  </si>
  <si>
    <t>R11</t>
  </si>
  <si>
    <t>SUB @ DONATION - S DANSKIN</t>
  </si>
  <si>
    <t>P18</t>
  </si>
  <si>
    <t>P19</t>
  </si>
  <si>
    <t>D GOWAN - EXPENSES - PLANTS FOR SCHOOL RE DIG</t>
  </si>
  <si>
    <t>A ANDERSTREM - SUBS (VIA PMcM)</t>
  </si>
  <si>
    <t xml:space="preserve">ANNUAL INSURANCE FOR CRAIL MUSEUM </t>
  </si>
  <si>
    <t>R12</t>
  </si>
  <si>
    <t>REIMBURSEMENT FROM CRAUIL MUSEUM</t>
  </si>
  <si>
    <t>R13</t>
  </si>
  <si>
    <t xml:space="preserve">DONATION FROM CRAIL WINE CLUB </t>
  </si>
  <si>
    <t>P20</t>
  </si>
  <si>
    <t>EBAY - SANDING DISCS FOR BENCH REFURBS</t>
  </si>
  <si>
    <t>P21</t>
  </si>
  <si>
    <t>NAT WILDFLOWERS - SEEDS FOR DENBURN PARK</t>
  </si>
  <si>
    <t>Restricted</t>
  </si>
  <si>
    <t>denburn Park</t>
  </si>
  <si>
    <t>Opening Cash at Banks 1/11/24</t>
  </si>
  <si>
    <t>Surplus/Deficit for YTD</t>
  </si>
  <si>
    <t>Total Cash at Bank  YTD</t>
  </si>
  <si>
    <t>2024/25</t>
  </si>
  <si>
    <t>2023/4</t>
  </si>
  <si>
    <t xml:space="preserve">Adjusted Fund Balances </t>
  </si>
  <si>
    <t>Add ANY Variance +/-</t>
  </si>
  <si>
    <t>Total YE2024</t>
  </si>
  <si>
    <t>Total YE2025</t>
  </si>
  <si>
    <t>Nature  of Spend 2024/25</t>
  </si>
  <si>
    <t>P22</t>
  </si>
  <si>
    <t>PATHHEAD NURSERIES - SEED POTATOES</t>
  </si>
  <si>
    <t>P23</t>
  </si>
  <si>
    <t>BOB MEIKLE - GRASS CUTTING DENBURN PK</t>
  </si>
  <si>
    <t>P24</t>
  </si>
  <si>
    <t>BT GROUP - BROADBAND FOR DOOCOT</t>
  </si>
  <si>
    <t>ANON DONATION</t>
  </si>
  <si>
    <t>R14</t>
  </si>
  <si>
    <t>RBS MTHLY INTEREST</t>
  </si>
  <si>
    <t>R15</t>
  </si>
  <si>
    <t>R16</t>
  </si>
  <si>
    <t>R17</t>
  </si>
  <si>
    <t xml:space="preserve">Hampshire Bank Trust </t>
  </si>
  <si>
    <t>Add back Correction Below</t>
  </si>
  <si>
    <t>P25</t>
  </si>
  <si>
    <t>D GOWAN - EXPENSES - SEEDS FOR DENBURN PK</t>
  </si>
  <si>
    <t>P26</t>
  </si>
  <si>
    <t>ANNUAL MICROSOFT SUBS FOR P McMAHON</t>
  </si>
  <si>
    <t>R18</t>
  </si>
  <si>
    <t>HMRC GIFT AID FY2022/23</t>
  </si>
  <si>
    <t>R19</t>
  </si>
  <si>
    <t>HMRC GIFT AID FY2023/24</t>
  </si>
  <si>
    <t xml:space="preserve">NB: Variance suspected as a result of linked RBS bank accounts which give a confused/inaccurate combined balance </t>
  </si>
  <si>
    <t>The RBS accounts have now been de-linked for better accuracy</t>
  </si>
  <si>
    <t>Fund Balances for FYE 31/10/25</t>
  </si>
  <si>
    <t>Starting Balances</t>
  </si>
  <si>
    <t xml:space="preserve">YTD Fund Balances </t>
  </si>
  <si>
    <t xml:space="preserve">Summary of Receipts &amp; Payments YTD until </t>
  </si>
  <si>
    <t>Statement of Balances to</t>
  </si>
  <si>
    <t>Actual Bank Balances today</t>
  </si>
  <si>
    <t>P27</t>
  </si>
  <si>
    <t xml:space="preserve">JOHN RENSHAW ARCHITECT - KIRKYARD PHASE 3 </t>
  </si>
  <si>
    <t>P28</t>
  </si>
  <si>
    <t>MASONS MORTAR - BRUSHES FOR KIRKYARD MAINT</t>
  </si>
  <si>
    <t>P29</t>
  </si>
  <si>
    <t>BLACKHOOF CO - MASONRY CLEANER</t>
  </si>
  <si>
    <t>R20</t>
  </si>
  <si>
    <t xml:space="preserve">ANON DONATION </t>
  </si>
  <si>
    <t>P30</t>
  </si>
  <si>
    <t>EVOLVE GROUP - KIRKYARD FLYERS</t>
  </si>
  <si>
    <t>P31</t>
  </si>
  <si>
    <t xml:space="preserve">WESTPORT PRINT - 1000 GENERAL FLYERS </t>
  </si>
  <si>
    <t>P32</t>
  </si>
  <si>
    <t>RE-IMBURSE KELSEY JW - WORDPRESS DOMAIN</t>
  </si>
  <si>
    <t>P33</t>
  </si>
  <si>
    <t>R21</t>
  </si>
  <si>
    <t>HMRC GASDS TY 2021/22</t>
  </si>
  <si>
    <t>R22</t>
  </si>
  <si>
    <t>R23</t>
  </si>
  <si>
    <t xml:space="preserve">DONATION - CRAIL WINE CLUB </t>
  </si>
  <si>
    <t>Calculated Fund Balances</t>
  </si>
  <si>
    <t>Correction required due to inaccuracy of RBS combined account balances</t>
  </si>
  <si>
    <t>R24</t>
  </si>
  <si>
    <t>R25</t>
  </si>
  <si>
    <t>P34</t>
  </si>
  <si>
    <t>P35</t>
  </si>
  <si>
    <t xml:space="preserve">HOWDENS - ANNUAL INSURANCE RENEWAL </t>
  </si>
  <si>
    <t>R26</t>
  </si>
  <si>
    <t>FIFE COUNCIL GRANT - KIRKYARD</t>
  </si>
  <si>
    <t>R27</t>
  </si>
  <si>
    <t xml:space="preserve">ANON DONATIONS </t>
  </si>
  <si>
    <t>R28</t>
  </si>
  <si>
    <t>RBS MONTHLY INTEREST</t>
  </si>
  <si>
    <t>R29</t>
  </si>
  <si>
    <t>P36</t>
  </si>
  <si>
    <t>HOWDENS - ANNUAL INSURANCE - COVER EXTN</t>
  </si>
  <si>
    <t>P37</t>
  </si>
  <si>
    <t>MOJO MEMBERSHIP</t>
  </si>
  <si>
    <t>P38</t>
  </si>
  <si>
    <t>BIG JOCK - DENBURN FIELD / MARKETGATE WORK</t>
  </si>
  <si>
    <t>P39</t>
  </si>
  <si>
    <t>P40</t>
  </si>
  <si>
    <t xml:space="preserve">FIFE VOLUNTARY ACTION - ANNUAL EXAM FEE </t>
  </si>
  <si>
    <t>P41</t>
  </si>
  <si>
    <t xml:space="preserve">WESTPORT PRINT - 1 X ROLLER BANNER </t>
  </si>
  <si>
    <t xml:space="preserve"> </t>
  </si>
  <si>
    <t>R30</t>
  </si>
  <si>
    <t>R31</t>
  </si>
  <si>
    <t>(for FY Ending 31/10/2025)</t>
  </si>
  <si>
    <t xml:space="preserve"> (+ APPROX £850 IN ACCUED INTEREST NOT YET APPLIED)</t>
  </si>
  <si>
    <t>Total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</si>
</sst>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_ ;\-#,##0.00\ "/>
    <numFmt numFmtId="165" formatCode="dd/mm/yy;@"/>
    <numFmt numFmtId="166" formatCode="#,##0.00_ ;[Red]\-#,##0.00\ "/>
    <numFmt numFmtId="167" formatCode="&quot;£&quot;#,##0"/>
    <numFmt numFmtId="168" formatCode="#,##0_ ;[Red]\-#,##0\ "/>
    <numFmt numFmtId="169" formatCode="_-[$£-809]* #,##0_-;\-[$£-809]* #,##0_-;_-[$£-809]* &quot;-&quot;??_-;_-@_-"/>
  </numFmts>
  <fonts count="2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6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5999938962981048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42">
    <xf numFmtId="0" fontId="0" fillId="0" borderId="0" xfId="0"/>
    <xf numFmtId="0" fontId="6" fillId="0" borderId="0" xfId="0" applyFont="1"/>
    <xf numFmtId="43" fontId="6" fillId="0" borderId="0" xfId="1" applyNumberFormat="1" applyFont="1" applyFill="1" applyBorder="1"/>
    <xf numFmtId="43" fontId="6" fillId="0" borderId="0" xfId="0" applyNumberFormat="1" applyFont="1"/>
    <xf numFmtId="0" fontId="6" fillId="0" borderId="0" xfId="0" applyFont="1" applyAlignment="1">
      <alignment horizontal="center"/>
    </xf>
    <xf numFmtId="43" fontId="0" fillId="0" borderId="0" xfId="0" applyNumberFormat="1"/>
    <xf numFmtId="0" fontId="7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6" xfId="0" applyBorder="1"/>
    <xf numFmtId="164" fontId="6" fillId="0" borderId="0" xfId="1" applyNumberFormat="1" applyFont="1" applyFill="1" applyBorder="1"/>
    <xf numFmtId="0" fontId="7" fillId="3" borderId="8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8" fillId="0" borderId="7" xfId="0" applyFont="1" applyBorder="1"/>
    <xf numFmtId="0" fontId="0" fillId="4" borderId="0" xfId="0" applyFill="1"/>
    <xf numFmtId="0" fontId="0" fillId="0" borderId="0" xfId="0" applyAlignment="1">
      <alignment horizontal="center"/>
    </xf>
    <xf numFmtId="4" fontId="0" fillId="0" borderId="0" xfId="0" applyNumberFormat="1"/>
    <xf numFmtId="4" fontId="0" fillId="0" borderId="6" xfId="0" applyNumberFormat="1" applyBorder="1"/>
    <xf numFmtId="0" fontId="6" fillId="0" borderId="0" xfId="0" applyFont="1" applyAlignment="1">
      <alignment horizontal="right"/>
    </xf>
    <xf numFmtId="4" fontId="8" fillId="0" borderId="9" xfId="0" applyNumberFormat="1" applyFont="1" applyBorder="1"/>
    <xf numFmtId="0" fontId="11" fillId="0" borderId="0" xfId="0" applyFont="1"/>
    <xf numFmtId="0" fontId="0" fillId="4" borderId="13" xfId="0" applyFill="1" applyBorder="1"/>
    <xf numFmtId="0" fontId="9" fillId="3" borderId="5" xfId="0" applyFont="1" applyFill="1" applyBorder="1" applyAlignment="1">
      <alignment horizontal="center" vertical="center" wrapText="1"/>
    </xf>
    <xf numFmtId="0" fontId="0" fillId="5" borderId="0" xfId="0" applyFill="1"/>
    <xf numFmtId="0" fontId="8" fillId="6" borderId="10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43" fontId="6" fillId="6" borderId="8" xfId="1" applyNumberFormat="1" applyFont="1" applyFill="1" applyBorder="1" applyAlignment="1">
      <alignment horizontal="center" vertical="center"/>
    </xf>
    <xf numFmtId="43" fontId="6" fillId="6" borderId="8" xfId="1" applyNumberFormat="1" applyFont="1" applyFill="1" applyBorder="1" applyAlignment="1">
      <alignment horizontal="center" vertical="center" wrapText="1"/>
    </xf>
    <xf numFmtId="43" fontId="6" fillId="6" borderId="8" xfId="1" applyNumberFormat="1" applyFont="1" applyFill="1" applyBorder="1" applyAlignment="1">
      <alignment horizontal="center" vertical="top" wrapText="1"/>
    </xf>
    <xf numFmtId="43" fontId="6" fillId="6" borderId="10" xfId="1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0" fillId="0" borderId="0" xfId="0" applyNumberFormat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16" fontId="6" fillId="0" borderId="0" xfId="0" applyNumberFormat="1" applyFont="1" applyAlignment="1">
      <alignment horizontal="center"/>
    </xf>
    <xf numFmtId="40" fontId="6" fillId="0" borderId="5" xfId="1" applyNumberFormat="1" applyFont="1" applyFill="1" applyBorder="1"/>
    <xf numFmtId="40" fontId="0" fillId="0" borderId="0" xfId="0" applyNumberFormat="1"/>
    <xf numFmtId="0" fontId="0" fillId="5" borderId="0" xfId="0" applyFill="1" applyAlignment="1">
      <alignment horizontal="center"/>
    </xf>
    <xf numFmtId="0" fontId="6" fillId="0" borderId="7" xfId="0" applyFont="1" applyBorder="1" applyAlignment="1">
      <alignment horizontal="center"/>
    </xf>
    <xf numFmtId="166" fontId="0" fillId="0" borderId="0" xfId="0" applyNumberFormat="1"/>
    <xf numFmtId="0" fontId="10" fillId="0" borderId="0" xfId="0" applyFont="1"/>
    <xf numFmtId="0" fontId="10" fillId="0" borderId="2" xfId="0" applyFont="1" applyBorder="1"/>
    <xf numFmtId="6" fontId="0" fillId="0" borderId="0" xfId="0" applyNumberFormat="1"/>
    <xf numFmtId="6" fontId="10" fillId="0" borderId="2" xfId="0" applyNumberFormat="1" applyFont="1" applyBorder="1"/>
    <xf numFmtId="6" fontId="10" fillId="0" borderId="0" xfId="0" applyNumberFormat="1" applyFont="1"/>
    <xf numFmtId="0" fontId="10" fillId="0" borderId="0" xfId="0" applyFont="1" applyAlignment="1">
      <alignment horizontal="center"/>
    </xf>
    <xf numFmtId="0" fontId="10" fillId="8" borderId="2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0" fillId="0" borderId="15" xfId="0" applyFont="1" applyBorder="1"/>
    <xf numFmtId="6" fontId="10" fillId="0" borderId="15" xfId="0" applyNumberFormat="1" applyFont="1" applyBorder="1"/>
    <xf numFmtId="0" fontId="8" fillId="0" borderId="0" xfId="0" applyFont="1"/>
    <xf numFmtId="0" fontId="12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67" fontId="0" fillId="0" borderId="0" xfId="0" applyNumberFormat="1"/>
    <xf numFmtId="40" fontId="0" fillId="0" borderId="6" xfId="0" applyNumberFormat="1" applyBorder="1"/>
    <xf numFmtId="0" fontId="10" fillId="7" borderId="0" xfId="0" applyFont="1" applyFill="1" applyAlignment="1">
      <alignment horizontal="center"/>
    </xf>
    <xf numFmtId="3" fontId="6" fillId="0" borderId="1" xfId="0" applyNumberFormat="1" applyFont="1" applyBorder="1" applyAlignment="1">
      <alignment horizontal="center"/>
    </xf>
    <xf numFmtId="168" fontId="0" fillId="0" borderId="0" xfId="0" applyNumberFormat="1"/>
    <xf numFmtId="0" fontId="13" fillId="0" borderId="0" xfId="0" applyFont="1" applyAlignment="1">
      <alignment horizontal="center" wrapText="1"/>
    </xf>
    <xf numFmtId="0" fontId="14" fillId="7" borderId="0" xfId="0" applyFont="1" applyFill="1" applyAlignment="1">
      <alignment horizontal="center"/>
    </xf>
    <xf numFmtId="0" fontId="10" fillId="7" borderId="8" xfId="0" applyFont="1" applyFill="1" applyBorder="1" applyAlignment="1">
      <alignment horizontal="center"/>
    </xf>
    <xf numFmtId="0" fontId="10" fillId="7" borderId="16" xfId="0" applyFont="1" applyFill="1" applyBorder="1" applyAlignment="1">
      <alignment horizontal="center"/>
    </xf>
    <xf numFmtId="6" fontId="0" fillId="0" borderId="16" xfId="0" applyNumberFormat="1" applyBorder="1"/>
    <xf numFmtId="0" fontId="10" fillId="5" borderId="8" xfId="0" applyFont="1" applyFill="1" applyBorder="1" applyAlignment="1">
      <alignment horizontal="center" vertical="center" wrapText="1"/>
    </xf>
    <xf numFmtId="0" fontId="15" fillId="0" borderId="25" xfId="0" applyFont="1" applyBorder="1"/>
    <xf numFmtId="0" fontId="15" fillId="0" borderId="17" xfId="0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15" fillId="0" borderId="28" xfId="0" applyFont="1" applyBorder="1" applyAlignment="1">
      <alignment horizontal="center" wrapText="1"/>
    </xf>
    <xf numFmtId="0" fontId="15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0" fontId="4" fillId="0" borderId="27" xfId="0" applyFont="1" applyBorder="1"/>
    <xf numFmtId="40" fontId="0" fillId="0" borderId="13" xfId="0" applyNumberFormat="1" applyBorder="1"/>
    <xf numFmtId="0" fontId="16" fillId="0" borderId="0" xfId="0" applyFont="1"/>
    <xf numFmtId="0" fontId="17" fillId="0" borderId="0" xfId="0" applyFont="1"/>
    <xf numFmtId="6" fontId="13" fillId="5" borderId="12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13" xfId="0" applyBorder="1"/>
    <xf numFmtId="0" fontId="10" fillId="9" borderId="5" xfId="0" applyFont="1" applyFill="1" applyBorder="1"/>
    <xf numFmtId="0" fontId="10" fillId="9" borderId="2" xfId="0" applyFont="1" applyFill="1" applyBorder="1" applyAlignment="1">
      <alignment horizontal="center"/>
    </xf>
    <xf numFmtId="0" fontId="10" fillId="9" borderId="14" xfId="0" applyFont="1" applyFill="1" applyBorder="1" applyAlignment="1">
      <alignment horizontal="center"/>
    </xf>
    <xf numFmtId="0" fontId="19" fillId="0" borderId="0" xfId="0" applyFont="1"/>
    <xf numFmtId="0" fontId="8" fillId="7" borderId="0" xfId="0" applyFont="1" applyFill="1"/>
    <xf numFmtId="0" fontId="8" fillId="5" borderId="0" xfId="0" applyFont="1" applyFill="1"/>
    <xf numFmtId="6" fontId="6" fillId="0" borderId="0" xfId="0" applyNumberFormat="1" applyFont="1"/>
    <xf numFmtId="0" fontId="4" fillId="7" borderId="33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69" fontId="4" fillId="7" borderId="4" xfId="0" applyNumberFormat="1" applyFont="1" applyFill="1" applyBorder="1" applyAlignment="1">
      <alignment horizontal="center" vertical="center"/>
    </xf>
    <xf numFmtId="14" fontId="10" fillId="0" borderId="0" xfId="0" applyNumberFormat="1" applyFont="1"/>
    <xf numFmtId="38" fontId="8" fillId="0" borderId="11" xfId="1" applyNumberFormat="1" applyFont="1" applyFill="1" applyBorder="1"/>
    <xf numFmtId="3" fontId="0" fillId="0" borderId="0" xfId="0" applyNumberFormat="1"/>
    <xf numFmtId="6" fontId="8" fillId="0" borderId="0" xfId="0" applyNumberFormat="1" applyFont="1"/>
    <xf numFmtId="0" fontId="10" fillId="9" borderId="5" xfId="0" applyFont="1" applyFill="1" applyBorder="1" applyAlignment="1">
      <alignment horizontal="center"/>
    </xf>
    <xf numFmtId="0" fontId="10" fillId="9" borderId="8" xfId="0" applyFont="1" applyFill="1" applyBorder="1" applyAlignment="1">
      <alignment horizontal="center"/>
    </xf>
    <xf numFmtId="0" fontId="10" fillId="9" borderId="12" xfId="0" applyFont="1" applyFill="1" applyBorder="1" applyAlignment="1">
      <alignment horizontal="center"/>
    </xf>
    <xf numFmtId="0" fontId="0" fillId="0" borderId="8" xfId="0" applyBorder="1"/>
    <xf numFmtId="6" fontId="0" fillId="0" borderId="6" xfId="0" applyNumberFormat="1" applyBorder="1"/>
    <xf numFmtId="6" fontId="0" fillId="0" borderId="13" xfId="0" applyNumberFormat="1" applyBorder="1"/>
    <xf numFmtId="6" fontId="10" fillId="0" borderId="5" xfId="0" applyNumberFormat="1" applyFont="1" applyBorder="1"/>
    <xf numFmtId="6" fontId="10" fillId="0" borderId="14" xfId="0" applyNumberFormat="1" applyFont="1" applyBorder="1"/>
    <xf numFmtId="6" fontId="0" fillId="0" borderId="3" xfId="0" applyNumberFormat="1" applyBorder="1"/>
    <xf numFmtId="6" fontId="0" fillId="0" borderId="4" xfId="0" applyNumberFormat="1" applyBorder="1"/>
    <xf numFmtId="6" fontId="0" fillId="0" borderId="33" xfId="0" applyNumberFormat="1" applyBorder="1"/>
    <xf numFmtId="6" fontId="0" fillId="0" borderId="10" xfId="0" applyNumberFormat="1" applyBorder="1"/>
    <xf numFmtId="6" fontId="0" fillId="0" borderId="31" xfId="0" applyNumberFormat="1" applyBorder="1"/>
    <xf numFmtId="6" fontId="0" fillId="0" borderId="32" xfId="0" applyNumberFormat="1" applyBorder="1"/>
    <xf numFmtId="6" fontId="6" fillId="0" borderId="15" xfId="0" applyNumberFormat="1" applyFont="1" applyBorder="1"/>
    <xf numFmtId="0" fontId="0" fillId="0" borderId="0" xfId="0" applyAlignment="1">
      <alignment horizontal="center" vertical="center"/>
    </xf>
    <xf numFmtId="169" fontId="0" fillId="0" borderId="6" xfId="0" applyNumberFormat="1" applyBorder="1"/>
    <xf numFmtId="0" fontId="10" fillId="0" borderId="8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1" xfId="0" applyFont="1" applyBorder="1"/>
    <xf numFmtId="6" fontId="10" fillId="0" borderId="34" xfId="0" applyNumberFormat="1" applyFont="1" applyBorder="1" applyAlignment="1">
      <alignment horizontal="center"/>
    </xf>
    <xf numFmtId="6" fontId="0" fillId="0" borderId="1" xfId="0" applyNumberFormat="1" applyBorder="1"/>
    <xf numFmtId="0" fontId="0" fillId="4" borderId="16" xfId="0" applyFill="1" applyBorder="1"/>
    <xf numFmtId="6" fontId="0" fillId="4" borderId="1" xfId="0" applyNumberFormat="1" applyFill="1" applyBorder="1"/>
    <xf numFmtId="0" fontId="0" fillId="5" borderId="16" xfId="0" applyFill="1" applyBorder="1"/>
    <xf numFmtId="6" fontId="0" fillId="5" borderId="1" xfId="0" applyNumberFormat="1" applyFill="1" applyBorder="1"/>
    <xf numFmtId="0" fontId="0" fillId="10" borderId="12" xfId="0" applyFill="1" applyBorder="1"/>
    <xf numFmtId="6" fontId="0" fillId="10" borderId="1" xfId="0" applyNumberFormat="1" applyFill="1" applyBorder="1"/>
    <xf numFmtId="0" fontId="8" fillId="0" borderId="8" xfId="0" applyFont="1" applyBorder="1"/>
    <xf numFmtId="0" fontId="6" fillId="0" borderId="16" xfId="0" applyFont="1" applyBorder="1"/>
    <xf numFmtId="0" fontId="8" fillId="0" borderId="16" xfId="0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6" fontId="6" fillId="0" borderId="16" xfId="0" applyNumberFormat="1" applyFont="1" applyBorder="1"/>
    <xf numFmtId="0" fontId="8" fillId="0" borderId="5" xfId="0" applyFont="1" applyBorder="1"/>
    <xf numFmtId="14" fontId="8" fillId="0" borderId="2" xfId="0" applyNumberFormat="1" applyFont="1" applyBorder="1" applyAlignment="1">
      <alignment horizontal="center"/>
    </xf>
    <xf numFmtId="6" fontId="8" fillId="0" borderId="2" xfId="0" applyNumberFormat="1" applyFont="1" applyBorder="1"/>
    <xf numFmtId="6" fontId="8" fillId="0" borderId="1" xfId="0" applyNumberFormat="1" applyFont="1" applyBorder="1"/>
    <xf numFmtId="0" fontId="8" fillId="0" borderId="4" xfId="0" applyFont="1" applyBorder="1"/>
    <xf numFmtId="14" fontId="6" fillId="0" borderId="0" xfId="0" applyNumberFormat="1" applyFont="1" applyAlignment="1">
      <alignment horizontal="center"/>
    </xf>
    <xf numFmtId="167" fontId="6" fillId="0" borderId="0" xfId="0" applyNumberFormat="1" applyFont="1"/>
    <xf numFmtId="167" fontId="6" fillId="0" borderId="16" xfId="0" applyNumberFormat="1" applyFont="1" applyBorder="1"/>
    <xf numFmtId="0" fontId="8" fillId="0" borderId="2" xfId="0" applyFont="1" applyBorder="1" applyAlignment="1">
      <alignment horizontal="center"/>
    </xf>
    <xf numFmtId="0" fontId="15" fillId="10" borderId="8" xfId="0" applyFont="1" applyFill="1" applyBorder="1" applyAlignment="1">
      <alignment horizontal="center"/>
    </xf>
    <xf numFmtId="0" fontId="15" fillId="10" borderId="16" xfId="0" applyFont="1" applyFill="1" applyBorder="1" applyAlignment="1">
      <alignment horizontal="center"/>
    </xf>
    <xf numFmtId="0" fontId="8" fillId="0" borderId="16" xfId="0" applyFont="1" applyBorder="1"/>
    <xf numFmtId="0" fontId="6" fillId="0" borderId="12" xfId="0" applyFont="1" applyBorder="1"/>
    <xf numFmtId="0" fontId="6" fillId="0" borderId="8" xfId="0" applyFont="1" applyBorder="1"/>
    <xf numFmtId="0" fontId="8" fillId="0" borderId="1" xfId="0" applyFont="1" applyBorder="1"/>
    <xf numFmtId="0" fontId="0" fillId="0" borderId="1" xfId="0" applyBorder="1"/>
    <xf numFmtId="6" fontId="0" fillId="0" borderId="14" xfId="0" applyNumberFormat="1" applyBorder="1" applyAlignment="1">
      <alignment horizontal="right"/>
    </xf>
    <xf numFmtId="6" fontId="10" fillId="0" borderId="35" xfId="0" applyNumberFormat="1" applyFont="1" applyBorder="1" applyAlignment="1">
      <alignment horizontal="center"/>
    </xf>
    <xf numFmtId="6" fontId="10" fillId="0" borderId="35" xfId="0" applyNumberFormat="1" applyFont="1" applyBorder="1"/>
    <xf numFmtId="6" fontId="2" fillId="0" borderId="14" xfId="0" applyNumberFormat="1" applyFont="1" applyBorder="1" applyAlignment="1">
      <alignment horizontal="center"/>
    </xf>
    <xf numFmtId="6" fontId="2" fillId="0" borderId="20" xfId="0" applyNumberFormat="1" applyFont="1" applyBorder="1" applyAlignment="1">
      <alignment horizontal="center"/>
    </xf>
    <xf numFmtId="6" fontId="2" fillId="4" borderId="14" xfId="0" applyNumberFormat="1" applyFont="1" applyFill="1" applyBorder="1" applyAlignment="1">
      <alignment horizontal="center"/>
    </xf>
    <xf numFmtId="6" fontId="2" fillId="4" borderId="1" xfId="0" applyNumberFormat="1" applyFont="1" applyFill="1" applyBorder="1" applyAlignment="1">
      <alignment horizontal="center"/>
    </xf>
    <xf numFmtId="6" fontId="2" fillId="4" borderId="8" xfId="0" applyNumberFormat="1" applyFont="1" applyFill="1" applyBorder="1" applyAlignment="1">
      <alignment horizontal="center"/>
    </xf>
    <xf numFmtId="6" fontId="2" fillId="5" borderId="14" xfId="0" applyNumberFormat="1" applyFont="1" applyFill="1" applyBorder="1" applyAlignment="1">
      <alignment horizontal="center"/>
    </xf>
    <xf numFmtId="6" fontId="2" fillId="5" borderId="1" xfId="0" applyNumberFormat="1" applyFont="1" applyFill="1" applyBorder="1" applyAlignment="1">
      <alignment horizontal="center"/>
    </xf>
    <xf numFmtId="6" fontId="2" fillId="5" borderId="8" xfId="0" applyNumberFormat="1" applyFont="1" applyFill="1" applyBorder="1" applyAlignment="1">
      <alignment horizontal="center"/>
    </xf>
    <xf numFmtId="6" fontId="2" fillId="10" borderId="5" xfId="0" applyNumberFormat="1" applyFont="1" applyFill="1" applyBorder="1" applyAlignment="1">
      <alignment horizontal="center"/>
    </xf>
    <xf numFmtId="6" fontId="2" fillId="10" borderId="1" xfId="0" applyNumberFormat="1" applyFont="1" applyFill="1" applyBorder="1" applyAlignment="1">
      <alignment horizontal="center"/>
    </xf>
    <xf numFmtId="0" fontId="8" fillId="4" borderId="0" xfId="0" applyFont="1" applyFill="1" applyAlignment="1">
      <alignment horizontal="left"/>
    </xf>
    <xf numFmtId="0" fontId="8" fillId="5" borderId="0" xfId="0" applyFont="1" applyFill="1" applyAlignment="1">
      <alignment horizontal="left"/>
    </xf>
    <xf numFmtId="0" fontId="10" fillId="8" borderId="12" xfId="0" applyFont="1" applyFill="1" applyBorder="1" applyAlignment="1">
      <alignment horizontal="center"/>
    </xf>
    <xf numFmtId="6" fontId="10" fillId="0" borderId="1" xfId="0" applyNumberFormat="1" applyFont="1" applyBorder="1"/>
    <xf numFmtId="6" fontId="0" fillId="0" borderId="12" xfId="0" applyNumberFormat="1" applyBorder="1"/>
    <xf numFmtId="0" fontId="0" fillId="0" borderId="16" xfId="0" applyBorder="1"/>
    <xf numFmtId="0" fontId="10" fillId="8" borderId="8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3" fontId="6" fillId="0" borderId="0" xfId="0" applyNumberFormat="1" applyFont="1"/>
    <xf numFmtId="6" fontId="15" fillId="0" borderId="2" xfId="0" applyNumberFormat="1" applyFont="1" applyBorder="1"/>
    <xf numFmtId="0" fontId="1" fillId="0" borderId="2" xfId="0" applyFont="1" applyBorder="1"/>
    <xf numFmtId="6" fontId="10" fillId="0" borderId="3" xfId="0" applyNumberFormat="1" applyFont="1" applyBorder="1"/>
    <xf numFmtId="6" fontId="10" fillId="0" borderId="33" xfId="0" applyNumberFormat="1" applyFont="1" applyBorder="1"/>
    <xf numFmtId="0" fontId="0" fillId="0" borderId="3" xfId="0" applyBorder="1"/>
    <xf numFmtId="0" fontId="6" fillId="12" borderId="0" xfId="0" applyFont="1" applyFill="1"/>
    <xf numFmtId="6" fontId="6" fillId="12" borderId="0" xfId="0" applyNumberFormat="1" applyFont="1" applyFill="1"/>
    <xf numFmtId="0" fontId="15" fillId="0" borderId="0" xfId="0" applyFont="1"/>
    <xf numFmtId="0" fontId="0" fillId="5" borderId="13" xfId="0" applyFill="1" applyBorder="1"/>
    <xf numFmtId="0" fontId="0" fillId="10" borderId="4" xfId="0" applyFill="1" applyBorder="1"/>
    <xf numFmtId="0" fontId="0" fillId="0" borderId="14" xfId="0" applyBorder="1"/>
    <xf numFmtId="0" fontId="10" fillId="0" borderId="1" xfId="0" applyFont="1" applyBorder="1" applyAlignment="1">
      <alignment horizontal="center"/>
    </xf>
    <xf numFmtId="14" fontId="0" fillId="0" borderId="32" xfId="0" applyNumberFormat="1" applyBorder="1"/>
    <xf numFmtId="14" fontId="8" fillId="0" borderId="0" xfId="0" applyNumberFormat="1" applyFont="1" applyAlignment="1">
      <alignment horizontal="center"/>
    </xf>
    <xf numFmtId="0" fontId="22" fillId="0" borderId="0" xfId="0" applyFont="1" applyAlignment="1">
      <alignment horizontal="left" vertical="center"/>
    </xf>
    <xf numFmtId="14" fontId="8" fillId="0" borderId="0" xfId="0" applyNumberFormat="1" applyFont="1"/>
    <xf numFmtId="0" fontId="15" fillId="0" borderId="0" xfId="0" applyFont="1" applyAlignment="1">
      <alignment horizontal="center"/>
    </xf>
    <xf numFmtId="14" fontId="10" fillId="0" borderId="1" xfId="0" applyNumberFormat="1" applyFont="1" applyBorder="1"/>
    <xf numFmtId="0" fontId="0" fillId="0" borderId="4" xfId="0" applyBorder="1"/>
    <xf numFmtId="0" fontId="15" fillId="9" borderId="19" xfId="0" applyFont="1" applyFill="1" applyBorder="1" applyAlignment="1">
      <alignment horizontal="center" wrapText="1"/>
    </xf>
    <xf numFmtId="40" fontId="6" fillId="0" borderId="1" xfId="1" applyNumberFormat="1" applyFont="1" applyFill="1" applyBorder="1"/>
    <xf numFmtId="169" fontId="6" fillId="0" borderId="20" xfId="0" applyNumberFormat="1" applyFont="1" applyBorder="1" applyAlignment="1">
      <alignment horizontal="center"/>
    </xf>
    <xf numFmtId="169" fontId="6" fillId="0" borderId="1" xfId="0" applyNumberFormat="1" applyFont="1" applyBorder="1" applyAlignment="1">
      <alignment horizontal="center"/>
    </xf>
    <xf numFmtId="169" fontId="8" fillId="0" borderId="1" xfId="0" applyNumberFormat="1" applyFont="1" applyBorder="1" applyAlignment="1">
      <alignment horizontal="center"/>
    </xf>
    <xf numFmtId="169" fontId="6" fillId="11" borderId="29" xfId="0" applyNumberFormat="1" applyFont="1" applyFill="1" applyBorder="1" applyAlignment="1">
      <alignment horizontal="center"/>
    </xf>
    <xf numFmtId="169" fontId="6" fillId="0" borderId="26" xfId="0" applyNumberFormat="1" applyFont="1" applyBorder="1" applyAlignment="1">
      <alignment horizontal="center"/>
    </xf>
    <xf numFmtId="0" fontId="6" fillId="0" borderId="27" xfId="0" applyFont="1" applyBorder="1"/>
    <xf numFmtId="169" fontId="6" fillId="0" borderId="22" xfId="0" applyNumberFormat="1" applyFont="1" applyBorder="1" applyAlignment="1">
      <alignment horizontal="center"/>
    </xf>
    <xf numFmtId="169" fontId="6" fillId="0" borderId="24" xfId="0" applyNumberFormat="1" applyFont="1" applyBorder="1" applyAlignment="1">
      <alignment horizontal="center"/>
    </xf>
    <xf numFmtId="169" fontId="8" fillId="11" borderId="30" xfId="0" applyNumberFormat="1" applyFont="1" applyFill="1" applyBorder="1" applyAlignment="1">
      <alignment horizontal="center"/>
    </xf>
    <xf numFmtId="169" fontId="8" fillId="0" borderId="27" xfId="0" applyNumberFormat="1" applyFont="1" applyBorder="1" applyAlignment="1">
      <alignment horizontal="center"/>
    </xf>
    <xf numFmtId="0" fontId="23" fillId="0" borderId="26" xfId="0" applyFont="1" applyBorder="1" applyAlignment="1">
      <alignment wrapText="1"/>
    </xf>
    <xf numFmtId="0" fontId="8" fillId="0" borderId="25" xfId="0" applyFont="1" applyBorder="1"/>
    <xf numFmtId="0" fontId="24" fillId="0" borderId="17" xfId="0" applyFont="1" applyBorder="1" applyAlignment="1">
      <alignment horizontal="center" wrapText="1"/>
    </xf>
    <xf numFmtId="0" fontId="24" fillId="0" borderId="18" xfId="0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11" borderId="28" xfId="0" applyFont="1" applyFill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15" fillId="8" borderId="2" xfId="0" applyFont="1" applyFill="1" applyBorder="1" applyAlignment="1">
      <alignment horizontal="center"/>
    </xf>
    <xf numFmtId="14" fontId="1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6" fontId="0" fillId="0" borderId="20" xfId="0" applyNumberForma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6" fontId="0" fillId="9" borderId="21" xfId="0" applyNumberFormat="1" applyFill="1" applyBorder="1" applyAlignment="1">
      <alignment horizontal="center"/>
    </xf>
    <xf numFmtId="6" fontId="0" fillId="0" borderId="29" xfId="0" applyNumberFormat="1" applyBorder="1" applyAlignment="1">
      <alignment horizontal="center"/>
    </xf>
    <xf numFmtId="6" fontId="0" fillId="0" borderId="26" xfId="0" applyNumberFormat="1" applyBorder="1" applyAlignment="1">
      <alignment horizontal="center"/>
    </xf>
    <xf numFmtId="6" fontId="10" fillId="0" borderId="22" xfId="0" applyNumberFormat="1" applyFont="1" applyBorder="1" applyAlignment="1">
      <alignment horizontal="center"/>
    </xf>
    <xf numFmtId="6" fontId="10" fillId="0" borderId="23" xfId="0" applyNumberFormat="1" applyFont="1" applyBorder="1" applyAlignment="1">
      <alignment horizontal="center"/>
    </xf>
    <xf numFmtId="6" fontId="10" fillId="0" borderId="30" xfId="0" applyNumberFormat="1" applyFont="1" applyBorder="1" applyAlignment="1">
      <alignment horizontal="center"/>
    </xf>
    <xf numFmtId="6" fontId="10" fillId="0" borderId="27" xfId="0" applyNumberFormat="1" applyFont="1" applyBorder="1" applyAlignment="1">
      <alignment horizontal="center"/>
    </xf>
    <xf numFmtId="0" fontId="8" fillId="4" borderId="1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1" fillId="4" borderId="4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/>
    </xf>
    <xf numFmtId="0" fontId="12" fillId="5" borderId="33" xfId="0" applyFont="1" applyFill="1" applyBorder="1" applyAlignment="1">
      <alignment horizontal="center"/>
    </xf>
    <xf numFmtId="0" fontId="10" fillId="9" borderId="2" xfId="0" applyFont="1" applyFill="1" applyBorder="1" applyAlignment="1">
      <alignment horizontal="center"/>
    </xf>
    <xf numFmtId="0" fontId="10" fillId="9" borderId="14" xfId="0" applyFont="1" applyFill="1" applyBorder="1" applyAlignment="1">
      <alignment horizontal="center"/>
    </xf>
    <xf numFmtId="0" fontId="14" fillId="7" borderId="0" xfId="0" applyFont="1" applyFill="1" applyAlignment="1">
      <alignment horizontal="center"/>
    </xf>
    <xf numFmtId="0" fontId="14" fillId="7" borderId="13" xfId="0" applyFont="1" applyFill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1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F9E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90237</xdr:colOff>
      <xdr:row>23</xdr:row>
      <xdr:rowOff>120315</xdr:rowOff>
    </xdr:from>
    <xdr:to>
      <xdr:col>5</xdr:col>
      <xdr:colOff>200527</xdr:colOff>
      <xdr:row>32</xdr:row>
      <xdr:rowOff>160421</xdr:rowOff>
    </xdr:to>
    <xdr:cxnSp macro="">
      <xdr:nvCxnSpPr>
        <xdr:cNvPr id="3" name="Connector: Elbow 2">
          <a:extLst>
            <a:ext uri="{FF2B5EF4-FFF2-40B4-BE49-F238E27FC236}">
              <a16:creationId xmlns:a16="http://schemas.microsoft.com/office/drawing/2014/main" id="{E5125D86-2EBE-57AC-3A43-BA375D0338C3}"/>
            </a:ext>
          </a:extLst>
        </xdr:cNvPr>
        <xdr:cNvCxnSpPr/>
      </xdr:nvCxnSpPr>
      <xdr:spPr>
        <a:xfrm rot="10800000" flipV="1">
          <a:off x="3158290" y="4812631"/>
          <a:ext cx="2757237" cy="2025316"/>
        </a:xfrm>
        <a:prstGeom prst="bentConnector3">
          <a:avLst>
            <a:gd name="adj1" fmla="val 4909"/>
          </a:avLst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1868906</xdr:colOff>
      <xdr:row>24</xdr:row>
      <xdr:rowOff>88231</xdr:rowOff>
    </xdr:from>
    <xdr:to>
      <xdr:col>2</xdr:col>
      <xdr:colOff>681791</xdr:colOff>
      <xdr:row>33</xdr:row>
      <xdr:rowOff>80210</xdr:rowOff>
    </xdr:to>
    <xdr:cxnSp macro="">
      <xdr:nvCxnSpPr>
        <xdr:cNvPr id="4" name="Connector: Elbow 3">
          <a:extLst>
            <a:ext uri="{FF2B5EF4-FFF2-40B4-BE49-F238E27FC236}">
              <a16:creationId xmlns:a16="http://schemas.microsoft.com/office/drawing/2014/main" id="{DC0F719E-454B-B665-6300-7D03535A97CD}"/>
            </a:ext>
          </a:extLst>
        </xdr:cNvPr>
        <xdr:cNvCxnSpPr/>
      </xdr:nvCxnSpPr>
      <xdr:spPr>
        <a:xfrm rot="16200000" flipV="1">
          <a:off x="1820780" y="5093368"/>
          <a:ext cx="1973179" cy="1876927"/>
        </a:xfrm>
        <a:prstGeom prst="bentConnector3">
          <a:avLst>
            <a:gd name="adj1" fmla="val 67886"/>
          </a:avLst>
        </a:prstGeom>
        <a:ln>
          <a:headEnd type="triangle"/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11340</xdr:colOff>
      <xdr:row>11</xdr:row>
      <xdr:rowOff>147408</xdr:rowOff>
    </xdr:from>
    <xdr:to>
      <xdr:col>6</xdr:col>
      <xdr:colOff>170094</xdr:colOff>
      <xdr:row>18</xdr:row>
      <xdr:rowOff>158749</xdr:rowOff>
    </xdr:to>
    <xdr:cxnSp macro="">
      <xdr:nvCxnSpPr>
        <xdr:cNvPr id="8" name="Connector: Elbow 7">
          <a:extLst>
            <a:ext uri="{FF2B5EF4-FFF2-40B4-BE49-F238E27FC236}">
              <a16:creationId xmlns:a16="http://schemas.microsoft.com/office/drawing/2014/main" id="{26ED8C6D-165F-5B35-8127-825E88990B86}"/>
            </a:ext>
          </a:extLst>
        </xdr:cNvPr>
        <xdr:cNvCxnSpPr/>
      </xdr:nvCxnSpPr>
      <xdr:spPr>
        <a:xfrm rot="5400000">
          <a:off x="2891519" y="3243033"/>
          <a:ext cx="1916341" cy="1009200"/>
        </a:xfrm>
        <a:prstGeom prst="bentConnector3">
          <a:avLst>
            <a:gd name="adj1" fmla="val 100296"/>
          </a:avLst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eter McMahon" id="{2570F02B-557A-402A-BFFB-38AD521A8DA2}" userId="b60825750630e756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4" dT="2025-08-18T11:50:26.40" personId="{2570F02B-557A-402A-BFFB-38AD521A8DA2}" id="{F9E7DA7D-B192-402E-90B2-253A1745A2DE}">
    <text xml:space="preserve">AFTER YTD RECEIPTS &amp; PAYMENTS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0"/>
  <sheetViews>
    <sheetView zoomScale="107" zoomScaleNormal="107" workbookViewId="0">
      <pane ySplit="3" topLeftCell="A4" activePane="bottomLeft" state="frozen"/>
      <selection pane="bottomLeft" activeCell="T83" sqref="T83"/>
    </sheetView>
  </sheetViews>
  <sheetFormatPr defaultRowHeight="15.6" x14ac:dyDescent="0.3"/>
  <cols>
    <col min="1" max="1" width="14.69921875" style="14" customWidth="1"/>
    <col min="2" max="2" width="8.69921875" style="14" customWidth="1"/>
    <col min="3" max="3" width="28.59765625" customWidth="1"/>
    <col min="4" max="4" width="9.3984375" customWidth="1"/>
    <col min="5" max="5" width="11.09765625" bestFit="1" customWidth="1"/>
    <col min="6" max="6" width="7.59765625" bestFit="1" customWidth="1"/>
    <col min="7" max="7" width="6.3984375" bestFit="1" customWidth="1"/>
    <col min="8" max="8" width="10.69921875" customWidth="1"/>
    <col min="9" max="9" width="9.8984375" bestFit="1" customWidth="1"/>
    <col min="10" max="10" width="7.5" bestFit="1" customWidth="1"/>
    <col min="11" max="11" width="8.69921875" customWidth="1"/>
    <col min="12" max="12" width="9.5" customWidth="1"/>
    <col min="13" max="13" width="10.19921875" customWidth="1"/>
    <col min="14" max="14" width="7.5" customWidth="1"/>
    <col min="15" max="15" width="11" customWidth="1"/>
    <col min="16" max="22" width="7.5" customWidth="1"/>
    <col min="23" max="23" width="2.3984375" customWidth="1"/>
  </cols>
  <sheetData>
    <row r="1" spans="1:24" ht="18" customHeight="1" x14ac:dyDescent="0.35">
      <c r="A1" s="161" t="s">
        <v>104</v>
      </c>
      <c r="B1" s="30"/>
      <c r="C1" s="13"/>
      <c r="D1" s="13"/>
      <c r="E1" s="13"/>
      <c r="F1" s="13"/>
      <c r="G1" s="20"/>
      <c r="H1" s="227" t="s">
        <v>7</v>
      </c>
      <c r="I1" s="228"/>
      <c r="J1" s="228"/>
      <c r="K1" s="228"/>
      <c r="L1" s="228"/>
      <c r="M1" s="228"/>
      <c r="N1" s="221" t="s">
        <v>16</v>
      </c>
      <c r="O1" s="222"/>
      <c r="P1" s="223"/>
      <c r="Q1" s="221" t="s">
        <v>17</v>
      </c>
      <c r="R1" s="222"/>
      <c r="S1" s="223"/>
      <c r="T1" s="221" t="s">
        <v>67</v>
      </c>
      <c r="U1" s="222"/>
      <c r="V1" s="223"/>
    </row>
    <row r="2" spans="1:24" ht="18" customHeight="1" x14ac:dyDescent="0.4">
      <c r="A2" s="30"/>
      <c r="B2" s="30"/>
      <c r="C2" s="229" t="s">
        <v>100</v>
      </c>
      <c r="D2" s="229"/>
      <c r="E2" s="229"/>
      <c r="F2" s="13"/>
      <c r="G2" s="13"/>
      <c r="H2" s="224"/>
      <c r="I2" s="225"/>
      <c r="J2" s="225"/>
      <c r="K2" s="225"/>
      <c r="L2" s="225"/>
      <c r="M2" s="225"/>
      <c r="N2" s="224"/>
      <c r="O2" s="225"/>
      <c r="P2" s="226"/>
      <c r="Q2" s="224"/>
      <c r="R2" s="225"/>
      <c r="S2" s="226"/>
      <c r="T2" s="224"/>
      <c r="U2" s="225"/>
      <c r="V2" s="226"/>
    </row>
    <row r="3" spans="1:24" ht="91.5" customHeight="1" x14ac:dyDescent="0.3">
      <c r="A3" s="21" t="s">
        <v>68</v>
      </c>
      <c r="B3" s="6" t="s">
        <v>0</v>
      </c>
      <c r="C3" s="11" t="s">
        <v>69</v>
      </c>
      <c r="D3" s="7" t="s">
        <v>23</v>
      </c>
      <c r="E3" s="7" t="s">
        <v>24</v>
      </c>
      <c r="F3" s="10" t="s">
        <v>13</v>
      </c>
      <c r="G3" s="10" t="s">
        <v>1</v>
      </c>
      <c r="H3" s="10" t="s">
        <v>18</v>
      </c>
      <c r="I3" s="10" t="s">
        <v>2</v>
      </c>
      <c r="J3" s="10" t="s">
        <v>3</v>
      </c>
      <c r="K3" s="10" t="s">
        <v>12</v>
      </c>
      <c r="L3" s="10" t="s">
        <v>4</v>
      </c>
      <c r="M3" s="10" t="s">
        <v>14</v>
      </c>
      <c r="N3" s="10" t="s">
        <v>11</v>
      </c>
      <c r="O3" s="10" t="s">
        <v>2</v>
      </c>
      <c r="P3" s="10" t="s">
        <v>3</v>
      </c>
      <c r="Q3" s="10" t="s">
        <v>11</v>
      </c>
      <c r="R3" s="10" t="s">
        <v>2</v>
      </c>
      <c r="S3" s="10" t="s">
        <v>3</v>
      </c>
      <c r="T3" s="10" t="s">
        <v>11</v>
      </c>
      <c r="U3" s="10" t="s">
        <v>2</v>
      </c>
      <c r="V3" s="10" t="s">
        <v>3</v>
      </c>
    </row>
    <row r="4" spans="1:24" x14ac:dyDescent="0.3">
      <c r="A4" s="55">
        <v>45611</v>
      </c>
      <c r="B4" s="14" t="s">
        <v>129</v>
      </c>
      <c r="C4" t="s">
        <v>132</v>
      </c>
      <c r="E4" s="35">
        <v>161</v>
      </c>
      <c r="M4" s="35"/>
      <c r="N4" s="57"/>
      <c r="O4" s="35"/>
      <c r="P4" s="74"/>
      <c r="Q4" s="57"/>
      <c r="R4" s="35"/>
      <c r="S4" s="74"/>
      <c r="T4" s="57">
        <v>161</v>
      </c>
      <c r="U4" s="35"/>
      <c r="V4" s="74"/>
      <c r="X4" s="38">
        <f t="shared" ref="X4:X14" si="0">SUM(H4:V4)-(D4+E4)</f>
        <v>0</v>
      </c>
    </row>
    <row r="5" spans="1:24" x14ac:dyDescent="0.3">
      <c r="A5" s="55">
        <v>45625</v>
      </c>
      <c r="B5" s="14" t="s">
        <v>133</v>
      </c>
      <c r="C5" t="s">
        <v>134</v>
      </c>
      <c r="D5">
        <v>31.51</v>
      </c>
      <c r="K5">
        <v>31.51</v>
      </c>
      <c r="M5" s="35"/>
      <c r="N5" s="57"/>
      <c r="O5" s="35"/>
      <c r="P5" s="74"/>
      <c r="Q5" s="57"/>
      <c r="R5" s="35"/>
      <c r="S5" s="74"/>
      <c r="T5" s="57"/>
      <c r="U5" s="35"/>
      <c r="V5" s="74"/>
      <c r="X5" s="38">
        <f t="shared" si="0"/>
        <v>0</v>
      </c>
    </row>
    <row r="6" spans="1:24" x14ac:dyDescent="0.3">
      <c r="A6" s="31">
        <v>45297</v>
      </c>
      <c r="B6" s="14" t="s">
        <v>131</v>
      </c>
      <c r="C6" t="s">
        <v>169</v>
      </c>
      <c r="D6" s="35"/>
      <c r="E6" s="35">
        <v>1100</v>
      </c>
      <c r="F6" s="35"/>
      <c r="G6" s="35"/>
      <c r="H6" s="57">
        <v>340</v>
      </c>
      <c r="I6" s="35"/>
      <c r="J6" s="35"/>
      <c r="K6" s="35"/>
      <c r="L6" s="35">
        <v>760</v>
      </c>
      <c r="M6" s="35"/>
      <c r="N6" s="57"/>
      <c r="O6" s="35"/>
      <c r="P6" s="74"/>
      <c r="Q6" s="57"/>
      <c r="R6" s="35"/>
      <c r="S6" s="74"/>
      <c r="T6" s="57"/>
      <c r="U6" s="35"/>
      <c r="V6" s="74"/>
      <c r="X6" s="38">
        <f t="shared" si="0"/>
        <v>0</v>
      </c>
    </row>
    <row r="7" spans="1:24" x14ac:dyDescent="0.3">
      <c r="A7" s="31">
        <v>45630</v>
      </c>
      <c r="B7" s="14" t="s">
        <v>135</v>
      </c>
      <c r="C7" t="s">
        <v>136</v>
      </c>
      <c r="D7" s="35">
        <v>20</v>
      </c>
      <c r="E7" s="35"/>
      <c r="F7" s="35"/>
      <c r="G7" s="35"/>
      <c r="H7" s="57"/>
      <c r="I7" s="35"/>
      <c r="J7" s="35"/>
      <c r="K7" s="35"/>
      <c r="L7" s="35">
        <v>20</v>
      </c>
      <c r="M7" s="35"/>
      <c r="N7" s="57"/>
      <c r="O7" s="35"/>
      <c r="P7" s="74"/>
      <c r="Q7" s="57"/>
      <c r="R7" s="35"/>
      <c r="S7" s="74"/>
      <c r="T7" s="57"/>
      <c r="U7" s="35"/>
      <c r="V7" s="74"/>
      <c r="X7" s="38">
        <f t="shared" si="0"/>
        <v>0</v>
      </c>
    </row>
    <row r="8" spans="1:24" x14ac:dyDescent="0.3">
      <c r="A8" s="55">
        <v>45638</v>
      </c>
      <c r="B8" s="14" t="s">
        <v>142</v>
      </c>
      <c r="C8" t="s">
        <v>137</v>
      </c>
      <c r="E8" s="78">
        <v>30</v>
      </c>
      <c r="F8" s="78"/>
      <c r="G8" s="78"/>
      <c r="H8" s="78">
        <v>30</v>
      </c>
      <c r="L8" s="35"/>
      <c r="M8" s="35"/>
      <c r="N8" s="57"/>
      <c r="O8" s="35"/>
      <c r="P8" s="74"/>
      <c r="Q8" s="57"/>
      <c r="R8" s="35"/>
      <c r="S8" s="74"/>
      <c r="T8" s="57"/>
      <c r="U8" s="35"/>
      <c r="V8" s="74"/>
      <c r="X8" s="38">
        <f t="shared" si="0"/>
        <v>0</v>
      </c>
    </row>
    <row r="9" spans="1:24" x14ac:dyDescent="0.3">
      <c r="A9" s="55">
        <v>45642</v>
      </c>
      <c r="B9" s="14" t="s">
        <v>143</v>
      </c>
      <c r="C9" t="s">
        <v>138</v>
      </c>
      <c r="E9" s="35">
        <v>20</v>
      </c>
      <c r="L9" s="35">
        <v>20</v>
      </c>
      <c r="M9" s="35"/>
      <c r="N9" s="57"/>
      <c r="O9" s="35"/>
      <c r="P9" s="74"/>
      <c r="Q9" s="57"/>
      <c r="R9" s="35"/>
      <c r="S9" s="74"/>
      <c r="T9" s="57"/>
      <c r="U9" s="35"/>
      <c r="V9" s="74"/>
      <c r="X9" s="38">
        <f t="shared" si="0"/>
        <v>0</v>
      </c>
    </row>
    <row r="10" spans="1:24" x14ac:dyDescent="0.3">
      <c r="A10" s="55">
        <v>45649</v>
      </c>
      <c r="B10" s="14" t="s">
        <v>144</v>
      </c>
      <c r="C10" t="s">
        <v>139</v>
      </c>
      <c r="E10" s="35">
        <v>20</v>
      </c>
      <c r="L10" s="35">
        <v>20</v>
      </c>
      <c r="M10" s="35"/>
      <c r="N10" s="57"/>
      <c r="O10" s="35"/>
      <c r="P10" s="74"/>
      <c r="Q10" s="57"/>
      <c r="R10" s="35"/>
      <c r="S10" s="74"/>
      <c r="T10" s="57"/>
      <c r="U10" s="35"/>
      <c r="V10" s="74"/>
      <c r="X10" s="38">
        <f t="shared" si="0"/>
        <v>0</v>
      </c>
    </row>
    <row r="11" spans="1:24" x14ac:dyDescent="0.3">
      <c r="A11" s="31">
        <v>45657</v>
      </c>
      <c r="B11" s="14" t="s">
        <v>133</v>
      </c>
      <c r="C11" t="s">
        <v>163</v>
      </c>
      <c r="D11" s="35">
        <v>34.21</v>
      </c>
      <c r="E11" s="35"/>
      <c r="F11" s="35"/>
      <c r="G11" s="35"/>
      <c r="H11" s="57"/>
      <c r="I11" s="35"/>
      <c r="J11" s="35"/>
      <c r="K11" s="35">
        <v>34.21</v>
      </c>
      <c r="L11" s="35"/>
      <c r="M11" s="35"/>
      <c r="N11" s="57"/>
      <c r="O11" s="35"/>
      <c r="P11" s="74"/>
      <c r="Q11" s="57"/>
      <c r="R11" s="35"/>
      <c r="S11" s="74"/>
      <c r="T11" s="57"/>
      <c r="U11" s="35"/>
      <c r="V11" s="74"/>
      <c r="X11" s="38">
        <f t="shared" si="0"/>
        <v>0</v>
      </c>
    </row>
    <row r="12" spans="1:24" x14ac:dyDescent="0.3">
      <c r="A12" s="31">
        <v>45293</v>
      </c>
      <c r="B12" s="14" t="s">
        <v>133</v>
      </c>
      <c r="C12" t="s">
        <v>162</v>
      </c>
      <c r="E12" s="35">
        <v>120.98</v>
      </c>
      <c r="G12" s="79"/>
      <c r="H12" s="57"/>
      <c r="K12">
        <v>120.98</v>
      </c>
      <c r="L12" s="35"/>
      <c r="M12" s="35"/>
      <c r="N12" s="57"/>
      <c r="O12" s="35"/>
      <c r="P12" s="74"/>
      <c r="Q12" s="57"/>
      <c r="R12" s="35"/>
      <c r="S12" s="74"/>
      <c r="T12" s="57"/>
      <c r="U12" s="35"/>
      <c r="V12" s="74"/>
      <c r="X12" s="38">
        <f t="shared" si="0"/>
        <v>0</v>
      </c>
    </row>
    <row r="13" spans="1:24" x14ac:dyDescent="0.3">
      <c r="A13" s="31">
        <v>45293</v>
      </c>
      <c r="B13" s="14" t="s">
        <v>133</v>
      </c>
      <c r="C13" t="s">
        <v>162</v>
      </c>
      <c r="D13" s="35"/>
      <c r="E13" s="35">
        <v>3.84</v>
      </c>
      <c r="F13" s="35"/>
      <c r="G13" s="35"/>
      <c r="H13" s="57"/>
      <c r="I13" s="35"/>
      <c r="J13" s="35"/>
      <c r="K13" s="35">
        <v>3.84</v>
      </c>
      <c r="L13" s="35"/>
      <c r="M13" s="35"/>
      <c r="N13" s="57"/>
      <c r="O13" s="35"/>
      <c r="P13" s="74"/>
      <c r="Q13" s="57"/>
      <c r="R13" s="35"/>
      <c r="S13" s="74"/>
      <c r="T13" s="57"/>
      <c r="U13" s="35"/>
      <c r="V13" s="74"/>
      <c r="X13" s="38">
        <f t="shared" si="0"/>
        <v>0</v>
      </c>
    </row>
    <row r="14" spans="1:24" x14ac:dyDescent="0.3">
      <c r="A14" s="31">
        <v>45307</v>
      </c>
      <c r="B14" s="14" t="s">
        <v>145</v>
      </c>
      <c r="C14" t="s">
        <v>140</v>
      </c>
      <c r="D14" s="35"/>
      <c r="E14" s="35">
        <v>20</v>
      </c>
      <c r="F14" s="35"/>
      <c r="G14" s="35"/>
      <c r="H14" s="57"/>
      <c r="I14" s="35"/>
      <c r="J14" s="35"/>
      <c r="K14" s="35"/>
      <c r="L14" s="35">
        <v>20</v>
      </c>
      <c r="M14" s="35"/>
      <c r="N14" s="57"/>
      <c r="O14" s="35"/>
      <c r="P14" s="74"/>
      <c r="Q14" s="57"/>
      <c r="R14" s="35"/>
      <c r="S14" s="74"/>
      <c r="T14" s="57"/>
      <c r="U14" s="35"/>
      <c r="V14" s="74"/>
      <c r="X14" s="38">
        <f t="shared" si="0"/>
        <v>0</v>
      </c>
    </row>
    <row r="15" spans="1:24" x14ac:dyDescent="0.3">
      <c r="A15" s="31">
        <v>45307</v>
      </c>
      <c r="B15" s="14" t="s">
        <v>141</v>
      </c>
      <c r="C15" t="s">
        <v>146</v>
      </c>
      <c r="D15" s="35"/>
      <c r="E15" s="35">
        <v>20</v>
      </c>
      <c r="F15" s="35"/>
      <c r="G15" s="35"/>
      <c r="H15" s="57"/>
      <c r="I15" s="35"/>
      <c r="J15" s="35"/>
      <c r="K15" s="35"/>
      <c r="L15" s="35">
        <v>20</v>
      </c>
      <c r="M15" s="35"/>
      <c r="N15" s="57"/>
      <c r="O15" s="35"/>
      <c r="P15" s="74"/>
      <c r="Q15" s="57"/>
      <c r="R15" s="35"/>
      <c r="S15" s="74"/>
      <c r="T15" s="57"/>
      <c r="U15" s="35"/>
      <c r="V15" s="74"/>
      <c r="X15" s="38">
        <f t="shared" ref="X15:X82" si="1">SUM(H15:V15)-(D15+E15)</f>
        <v>0</v>
      </c>
    </row>
    <row r="16" spans="1:24" x14ac:dyDescent="0.3">
      <c r="A16" s="31">
        <v>45327</v>
      </c>
      <c r="B16" s="14" t="s">
        <v>147</v>
      </c>
      <c r="C16" t="s">
        <v>148</v>
      </c>
      <c r="D16" s="35"/>
      <c r="E16" s="35">
        <v>40</v>
      </c>
      <c r="F16" s="35"/>
      <c r="G16" s="35"/>
      <c r="H16" s="57">
        <v>20</v>
      </c>
      <c r="I16" s="35"/>
      <c r="J16" s="35"/>
      <c r="K16" s="35"/>
      <c r="L16" s="35">
        <v>20</v>
      </c>
      <c r="M16" s="35"/>
      <c r="N16" s="57"/>
      <c r="O16" s="35"/>
      <c r="P16" s="74"/>
      <c r="Q16" s="57"/>
      <c r="R16" s="35"/>
      <c r="S16" s="74"/>
      <c r="T16" s="57"/>
      <c r="U16" s="35"/>
      <c r="V16" s="74"/>
      <c r="X16" s="38">
        <f t="shared" si="1"/>
        <v>0</v>
      </c>
    </row>
    <row r="17" spans="1:24" x14ac:dyDescent="0.3">
      <c r="A17" s="31">
        <v>45705</v>
      </c>
      <c r="B17" s="14" t="s">
        <v>164</v>
      </c>
      <c r="C17" t="s">
        <v>175</v>
      </c>
      <c r="D17" s="35"/>
      <c r="E17" s="35">
        <v>20</v>
      </c>
      <c r="F17" s="35"/>
      <c r="G17" s="35"/>
      <c r="H17" s="57"/>
      <c r="I17" s="35"/>
      <c r="J17" s="35"/>
      <c r="K17" s="35"/>
      <c r="L17" s="35">
        <v>20</v>
      </c>
      <c r="M17" s="35"/>
      <c r="N17" s="57"/>
      <c r="O17" s="35"/>
      <c r="P17" s="74"/>
      <c r="Q17" s="57"/>
      <c r="R17" s="35"/>
      <c r="S17" s="74"/>
      <c r="T17" s="57"/>
      <c r="U17" s="35"/>
      <c r="V17" s="74"/>
      <c r="X17" s="38">
        <f t="shared" si="1"/>
        <v>0</v>
      </c>
    </row>
    <row r="18" spans="1:24" x14ac:dyDescent="0.3">
      <c r="A18" s="31">
        <v>45708</v>
      </c>
      <c r="B18" s="14" t="s">
        <v>170</v>
      </c>
      <c r="C18" t="s">
        <v>171</v>
      </c>
      <c r="D18" s="35"/>
      <c r="E18" s="35">
        <v>120</v>
      </c>
      <c r="F18" s="35"/>
      <c r="G18" s="35"/>
      <c r="H18" s="57">
        <v>100</v>
      </c>
      <c r="I18" s="35"/>
      <c r="J18" s="35"/>
      <c r="K18" s="35"/>
      <c r="L18" s="35">
        <v>20</v>
      </c>
      <c r="M18" s="35"/>
      <c r="N18" s="57"/>
      <c r="O18" s="35"/>
      <c r="P18" s="74"/>
      <c r="Q18" s="57"/>
      <c r="R18" s="35"/>
      <c r="S18" s="74"/>
      <c r="T18" s="57"/>
      <c r="U18" s="35"/>
      <c r="V18" s="74"/>
      <c r="X18" s="38">
        <f t="shared" si="1"/>
        <v>0</v>
      </c>
    </row>
    <row r="19" spans="1:24" x14ac:dyDescent="0.3">
      <c r="A19" s="31">
        <v>45716</v>
      </c>
      <c r="B19" s="14" t="s">
        <v>133</v>
      </c>
      <c r="C19" t="s">
        <v>163</v>
      </c>
      <c r="D19" s="35">
        <v>25.94</v>
      </c>
      <c r="E19" s="35"/>
      <c r="F19" s="35"/>
      <c r="G19" s="35"/>
      <c r="H19" s="57"/>
      <c r="I19" s="35"/>
      <c r="J19" s="35"/>
      <c r="K19" s="35">
        <v>25.94</v>
      </c>
      <c r="L19" s="35"/>
      <c r="M19" s="35"/>
      <c r="N19" s="57"/>
      <c r="O19" s="35"/>
      <c r="P19" s="74"/>
      <c r="Q19" s="57"/>
      <c r="R19" s="35"/>
      <c r="S19" s="74"/>
      <c r="T19" s="57"/>
      <c r="U19" s="35"/>
      <c r="V19" s="74"/>
      <c r="X19" s="38">
        <f t="shared" si="1"/>
        <v>0</v>
      </c>
    </row>
    <row r="20" spans="1:24" x14ac:dyDescent="0.3">
      <c r="A20" s="31">
        <v>45728</v>
      </c>
      <c r="B20" s="14" t="s">
        <v>177</v>
      </c>
      <c r="C20" t="s">
        <v>178</v>
      </c>
      <c r="D20" s="35"/>
      <c r="E20" s="35">
        <v>1878.08</v>
      </c>
      <c r="F20" s="35"/>
      <c r="G20" s="35"/>
      <c r="H20" s="57"/>
      <c r="I20" s="35"/>
      <c r="J20" s="35"/>
      <c r="K20" s="35"/>
      <c r="L20" s="35"/>
      <c r="M20" s="35">
        <v>1878.08</v>
      </c>
      <c r="N20" s="57"/>
      <c r="O20" s="35"/>
      <c r="P20" s="74"/>
      <c r="Q20" s="57"/>
      <c r="R20" s="35"/>
      <c r="S20" s="74"/>
      <c r="T20" s="57"/>
      <c r="U20" s="35"/>
      <c r="V20" s="74"/>
      <c r="X20" s="38">
        <f t="shared" si="1"/>
        <v>0</v>
      </c>
    </row>
    <row r="21" spans="1:24" x14ac:dyDescent="0.3">
      <c r="A21" s="31">
        <v>45740</v>
      </c>
      <c r="B21" s="14" t="s">
        <v>179</v>
      </c>
      <c r="C21" t="s">
        <v>180</v>
      </c>
      <c r="D21" s="35"/>
      <c r="E21" s="35">
        <v>1000</v>
      </c>
      <c r="F21" s="35"/>
      <c r="G21" s="35"/>
      <c r="H21" s="57">
        <v>1000</v>
      </c>
      <c r="I21" s="35"/>
      <c r="J21" s="35"/>
      <c r="K21" s="35"/>
      <c r="L21" s="35"/>
      <c r="M21" s="35"/>
      <c r="N21" s="57"/>
      <c r="O21" s="35"/>
      <c r="P21" s="74"/>
      <c r="Q21" s="57"/>
      <c r="R21" s="35"/>
      <c r="S21" s="74"/>
      <c r="T21" s="57"/>
      <c r="U21" s="35"/>
      <c r="V21" s="74"/>
      <c r="X21" s="38">
        <f t="shared" si="1"/>
        <v>0</v>
      </c>
    </row>
    <row r="22" spans="1:24" x14ac:dyDescent="0.3">
      <c r="A22" s="31">
        <v>45747</v>
      </c>
      <c r="B22" s="14" t="s">
        <v>133</v>
      </c>
      <c r="C22" t="s">
        <v>163</v>
      </c>
      <c r="D22" s="35">
        <v>27.29</v>
      </c>
      <c r="E22" s="35"/>
      <c r="F22" s="35"/>
      <c r="G22" s="35"/>
      <c r="H22" s="57"/>
      <c r="I22" s="35"/>
      <c r="J22" s="35"/>
      <c r="K22" s="35">
        <v>27.29</v>
      </c>
      <c r="L22" s="35"/>
      <c r="M22" s="35"/>
      <c r="N22" s="57"/>
      <c r="O22" s="35"/>
      <c r="P22" s="74"/>
      <c r="Q22" s="57"/>
      <c r="R22" s="35"/>
      <c r="S22" s="74"/>
      <c r="T22" s="57"/>
      <c r="U22" s="35"/>
      <c r="V22" s="74"/>
      <c r="X22" s="38">
        <f t="shared" si="1"/>
        <v>0</v>
      </c>
    </row>
    <row r="23" spans="1:24" x14ac:dyDescent="0.3">
      <c r="A23" s="31">
        <v>45748</v>
      </c>
      <c r="B23" s="14" t="s">
        <v>133</v>
      </c>
      <c r="C23" t="s">
        <v>162</v>
      </c>
      <c r="D23" s="35"/>
      <c r="E23" s="35">
        <v>114.51</v>
      </c>
      <c r="F23" s="35"/>
      <c r="G23" s="35"/>
      <c r="H23" s="57"/>
      <c r="I23" s="35"/>
      <c r="J23" s="35"/>
      <c r="K23" s="35">
        <v>114.51</v>
      </c>
      <c r="L23" s="35"/>
      <c r="M23" s="35"/>
      <c r="N23" s="57"/>
      <c r="O23" s="35"/>
      <c r="P23" s="74"/>
      <c r="Q23" s="57"/>
      <c r="R23" s="35"/>
      <c r="S23" s="74"/>
      <c r="T23" s="57"/>
      <c r="U23" s="35"/>
      <c r="V23" s="74"/>
      <c r="X23" s="38">
        <f t="shared" si="1"/>
        <v>0</v>
      </c>
    </row>
    <row r="24" spans="1:24" x14ac:dyDescent="0.3">
      <c r="A24" s="31">
        <v>45771</v>
      </c>
      <c r="B24" s="14" t="s">
        <v>204</v>
      </c>
      <c r="C24" t="s">
        <v>203</v>
      </c>
      <c r="D24" s="35"/>
      <c r="E24" s="35">
        <v>4.72</v>
      </c>
      <c r="F24" s="35"/>
      <c r="G24" s="35"/>
      <c r="H24" s="57">
        <v>4.72</v>
      </c>
      <c r="I24" s="35"/>
      <c r="J24" s="35"/>
      <c r="K24" s="35"/>
      <c r="L24" s="35"/>
      <c r="M24" s="35"/>
      <c r="N24" s="57"/>
      <c r="O24" s="35"/>
      <c r="P24" s="74"/>
      <c r="Q24" s="57"/>
      <c r="R24" s="35"/>
      <c r="S24" s="74"/>
      <c r="T24" s="57"/>
      <c r="U24" s="35"/>
      <c r="V24" s="74"/>
      <c r="X24" s="38">
        <f t="shared" si="1"/>
        <v>0</v>
      </c>
    </row>
    <row r="25" spans="1:24" hidden="1" x14ac:dyDescent="0.3">
      <c r="A25" s="31"/>
      <c r="D25" s="35"/>
      <c r="E25" s="35"/>
      <c r="F25" s="35"/>
      <c r="G25" s="35"/>
      <c r="H25" s="57"/>
      <c r="I25" s="35"/>
      <c r="J25" s="35"/>
      <c r="K25" s="35"/>
      <c r="L25" s="35"/>
      <c r="M25" s="35"/>
      <c r="N25" s="57"/>
      <c r="O25" s="35"/>
      <c r="P25" s="74"/>
      <c r="Q25" s="57"/>
      <c r="R25" s="35"/>
      <c r="S25" s="74"/>
      <c r="T25" s="57"/>
      <c r="U25" s="35"/>
      <c r="V25" s="74"/>
      <c r="X25" s="38">
        <f t="shared" si="1"/>
        <v>0</v>
      </c>
    </row>
    <row r="26" spans="1:24" hidden="1" x14ac:dyDescent="0.3">
      <c r="A26" s="31"/>
      <c r="D26" s="35"/>
      <c r="E26" s="35"/>
      <c r="F26" s="35"/>
      <c r="G26" s="35"/>
      <c r="H26" s="57"/>
      <c r="I26" s="35"/>
      <c r="J26" s="35"/>
      <c r="K26" s="35"/>
      <c r="L26" s="35"/>
      <c r="M26" s="35"/>
      <c r="N26" s="57"/>
      <c r="O26" s="35"/>
      <c r="P26" s="74"/>
      <c r="Q26" s="57"/>
      <c r="R26" s="35"/>
      <c r="S26" s="74"/>
      <c r="T26" s="57"/>
      <c r="U26" s="35"/>
      <c r="V26" s="74"/>
      <c r="X26" s="38">
        <f t="shared" si="1"/>
        <v>0</v>
      </c>
    </row>
    <row r="27" spans="1:24" hidden="1" x14ac:dyDescent="0.3">
      <c r="A27" s="31"/>
      <c r="D27" s="35"/>
      <c r="E27" s="35"/>
      <c r="F27" s="35"/>
      <c r="G27" s="35"/>
      <c r="H27" s="57"/>
      <c r="I27" s="35"/>
      <c r="J27" s="35"/>
      <c r="K27" s="35"/>
      <c r="L27" s="35"/>
      <c r="M27" s="35"/>
      <c r="N27" s="57"/>
      <c r="O27" s="35"/>
      <c r="P27" s="74"/>
      <c r="Q27" s="57"/>
      <c r="R27" s="35"/>
      <c r="S27" s="74"/>
      <c r="T27" s="57"/>
      <c r="U27" s="35"/>
      <c r="V27" s="74"/>
      <c r="X27" s="38">
        <f t="shared" si="1"/>
        <v>0</v>
      </c>
    </row>
    <row r="28" spans="1:24" hidden="1" x14ac:dyDescent="0.3">
      <c r="A28" s="31"/>
      <c r="D28" s="35"/>
      <c r="E28" s="35"/>
      <c r="F28" s="35"/>
      <c r="G28" s="35"/>
      <c r="H28" s="57"/>
      <c r="I28" s="35"/>
      <c r="J28" s="35"/>
      <c r="K28" s="35"/>
      <c r="L28" s="35"/>
      <c r="M28" s="35"/>
      <c r="N28" s="57"/>
      <c r="O28" s="35"/>
      <c r="P28" s="74"/>
      <c r="Q28" s="57"/>
      <c r="R28" s="35"/>
      <c r="S28" s="74"/>
      <c r="T28" s="57"/>
      <c r="U28" s="35"/>
      <c r="V28" s="74"/>
      <c r="X28" s="38">
        <f t="shared" si="1"/>
        <v>0</v>
      </c>
    </row>
    <row r="29" spans="1:24" hidden="1" x14ac:dyDescent="0.3">
      <c r="A29" s="31"/>
      <c r="D29" s="35"/>
      <c r="E29" s="35"/>
      <c r="F29" s="35"/>
      <c r="G29" s="35"/>
      <c r="H29" s="57"/>
      <c r="I29" s="35"/>
      <c r="J29" s="35"/>
      <c r="K29" s="35"/>
      <c r="L29" s="35"/>
      <c r="M29" s="35"/>
      <c r="N29" s="57"/>
      <c r="O29" s="35"/>
      <c r="P29" s="74"/>
      <c r="Q29" s="57"/>
      <c r="R29" s="35"/>
      <c r="S29" s="74"/>
      <c r="T29" s="57"/>
      <c r="U29" s="35"/>
      <c r="V29" s="74"/>
      <c r="X29" s="38">
        <f t="shared" si="1"/>
        <v>0</v>
      </c>
    </row>
    <row r="30" spans="1:24" hidden="1" x14ac:dyDescent="0.3">
      <c r="A30" s="31"/>
      <c r="D30" s="35"/>
      <c r="E30" s="35"/>
      <c r="F30" s="35"/>
      <c r="G30" s="35"/>
      <c r="H30" s="57"/>
      <c r="I30" s="35"/>
      <c r="J30" s="35"/>
      <c r="K30" s="35"/>
      <c r="L30" s="35"/>
      <c r="M30" s="35"/>
      <c r="N30" s="57"/>
      <c r="O30" s="35"/>
      <c r="P30" s="74"/>
      <c r="Q30" s="57"/>
      <c r="R30" s="35"/>
      <c r="S30" s="74"/>
      <c r="T30" s="57"/>
      <c r="U30" s="35"/>
      <c r="V30" s="74"/>
      <c r="X30" s="38">
        <f t="shared" si="1"/>
        <v>0</v>
      </c>
    </row>
    <row r="31" spans="1:24" hidden="1" x14ac:dyDescent="0.3">
      <c r="A31" s="31"/>
      <c r="D31" s="35"/>
      <c r="E31" s="35"/>
      <c r="F31" s="35"/>
      <c r="G31" s="35"/>
      <c r="H31" s="57"/>
      <c r="I31" s="35"/>
      <c r="J31" s="35"/>
      <c r="K31" s="35"/>
      <c r="L31" s="35"/>
      <c r="M31" s="35"/>
      <c r="N31" s="57"/>
      <c r="O31" s="35"/>
      <c r="P31" s="74"/>
      <c r="Q31" s="57"/>
      <c r="R31" s="35"/>
      <c r="S31" s="74"/>
      <c r="T31" s="57"/>
      <c r="U31" s="35"/>
      <c r="V31" s="74"/>
      <c r="X31" s="38">
        <f t="shared" si="1"/>
        <v>0</v>
      </c>
    </row>
    <row r="32" spans="1:24" hidden="1" x14ac:dyDescent="0.3">
      <c r="A32" s="31"/>
      <c r="D32" s="35"/>
      <c r="E32" s="35"/>
      <c r="F32" s="35"/>
      <c r="G32" s="35"/>
      <c r="H32" s="57"/>
      <c r="I32" s="35"/>
      <c r="J32" s="35"/>
      <c r="K32" s="35"/>
      <c r="L32" s="35"/>
      <c r="M32" s="35"/>
      <c r="N32" s="57"/>
      <c r="O32" s="35"/>
      <c r="P32" s="74"/>
      <c r="Q32" s="57"/>
      <c r="R32" s="35"/>
      <c r="S32" s="74"/>
      <c r="T32" s="57"/>
      <c r="U32" s="35"/>
      <c r="V32" s="74"/>
      <c r="X32" s="38">
        <f t="shared" si="1"/>
        <v>0</v>
      </c>
    </row>
    <row r="33" spans="1:24" hidden="1" x14ac:dyDescent="0.3">
      <c r="A33" s="31"/>
      <c r="D33" s="35"/>
      <c r="E33" s="35"/>
      <c r="F33" s="35"/>
      <c r="G33" s="35"/>
      <c r="H33" s="57"/>
      <c r="I33" s="35"/>
      <c r="J33" s="35"/>
      <c r="K33" s="35"/>
      <c r="L33" s="35"/>
      <c r="M33" s="35"/>
      <c r="N33" s="57"/>
      <c r="O33" s="35"/>
      <c r="P33" s="74"/>
      <c r="Q33" s="57"/>
      <c r="R33" s="35"/>
      <c r="S33" s="74"/>
      <c r="T33" s="57"/>
      <c r="U33" s="35"/>
      <c r="V33" s="74"/>
      <c r="X33" s="38">
        <f t="shared" si="1"/>
        <v>0</v>
      </c>
    </row>
    <row r="34" spans="1:24" hidden="1" x14ac:dyDescent="0.3">
      <c r="A34" s="31"/>
      <c r="D34" s="35"/>
      <c r="E34" s="35"/>
      <c r="F34" s="35"/>
      <c r="G34" s="35"/>
      <c r="H34" s="57"/>
      <c r="I34" s="35"/>
      <c r="J34" s="35"/>
      <c r="K34" s="35"/>
      <c r="L34" s="35"/>
      <c r="M34" s="35"/>
      <c r="N34" s="57"/>
      <c r="O34" s="35"/>
      <c r="P34" s="74"/>
      <c r="Q34" s="57"/>
      <c r="R34" s="35"/>
      <c r="S34" s="74"/>
      <c r="T34" s="57"/>
      <c r="U34" s="35"/>
      <c r="V34" s="74"/>
      <c r="X34" s="38">
        <f t="shared" si="1"/>
        <v>0</v>
      </c>
    </row>
    <row r="35" spans="1:24" hidden="1" x14ac:dyDescent="0.3">
      <c r="A35" s="31"/>
      <c r="D35" s="35"/>
      <c r="E35" s="35"/>
      <c r="F35" s="35"/>
      <c r="G35" s="35"/>
      <c r="H35" s="57"/>
      <c r="I35" s="35"/>
      <c r="J35" s="35"/>
      <c r="K35" s="35"/>
      <c r="L35" s="35"/>
      <c r="M35" s="35"/>
      <c r="N35" s="57"/>
      <c r="O35" s="35"/>
      <c r="P35" s="74"/>
      <c r="Q35" s="57"/>
      <c r="R35" s="35"/>
      <c r="S35" s="74"/>
      <c r="T35" s="57"/>
      <c r="U35" s="35"/>
      <c r="V35" s="74"/>
      <c r="X35" s="38">
        <f t="shared" si="1"/>
        <v>0</v>
      </c>
    </row>
    <row r="36" spans="1:24" hidden="1" x14ac:dyDescent="0.3">
      <c r="A36" s="31"/>
      <c r="D36" s="35"/>
      <c r="E36" s="35"/>
      <c r="F36" s="35"/>
      <c r="G36" s="35"/>
      <c r="H36" s="57"/>
      <c r="I36" s="35"/>
      <c r="J36" s="35"/>
      <c r="K36" s="35"/>
      <c r="L36" s="35"/>
      <c r="M36" s="35"/>
      <c r="N36" s="57"/>
      <c r="O36" s="35"/>
      <c r="P36" s="74"/>
      <c r="Q36" s="57"/>
      <c r="R36" s="35"/>
      <c r="S36" s="74"/>
      <c r="T36" s="57"/>
      <c r="U36" s="35"/>
      <c r="V36" s="74"/>
      <c r="X36" s="38">
        <f t="shared" si="1"/>
        <v>0</v>
      </c>
    </row>
    <row r="37" spans="1:24" hidden="1" x14ac:dyDescent="0.3">
      <c r="A37" s="31"/>
      <c r="D37" s="35"/>
      <c r="E37" s="35"/>
      <c r="F37" s="35"/>
      <c r="G37" s="35"/>
      <c r="H37" s="57"/>
      <c r="I37" s="35"/>
      <c r="J37" s="35"/>
      <c r="K37" s="35"/>
      <c r="L37" s="35"/>
      <c r="M37" s="35"/>
      <c r="N37" s="57"/>
      <c r="O37" s="35"/>
      <c r="P37" s="74"/>
      <c r="Q37" s="57"/>
      <c r="R37" s="35"/>
      <c r="S37" s="74"/>
      <c r="T37" s="57"/>
      <c r="U37" s="35"/>
      <c r="V37" s="74"/>
      <c r="X37" s="38">
        <f t="shared" si="1"/>
        <v>0</v>
      </c>
    </row>
    <row r="38" spans="1:24" hidden="1" x14ac:dyDescent="0.3">
      <c r="A38" s="31"/>
      <c r="D38" s="35"/>
      <c r="E38" s="35"/>
      <c r="F38" s="35"/>
      <c r="G38" s="35"/>
      <c r="H38" s="57"/>
      <c r="I38" s="35"/>
      <c r="J38" s="35"/>
      <c r="K38" s="35"/>
      <c r="L38" s="35"/>
      <c r="M38" s="35"/>
      <c r="N38" s="57"/>
      <c r="O38" s="35"/>
      <c r="P38" s="74"/>
      <c r="Q38" s="57"/>
      <c r="R38" s="35"/>
      <c r="S38" s="74"/>
      <c r="T38" s="57"/>
      <c r="U38" s="35"/>
      <c r="V38" s="74"/>
      <c r="X38" s="38">
        <f t="shared" si="1"/>
        <v>0</v>
      </c>
    </row>
    <row r="39" spans="1:24" hidden="1" x14ac:dyDescent="0.3">
      <c r="A39" s="31"/>
      <c r="D39" s="35"/>
      <c r="E39" s="35"/>
      <c r="F39" s="35"/>
      <c r="G39" s="35"/>
      <c r="H39" s="57"/>
      <c r="I39" s="35"/>
      <c r="J39" s="35"/>
      <c r="K39" s="35"/>
      <c r="L39" s="35"/>
      <c r="M39" s="35"/>
      <c r="N39" s="57"/>
      <c r="O39" s="35"/>
      <c r="P39" s="74"/>
      <c r="Q39" s="57"/>
      <c r="R39" s="35"/>
      <c r="S39" s="74"/>
      <c r="T39" s="57"/>
      <c r="U39" s="35"/>
      <c r="V39" s="74"/>
      <c r="X39" s="38">
        <f t="shared" si="1"/>
        <v>0</v>
      </c>
    </row>
    <row r="40" spans="1:24" hidden="1" x14ac:dyDescent="0.3">
      <c r="A40" s="31"/>
      <c r="D40" s="35"/>
      <c r="E40" s="35"/>
      <c r="F40" s="35"/>
      <c r="G40" s="35"/>
      <c r="H40" s="57"/>
      <c r="I40" s="35"/>
      <c r="J40" s="35"/>
      <c r="K40" s="35"/>
      <c r="L40" s="35"/>
      <c r="M40" s="35"/>
      <c r="N40" s="57"/>
      <c r="O40" s="35"/>
      <c r="P40" s="74"/>
      <c r="Q40" s="57"/>
      <c r="R40" s="35"/>
      <c r="S40" s="74"/>
      <c r="T40" s="57"/>
      <c r="U40" s="35"/>
      <c r="V40" s="74"/>
      <c r="X40" s="38">
        <f t="shared" si="1"/>
        <v>0</v>
      </c>
    </row>
    <row r="41" spans="1:24" hidden="1" x14ac:dyDescent="0.3">
      <c r="A41" s="31"/>
      <c r="D41" s="35"/>
      <c r="E41" s="35"/>
      <c r="F41" s="35"/>
      <c r="G41" s="35"/>
      <c r="H41" s="57"/>
      <c r="I41" s="35"/>
      <c r="J41" s="35"/>
      <c r="K41" s="35"/>
      <c r="L41" s="35"/>
      <c r="M41" s="35"/>
      <c r="N41" s="57"/>
      <c r="O41" s="35"/>
      <c r="P41" s="74"/>
      <c r="Q41" s="57"/>
      <c r="R41" s="35"/>
      <c r="S41" s="74"/>
      <c r="T41" s="57"/>
      <c r="U41" s="35"/>
      <c r="V41" s="74"/>
      <c r="X41" s="38">
        <f t="shared" si="1"/>
        <v>0</v>
      </c>
    </row>
    <row r="42" spans="1:24" hidden="1" x14ac:dyDescent="0.3">
      <c r="A42" s="31"/>
      <c r="B42" s="31"/>
      <c r="D42" s="35"/>
      <c r="E42" s="35"/>
      <c r="F42" s="35"/>
      <c r="G42" s="35"/>
      <c r="H42" s="57"/>
      <c r="I42" s="35"/>
      <c r="J42" s="35"/>
      <c r="K42" s="35"/>
      <c r="L42" s="35"/>
      <c r="M42" s="35"/>
      <c r="N42" s="57"/>
      <c r="O42" s="35"/>
      <c r="P42" s="74"/>
      <c r="Q42" s="57"/>
      <c r="R42" s="35"/>
      <c r="S42" s="74"/>
      <c r="T42" s="57"/>
      <c r="U42" s="35"/>
      <c r="V42" s="74"/>
      <c r="X42" s="38">
        <f t="shared" si="1"/>
        <v>0</v>
      </c>
    </row>
    <row r="43" spans="1:24" hidden="1" x14ac:dyDescent="0.3">
      <c r="A43" s="31"/>
      <c r="B43" s="31"/>
      <c r="D43" s="35"/>
      <c r="E43" s="35"/>
      <c r="F43" s="35"/>
      <c r="G43" s="35"/>
      <c r="H43" s="57"/>
      <c r="I43" s="35"/>
      <c r="J43" s="35"/>
      <c r="K43" s="35"/>
      <c r="L43" s="35"/>
      <c r="M43" s="35"/>
      <c r="N43" s="57"/>
      <c r="O43" s="35"/>
      <c r="P43" s="74"/>
      <c r="Q43" s="57"/>
      <c r="R43" s="35"/>
      <c r="S43" s="74"/>
      <c r="T43" s="57"/>
      <c r="U43" s="35"/>
      <c r="V43" s="74"/>
      <c r="X43" s="38">
        <f t="shared" si="1"/>
        <v>0</v>
      </c>
    </row>
    <row r="44" spans="1:24" hidden="1" x14ac:dyDescent="0.3">
      <c r="A44" s="31"/>
      <c r="B44" s="31"/>
      <c r="D44" s="35"/>
      <c r="E44" s="35"/>
      <c r="F44" s="35"/>
      <c r="G44" s="35"/>
      <c r="H44" s="57"/>
      <c r="I44" s="35"/>
      <c r="J44" s="35"/>
      <c r="K44" s="35"/>
      <c r="L44" s="35"/>
      <c r="M44" s="35"/>
      <c r="N44" s="57"/>
      <c r="O44" s="35"/>
      <c r="P44" s="74"/>
      <c r="Q44" s="57"/>
      <c r="R44" s="35"/>
      <c r="S44" s="74"/>
      <c r="T44" s="57"/>
      <c r="U44" s="35"/>
      <c r="V44" s="74"/>
      <c r="X44" s="38">
        <f t="shared" si="1"/>
        <v>0</v>
      </c>
    </row>
    <row r="45" spans="1:24" hidden="1" x14ac:dyDescent="0.3">
      <c r="A45" s="31"/>
      <c r="D45" s="35"/>
      <c r="E45" s="35"/>
      <c r="F45" s="35"/>
      <c r="G45" s="35"/>
      <c r="H45" s="57"/>
      <c r="I45" s="35"/>
      <c r="J45" s="35"/>
      <c r="K45" s="35"/>
      <c r="L45" s="35"/>
      <c r="M45" s="35"/>
      <c r="N45" s="57"/>
      <c r="O45" s="35"/>
      <c r="P45" s="74"/>
      <c r="Q45" s="57"/>
      <c r="R45" s="35"/>
      <c r="S45" s="74"/>
      <c r="T45" s="57"/>
      <c r="U45" s="35"/>
      <c r="V45" s="74"/>
      <c r="X45" s="38">
        <f t="shared" si="1"/>
        <v>0</v>
      </c>
    </row>
    <row r="46" spans="1:24" hidden="1" x14ac:dyDescent="0.3">
      <c r="A46" s="31"/>
      <c r="D46" s="35"/>
      <c r="E46" s="35"/>
      <c r="F46" s="35"/>
      <c r="G46" s="35"/>
      <c r="H46" s="57"/>
      <c r="I46" s="35"/>
      <c r="J46" s="35"/>
      <c r="K46" s="35"/>
      <c r="L46" s="35"/>
      <c r="M46" s="35"/>
      <c r="N46" s="57"/>
      <c r="O46" s="35"/>
      <c r="P46" s="74"/>
      <c r="Q46" s="57"/>
      <c r="R46" s="35"/>
      <c r="S46" s="74"/>
      <c r="T46" s="57"/>
      <c r="U46" s="35"/>
      <c r="V46" s="74"/>
      <c r="X46" s="38">
        <f t="shared" si="1"/>
        <v>0</v>
      </c>
    </row>
    <row r="47" spans="1:24" hidden="1" x14ac:dyDescent="0.3">
      <c r="A47" s="31"/>
      <c r="D47" s="35"/>
      <c r="E47" s="35"/>
      <c r="F47" s="35"/>
      <c r="G47" s="35"/>
      <c r="H47" s="57"/>
      <c r="I47" s="35"/>
      <c r="J47" s="35"/>
      <c r="K47" s="35"/>
      <c r="L47" s="35"/>
      <c r="M47" s="35"/>
      <c r="N47" s="57"/>
      <c r="O47" s="35"/>
      <c r="P47" s="74"/>
      <c r="Q47" s="57"/>
      <c r="R47" s="35"/>
      <c r="S47" s="74"/>
      <c r="T47" s="57"/>
      <c r="U47" s="35"/>
      <c r="V47" s="74"/>
      <c r="X47" s="38">
        <f t="shared" si="1"/>
        <v>0</v>
      </c>
    </row>
    <row r="48" spans="1:24" hidden="1" x14ac:dyDescent="0.3">
      <c r="A48" s="31"/>
      <c r="D48" s="35"/>
      <c r="E48" s="35"/>
      <c r="F48" s="35"/>
      <c r="G48" s="35"/>
      <c r="H48" s="57"/>
      <c r="I48" s="35"/>
      <c r="J48" s="35"/>
      <c r="K48" s="35"/>
      <c r="L48" s="35"/>
      <c r="M48" s="35"/>
      <c r="N48" s="57"/>
      <c r="O48" s="35"/>
      <c r="P48" s="74"/>
      <c r="Q48" s="57"/>
      <c r="R48" s="35"/>
      <c r="S48" s="74"/>
      <c r="T48" s="57"/>
      <c r="U48" s="35"/>
      <c r="V48" s="74"/>
      <c r="X48" s="38">
        <f t="shared" si="1"/>
        <v>0</v>
      </c>
    </row>
    <row r="49" spans="1:24" hidden="1" x14ac:dyDescent="0.3">
      <c r="A49" s="31"/>
      <c r="D49" s="35"/>
      <c r="E49" s="35"/>
      <c r="F49" s="35"/>
      <c r="G49" s="35"/>
      <c r="H49" s="57"/>
      <c r="I49" s="35"/>
      <c r="J49" s="35"/>
      <c r="K49" s="35"/>
      <c r="L49" s="35"/>
      <c r="M49" s="35"/>
      <c r="N49" s="57"/>
      <c r="O49" s="35"/>
      <c r="P49" s="74"/>
      <c r="Q49" s="57"/>
      <c r="R49" s="35"/>
      <c r="S49" s="74"/>
      <c r="T49" s="57"/>
      <c r="U49" s="35"/>
      <c r="V49" s="74"/>
      <c r="X49" s="38">
        <f t="shared" si="1"/>
        <v>0</v>
      </c>
    </row>
    <row r="50" spans="1:24" hidden="1" x14ac:dyDescent="0.3">
      <c r="A50" s="31"/>
      <c r="D50" s="35"/>
      <c r="E50" s="35"/>
      <c r="F50" s="35"/>
      <c r="G50" s="35"/>
      <c r="H50" s="57"/>
      <c r="I50" s="35"/>
      <c r="J50" s="35"/>
      <c r="K50" s="35"/>
      <c r="L50" s="35"/>
      <c r="M50" s="35"/>
      <c r="N50" s="57"/>
      <c r="O50" s="35"/>
      <c r="P50" s="74"/>
      <c r="Q50" s="57"/>
      <c r="R50" s="35"/>
      <c r="S50" s="74"/>
      <c r="T50" s="57"/>
      <c r="U50" s="35"/>
      <c r="V50" s="74"/>
      <c r="X50" s="38">
        <f t="shared" si="1"/>
        <v>0</v>
      </c>
    </row>
    <row r="51" spans="1:24" hidden="1" x14ac:dyDescent="0.3">
      <c r="A51" s="31"/>
      <c r="D51" s="35"/>
      <c r="E51" s="35"/>
      <c r="F51" s="35"/>
      <c r="G51" s="35"/>
      <c r="H51" s="57"/>
      <c r="I51" s="35"/>
      <c r="J51" s="35"/>
      <c r="K51" s="35"/>
      <c r="L51" s="35"/>
      <c r="M51" s="35"/>
      <c r="N51" s="57"/>
      <c r="O51" s="35"/>
      <c r="P51" s="74"/>
      <c r="Q51" s="57"/>
      <c r="R51" s="35"/>
      <c r="S51" s="74"/>
      <c r="T51" s="57"/>
      <c r="U51" s="35"/>
      <c r="V51" s="74"/>
      <c r="X51" s="38">
        <f t="shared" si="1"/>
        <v>0</v>
      </c>
    </row>
    <row r="52" spans="1:24" hidden="1" x14ac:dyDescent="0.3">
      <c r="A52" s="31"/>
      <c r="D52" s="35"/>
      <c r="E52" s="35"/>
      <c r="F52" s="35"/>
      <c r="G52" s="35"/>
      <c r="H52" s="57"/>
      <c r="I52" s="35"/>
      <c r="J52" s="35"/>
      <c r="K52" s="35"/>
      <c r="L52" s="35"/>
      <c r="M52" s="35"/>
      <c r="N52" s="57"/>
      <c r="O52" s="35"/>
      <c r="P52" s="74"/>
      <c r="Q52" s="57"/>
      <c r="R52" s="35"/>
      <c r="S52" s="74"/>
      <c r="T52" s="57"/>
      <c r="U52" s="35"/>
      <c r="V52" s="74"/>
      <c r="X52" s="38">
        <f t="shared" si="1"/>
        <v>0</v>
      </c>
    </row>
    <row r="53" spans="1:24" hidden="1" x14ac:dyDescent="0.3">
      <c r="A53" s="31"/>
      <c r="B53" s="31"/>
      <c r="D53" s="35"/>
      <c r="E53" s="35"/>
      <c r="F53" s="35"/>
      <c r="G53" s="35"/>
      <c r="H53" s="57"/>
      <c r="I53" s="35"/>
      <c r="J53" s="35"/>
      <c r="K53" s="35"/>
      <c r="L53" s="35"/>
      <c r="M53" s="35"/>
      <c r="N53" s="57"/>
      <c r="O53" s="35"/>
      <c r="P53" s="74"/>
      <c r="Q53" s="57"/>
      <c r="R53" s="35"/>
      <c r="S53" s="74"/>
      <c r="T53" s="57"/>
      <c r="U53" s="35"/>
      <c r="V53" s="74"/>
      <c r="X53" s="38">
        <f t="shared" si="1"/>
        <v>0</v>
      </c>
    </row>
    <row r="54" spans="1:24" hidden="1" x14ac:dyDescent="0.3">
      <c r="A54" s="31"/>
      <c r="B54" s="31"/>
      <c r="D54" s="35"/>
      <c r="E54" s="35"/>
      <c r="F54" s="35"/>
      <c r="G54" s="35"/>
      <c r="H54" s="57"/>
      <c r="I54" s="35"/>
      <c r="J54" s="35"/>
      <c r="K54" s="35"/>
      <c r="L54" s="35"/>
      <c r="M54" s="35"/>
      <c r="N54" s="57"/>
      <c r="O54" s="35"/>
      <c r="P54" s="74"/>
      <c r="Q54" s="57"/>
      <c r="R54" s="35"/>
      <c r="S54" s="74"/>
      <c r="T54" s="57"/>
      <c r="U54" s="35"/>
      <c r="V54" s="74"/>
      <c r="X54" s="38">
        <f t="shared" si="1"/>
        <v>0</v>
      </c>
    </row>
    <row r="55" spans="1:24" hidden="1" x14ac:dyDescent="0.3">
      <c r="A55" s="31"/>
      <c r="D55" s="35"/>
      <c r="E55" s="35"/>
      <c r="F55" s="35"/>
      <c r="G55" s="35"/>
      <c r="H55" s="57"/>
      <c r="I55" s="35"/>
      <c r="J55" s="35"/>
      <c r="K55" s="35"/>
      <c r="L55" s="35"/>
      <c r="M55" s="35"/>
      <c r="N55" s="57"/>
      <c r="O55" s="35"/>
      <c r="P55" s="74"/>
      <c r="Q55" s="57"/>
      <c r="R55" s="35"/>
      <c r="S55" s="74"/>
      <c r="T55" s="57"/>
      <c r="U55" s="35"/>
      <c r="V55" s="74"/>
      <c r="X55" s="38">
        <f t="shared" si="1"/>
        <v>0</v>
      </c>
    </row>
    <row r="56" spans="1:24" x14ac:dyDescent="0.3">
      <c r="A56" s="31">
        <v>45777</v>
      </c>
      <c r="B56" s="14" t="s">
        <v>133</v>
      </c>
      <c r="C56" t="s">
        <v>205</v>
      </c>
      <c r="D56" s="35">
        <v>41.1</v>
      </c>
      <c r="E56" s="35"/>
      <c r="F56" s="35"/>
      <c r="G56" s="35"/>
      <c r="H56" s="57"/>
      <c r="I56" s="35"/>
      <c r="J56" s="35"/>
      <c r="K56" s="35">
        <v>41.1</v>
      </c>
      <c r="L56" s="35"/>
      <c r="M56" s="35"/>
      <c r="N56" s="57"/>
      <c r="O56" s="35"/>
      <c r="P56" s="74"/>
      <c r="Q56" s="57"/>
      <c r="R56" s="35"/>
      <c r="S56" s="74"/>
      <c r="T56" s="57"/>
      <c r="U56" s="35"/>
      <c r="V56" s="74"/>
      <c r="X56" s="38">
        <f t="shared" si="1"/>
        <v>0</v>
      </c>
    </row>
    <row r="57" spans="1:24" x14ac:dyDescent="0.3">
      <c r="A57" s="31">
        <v>45784</v>
      </c>
      <c r="B57" s="14" t="s">
        <v>206</v>
      </c>
      <c r="C57" t="s">
        <v>132</v>
      </c>
      <c r="D57" s="35">
        <v>161</v>
      </c>
      <c r="E57" s="35"/>
      <c r="F57" s="35"/>
      <c r="G57" s="35"/>
      <c r="H57" s="57"/>
      <c r="I57" s="35"/>
      <c r="J57" s="35"/>
      <c r="K57" s="35"/>
      <c r="L57" s="35"/>
      <c r="M57" s="35"/>
      <c r="N57" s="57"/>
      <c r="O57" s="35"/>
      <c r="P57" s="74"/>
      <c r="Q57" s="57"/>
      <c r="R57" s="35"/>
      <c r="S57" s="74"/>
      <c r="T57" s="57">
        <v>161</v>
      </c>
      <c r="U57" s="35"/>
      <c r="V57" s="74"/>
      <c r="X57" s="38">
        <f t="shared" si="1"/>
        <v>0</v>
      </c>
    </row>
    <row r="58" spans="1:24" x14ac:dyDescent="0.3">
      <c r="A58" s="31">
        <v>45786</v>
      </c>
      <c r="B58" s="14" t="s">
        <v>207</v>
      </c>
      <c r="C58" t="s">
        <v>203</v>
      </c>
      <c r="D58" s="35"/>
      <c r="E58" s="35">
        <v>4.6399999999999997</v>
      </c>
      <c r="F58" s="35"/>
      <c r="G58" s="35"/>
      <c r="H58" s="57">
        <v>4.6399999999999997</v>
      </c>
      <c r="I58" s="35"/>
      <c r="J58" s="35"/>
      <c r="K58" s="35"/>
      <c r="L58" s="35"/>
      <c r="M58" s="35"/>
      <c r="N58" s="57"/>
      <c r="O58" s="35"/>
      <c r="P58" s="74"/>
      <c r="Q58" s="57"/>
      <c r="R58" s="35"/>
      <c r="S58" s="74"/>
      <c r="T58" s="57"/>
      <c r="U58" s="35"/>
      <c r="V58" s="74"/>
      <c r="X58" s="38">
        <f t="shared" si="1"/>
        <v>0</v>
      </c>
    </row>
    <row r="59" spans="1:24" x14ac:dyDescent="0.3">
      <c r="A59" s="31">
        <v>45791</v>
      </c>
      <c r="B59" s="14" t="s">
        <v>208</v>
      </c>
      <c r="C59" t="s">
        <v>203</v>
      </c>
      <c r="D59" s="35"/>
      <c r="E59" s="35">
        <v>4.74</v>
      </c>
      <c r="F59" s="35"/>
      <c r="G59" s="35"/>
      <c r="H59" s="57">
        <v>4.74</v>
      </c>
      <c r="I59" s="35"/>
      <c r="J59" s="35"/>
      <c r="K59" s="35"/>
      <c r="L59" s="35"/>
      <c r="M59" s="35"/>
      <c r="N59" s="57"/>
      <c r="O59" s="35"/>
      <c r="P59" s="74"/>
      <c r="Q59" s="57"/>
      <c r="R59" s="35"/>
      <c r="S59" s="74"/>
      <c r="T59" s="57"/>
      <c r="U59" s="35"/>
      <c r="V59" s="74"/>
      <c r="X59" s="38">
        <f t="shared" si="1"/>
        <v>0</v>
      </c>
    </row>
    <row r="60" spans="1:24" x14ac:dyDescent="0.3">
      <c r="A60" s="31">
        <v>45807</v>
      </c>
      <c r="B60" s="14" t="s">
        <v>133</v>
      </c>
      <c r="C60" t="s">
        <v>163</v>
      </c>
      <c r="D60" s="35">
        <v>30.62</v>
      </c>
      <c r="E60" s="35"/>
      <c r="F60" s="35"/>
      <c r="G60" s="35"/>
      <c r="H60" s="57"/>
      <c r="I60" s="35"/>
      <c r="J60" s="35"/>
      <c r="K60" s="35">
        <v>30.62</v>
      </c>
      <c r="L60" s="35"/>
      <c r="M60" s="35"/>
      <c r="N60" s="57"/>
      <c r="O60" s="35"/>
      <c r="P60" s="74"/>
      <c r="Q60" s="57"/>
      <c r="R60" s="35"/>
      <c r="S60" s="74"/>
      <c r="T60" s="57"/>
      <c r="U60" s="35"/>
      <c r="V60" s="74"/>
      <c r="X60" s="38">
        <f t="shared" si="1"/>
        <v>0</v>
      </c>
    </row>
    <row r="61" spans="1:24" x14ac:dyDescent="0.3">
      <c r="A61" s="31">
        <v>45814</v>
      </c>
      <c r="B61" s="14" t="s">
        <v>215</v>
      </c>
      <c r="C61" t="s">
        <v>216</v>
      </c>
      <c r="D61" s="35">
        <v>506.54</v>
      </c>
      <c r="E61" s="35"/>
      <c r="F61" s="35"/>
      <c r="G61" s="35"/>
      <c r="H61" s="57">
        <v>506.54</v>
      </c>
      <c r="I61" s="35"/>
      <c r="J61" s="35"/>
      <c r="K61" s="35"/>
      <c r="L61" s="35"/>
      <c r="M61" s="35"/>
      <c r="N61" s="57"/>
      <c r="O61" s="35"/>
      <c r="P61" s="74"/>
      <c r="Q61" s="57"/>
      <c r="R61" s="35"/>
      <c r="S61" s="74"/>
      <c r="T61" s="57"/>
      <c r="U61" s="35"/>
      <c r="V61" s="74"/>
      <c r="X61" s="38">
        <f t="shared" si="1"/>
        <v>0</v>
      </c>
    </row>
    <row r="62" spans="1:24" x14ac:dyDescent="0.3">
      <c r="A62" s="31">
        <v>45814</v>
      </c>
      <c r="B62" s="14" t="s">
        <v>217</v>
      </c>
      <c r="C62" t="s">
        <v>218</v>
      </c>
      <c r="D62" s="35">
        <v>301.35000000000002</v>
      </c>
      <c r="E62" s="35"/>
      <c r="F62" s="35"/>
      <c r="G62" s="35"/>
      <c r="H62" s="57">
        <v>301.35000000000002</v>
      </c>
      <c r="I62" s="35"/>
      <c r="J62" s="35"/>
      <c r="K62" s="35"/>
      <c r="L62" s="35"/>
      <c r="M62" s="35"/>
      <c r="N62" s="57"/>
      <c r="O62" s="35"/>
      <c r="P62" s="74"/>
      <c r="Q62" s="57"/>
      <c r="R62" s="35"/>
      <c r="S62" s="74"/>
      <c r="T62" s="57"/>
      <c r="U62" s="35"/>
      <c r="V62" s="74"/>
      <c r="X62" s="38">
        <f t="shared" si="1"/>
        <v>0</v>
      </c>
    </row>
    <row r="63" spans="1:24" x14ac:dyDescent="0.3">
      <c r="A63" s="31">
        <v>45833</v>
      </c>
      <c r="B63" s="14" t="s">
        <v>233</v>
      </c>
      <c r="C63" t="s">
        <v>234</v>
      </c>
      <c r="D63" s="35"/>
      <c r="E63" s="35">
        <v>4.72</v>
      </c>
      <c r="F63" s="35"/>
      <c r="G63" s="35"/>
      <c r="H63" s="57">
        <v>4.72</v>
      </c>
      <c r="I63" s="35"/>
      <c r="J63" s="35"/>
      <c r="K63" s="35"/>
      <c r="L63" s="35"/>
      <c r="M63" s="35"/>
      <c r="N63" s="57"/>
      <c r="O63" s="35"/>
      <c r="P63" s="74"/>
      <c r="Q63" s="57"/>
      <c r="R63" s="35"/>
      <c r="S63" s="74"/>
      <c r="T63" s="57"/>
      <c r="U63" s="35"/>
      <c r="V63" s="74"/>
      <c r="X63" s="38">
        <f t="shared" si="1"/>
        <v>0</v>
      </c>
    </row>
    <row r="64" spans="1:24" x14ac:dyDescent="0.3">
      <c r="A64" s="31">
        <v>45838</v>
      </c>
      <c r="B64" s="14" t="s">
        <v>133</v>
      </c>
      <c r="C64" t="s">
        <v>163</v>
      </c>
      <c r="D64" s="35">
        <v>7.66</v>
      </c>
      <c r="E64" s="35"/>
      <c r="F64" s="35"/>
      <c r="G64" s="35"/>
      <c r="H64" s="57"/>
      <c r="I64" s="35"/>
      <c r="J64" s="35"/>
      <c r="K64" s="35">
        <v>7.66</v>
      </c>
      <c r="L64" s="35"/>
      <c r="M64" s="35"/>
      <c r="N64" s="57"/>
      <c r="O64" s="35"/>
      <c r="P64" s="74"/>
      <c r="Q64" s="57"/>
      <c r="R64" s="35"/>
      <c r="S64" s="74"/>
      <c r="T64" s="57"/>
      <c r="U64" s="35"/>
      <c r="V64" s="74"/>
      <c r="X64" s="38">
        <f t="shared" si="1"/>
        <v>0</v>
      </c>
    </row>
    <row r="65" spans="1:24" x14ac:dyDescent="0.3">
      <c r="A65" s="31">
        <v>45849</v>
      </c>
      <c r="B65" s="14" t="s">
        <v>242</v>
      </c>
      <c r="C65" t="s">
        <v>243</v>
      </c>
      <c r="D65" s="35">
        <v>71.75</v>
      </c>
      <c r="E65" s="35"/>
      <c r="F65" s="35"/>
      <c r="G65" s="35"/>
      <c r="H65" s="57">
        <v>71.75</v>
      </c>
      <c r="I65" s="35"/>
      <c r="J65" s="35"/>
      <c r="K65" s="35"/>
      <c r="L65" s="35"/>
      <c r="M65" s="35"/>
      <c r="N65" s="57"/>
      <c r="O65" s="35"/>
      <c r="P65" s="74"/>
      <c r="Q65" s="57"/>
      <c r="R65" s="35"/>
      <c r="S65" s="74"/>
      <c r="T65" s="57"/>
      <c r="U65" s="35"/>
      <c r="V65" s="74"/>
      <c r="X65" s="38">
        <f t="shared" si="1"/>
        <v>0</v>
      </c>
    </row>
    <row r="66" spans="1:24" x14ac:dyDescent="0.3">
      <c r="A66" s="31">
        <v>45862</v>
      </c>
      <c r="B66" s="14" t="s">
        <v>244</v>
      </c>
      <c r="C66" t="s">
        <v>132</v>
      </c>
      <c r="D66" s="35">
        <v>145</v>
      </c>
      <c r="E66" s="35"/>
      <c r="F66" s="35"/>
      <c r="G66" s="35"/>
      <c r="H66" s="57"/>
      <c r="I66" s="35"/>
      <c r="J66" s="35"/>
      <c r="K66" s="35"/>
      <c r="L66" s="35"/>
      <c r="M66" s="35"/>
      <c r="N66" s="57"/>
      <c r="O66" s="35"/>
      <c r="P66" s="74"/>
      <c r="Q66" s="57"/>
      <c r="R66" s="35"/>
      <c r="S66" s="74"/>
      <c r="T66" s="57">
        <v>145</v>
      </c>
      <c r="U66" s="35"/>
      <c r="V66" s="74"/>
      <c r="X66" s="38">
        <f t="shared" si="1"/>
        <v>0</v>
      </c>
    </row>
    <row r="67" spans="1:24" x14ac:dyDescent="0.3">
      <c r="A67" s="31">
        <v>45860</v>
      </c>
      <c r="B67" s="14" t="s">
        <v>245</v>
      </c>
      <c r="C67" t="s">
        <v>246</v>
      </c>
      <c r="D67" s="35"/>
      <c r="E67" s="35">
        <v>1000</v>
      </c>
      <c r="F67" s="35"/>
      <c r="G67" s="35"/>
      <c r="H67" s="57">
        <v>1000</v>
      </c>
      <c r="I67" s="35"/>
      <c r="J67" s="35"/>
      <c r="K67" s="35"/>
      <c r="L67" s="35"/>
      <c r="M67" s="35"/>
      <c r="N67" s="57"/>
      <c r="O67" s="35"/>
      <c r="P67" s="74"/>
      <c r="Q67" s="57"/>
      <c r="R67" s="35"/>
      <c r="S67" s="74"/>
      <c r="T67" s="57"/>
      <c r="U67" s="35"/>
      <c r="V67" s="74"/>
      <c r="X67" s="38">
        <f t="shared" si="1"/>
        <v>0</v>
      </c>
    </row>
    <row r="68" spans="1:24" x14ac:dyDescent="0.3">
      <c r="A68" s="31">
        <v>45869</v>
      </c>
      <c r="B68" s="14" t="s">
        <v>133</v>
      </c>
      <c r="C68" t="s">
        <v>163</v>
      </c>
      <c r="D68" s="35">
        <v>6</v>
      </c>
      <c r="E68" s="35"/>
      <c r="F68" s="35"/>
      <c r="G68" s="35"/>
      <c r="H68" s="57"/>
      <c r="I68" s="35"/>
      <c r="J68" s="35"/>
      <c r="K68" s="35">
        <v>6</v>
      </c>
      <c r="L68" s="35"/>
      <c r="M68" s="35"/>
      <c r="N68" s="57"/>
      <c r="O68" s="35"/>
      <c r="P68" s="74"/>
      <c r="Q68" s="57"/>
      <c r="R68" s="35"/>
      <c r="S68" s="74"/>
      <c r="T68" s="57"/>
      <c r="U68" s="35"/>
      <c r="V68" s="74"/>
      <c r="X68" s="38">
        <f t="shared" si="1"/>
        <v>0</v>
      </c>
    </row>
    <row r="69" spans="1:24" x14ac:dyDescent="0.3">
      <c r="A69" s="31">
        <v>45875</v>
      </c>
      <c r="B69" s="14" t="s">
        <v>249</v>
      </c>
      <c r="C69" t="s">
        <v>234</v>
      </c>
      <c r="D69" s="35"/>
      <c r="E69" s="35">
        <v>4.72</v>
      </c>
      <c r="F69" s="35"/>
      <c r="G69" s="35"/>
      <c r="H69" s="8"/>
      <c r="I69" s="35"/>
      <c r="J69" s="35"/>
      <c r="K69" s="35">
        <v>4.72</v>
      </c>
      <c r="L69" s="35"/>
      <c r="M69" s="35"/>
      <c r="N69" s="57"/>
      <c r="O69" s="35"/>
      <c r="P69" s="74"/>
      <c r="Q69" s="57"/>
      <c r="R69" s="35"/>
      <c r="S69" s="74"/>
      <c r="T69" s="57"/>
      <c r="U69" s="35"/>
      <c r="V69" s="74"/>
      <c r="X69" s="38">
        <f t="shared" si="1"/>
        <v>0</v>
      </c>
    </row>
    <row r="70" spans="1:24" x14ac:dyDescent="0.3">
      <c r="A70" s="31">
        <v>45887</v>
      </c>
      <c r="B70" s="14" t="s">
        <v>250</v>
      </c>
      <c r="C70" t="s">
        <v>234</v>
      </c>
      <c r="D70" s="35"/>
      <c r="E70" s="35">
        <v>4.72</v>
      </c>
      <c r="F70" s="35"/>
      <c r="G70" s="35"/>
      <c r="H70" s="8"/>
      <c r="I70" s="35"/>
      <c r="J70" s="35"/>
      <c r="K70" s="35">
        <v>4.72</v>
      </c>
      <c r="L70" s="35"/>
      <c r="M70" s="35"/>
      <c r="N70" s="57"/>
      <c r="O70" s="35"/>
      <c r="P70" s="74"/>
      <c r="Q70" s="57"/>
      <c r="R70" s="35"/>
      <c r="S70" s="74"/>
      <c r="T70" s="57"/>
      <c r="U70" s="35"/>
      <c r="V70" s="74"/>
      <c r="X70" s="38">
        <f t="shared" si="1"/>
        <v>0</v>
      </c>
    </row>
    <row r="71" spans="1:24" x14ac:dyDescent="0.3">
      <c r="A71" s="31">
        <v>45898</v>
      </c>
      <c r="B71" s="14" t="s">
        <v>133</v>
      </c>
      <c r="C71" t="s">
        <v>259</v>
      </c>
      <c r="D71" s="35">
        <v>5.22</v>
      </c>
      <c r="E71" s="35"/>
      <c r="F71" s="35"/>
      <c r="G71" s="35"/>
      <c r="H71" s="8"/>
      <c r="I71" s="35"/>
      <c r="J71" s="35"/>
      <c r="K71" s="35">
        <v>5.22</v>
      </c>
      <c r="L71" s="35"/>
      <c r="M71" s="35"/>
      <c r="N71" s="57"/>
      <c r="O71" s="35"/>
      <c r="P71" s="74"/>
      <c r="Q71" s="57"/>
      <c r="R71" s="35"/>
      <c r="S71" s="74"/>
      <c r="T71" s="57"/>
      <c r="U71" s="35"/>
      <c r="V71" s="74"/>
      <c r="X71" s="38">
        <f t="shared" si="1"/>
        <v>0</v>
      </c>
    </row>
    <row r="72" spans="1:24" x14ac:dyDescent="0.3">
      <c r="A72" s="31">
        <v>45903</v>
      </c>
      <c r="B72" s="14" t="s">
        <v>254</v>
      </c>
      <c r="C72" t="s">
        <v>255</v>
      </c>
      <c r="D72" s="35"/>
      <c r="E72" s="35">
        <v>15000</v>
      </c>
      <c r="F72" s="35"/>
      <c r="G72" s="35"/>
      <c r="H72" s="8"/>
      <c r="I72" s="35"/>
      <c r="J72" s="35"/>
      <c r="K72" s="35"/>
      <c r="L72" s="35"/>
      <c r="M72" s="35"/>
      <c r="N72" s="57"/>
      <c r="O72" s="35">
        <v>15000</v>
      </c>
      <c r="P72" s="74"/>
      <c r="Q72" s="57"/>
      <c r="R72" s="35"/>
      <c r="S72" s="74"/>
      <c r="T72" s="57"/>
      <c r="U72" s="35"/>
      <c r="V72" s="74"/>
      <c r="X72" s="38">
        <f t="shared" si="1"/>
        <v>0</v>
      </c>
    </row>
    <row r="73" spans="1:24" x14ac:dyDescent="0.3">
      <c r="A73" s="31">
        <v>45926</v>
      </c>
      <c r="B73" s="14" t="s">
        <v>256</v>
      </c>
      <c r="C73" t="s">
        <v>257</v>
      </c>
      <c r="D73" s="35"/>
      <c r="E73" s="35">
        <v>6.41</v>
      </c>
      <c r="F73" s="35"/>
      <c r="G73" s="35"/>
      <c r="H73" s="8"/>
      <c r="I73" s="35"/>
      <c r="J73" s="35"/>
      <c r="K73" s="35">
        <v>6.41</v>
      </c>
      <c r="L73" s="35"/>
      <c r="M73" s="35"/>
      <c r="N73" s="57"/>
      <c r="O73" s="35"/>
      <c r="P73" s="74"/>
      <c r="Q73" s="57"/>
      <c r="R73" s="35"/>
      <c r="S73" s="74"/>
      <c r="T73" s="57"/>
      <c r="U73" s="35"/>
      <c r="V73" s="74"/>
      <c r="X73" s="38">
        <f t="shared" si="1"/>
        <v>0</v>
      </c>
    </row>
    <row r="74" spans="1:24" x14ac:dyDescent="0.3">
      <c r="A74" s="31">
        <v>45930</v>
      </c>
      <c r="B74" s="14" t="s">
        <v>133</v>
      </c>
      <c r="C74" t="s">
        <v>259</v>
      </c>
      <c r="D74" s="35">
        <v>5.08</v>
      </c>
      <c r="E74" s="35"/>
      <c r="F74" s="35"/>
      <c r="G74" s="35"/>
      <c r="H74" s="8"/>
      <c r="I74" s="35"/>
      <c r="J74" s="35"/>
      <c r="K74" s="35">
        <v>5.08</v>
      </c>
      <c r="L74" s="35"/>
      <c r="M74" s="35"/>
      <c r="N74" s="57"/>
      <c r="O74" s="35"/>
      <c r="P74" s="74"/>
      <c r="Q74" s="57"/>
      <c r="R74" s="35"/>
      <c r="S74" s="74"/>
      <c r="T74" s="57"/>
      <c r="U74" s="35"/>
      <c r="V74" s="74"/>
      <c r="X74" s="38">
        <f t="shared" si="1"/>
        <v>0</v>
      </c>
    </row>
    <row r="75" spans="1:24" x14ac:dyDescent="0.3">
      <c r="A75" s="31">
        <v>45953</v>
      </c>
      <c r="B75" s="14" t="s">
        <v>258</v>
      </c>
      <c r="C75" t="s">
        <v>257</v>
      </c>
      <c r="D75" s="35"/>
      <c r="E75" s="35">
        <v>8.24</v>
      </c>
      <c r="F75" s="35"/>
      <c r="G75" s="35"/>
      <c r="H75" s="8"/>
      <c r="I75" s="35"/>
      <c r="J75" s="35"/>
      <c r="K75" s="35">
        <v>8.24</v>
      </c>
      <c r="L75" s="35"/>
      <c r="M75" s="35"/>
      <c r="N75" s="57"/>
      <c r="O75" s="35"/>
      <c r="P75" s="74"/>
      <c r="Q75" s="57"/>
      <c r="R75" s="35"/>
      <c r="S75" s="74"/>
      <c r="T75" s="57"/>
      <c r="U75" s="35"/>
      <c r="V75" s="74"/>
      <c r="X75" s="38">
        <f t="shared" si="1"/>
        <v>0</v>
      </c>
    </row>
    <row r="76" spans="1:24" x14ac:dyDescent="0.3">
      <c r="A76" s="31">
        <v>45937</v>
      </c>
      <c r="B76" s="14" t="s">
        <v>260</v>
      </c>
      <c r="C76" t="s">
        <v>132</v>
      </c>
      <c r="D76" s="35">
        <v>150</v>
      </c>
      <c r="E76" s="35"/>
      <c r="F76" s="35"/>
      <c r="G76" s="35"/>
      <c r="H76" s="8"/>
      <c r="I76" s="35"/>
      <c r="J76" s="35"/>
      <c r="K76" s="35"/>
      <c r="L76" s="35"/>
      <c r="M76" s="35"/>
      <c r="N76" s="57"/>
      <c r="O76" s="35"/>
      <c r="P76" s="74"/>
      <c r="Q76" s="57"/>
      <c r="R76" s="35"/>
      <c r="S76" s="74"/>
      <c r="T76" s="57">
        <v>150</v>
      </c>
      <c r="U76" s="35"/>
      <c r="V76" s="74"/>
      <c r="X76" s="38">
        <f t="shared" si="1"/>
        <v>0</v>
      </c>
    </row>
    <row r="77" spans="1:24" x14ac:dyDescent="0.3">
      <c r="A77" s="31">
        <v>45959</v>
      </c>
      <c r="B77" s="14" t="s">
        <v>273</v>
      </c>
      <c r="C77" t="s">
        <v>246</v>
      </c>
      <c r="D77" s="35"/>
      <c r="E77" s="35">
        <v>1000</v>
      </c>
      <c r="F77" s="35"/>
      <c r="G77" s="35"/>
      <c r="H77" s="57">
        <v>1000</v>
      </c>
      <c r="I77" s="35"/>
      <c r="J77" s="35"/>
      <c r="K77" s="35"/>
      <c r="L77" s="35"/>
      <c r="M77" s="35"/>
      <c r="N77" s="57"/>
      <c r="O77" s="35"/>
      <c r="P77" s="74"/>
      <c r="Q77" s="57"/>
      <c r="R77" s="35"/>
      <c r="S77" s="74"/>
      <c r="T77" s="57"/>
      <c r="U77" s="35"/>
      <c r="V77" s="74"/>
      <c r="X77" s="38">
        <f t="shared" si="1"/>
        <v>0</v>
      </c>
    </row>
    <row r="78" spans="1:24" x14ac:dyDescent="0.3">
      <c r="A78" s="31">
        <v>45960</v>
      </c>
      <c r="B78" s="14" t="s">
        <v>274</v>
      </c>
      <c r="C78" t="s">
        <v>257</v>
      </c>
      <c r="D78" s="35"/>
      <c r="E78" s="35">
        <v>1.77</v>
      </c>
      <c r="F78" s="35"/>
      <c r="G78" s="35"/>
      <c r="H78" s="57"/>
      <c r="I78" s="35"/>
      <c r="J78" s="35"/>
      <c r="K78" s="35">
        <v>1.77</v>
      </c>
      <c r="L78" s="35"/>
      <c r="M78" s="35"/>
      <c r="N78" s="57"/>
      <c r="O78" s="35"/>
      <c r="P78" s="74"/>
      <c r="Q78" s="57"/>
      <c r="R78" s="35"/>
      <c r="S78" s="74"/>
      <c r="T78" s="57"/>
      <c r="U78" s="35"/>
      <c r="V78" s="74"/>
      <c r="X78" s="38">
        <f t="shared" si="1"/>
        <v>0</v>
      </c>
    </row>
    <row r="79" spans="1:24" x14ac:dyDescent="0.3">
      <c r="A79" s="31">
        <v>45961</v>
      </c>
      <c r="B79" s="14" t="s">
        <v>133</v>
      </c>
      <c r="C79" t="s">
        <v>259</v>
      </c>
      <c r="D79" s="35">
        <v>7.05</v>
      </c>
      <c r="E79" s="35"/>
      <c r="F79" s="35"/>
      <c r="G79" s="35"/>
      <c r="H79" s="57"/>
      <c r="I79" s="35"/>
      <c r="J79" s="35"/>
      <c r="K79" s="35">
        <v>7.05</v>
      </c>
      <c r="L79" s="35"/>
      <c r="M79" s="35"/>
      <c r="N79" s="57"/>
      <c r="O79" s="35"/>
      <c r="P79" s="74"/>
      <c r="Q79" s="57"/>
      <c r="R79" s="35"/>
      <c r="S79" s="74"/>
      <c r="T79" s="57"/>
      <c r="U79" s="35"/>
      <c r="V79" s="74"/>
      <c r="X79" s="38">
        <f t="shared" si="1"/>
        <v>0</v>
      </c>
    </row>
    <row r="80" spans="1:24" x14ac:dyDescent="0.3">
      <c r="A80" s="31"/>
      <c r="D80" s="35"/>
      <c r="E80" s="35"/>
      <c r="F80" s="35"/>
      <c r="G80" s="35"/>
      <c r="H80" s="57"/>
      <c r="I80" s="35"/>
      <c r="J80" s="35"/>
      <c r="K80" s="35"/>
      <c r="L80" s="35"/>
      <c r="M80" s="35"/>
      <c r="N80" s="57"/>
      <c r="O80" s="35"/>
      <c r="P80" s="74"/>
      <c r="Q80" s="57"/>
      <c r="R80" s="35"/>
      <c r="S80" s="74"/>
      <c r="T80" s="57"/>
      <c r="U80" s="35"/>
      <c r="V80" s="74"/>
      <c r="X80" s="38">
        <f t="shared" si="1"/>
        <v>0</v>
      </c>
    </row>
    <row r="81" spans="1:24" x14ac:dyDescent="0.3">
      <c r="A81" s="31"/>
      <c r="D81" s="35"/>
      <c r="E81" s="35"/>
      <c r="F81" s="35"/>
      <c r="G81" s="35"/>
      <c r="H81" s="57"/>
      <c r="I81" s="35"/>
      <c r="J81" s="35"/>
      <c r="K81" s="35"/>
      <c r="L81" s="35"/>
      <c r="M81" s="35"/>
      <c r="N81" s="57"/>
      <c r="O81" s="35"/>
      <c r="P81" s="74"/>
      <c r="Q81" s="57"/>
      <c r="R81" s="35"/>
      <c r="S81" s="74"/>
      <c r="T81" s="57"/>
      <c r="U81" s="35"/>
      <c r="V81" s="74"/>
      <c r="X81" s="38">
        <f t="shared" si="1"/>
        <v>0</v>
      </c>
    </row>
    <row r="82" spans="1:24" x14ac:dyDescent="0.3">
      <c r="H82" s="174"/>
      <c r="I82" s="35"/>
      <c r="J82" s="35"/>
      <c r="K82" s="35"/>
      <c r="L82" s="35"/>
      <c r="M82" s="35"/>
      <c r="N82" s="57"/>
      <c r="O82" s="35"/>
      <c r="P82" s="74"/>
      <c r="Q82" s="57"/>
      <c r="R82" s="35"/>
      <c r="S82" s="74"/>
      <c r="T82" s="57"/>
      <c r="U82" s="35"/>
      <c r="V82" s="74"/>
      <c r="X82" s="38">
        <f t="shared" si="1"/>
        <v>0</v>
      </c>
    </row>
    <row r="83" spans="1:24" ht="18" x14ac:dyDescent="0.35">
      <c r="A83" s="32"/>
      <c r="B83" s="59"/>
      <c r="C83" s="18" t="s">
        <v>5</v>
      </c>
      <c r="D83" s="34">
        <f>SUM(D4:D81)</f>
        <v>1577.32</v>
      </c>
      <c r="E83" s="34">
        <f>SUM(E4:E81)</f>
        <v>21713.090000000004</v>
      </c>
      <c r="F83" s="34">
        <f>SUM(F4:F81)</f>
        <v>0</v>
      </c>
      <c r="G83" s="34">
        <f>SUM(G4:G81)</f>
        <v>0</v>
      </c>
      <c r="H83" s="34">
        <f>SUM(H4:H81)</f>
        <v>4388.46</v>
      </c>
      <c r="I83" s="34">
        <f t="shared" ref="I83:V83" si="2">SUM(I4:I82)</f>
        <v>0</v>
      </c>
      <c r="J83" s="34">
        <f t="shared" si="2"/>
        <v>0</v>
      </c>
      <c r="K83" s="34">
        <f t="shared" si="2"/>
        <v>486.87000000000012</v>
      </c>
      <c r="L83" s="34">
        <f t="shared" si="2"/>
        <v>920</v>
      </c>
      <c r="M83" s="34">
        <f t="shared" si="2"/>
        <v>1878.08</v>
      </c>
      <c r="N83" s="34">
        <f t="shared" si="2"/>
        <v>0</v>
      </c>
      <c r="O83" s="34">
        <f t="shared" si="2"/>
        <v>15000</v>
      </c>
      <c r="P83" s="190">
        <f t="shared" si="2"/>
        <v>0</v>
      </c>
      <c r="Q83" s="34">
        <f t="shared" si="2"/>
        <v>0</v>
      </c>
      <c r="R83" s="34">
        <f t="shared" si="2"/>
        <v>0</v>
      </c>
      <c r="S83" s="190">
        <f t="shared" si="2"/>
        <v>0</v>
      </c>
      <c r="T83" s="34">
        <f t="shared" si="2"/>
        <v>617</v>
      </c>
      <c r="U83" s="34">
        <f t="shared" si="2"/>
        <v>0</v>
      </c>
      <c r="V83" s="190">
        <f t="shared" si="2"/>
        <v>0</v>
      </c>
      <c r="W83" s="15"/>
      <c r="X83" s="38">
        <f>SUM(X5:X82)</f>
        <v>0</v>
      </c>
    </row>
    <row r="84" spans="1:24" ht="18" x14ac:dyDescent="0.35">
      <c r="A84" s="33"/>
      <c r="B84" s="4"/>
      <c r="C84" s="3"/>
      <c r="D84" s="2"/>
      <c r="E84" s="9"/>
      <c r="F84" s="2"/>
      <c r="G84" s="2"/>
      <c r="H84" s="2"/>
      <c r="I84" s="2"/>
      <c r="J84" s="2"/>
      <c r="K84" s="2"/>
      <c r="L84" s="2"/>
      <c r="M84" s="2"/>
      <c r="N84" s="5"/>
    </row>
    <row r="85" spans="1:24" ht="18" x14ac:dyDescent="0.35">
      <c r="A85" s="4"/>
      <c r="C85" t="s">
        <v>79</v>
      </c>
      <c r="D85" s="94">
        <f>D83</f>
        <v>1577.32</v>
      </c>
      <c r="E85" s="94">
        <f>E83</f>
        <v>21713.090000000004</v>
      </c>
      <c r="F85" s="94">
        <f t="shared" ref="F85:V85" si="3">F83</f>
        <v>0</v>
      </c>
      <c r="G85" s="94">
        <f t="shared" si="3"/>
        <v>0</v>
      </c>
      <c r="H85" s="94">
        <f t="shared" si="3"/>
        <v>4388.46</v>
      </c>
      <c r="I85" s="94">
        <f t="shared" si="3"/>
        <v>0</v>
      </c>
      <c r="J85" s="94">
        <f t="shared" si="3"/>
        <v>0</v>
      </c>
      <c r="K85" s="94">
        <f t="shared" si="3"/>
        <v>486.87000000000012</v>
      </c>
      <c r="L85" s="94">
        <f t="shared" si="3"/>
        <v>920</v>
      </c>
      <c r="M85" s="94">
        <f t="shared" si="3"/>
        <v>1878.08</v>
      </c>
      <c r="N85" s="94">
        <f t="shared" si="3"/>
        <v>0</v>
      </c>
      <c r="O85" s="94">
        <f t="shared" si="3"/>
        <v>15000</v>
      </c>
      <c r="P85" s="94">
        <f t="shared" si="3"/>
        <v>0</v>
      </c>
      <c r="Q85" s="94">
        <f t="shared" si="3"/>
        <v>0</v>
      </c>
      <c r="R85" s="94">
        <f t="shared" si="3"/>
        <v>0</v>
      </c>
      <c r="S85" s="94">
        <f t="shared" si="3"/>
        <v>0</v>
      </c>
      <c r="T85" s="94">
        <f t="shared" si="3"/>
        <v>617</v>
      </c>
      <c r="U85" s="94">
        <f t="shared" si="3"/>
        <v>0</v>
      </c>
      <c r="V85" s="94">
        <f t="shared" si="3"/>
        <v>0</v>
      </c>
      <c r="X85" s="94">
        <f>SUM(H85:V85)</f>
        <v>23290.41</v>
      </c>
    </row>
    <row r="86" spans="1:24" ht="18" x14ac:dyDescent="0.35">
      <c r="A86" s="4"/>
      <c r="E86" s="94">
        <f>SUM(D85:E85)</f>
        <v>23290.410000000003</v>
      </c>
      <c r="L86" s="94">
        <f>SUM(H85:M85)</f>
        <v>7673.41</v>
      </c>
      <c r="M86" s="15"/>
      <c r="P86" s="169">
        <f>SUM(N85:P85)</f>
        <v>15000</v>
      </c>
      <c r="S86" s="94">
        <f>SUM(Q85:S85)</f>
        <v>0</v>
      </c>
      <c r="V86" s="94">
        <f>SUM(T85:V85)</f>
        <v>617</v>
      </c>
      <c r="X86" s="94">
        <f>SUM(L86:V86)</f>
        <v>23290.41</v>
      </c>
    </row>
    <row r="87" spans="1:24" ht="18" x14ac:dyDescent="0.35">
      <c r="A87" s="4"/>
      <c r="E87" s="15"/>
      <c r="M87" s="15"/>
    </row>
    <row r="88" spans="1:24" x14ac:dyDescent="0.3">
      <c r="E88" s="19"/>
    </row>
    <row r="89" spans="1:24" ht="18" x14ac:dyDescent="0.35">
      <c r="A89" s="4"/>
    </row>
    <row r="90" spans="1:24" ht="18" x14ac:dyDescent="0.35">
      <c r="A90" s="4"/>
    </row>
  </sheetData>
  <mergeCells count="5">
    <mergeCell ref="T1:V2"/>
    <mergeCell ref="Q1:S2"/>
    <mergeCell ref="N1:P2"/>
    <mergeCell ref="H1:M2"/>
    <mergeCell ref="C2:E2"/>
  </mergeCells>
  <phoneticPr fontId="18" type="noConversion"/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scale="50" orientation="landscape" r:id="rId1"/>
  <headerFooter>
    <oddHeader>&amp;L&amp;"-,Bold"&amp;14RECEIPT TRANSACTIONS FY NOV 2022 - OCT 2023&amp;"-,Regular"&amp;12
&amp;C&amp;"-,Bold"&amp;24CRAIL PRESERVATION SOCIETY</oddHeader>
    <oddFooter>&amp;L&amp;Z&amp;F/&amp;A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1"/>
  <sheetViews>
    <sheetView tabSelected="1" zoomScale="102" zoomScaleNormal="102" workbookViewId="0">
      <pane ySplit="3" topLeftCell="A4" activePane="bottomLeft" state="frozen"/>
      <selection pane="bottomLeft" activeCell="L64" sqref="A1:L64"/>
    </sheetView>
  </sheetViews>
  <sheetFormatPr defaultRowHeight="15.6" x14ac:dyDescent="0.3"/>
  <cols>
    <col min="1" max="1" width="12.69921875" style="14" customWidth="1"/>
    <col min="2" max="2" width="5.69921875" style="14" customWidth="1"/>
    <col min="3" max="3" width="37.09765625" customWidth="1"/>
    <col min="4" max="4" width="9.296875" customWidth="1"/>
    <col min="5" max="5" width="10.69921875" customWidth="1"/>
    <col min="6" max="6" width="12.59765625" customWidth="1"/>
    <col min="7" max="7" width="14.19921875" customWidth="1"/>
    <col min="8" max="9" width="13" customWidth="1"/>
    <col min="10" max="12" width="14.8984375" customWidth="1"/>
    <col min="13" max="13" width="10" customWidth="1"/>
    <col min="14" max="14" width="10.69921875" bestFit="1" customWidth="1"/>
    <col min="15" max="15" width="9.09765625" bestFit="1" customWidth="1"/>
  </cols>
  <sheetData>
    <row r="1" spans="1:14" ht="24" customHeight="1" x14ac:dyDescent="0.35">
      <c r="A1" s="162" t="s">
        <v>106</v>
      </c>
      <c r="B1" s="36"/>
      <c r="C1" s="22"/>
      <c r="D1" s="22"/>
      <c r="E1" s="22"/>
      <c r="F1" s="230" t="s">
        <v>7</v>
      </c>
      <c r="G1" s="231"/>
      <c r="H1" s="231"/>
      <c r="I1" s="232"/>
      <c r="J1" s="66" t="s">
        <v>16</v>
      </c>
      <c r="K1" s="66" t="s">
        <v>19</v>
      </c>
      <c r="L1" s="66" t="s">
        <v>67</v>
      </c>
      <c r="M1" s="8"/>
    </row>
    <row r="2" spans="1:14" ht="24" customHeight="1" x14ac:dyDescent="0.45">
      <c r="A2" s="36"/>
      <c r="B2" s="36"/>
      <c r="C2" s="233" t="s">
        <v>105</v>
      </c>
      <c r="D2" s="233"/>
      <c r="E2" s="234"/>
      <c r="F2" s="89"/>
      <c r="G2" s="90" t="s">
        <v>72</v>
      </c>
      <c r="H2" s="91">
        <v>52328</v>
      </c>
      <c r="I2" s="87"/>
      <c r="J2" s="77">
        <v>8673</v>
      </c>
      <c r="K2" s="77">
        <v>1589</v>
      </c>
      <c r="L2" s="77">
        <v>664</v>
      </c>
      <c r="N2" s="112">
        <f>SUM(H2:L2)</f>
        <v>63254</v>
      </c>
    </row>
    <row r="3" spans="1:14" ht="75.75" customHeight="1" x14ac:dyDescent="0.3">
      <c r="A3" s="23" t="s">
        <v>71</v>
      </c>
      <c r="B3" s="24" t="s">
        <v>0</v>
      </c>
      <c r="C3" s="25" t="s">
        <v>70</v>
      </c>
      <c r="D3" s="26" t="s">
        <v>22</v>
      </c>
      <c r="E3" s="26" t="s">
        <v>6</v>
      </c>
      <c r="F3" s="27" t="s">
        <v>8</v>
      </c>
      <c r="G3" s="27" t="s">
        <v>9</v>
      </c>
      <c r="H3" s="28" t="s">
        <v>10</v>
      </c>
      <c r="I3" s="27" t="s">
        <v>25</v>
      </c>
      <c r="J3" s="27" t="s">
        <v>9</v>
      </c>
      <c r="K3" s="29" t="s">
        <v>9</v>
      </c>
      <c r="L3" s="29" t="s">
        <v>9</v>
      </c>
      <c r="N3" t="s">
        <v>21</v>
      </c>
    </row>
    <row r="4" spans="1:14" x14ac:dyDescent="0.3">
      <c r="A4" s="31">
        <v>45601</v>
      </c>
      <c r="B4" s="14" t="s">
        <v>109</v>
      </c>
      <c r="C4" t="s">
        <v>113</v>
      </c>
      <c r="D4" s="35"/>
      <c r="E4" s="35">
        <v>13.62</v>
      </c>
      <c r="F4" s="35"/>
      <c r="G4" s="35"/>
      <c r="H4" s="35"/>
      <c r="I4" s="35"/>
      <c r="J4" s="35"/>
      <c r="K4" s="35">
        <v>13.62</v>
      </c>
      <c r="L4" s="35"/>
      <c r="M4" s="8"/>
      <c r="N4" s="38">
        <f>SUM(F4:L4)-E4</f>
        <v>0</v>
      </c>
    </row>
    <row r="5" spans="1:14" x14ac:dyDescent="0.3">
      <c r="A5" s="31">
        <v>45601</v>
      </c>
      <c r="B5" s="168" t="s">
        <v>110</v>
      </c>
      <c r="C5" t="s">
        <v>111</v>
      </c>
      <c r="D5" s="35"/>
      <c r="E5" s="35">
        <v>200</v>
      </c>
      <c r="F5" s="35"/>
      <c r="G5" s="35"/>
      <c r="H5" s="35"/>
      <c r="I5" s="35"/>
      <c r="J5" s="35"/>
      <c r="K5" s="35">
        <v>200</v>
      </c>
      <c r="L5" s="35"/>
      <c r="M5" s="8"/>
      <c r="N5" s="38">
        <f>SUM(F5:L5)-E5</f>
        <v>0</v>
      </c>
    </row>
    <row r="6" spans="1:14" x14ac:dyDescent="0.3">
      <c r="A6" s="31">
        <v>45617</v>
      </c>
      <c r="B6" s="168" t="s">
        <v>112</v>
      </c>
      <c r="C6" t="s">
        <v>114</v>
      </c>
      <c r="D6" s="35"/>
      <c r="E6" s="35">
        <v>5.25</v>
      </c>
      <c r="F6" s="35"/>
      <c r="G6">
        <v>5.25</v>
      </c>
      <c r="H6" s="35"/>
      <c r="I6" s="35"/>
      <c r="J6" s="35"/>
      <c r="K6" s="35"/>
      <c r="L6" s="35"/>
      <c r="M6" s="8"/>
      <c r="N6" s="38">
        <f t="shared" ref="N6:N63" si="0">SUM(F6:L6)-E6</f>
        <v>0</v>
      </c>
    </row>
    <row r="7" spans="1:14" x14ac:dyDescent="0.3">
      <c r="A7" s="31">
        <v>45618</v>
      </c>
      <c r="B7" s="168" t="s">
        <v>115</v>
      </c>
      <c r="C7" t="s">
        <v>116</v>
      </c>
      <c r="D7" s="35"/>
      <c r="E7" s="35">
        <v>60</v>
      </c>
      <c r="F7" s="35"/>
      <c r="G7" s="78"/>
      <c r="H7" s="35"/>
      <c r="I7" s="35"/>
      <c r="J7" s="35"/>
      <c r="K7" s="35">
        <v>60</v>
      </c>
      <c r="L7" s="35"/>
      <c r="M7" s="8"/>
      <c r="N7" s="38">
        <f t="shared" si="0"/>
        <v>0</v>
      </c>
    </row>
    <row r="8" spans="1:14" x14ac:dyDescent="0.3">
      <c r="A8" s="31">
        <v>45628</v>
      </c>
      <c r="B8" s="168" t="s">
        <v>117</v>
      </c>
      <c r="C8" t="s">
        <v>118</v>
      </c>
      <c r="D8" s="35"/>
      <c r="E8" s="35">
        <v>594</v>
      </c>
      <c r="F8" s="35"/>
      <c r="G8" s="35"/>
      <c r="H8" s="35"/>
      <c r="I8" s="35"/>
      <c r="J8" s="35"/>
      <c r="K8" s="35"/>
      <c r="L8" s="35">
        <v>594</v>
      </c>
      <c r="M8" s="8"/>
      <c r="N8" s="38">
        <f t="shared" si="0"/>
        <v>0</v>
      </c>
    </row>
    <row r="9" spans="1:14" x14ac:dyDescent="0.3">
      <c r="A9" s="31">
        <v>45643</v>
      </c>
      <c r="B9" s="168" t="s">
        <v>119</v>
      </c>
      <c r="C9" t="s">
        <v>120</v>
      </c>
      <c r="D9" s="35"/>
      <c r="E9" s="35">
        <v>1085</v>
      </c>
      <c r="F9" s="35"/>
      <c r="G9" s="35"/>
      <c r="H9" s="35"/>
      <c r="I9" s="35"/>
      <c r="J9" s="35"/>
      <c r="K9" s="35">
        <v>1085</v>
      </c>
      <c r="L9" s="35"/>
      <c r="M9" s="8"/>
      <c r="N9" s="38">
        <f t="shared" si="0"/>
        <v>0</v>
      </c>
    </row>
    <row r="10" spans="1:14" x14ac:dyDescent="0.3">
      <c r="A10" s="31">
        <v>45646</v>
      </c>
      <c r="B10" s="168" t="s">
        <v>121</v>
      </c>
      <c r="C10" t="s">
        <v>122</v>
      </c>
      <c r="D10" s="35"/>
      <c r="E10" s="35">
        <v>100</v>
      </c>
      <c r="F10" s="35"/>
      <c r="G10" s="35"/>
      <c r="H10" s="35"/>
      <c r="I10" s="35"/>
      <c r="J10" s="35"/>
      <c r="K10" s="35">
        <v>100</v>
      </c>
      <c r="L10" s="35"/>
      <c r="M10" s="8"/>
      <c r="N10" s="38">
        <f t="shared" si="0"/>
        <v>0</v>
      </c>
    </row>
    <row r="11" spans="1:14" x14ac:dyDescent="0.3">
      <c r="A11" s="31">
        <v>45646</v>
      </c>
      <c r="B11" s="168" t="s">
        <v>123</v>
      </c>
      <c r="C11" t="s">
        <v>124</v>
      </c>
      <c r="D11" s="35"/>
      <c r="E11" s="35">
        <v>125</v>
      </c>
      <c r="F11" s="35"/>
      <c r="G11" s="35"/>
      <c r="H11" s="35"/>
      <c r="I11" s="35"/>
      <c r="J11" s="35"/>
      <c r="K11" s="35">
        <v>125</v>
      </c>
      <c r="L11" s="35"/>
      <c r="M11" s="8"/>
      <c r="N11" s="38">
        <f t="shared" si="0"/>
        <v>0</v>
      </c>
    </row>
    <row r="12" spans="1:14" x14ac:dyDescent="0.3">
      <c r="A12" s="31">
        <v>45657</v>
      </c>
      <c r="B12" s="168" t="s">
        <v>129</v>
      </c>
      <c r="C12" t="s">
        <v>130</v>
      </c>
      <c r="D12" s="35"/>
      <c r="E12" s="35">
        <v>24.13</v>
      </c>
      <c r="F12" s="35"/>
      <c r="G12" s="35">
        <v>24.13</v>
      </c>
      <c r="H12" s="35"/>
      <c r="I12" s="35"/>
      <c r="J12" s="35"/>
      <c r="K12" s="35"/>
      <c r="L12" s="35"/>
      <c r="M12" s="8"/>
      <c r="N12" s="38">
        <f t="shared" si="0"/>
        <v>0</v>
      </c>
    </row>
    <row r="13" spans="1:14" x14ac:dyDescent="0.3">
      <c r="A13" s="31">
        <v>45663</v>
      </c>
      <c r="B13" s="168" t="s">
        <v>125</v>
      </c>
      <c r="C13" t="s">
        <v>126</v>
      </c>
      <c r="D13" s="35"/>
      <c r="E13" s="35">
        <v>32.770000000000003</v>
      </c>
      <c r="F13" s="35"/>
      <c r="G13" s="35">
        <v>32.770000000000003</v>
      </c>
      <c r="H13" s="35"/>
      <c r="I13" s="35"/>
      <c r="J13" s="35"/>
      <c r="L13" s="35"/>
      <c r="M13" s="8"/>
      <c r="N13" s="38">
        <f t="shared" si="0"/>
        <v>0</v>
      </c>
    </row>
    <row r="14" spans="1:14" x14ac:dyDescent="0.3">
      <c r="A14" s="31">
        <v>45663</v>
      </c>
      <c r="B14" s="14" t="s">
        <v>127</v>
      </c>
      <c r="C14" t="s">
        <v>128</v>
      </c>
      <c r="D14" s="35"/>
      <c r="E14" s="35">
        <v>6.8</v>
      </c>
      <c r="F14" s="35"/>
      <c r="G14" s="35">
        <v>6.8</v>
      </c>
      <c r="H14" s="35"/>
      <c r="I14" s="35"/>
      <c r="J14" s="35"/>
      <c r="L14" s="35"/>
      <c r="M14" s="8"/>
      <c r="N14" s="38">
        <f t="shared" si="0"/>
        <v>0</v>
      </c>
    </row>
    <row r="15" spans="1:14" x14ac:dyDescent="0.3">
      <c r="A15" s="31">
        <v>45674</v>
      </c>
      <c r="B15" s="168" t="s">
        <v>149</v>
      </c>
      <c r="C15" t="s">
        <v>150</v>
      </c>
      <c r="D15" s="35"/>
      <c r="E15" s="35">
        <v>125.82</v>
      </c>
      <c r="F15" s="35"/>
      <c r="G15" s="35"/>
      <c r="H15" s="35"/>
      <c r="I15" s="35"/>
      <c r="J15" s="35"/>
      <c r="K15" s="35"/>
      <c r="L15" s="35">
        <v>125.82</v>
      </c>
      <c r="M15" s="8"/>
      <c r="N15" s="38">
        <f t="shared" si="0"/>
        <v>0</v>
      </c>
    </row>
    <row r="16" spans="1:14" x14ac:dyDescent="0.3">
      <c r="A16" s="31">
        <v>45684</v>
      </c>
      <c r="B16" s="168" t="s">
        <v>151</v>
      </c>
      <c r="C16" t="s">
        <v>152</v>
      </c>
      <c r="D16" s="35"/>
      <c r="E16" s="35">
        <v>91.99</v>
      </c>
      <c r="F16" s="35"/>
      <c r="G16" s="35"/>
      <c r="H16" s="35"/>
      <c r="I16" s="35"/>
      <c r="J16" s="35"/>
      <c r="K16">
        <v>91.99</v>
      </c>
      <c r="L16" s="35"/>
      <c r="M16" s="8"/>
      <c r="N16" s="38">
        <f t="shared" si="0"/>
        <v>0</v>
      </c>
    </row>
    <row r="17" spans="1:14" x14ac:dyDescent="0.3">
      <c r="A17" s="31">
        <v>45691</v>
      </c>
      <c r="B17" s="168" t="s">
        <v>153</v>
      </c>
      <c r="C17" t="s">
        <v>154</v>
      </c>
      <c r="D17" s="35"/>
      <c r="E17" s="35">
        <v>3.3</v>
      </c>
      <c r="F17" s="35"/>
      <c r="G17" s="35"/>
      <c r="H17" s="35"/>
      <c r="I17" s="35"/>
      <c r="J17" s="35"/>
      <c r="K17">
        <v>3.3</v>
      </c>
      <c r="L17" s="35"/>
      <c r="M17" s="8"/>
      <c r="N17" s="38">
        <f t="shared" si="0"/>
        <v>0</v>
      </c>
    </row>
    <row r="18" spans="1:14" x14ac:dyDescent="0.3">
      <c r="A18" s="31">
        <v>45697</v>
      </c>
      <c r="B18" s="168" t="s">
        <v>155</v>
      </c>
      <c r="C18" t="s">
        <v>156</v>
      </c>
      <c r="D18" s="35"/>
      <c r="E18" s="35">
        <v>6.71</v>
      </c>
      <c r="F18" s="35"/>
      <c r="G18" s="35"/>
      <c r="H18" s="35"/>
      <c r="J18" s="35"/>
      <c r="K18" s="35">
        <v>6.71</v>
      </c>
      <c r="L18" s="35"/>
      <c r="M18" s="8"/>
      <c r="N18" s="38">
        <f t="shared" si="0"/>
        <v>0</v>
      </c>
    </row>
    <row r="19" spans="1:14" x14ac:dyDescent="0.3">
      <c r="A19" s="31">
        <v>45699</v>
      </c>
      <c r="B19" s="168" t="s">
        <v>157</v>
      </c>
      <c r="C19" t="s">
        <v>158</v>
      </c>
      <c r="D19" s="35"/>
      <c r="E19" s="35">
        <v>2752.8</v>
      </c>
      <c r="F19" s="35"/>
      <c r="G19" s="35">
        <v>2752.8</v>
      </c>
      <c r="H19" s="35"/>
      <c r="I19" s="35"/>
      <c r="J19" s="35"/>
      <c r="K19" s="35"/>
      <c r="L19" s="35"/>
      <c r="M19" s="8"/>
      <c r="N19" s="38">
        <f t="shared" si="0"/>
        <v>0</v>
      </c>
    </row>
    <row r="20" spans="1:14" x14ac:dyDescent="0.3">
      <c r="A20" s="31">
        <v>45707</v>
      </c>
      <c r="B20" s="168" t="s">
        <v>167</v>
      </c>
      <c r="C20" t="s">
        <v>165</v>
      </c>
      <c r="D20" s="35"/>
      <c r="E20" s="35">
        <v>32.5</v>
      </c>
      <c r="F20" s="35"/>
      <c r="G20" s="35">
        <v>32.5</v>
      </c>
      <c r="H20" s="35"/>
      <c r="I20" s="35"/>
      <c r="J20" s="35"/>
      <c r="K20" s="35"/>
      <c r="L20" s="35"/>
      <c r="M20" s="8"/>
      <c r="N20" s="38">
        <f t="shared" si="0"/>
        <v>0</v>
      </c>
    </row>
    <row r="21" spans="1:14" x14ac:dyDescent="0.3">
      <c r="A21" s="31">
        <v>45707</v>
      </c>
      <c r="B21" s="168" t="s">
        <v>166</v>
      </c>
      <c r="C21" t="s">
        <v>168</v>
      </c>
      <c r="D21" s="35"/>
      <c r="E21" s="35">
        <v>133</v>
      </c>
      <c r="F21" s="35"/>
      <c r="G21" s="35"/>
      <c r="H21" s="35"/>
      <c r="I21" s="35"/>
      <c r="J21" s="35"/>
      <c r="K21" s="35">
        <v>133</v>
      </c>
      <c r="L21" s="35"/>
      <c r="M21" s="8"/>
      <c r="N21" s="38">
        <f t="shared" si="0"/>
        <v>0</v>
      </c>
    </row>
    <row r="22" spans="1:14" hidden="1" x14ac:dyDescent="0.3">
      <c r="A22" s="31"/>
      <c r="B22" s="88"/>
      <c r="D22" s="35"/>
      <c r="E22" s="35"/>
      <c r="F22" s="35"/>
      <c r="G22" s="35"/>
      <c r="H22" s="35"/>
      <c r="I22" s="35"/>
      <c r="J22" s="35"/>
      <c r="K22" s="35"/>
      <c r="L22" s="35"/>
      <c r="M22" s="8"/>
      <c r="N22" s="38">
        <f t="shared" si="0"/>
        <v>0</v>
      </c>
    </row>
    <row r="23" spans="1:14" hidden="1" x14ac:dyDescent="0.3">
      <c r="A23" s="31"/>
      <c r="D23" s="35"/>
      <c r="E23" s="35"/>
      <c r="F23" s="35"/>
      <c r="G23" s="35"/>
      <c r="H23" s="35"/>
      <c r="I23" s="35"/>
      <c r="J23" s="35"/>
      <c r="K23" s="35"/>
      <c r="L23" s="35"/>
      <c r="M23" s="8"/>
      <c r="N23" s="38">
        <f t="shared" si="0"/>
        <v>0</v>
      </c>
    </row>
    <row r="24" spans="1:14" hidden="1" x14ac:dyDescent="0.3">
      <c r="A24" s="31"/>
      <c r="B24" s="88"/>
      <c r="D24" s="35"/>
      <c r="E24" s="35"/>
      <c r="F24" s="35"/>
      <c r="G24" s="35"/>
      <c r="H24" s="35"/>
      <c r="I24" s="35"/>
      <c r="J24" s="35"/>
      <c r="K24" s="35"/>
      <c r="L24" s="35"/>
      <c r="M24" s="8"/>
      <c r="N24" s="38">
        <f t="shared" si="0"/>
        <v>0</v>
      </c>
    </row>
    <row r="25" spans="1:14" hidden="1" x14ac:dyDescent="0.3">
      <c r="A25" s="31"/>
      <c r="D25" s="35"/>
      <c r="E25" s="35"/>
      <c r="F25" s="35"/>
      <c r="G25" s="35"/>
      <c r="H25" s="35"/>
      <c r="I25" s="35"/>
      <c r="J25" s="35"/>
      <c r="K25" s="35"/>
      <c r="L25" s="35"/>
      <c r="M25" s="8"/>
      <c r="N25" s="38">
        <f t="shared" si="0"/>
        <v>0</v>
      </c>
    </row>
    <row r="26" spans="1:14" hidden="1" x14ac:dyDescent="0.3">
      <c r="A26" s="31"/>
      <c r="D26" s="35"/>
      <c r="E26" s="35"/>
      <c r="F26" s="35"/>
      <c r="G26" s="35"/>
      <c r="H26" s="35"/>
      <c r="I26" s="35"/>
      <c r="J26" s="35"/>
      <c r="K26" s="35"/>
      <c r="L26" s="35"/>
      <c r="M26" s="8"/>
      <c r="N26" s="38">
        <f t="shared" si="0"/>
        <v>0</v>
      </c>
    </row>
    <row r="27" spans="1:14" ht="18" hidden="1" customHeight="1" x14ac:dyDescent="0.3">
      <c r="A27" s="31"/>
      <c r="B27" s="61"/>
      <c r="D27" s="35"/>
      <c r="E27" s="35"/>
      <c r="F27" s="35"/>
      <c r="G27" s="35"/>
      <c r="H27" s="35"/>
      <c r="I27" s="35"/>
      <c r="J27" s="35"/>
      <c r="K27" s="35"/>
      <c r="L27" s="35"/>
      <c r="M27" s="8"/>
      <c r="N27" s="38">
        <f t="shared" si="0"/>
        <v>0</v>
      </c>
    </row>
    <row r="28" spans="1:14" hidden="1" x14ac:dyDescent="0.3">
      <c r="A28" s="31"/>
      <c r="D28" s="35"/>
      <c r="E28" s="35"/>
      <c r="F28" s="35"/>
      <c r="G28" s="35"/>
      <c r="H28" s="35"/>
      <c r="I28" s="35"/>
      <c r="J28" s="35"/>
      <c r="K28" s="35"/>
      <c r="L28" s="35"/>
      <c r="M28" s="8"/>
      <c r="N28" s="38">
        <f t="shared" si="0"/>
        <v>0</v>
      </c>
    </row>
    <row r="29" spans="1:14" hidden="1" x14ac:dyDescent="0.3">
      <c r="A29" s="31"/>
      <c r="D29" s="35"/>
      <c r="E29" s="35"/>
      <c r="F29" s="35"/>
      <c r="G29" s="35"/>
      <c r="H29" s="35"/>
      <c r="I29" s="35"/>
      <c r="J29" s="35"/>
      <c r="K29" s="35"/>
      <c r="L29" s="35"/>
      <c r="M29" s="8"/>
      <c r="N29" s="38">
        <f t="shared" si="0"/>
        <v>0</v>
      </c>
    </row>
    <row r="30" spans="1:14" hidden="1" x14ac:dyDescent="0.3">
      <c r="A30" s="31"/>
      <c r="D30" s="35"/>
      <c r="E30" s="35"/>
      <c r="F30" s="35"/>
      <c r="G30" s="35"/>
      <c r="H30" s="35"/>
      <c r="I30" s="35"/>
      <c r="J30" s="35"/>
      <c r="K30" s="35"/>
      <c r="L30" s="35"/>
      <c r="M30" s="8"/>
      <c r="N30" s="38">
        <f t="shared" si="0"/>
        <v>0</v>
      </c>
    </row>
    <row r="31" spans="1:14" hidden="1" x14ac:dyDescent="0.3">
      <c r="A31" s="31"/>
      <c r="D31" s="35"/>
      <c r="E31" s="35"/>
      <c r="F31" s="35"/>
      <c r="G31" s="35"/>
      <c r="H31" s="35"/>
      <c r="I31" s="35"/>
      <c r="J31" s="35"/>
      <c r="K31" s="35"/>
      <c r="L31" s="35"/>
      <c r="M31" s="8"/>
      <c r="N31" s="38">
        <f t="shared" si="0"/>
        <v>0</v>
      </c>
    </row>
    <row r="32" spans="1:14" hidden="1" x14ac:dyDescent="0.3">
      <c r="A32" s="31"/>
      <c r="D32" s="35"/>
      <c r="E32" s="35"/>
      <c r="F32" s="35"/>
      <c r="G32" s="35"/>
      <c r="H32" s="35"/>
      <c r="I32" s="35"/>
      <c r="J32" s="35"/>
      <c r="K32" s="35"/>
      <c r="L32" s="35"/>
      <c r="M32" s="8"/>
      <c r="N32" s="38">
        <f t="shared" si="0"/>
        <v>0</v>
      </c>
    </row>
    <row r="33" spans="1:14" hidden="1" x14ac:dyDescent="0.3">
      <c r="A33" s="31"/>
      <c r="D33" s="35"/>
      <c r="E33" s="35"/>
      <c r="F33" s="35"/>
      <c r="G33" s="35"/>
      <c r="H33" s="35"/>
      <c r="I33" s="35"/>
      <c r="J33" s="35"/>
      <c r="K33" s="35"/>
      <c r="L33" s="35"/>
      <c r="M33" s="8"/>
      <c r="N33" s="38">
        <f t="shared" si="0"/>
        <v>0</v>
      </c>
    </row>
    <row r="34" spans="1:14" hidden="1" x14ac:dyDescent="0.3">
      <c r="A34" s="31"/>
      <c r="D34" s="35"/>
      <c r="E34" s="35"/>
      <c r="F34" s="35"/>
      <c r="G34" s="35"/>
      <c r="H34" s="35"/>
      <c r="I34" s="35"/>
      <c r="J34" s="35"/>
      <c r="K34" s="35"/>
      <c r="L34" s="35"/>
      <c r="M34" s="8"/>
      <c r="N34" s="38">
        <f t="shared" si="0"/>
        <v>0</v>
      </c>
    </row>
    <row r="35" spans="1:14" hidden="1" x14ac:dyDescent="0.3">
      <c r="A35" s="31"/>
      <c r="D35" s="35"/>
      <c r="E35" s="35"/>
      <c r="F35" s="35"/>
      <c r="G35" s="35"/>
      <c r="H35" s="35"/>
      <c r="I35" s="35"/>
      <c r="J35" s="35"/>
      <c r="K35" s="35"/>
      <c r="L35" s="35"/>
      <c r="M35" s="8"/>
      <c r="N35" s="38">
        <f t="shared" si="0"/>
        <v>0</v>
      </c>
    </row>
    <row r="36" spans="1:14" hidden="1" x14ac:dyDescent="0.3">
      <c r="A36" s="31"/>
      <c r="B36" s="88"/>
      <c r="D36" s="35"/>
      <c r="E36" s="35"/>
      <c r="F36" s="35"/>
      <c r="G36" s="35"/>
      <c r="H36" s="35"/>
      <c r="I36" s="35"/>
      <c r="J36" s="35"/>
      <c r="K36" s="35"/>
      <c r="L36" s="35"/>
      <c r="M36" s="8"/>
      <c r="N36" s="38">
        <f t="shared" si="0"/>
        <v>0</v>
      </c>
    </row>
    <row r="37" spans="1:14" hidden="1" x14ac:dyDescent="0.3">
      <c r="A37" s="31"/>
      <c r="D37" s="35"/>
      <c r="E37" s="35"/>
      <c r="F37" s="35"/>
      <c r="G37" s="35"/>
      <c r="H37" s="35"/>
      <c r="I37" s="35"/>
      <c r="J37" s="35"/>
      <c r="K37" s="35"/>
      <c r="L37" s="35"/>
      <c r="M37" s="8"/>
      <c r="N37" s="38">
        <f t="shared" si="0"/>
        <v>0</v>
      </c>
    </row>
    <row r="38" spans="1:14" x14ac:dyDescent="0.3">
      <c r="A38" s="31">
        <v>45721</v>
      </c>
      <c r="B38" s="14" t="s">
        <v>172</v>
      </c>
      <c r="C38" t="s">
        <v>174</v>
      </c>
      <c r="D38" s="35"/>
      <c r="E38" s="35">
        <v>16.46</v>
      </c>
      <c r="F38" s="35"/>
      <c r="G38" s="35"/>
      <c r="H38" s="35"/>
      <c r="I38" s="35"/>
      <c r="J38" s="35"/>
      <c r="K38" s="35">
        <v>16.46</v>
      </c>
      <c r="L38" s="35"/>
      <c r="M38" s="8"/>
      <c r="N38" s="38">
        <f t="shared" si="0"/>
        <v>0</v>
      </c>
    </row>
    <row r="39" spans="1:14" x14ac:dyDescent="0.3">
      <c r="A39" s="31">
        <v>45721</v>
      </c>
      <c r="B39" s="14" t="s">
        <v>173</v>
      </c>
      <c r="C39" t="s">
        <v>176</v>
      </c>
      <c r="D39" s="35"/>
      <c r="E39" s="35">
        <v>1877.08</v>
      </c>
      <c r="F39" s="35"/>
      <c r="G39" s="35">
        <v>1877.08</v>
      </c>
      <c r="H39" s="35"/>
      <c r="I39" s="35"/>
      <c r="J39" s="35"/>
      <c r="K39" s="35"/>
      <c r="L39" s="35"/>
      <c r="M39" s="8"/>
      <c r="N39" s="38">
        <f t="shared" si="0"/>
        <v>0</v>
      </c>
    </row>
    <row r="40" spans="1:14" x14ac:dyDescent="0.3">
      <c r="A40" s="31">
        <v>45737</v>
      </c>
      <c r="B40" s="14" t="s">
        <v>181</v>
      </c>
      <c r="C40" t="s">
        <v>182</v>
      </c>
      <c r="D40" s="35"/>
      <c r="E40" s="35">
        <v>11.99</v>
      </c>
      <c r="F40" s="35"/>
      <c r="G40" s="35">
        <v>11.99</v>
      </c>
      <c r="H40" s="35"/>
      <c r="I40" s="35"/>
      <c r="J40" s="35"/>
      <c r="K40" s="35"/>
      <c r="L40" s="35"/>
      <c r="M40" s="8"/>
      <c r="N40" s="38">
        <f t="shared" si="0"/>
        <v>0</v>
      </c>
    </row>
    <row r="41" spans="1:14" x14ac:dyDescent="0.3">
      <c r="A41" s="31">
        <v>45737</v>
      </c>
      <c r="B41" s="14" t="s">
        <v>183</v>
      </c>
      <c r="C41" t="s">
        <v>184</v>
      </c>
      <c r="D41" s="35"/>
      <c r="E41" s="35">
        <v>39.49</v>
      </c>
      <c r="F41" s="35"/>
      <c r="G41" s="35"/>
      <c r="H41" s="35"/>
      <c r="I41" s="35"/>
      <c r="J41" s="35"/>
      <c r="K41" s="35">
        <v>39.49</v>
      </c>
      <c r="L41" s="35"/>
      <c r="M41" s="8"/>
      <c r="N41" s="38">
        <f t="shared" si="0"/>
        <v>0</v>
      </c>
    </row>
    <row r="42" spans="1:14" x14ac:dyDescent="0.3">
      <c r="A42" s="31">
        <v>45748</v>
      </c>
      <c r="B42" s="14" t="s">
        <v>197</v>
      </c>
      <c r="C42" t="s">
        <v>198</v>
      </c>
      <c r="D42" s="35"/>
      <c r="E42" s="35">
        <v>11.96</v>
      </c>
      <c r="F42" s="35"/>
      <c r="G42" s="35"/>
      <c r="H42" s="35"/>
      <c r="I42" s="35"/>
      <c r="J42" s="35"/>
      <c r="K42" s="35">
        <v>11.96</v>
      </c>
      <c r="L42" s="35"/>
      <c r="M42" s="8"/>
      <c r="N42" s="38">
        <f t="shared" si="0"/>
        <v>0</v>
      </c>
    </row>
    <row r="43" spans="1:14" x14ac:dyDescent="0.3">
      <c r="A43" s="31">
        <v>45758</v>
      </c>
      <c r="B43" s="14" t="s">
        <v>199</v>
      </c>
      <c r="C43" t="s">
        <v>200</v>
      </c>
      <c r="D43" s="35"/>
      <c r="E43" s="35">
        <v>100</v>
      </c>
      <c r="F43" s="35"/>
      <c r="G43" s="35"/>
      <c r="H43" s="35"/>
      <c r="I43" s="35"/>
      <c r="J43" s="35"/>
      <c r="K43" s="35">
        <v>100</v>
      </c>
      <c r="L43" s="35"/>
      <c r="M43" s="8"/>
      <c r="N43" s="38">
        <f t="shared" si="0"/>
        <v>0</v>
      </c>
    </row>
    <row r="44" spans="1:14" x14ac:dyDescent="0.3">
      <c r="A44" s="31">
        <v>45764</v>
      </c>
      <c r="B44" s="14" t="s">
        <v>201</v>
      </c>
      <c r="C44" t="s">
        <v>202</v>
      </c>
      <c r="D44" s="35"/>
      <c r="E44" s="35">
        <v>133.88</v>
      </c>
      <c r="F44" s="35"/>
      <c r="G44" s="35"/>
      <c r="H44" s="35"/>
      <c r="I44" s="35"/>
      <c r="J44" s="35"/>
      <c r="K44" s="35"/>
      <c r="L44" s="35">
        <v>133.88</v>
      </c>
      <c r="M44" s="8"/>
      <c r="N44" s="38">
        <f t="shared" si="0"/>
        <v>0</v>
      </c>
    </row>
    <row r="45" spans="1:14" x14ac:dyDescent="0.3">
      <c r="A45" s="55">
        <v>45810</v>
      </c>
      <c r="B45" s="168" t="s">
        <v>211</v>
      </c>
      <c r="C45" t="s">
        <v>212</v>
      </c>
      <c r="E45" s="35">
        <v>25.5</v>
      </c>
      <c r="K45" s="35">
        <v>25.5</v>
      </c>
      <c r="M45" s="8"/>
      <c r="N45" s="38">
        <f t="shared" si="0"/>
        <v>0</v>
      </c>
    </row>
    <row r="46" spans="1:14" x14ac:dyDescent="0.3">
      <c r="A46" s="55">
        <v>45811</v>
      </c>
      <c r="B46" s="14" t="s">
        <v>213</v>
      </c>
      <c r="C46" t="s">
        <v>214</v>
      </c>
      <c r="E46" s="35">
        <v>59.99</v>
      </c>
      <c r="G46">
        <v>59.99</v>
      </c>
      <c r="J46" s="35"/>
      <c r="K46" s="35"/>
      <c r="L46" s="35"/>
      <c r="M46" s="8"/>
      <c r="N46" s="38">
        <f t="shared" si="0"/>
        <v>0</v>
      </c>
    </row>
    <row r="47" spans="1:14" x14ac:dyDescent="0.3">
      <c r="A47" s="55">
        <v>45824</v>
      </c>
      <c r="B47" s="14" t="s">
        <v>227</v>
      </c>
      <c r="C47" t="s">
        <v>228</v>
      </c>
      <c r="E47" s="35">
        <v>3300</v>
      </c>
      <c r="J47" s="35">
        <v>3300</v>
      </c>
      <c r="K47" s="35"/>
      <c r="L47" s="35"/>
      <c r="M47" s="8"/>
      <c r="N47" s="38">
        <f t="shared" si="0"/>
        <v>0</v>
      </c>
    </row>
    <row r="48" spans="1:14" x14ac:dyDescent="0.3">
      <c r="A48" s="31">
        <v>45825</v>
      </c>
      <c r="B48" s="14" t="s">
        <v>229</v>
      </c>
      <c r="C48" t="s">
        <v>230</v>
      </c>
      <c r="D48" s="35"/>
      <c r="E48" s="35">
        <v>28.76</v>
      </c>
      <c r="F48" s="35"/>
      <c r="G48" s="35"/>
      <c r="H48" s="35"/>
      <c r="I48" s="35"/>
      <c r="J48" s="35">
        <v>28.76</v>
      </c>
      <c r="K48" s="35"/>
      <c r="L48" s="35"/>
      <c r="M48" s="8"/>
      <c r="N48" s="38">
        <f t="shared" si="0"/>
        <v>0</v>
      </c>
    </row>
    <row r="49" spans="1:15" x14ac:dyDescent="0.3">
      <c r="A49" s="31">
        <v>45825</v>
      </c>
      <c r="B49" s="14" t="s">
        <v>231</v>
      </c>
      <c r="C49" t="s">
        <v>232</v>
      </c>
      <c r="D49" s="35"/>
      <c r="E49" s="35">
        <v>59.9</v>
      </c>
      <c r="F49" s="35"/>
      <c r="G49" s="35"/>
      <c r="H49" s="35"/>
      <c r="I49" s="35"/>
      <c r="J49" s="35">
        <v>59.9</v>
      </c>
      <c r="K49" s="35"/>
      <c r="L49" s="35"/>
      <c r="M49" s="8"/>
      <c r="N49" s="38">
        <f t="shared" si="0"/>
        <v>0</v>
      </c>
    </row>
    <row r="50" spans="1:15" x14ac:dyDescent="0.3">
      <c r="A50" s="31">
        <v>45833</v>
      </c>
      <c r="B50" s="14" t="s">
        <v>235</v>
      </c>
      <c r="C50" t="s">
        <v>236</v>
      </c>
      <c r="D50" s="35"/>
      <c r="E50" s="35">
        <v>370.54</v>
      </c>
      <c r="F50" s="35"/>
      <c r="H50" s="35"/>
      <c r="I50" s="35"/>
      <c r="J50" s="35">
        <v>370.54</v>
      </c>
      <c r="K50" s="35"/>
      <c r="L50" s="35"/>
      <c r="M50" s="8"/>
      <c r="N50" s="38">
        <f t="shared" si="0"/>
        <v>0</v>
      </c>
    </row>
    <row r="51" spans="1:15" x14ac:dyDescent="0.3">
      <c r="A51" s="31">
        <v>45834</v>
      </c>
      <c r="B51" s="14" t="s">
        <v>237</v>
      </c>
      <c r="C51" t="s">
        <v>238</v>
      </c>
      <c r="D51" s="35"/>
      <c r="E51" s="35">
        <v>135</v>
      </c>
      <c r="F51" s="35"/>
      <c r="G51" s="35">
        <v>135</v>
      </c>
      <c r="H51" s="35"/>
      <c r="I51" s="35"/>
      <c r="J51" s="35"/>
      <c r="K51" s="35"/>
      <c r="L51" s="35"/>
      <c r="M51" s="8"/>
      <c r="N51" s="38">
        <f t="shared" si="0"/>
        <v>0</v>
      </c>
    </row>
    <row r="52" spans="1:15" x14ac:dyDescent="0.3">
      <c r="A52" s="31">
        <v>45853</v>
      </c>
      <c r="B52" s="14" t="s">
        <v>239</v>
      </c>
      <c r="C52" t="s">
        <v>240</v>
      </c>
      <c r="D52" s="35"/>
      <c r="E52" s="35">
        <v>19.2</v>
      </c>
      <c r="F52" s="35"/>
      <c r="G52" s="35">
        <v>19.2</v>
      </c>
      <c r="H52" s="35"/>
      <c r="I52" s="35"/>
      <c r="J52" s="35"/>
      <c r="K52" s="35"/>
      <c r="L52" s="35"/>
      <c r="M52" s="8"/>
      <c r="N52" s="38">
        <f t="shared" si="0"/>
        <v>0</v>
      </c>
    </row>
    <row r="53" spans="1:15" x14ac:dyDescent="0.3">
      <c r="A53" s="31">
        <v>45855</v>
      </c>
      <c r="B53" s="14" t="s">
        <v>241</v>
      </c>
      <c r="C53" t="s">
        <v>202</v>
      </c>
      <c r="D53" s="35"/>
      <c r="E53" s="35">
        <v>133.88</v>
      </c>
      <c r="F53" s="35"/>
      <c r="G53" s="35"/>
      <c r="H53" s="35"/>
      <c r="I53" s="35"/>
      <c r="J53" s="35"/>
      <c r="K53" s="35"/>
      <c r="L53" s="35">
        <v>133.88</v>
      </c>
      <c r="M53" s="8"/>
      <c r="N53" s="38">
        <f t="shared" si="0"/>
        <v>0</v>
      </c>
    </row>
    <row r="54" spans="1:15" x14ac:dyDescent="0.3">
      <c r="A54" s="31">
        <v>45882</v>
      </c>
      <c r="B54" s="14" t="s">
        <v>251</v>
      </c>
      <c r="C54" t="s">
        <v>200</v>
      </c>
      <c r="D54" s="35"/>
      <c r="E54" s="35">
        <v>200</v>
      </c>
      <c r="F54" s="35"/>
      <c r="G54" s="35"/>
      <c r="H54" s="35"/>
      <c r="I54" s="35"/>
      <c r="J54" s="35"/>
      <c r="K54" s="35">
        <v>200</v>
      </c>
      <c r="L54" s="35"/>
      <c r="M54" s="8"/>
      <c r="N54" s="38">
        <f t="shared" si="0"/>
        <v>0</v>
      </c>
    </row>
    <row r="55" spans="1:15" x14ac:dyDescent="0.3">
      <c r="A55" s="31">
        <v>45885</v>
      </c>
      <c r="B55" s="14" t="s">
        <v>252</v>
      </c>
      <c r="C55" t="s">
        <v>253</v>
      </c>
      <c r="D55" s="35"/>
      <c r="E55" s="35">
        <v>1202.77</v>
      </c>
      <c r="F55" s="35"/>
      <c r="G55" s="35">
        <v>1202.77</v>
      </c>
      <c r="H55" s="35"/>
      <c r="I55" s="35"/>
      <c r="J55" s="35"/>
      <c r="K55" s="35"/>
      <c r="L55" s="35"/>
      <c r="M55" s="8"/>
      <c r="N55" s="38">
        <f t="shared" si="0"/>
        <v>0</v>
      </c>
    </row>
    <row r="56" spans="1:15" x14ac:dyDescent="0.3">
      <c r="A56" s="31">
        <v>45898</v>
      </c>
      <c r="B56" s="14" t="s">
        <v>261</v>
      </c>
      <c r="C56" t="s">
        <v>262</v>
      </c>
      <c r="D56" s="35"/>
      <c r="E56" s="35">
        <v>21.53</v>
      </c>
      <c r="F56" s="35"/>
      <c r="G56" s="35">
        <v>21.53</v>
      </c>
      <c r="H56" s="35"/>
      <c r="I56" s="35"/>
      <c r="J56" s="35"/>
      <c r="K56" s="35"/>
      <c r="L56" s="35"/>
      <c r="M56" s="8"/>
      <c r="N56" s="38">
        <f t="shared" si="0"/>
        <v>0</v>
      </c>
    </row>
    <row r="57" spans="1:15" x14ac:dyDescent="0.3">
      <c r="A57" s="31">
        <v>45922</v>
      </c>
      <c r="B57" s="14" t="s">
        <v>263</v>
      </c>
      <c r="C57" t="s">
        <v>264</v>
      </c>
      <c r="D57" s="35"/>
      <c r="E57" s="35">
        <v>95</v>
      </c>
      <c r="F57" s="35"/>
      <c r="G57" s="35">
        <v>95</v>
      </c>
      <c r="H57" s="35"/>
      <c r="I57" s="35"/>
      <c r="J57" s="35"/>
      <c r="K57" s="35"/>
      <c r="L57" s="35"/>
      <c r="M57" s="8"/>
      <c r="N57" s="38">
        <f t="shared" si="0"/>
        <v>0</v>
      </c>
    </row>
    <row r="58" spans="1:15" x14ac:dyDescent="0.3">
      <c r="A58" s="55">
        <v>45931</v>
      </c>
      <c r="B58" s="14" t="s">
        <v>265</v>
      </c>
      <c r="C58" t="s">
        <v>266</v>
      </c>
      <c r="E58" s="35">
        <v>270</v>
      </c>
      <c r="G58" s="35">
        <v>190</v>
      </c>
      <c r="H58" s="35"/>
      <c r="I58" s="35"/>
      <c r="J58" s="35"/>
      <c r="K58" s="35">
        <v>80</v>
      </c>
      <c r="L58" s="35"/>
      <c r="M58" s="8"/>
      <c r="N58" s="38">
        <f t="shared" si="0"/>
        <v>0</v>
      </c>
    </row>
    <row r="59" spans="1:15" x14ac:dyDescent="0.3">
      <c r="A59" s="55">
        <v>45947</v>
      </c>
      <c r="B59" s="14" t="s">
        <v>267</v>
      </c>
      <c r="C59" t="s">
        <v>202</v>
      </c>
      <c r="E59" s="35">
        <v>133.88</v>
      </c>
      <c r="G59" s="35"/>
      <c r="H59" s="35"/>
      <c r="I59" s="35"/>
      <c r="J59" s="35"/>
      <c r="K59" s="35"/>
      <c r="L59" s="35">
        <v>133.88</v>
      </c>
      <c r="M59" s="8"/>
      <c r="N59" s="38">
        <f t="shared" si="0"/>
        <v>0</v>
      </c>
    </row>
    <row r="60" spans="1:15" x14ac:dyDescent="0.3">
      <c r="A60" s="55">
        <v>45951</v>
      </c>
      <c r="B60" s="14" t="s">
        <v>268</v>
      </c>
      <c r="C60" t="s">
        <v>269</v>
      </c>
      <c r="E60" s="35">
        <v>120</v>
      </c>
      <c r="G60" s="35">
        <v>120</v>
      </c>
      <c r="H60" s="35"/>
      <c r="I60" s="35"/>
      <c r="J60" s="35"/>
      <c r="K60" s="35"/>
      <c r="L60" s="35"/>
      <c r="M60" s="8"/>
      <c r="N60" s="38">
        <f t="shared" si="0"/>
        <v>0</v>
      </c>
    </row>
    <row r="61" spans="1:15" x14ac:dyDescent="0.3">
      <c r="A61" s="55">
        <v>45951</v>
      </c>
      <c r="B61" s="14" t="s">
        <v>270</v>
      </c>
      <c r="C61" t="s">
        <v>271</v>
      </c>
      <c r="E61" s="35">
        <v>162</v>
      </c>
      <c r="G61" s="35">
        <v>162</v>
      </c>
      <c r="H61" s="35"/>
      <c r="I61" s="35"/>
      <c r="J61" s="35"/>
      <c r="K61" s="35"/>
      <c r="L61" s="35"/>
      <c r="M61" s="8"/>
      <c r="N61" s="38">
        <f t="shared" si="0"/>
        <v>0</v>
      </c>
    </row>
    <row r="62" spans="1:15" x14ac:dyDescent="0.3">
      <c r="A62" s="55"/>
      <c r="E62" s="35"/>
      <c r="G62" s="35" t="s">
        <v>272</v>
      </c>
      <c r="H62" s="35"/>
      <c r="I62" s="35"/>
      <c r="J62" s="35"/>
      <c r="K62" s="35"/>
      <c r="L62" s="35"/>
      <c r="M62" s="8"/>
      <c r="N62" s="38">
        <f t="shared" si="0"/>
        <v>0</v>
      </c>
    </row>
    <row r="63" spans="1:15" x14ac:dyDescent="0.3">
      <c r="A63" s="31"/>
      <c r="D63" s="35"/>
      <c r="E63" s="35"/>
      <c r="F63" s="35"/>
      <c r="G63" s="35"/>
      <c r="H63" s="35"/>
      <c r="I63" s="35"/>
      <c r="J63" s="35"/>
      <c r="K63" s="35"/>
      <c r="L63" s="35"/>
      <c r="M63" s="8"/>
      <c r="N63" s="38">
        <f t="shared" si="0"/>
        <v>0</v>
      </c>
    </row>
    <row r="64" spans="1:15" ht="18.600000000000001" thickBot="1" x14ac:dyDescent="0.4">
      <c r="A64" s="37"/>
      <c r="B64" s="37"/>
      <c r="C64" s="12"/>
      <c r="D64" s="93">
        <f t="shared" ref="D64:L64" si="1">SUM(D4:D63)</f>
        <v>0</v>
      </c>
      <c r="E64" s="93">
        <f t="shared" si="1"/>
        <v>13921.500000000002</v>
      </c>
      <c r="F64" s="93">
        <f t="shared" si="1"/>
        <v>0</v>
      </c>
      <c r="G64" s="93">
        <f t="shared" si="1"/>
        <v>6748.8099999999986</v>
      </c>
      <c r="H64" s="93">
        <f t="shared" si="1"/>
        <v>0</v>
      </c>
      <c r="I64" s="93">
        <f t="shared" si="1"/>
        <v>0</v>
      </c>
      <c r="J64" s="93">
        <f t="shared" si="1"/>
        <v>3759.2000000000003</v>
      </c>
      <c r="K64" s="93">
        <f t="shared" si="1"/>
        <v>2292.0299999999997</v>
      </c>
      <c r="L64" s="93">
        <f t="shared" si="1"/>
        <v>1121.46</v>
      </c>
      <c r="M64" s="16"/>
      <c r="N64" s="60"/>
      <c r="O64" s="15"/>
    </row>
    <row r="65" spans="1:13" ht="18" x14ac:dyDescent="0.35">
      <c r="A65" s="4"/>
      <c r="B65" s="4"/>
      <c r="C65" s="17"/>
      <c r="D65" s="2"/>
      <c r="E65" s="2"/>
      <c r="F65" s="2"/>
      <c r="G65" s="2"/>
      <c r="H65" s="2"/>
      <c r="I65" s="2"/>
    </row>
    <row r="66" spans="1:13" ht="18" x14ac:dyDescent="0.35">
      <c r="C66" s="1" t="s">
        <v>15</v>
      </c>
      <c r="D66" s="1" t="s">
        <v>73</v>
      </c>
      <c r="E66" s="3"/>
      <c r="F66" s="15"/>
      <c r="G66" s="41">
        <f>H2</f>
        <v>52328</v>
      </c>
      <c r="H66" s="41"/>
      <c r="I66" s="41"/>
      <c r="J66" s="41">
        <f>J2</f>
        <v>8673</v>
      </c>
      <c r="K66" s="41">
        <f t="shared" ref="K66:L66" si="2">K2</f>
        <v>1589</v>
      </c>
      <c r="L66" s="41">
        <f t="shared" si="2"/>
        <v>664</v>
      </c>
      <c r="M66" s="94">
        <f>SUM(G66:L66)</f>
        <v>63254</v>
      </c>
    </row>
    <row r="67" spans="1:13" x14ac:dyDescent="0.3">
      <c r="D67" t="s">
        <v>74</v>
      </c>
      <c r="F67" s="5"/>
      <c r="G67" s="41">
        <f>Receipts!L86</f>
        <v>7673.41</v>
      </c>
      <c r="H67" s="41"/>
      <c r="I67" s="41"/>
      <c r="J67" s="41">
        <f>Receipts!P86</f>
        <v>15000</v>
      </c>
      <c r="K67" s="41">
        <f>Receipts!S86</f>
        <v>0</v>
      </c>
      <c r="L67" s="41">
        <f>Receipts!V86</f>
        <v>617</v>
      </c>
      <c r="M67" s="94">
        <f t="shared" ref="M67:M68" si="3">SUM(G67:L67)</f>
        <v>23290.41</v>
      </c>
    </row>
    <row r="68" spans="1:13" x14ac:dyDescent="0.3">
      <c r="D68" t="s">
        <v>75</v>
      </c>
      <c r="G68" s="41">
        <f>SUM(F64:I64)</f>
        <v>6748.8099999999986</v>
      </c>
      <c r="H68" s="41"/>
      <c r="I68" s="41"/>
      <c r="J68" s="41">
        <f>J64</f>
        <v>3759.2000000000003</v>
      </c>
      <c r="K68" s="41">
        <f>K64</f>
        <v>2292.0299999999997</v>
      </c>
      <c r="L68" s="41">
        <f>L64</f>
        <v>1121.46</v>
      </c>
      <c r="M68" s="94">
        <f t="shared" si="3"/>
        <v>13921.499999999996</v>
      </c>
    </row>
    <row r="69" spans="1:13" x14ac:dyDescent="0.3">
      <c r="D69" t="s">
        <v>76</v>
      </c>
      <c r="G69" s="41">
        <f>G66+G67-G68</f>
        <v>53252.600000000006</v>
      </c>
      <c r="H69" s="41"/>
      <c r="I69" s="41"/>
      <c r="J69" s="41">
        <f t="shared" ref="J69:L69" si="4">J66+J67-J68</f>
        <v>19913.8</v>
      </c>
      <c r="K69" s="41">
        <f t="shared" si="4"/>
        <v>-703.02999999999975</v>
      </c>
      <c r="L69" s="41">
        <f t="shared" si="4"/>
        <v>159.53999999999996</v>
      </c>
      <c r="M69" s="94">
        <f>M66+M67-M68</f>
        <v>72622.91</v>
      </c>
    </row>
    <row r="70" spans="1:13" x14ac:dyDescent="0.3">
      <c r="D70" s="39" t="s">
        <v>77</v>
      </c>
      <c r="E70" s="39"/>
      <c r="F70" s="92"/>
      <c r="G70" s="43">
        <v>0</v>
      </c>
      <c r="H70" s="43"/>
      <c r="I70" s="43"/>
      <c r="J70" s="43">
        <v>0</v>
      </c>
      <c r="K70" s="43">
        <v>0</v>
      </c>
      <c r="L70" s="43">
        <v>0</v>
      </c>
    </row>
    <row r="71" spans="1:13" x14ac:dyDescent="0.3">
      <c r="D71" s="39" t="s">
        <v>78</v>
      </c>
      <c r="E71" s="39"/>
      <c r="F71" s="92">
        <v>45740</v>
      </c>
      <c r="G71" s="43">
        <f>G69+G70</f>
        <v>53252.600000000006</v>
      </c>
      <c r="H71" s="43"/>
      <c r="I71" s="43"/>
      <c r="J71" s="43">
        <f>J69+J70</f>
        <v>19913.8</v>
      </c>
      <c r="K71" s="43">
        <f t="shared" ref="K71:L71" si="5">K69+K70</f>
        <v>-703.02999999999975</v>
      </c>
      <c r="L71" s="43">
        <f t="shared" si="5"/>
        <v>159.53999999999996</v>
      </c>
      <c r="M71" s="41">
        <f>SUM(G71:L71)</f>
        <v>72622.91</v>
      </c>
    </row>
  </sheetData>
  <mergeCells count="2">
    <mergeCell ref="F1:I1"/>
    <mergeCell ref="C2:E2"/>
  </mergeCells>
  <printOptions horizontalCentered="1" verticalCentered="1" headings="1" gridLines="1"/>
  <pageMargins left="0.31496062992125984" right="0.31496062992125984" top="0.19685039370078741" bottom="0.39370078740157483" header="0" footer="0.19685039370078741"/>
  <pageSetup paperSize="9" scale="55" orientation="landscape" r:id="rId1"/>
  <headerFooter>
    <oddHeader>&amp;LPAYMENTS FY NOV 2024 - OCT 2025&amp;C&amp;26CRAIL PRESERVATION SOCIETY</oddHeader>
    <oddFooter xml:space="preserve">&amp;L&amp;Z&amp;F/&amp;A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48155-3DBD-46D1-BD46-AD8C40F46EAA}">
  <sheetPr>
    <pageSetUpPr fitToPage="1"/>
  </sheetPr>
  <dimension ref="A1:AN35"/>
  <sheetViews>
    <sheetView zoomScale="66" zoomScaleNormal="66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P12" sqref="P12"/>
    </sheetView>
  </sheetViews>
  <sheetFormatPr defaultRowHeight="15.6" x14ac:dyDescent="0.3"/>
  <cols>
    <col min="1" max="1" width="28.59765625" customWidth="1"/>
    <col min="2" max="2" width="11.09765625" customWidth="1"/>
    <col min="3" max="3" width="10.69921875" customWidth="1"/>
    <col min="4" max="6" width="11.09765625" customWidth="1"/>
    <col min="7" max="7" width="1.5" customWidth="1"/>
    <col min="8" max="8" width="10.796875" customWidth="1"/>
    <col min="9" max="11" width="8.3984375" customWidth="1"/>
    <col min="12" max="12" width="11.19921875" customWidth="1"/>
  </cols>
  <sheetData>
    <row r="1" spans="1:40" s="111" customFormat="1" ht="22.5" customHeight="1" x14ac:dyDescent="0.3">
      <c r="A1" s="184" t="s">
        <v>224</v>
      </c>
      <c r="B1" s="211"/>
      <c r="C1" s="210">
        <v>45961</v>
      </c>
    </row>
    <row r="2" spans="1:40" x14ac:dyDescent="0.3">
      <c r="A2" s="39" t="s">
        <v>275</v>
      </c>
      <c r="B2" s="97" t="s">
        <v>26</v>
      </c>
      <c r="C2" s="235" t="s">
        <v>80</v>
      </c>
      <c r="D2" s="235"/>
      <c r="E2" s="236"/>
      <c r="F2" s="82" t="s">
        <v>107</v>
      </c>
      <c r="G2" s="14"/>
      <c r="H2" s="167" t="s">
        <v>26</v>
      </c>
      <c r="I2" s="45"/>
      <c r="J2" s="45"/>
      <c r="K2" s="45"/>
      <c r="L2" s="46" t="s">
        <v>108</v>
      </c>
    </row>
    <row r="3" spans="1:40" s="39" customFormat="1" x14ac:dyDescent="0.3">
      <c r="A3" s="80"/>
      <c r="B3" s="98" t="s">
        <v>81</v>
      </c>
      <c r="C3" s="96" t="s">
        <v>58</v>
      </c>
      <c r="D3" s="81" t="s">
        <v>59</v>
      </c>
      <c r="E3" s="82" t="s">
        <v>66</v>
      </c>
      <c r="F3" s="82" t="s">
        <v>41</v>
      </c>
      <c r="G3" s="44"/>
      <c r="H3" s="163" t="s">
        <v>81</v>
      </c>
      <c r="I3" s="209" t="s">
        <v>58</v>
      </c>
      <c r="J3" s="209" t="s">
        <v>59</v>
      </c>
      <c r="K3" s="209" t="s">
        <v>66</v>
      </c>
      <c r="L3" s="46" t="s">
        <v>41</v>
      </c>
    </row>
    <row r="4" spans="1:40" ht="18" x14ac:dyDescent="0.35">
      <c r="A4" s="84" t="s">
        <v>28</v>
      </c>
      <c r="B4" s="99"/>
      <c r="C4" s="8"/>
      <c r="E4" s="79"/>
      <c r="F4" s="99"/>
      <c r="H4" s="166"/>
      <c r="L4" s="166"/>
    </row>
    <row r="5" spans="1:40" x14ac:dyDescent="0.3">
      <c r="A5" t="s">
        <v>40</v>
      </c>
      <c r="B5" s="65">
        <f>Receipts!H83</f>
        <v>4388.46</v>
      </c>
      <c r="C5" s="100">
        <f>Receipts!N83</f>
        <v>0</v>
      </c>
      <c r="D5" s="100">
        <f>Receipts!Q83</f>
        <v>0</v>
      </c>
      <c r="E5" s="101">
        <f>Receipts!N83+Receipts!Q83+Receipts!T83</f>
        <v>617</v>
      </c>
      <c r="F5" s="65">
        <f>SUM(B5:E5)</f>
        <v>5005.46</v>
      </c>
      <c r="G5" s="41"/>
      <c r="H5" s="65">
        <v>3018</v>
      </c>
      <c r="I5" s="41"/>
      <c r="J5" s="41"/>
      <c r="K5" s="41">
        <v>391</v>
      </c>
      <c r="L5" s="65">
        <f>SUM(H5:K5)</f>
        <v>3409</v>
      </c>
    </row>
    <row r="6" spans="1:40" x14ac:dyDescent="0.3">
      <c r="A6" t="s">
        <v>29</v>
      </c>
      <c r="B6" s="65">
        <f>Receipts!I83</f>
        <v>0</v>
      </c>
      <c r="C6" s="100">
        <f>Receipts!O83</f>
        <v>15000</v>
      </c>
      <c r="D6" s="100">
        <f>Receipts!R83</f>
        <v>0</v>
      </c>
      <c r="E6" s="101">
        <f>Receipts!U83</f>
        <v>0</v>
      </c>
      <c r="F6" s="65">
        <f t="shared" ref="F6:F10" si="0">SUM(B6:E6)</f>
        <v>15000</v>
      </c>
      <c r="G6" s="41"/>
      <c r="H6" s="65"/>
      <c r="I6" s="41">
        <v>15633</v>
      </c>
      <c r="J6" s="41"/>
      <c r="K6" s="41"/>
      <c r="L6" s="65">
        <f t="shared" ref="L6:L11" si="1">SUM(H6:K6)</f>
        <v>15633</v>
      </c>
    </row>
    <row r="7" spans="1:40" x14ac:dyDescent="0.3">
      <c r="A7" t="s">
        <v>30</v>
      </c>
      <c r="B7" s="65">
        <f>Receipts!J83</f>
        <v>0</v>
      </c>
      <c r="C7" s="100">
        <f>Receipts!P83</f>
        <v>0</v>
      </c>
      <c r="D7" s="41">
        <f>Receipts!S83</f>
        <v>0</v>
      </c>
      <c r="E7" s="101">
        <f>Receipts!V83</f>
        <v>0</v>
      </c>
      <c r="F7" s="65">
        <f t="shared" si="0"/>
        <v>0</v>
      </c>
      <c r="G7" s="41"/>
      <c r="H7" s="65"/>
      <c r="I7" s="41"/>
      <c r="J7" s="41"/>
      <c r="K7" s="41"/>
      <c r="L7" s="65">
        <f t="shared" si="1"/>
        <v>0</v>
      </c>
    </row>
    <row r="8" spans="1:40" x14ac:dyDescent="0.3">
      <c r="A8" t="s">
        <v>31</v>
      </c>
      <c r="B8" s="65">
        <f>Receipts!K83</f>
        <v>486.87000000000012</v>
      </c>
      <c r="C8" s="100">
        <v>0</v>
      </c>
      <c r="D8" s="41">
        <v>0</v>
      </c>
      <c r="E8" s="101">
        <v>0</v>
      </c>
      <c r="F8" s="65">
        <f t="shared" si="0"/>
        <v>486.87000000000012</v>
      </c>
      <c r="G8" s="41"/>
      <c r="H8" s="65">
        <v>901</v>
      </c>
      <c r="I8" s="41"/>
      <c r="J8" s="41"/>
      <c r="K8" s="41"/>
      <c r="L8" s="65">
        <f t="shared" si="1"/>
        <v>901</v>
      </c>
    </row>
    <row r="9" spans="1:40" x14ac:dyDescent="0.3">
      <c r="A9" t="s">
        <v>32</v>
      </c>
      <c r="B9" s="65">
        <f>Receipts!L83</f>
        <v>920</v>
      </c>
      <c r="C9" s="100">
        <v>0</v>
      </c>
      <c r="D9" s="41">
        <v>0</v>
      </c>
      <c r="E9" s="101">
        <v>0</v>
      </c>
      <c r="F9" s="65">
        <f t="shared" si="0"/>
        <v>920</v>
      </c>
      <c r="G9" s="41"/>
      <c r="H9" s="65">
        <v>940</v>
      </c>
      <c r="I9" s="41"/>
      <c r="J9" s="41"/>
      <c r="K9" s="41"/>
      <c r="L9" s="65">
        <f t="shared" si="1"/>
        <v>940</v>
      </c>
    </row>
    <row r="10" spans="1:40" x14ac:dyDescent="0.3">
      <c r="A10" t="s">
        <v>42</v>
      </c>
      <c r="B10" s="65">
        <f>Receipts!M83</f>
        <v>1878.08</v>
      </c>
      <c r="C10" s="100">
        <v>0</v>
      </c>
      <c r="D10" s="41">
        <v>0</v>
      </c>
      <c r="E10" s="101">
        <v>0</v>
      </c>
      <c r="F10" s="65">
        <f t="shared" si="0"/>
        <v>1878.08</v>
      </c>
      <c r="G10" s="41"/>
      <c r="H10" s="65">
        <v>1865</v>
      </c>
      <c r="I10" s="41"/>
      <c r="J10" s="41"/>
      <c r="K10" s="41"/>
      <c r="L10" s="65">
        <f t="shared" si="1"/>
        <v>1865</v>
      </c>
      <c r="O10" s="83"/>
    </row>
    <row r="11" spans="1:40" x14ac:dyDescent="0.3">
      <c r="A11" t="s">
        <v>47</v>
      </c>
      <c r="B11" s="65"/>
      <c r="C11" s="100">
        <v>0</v>
      </c>
      <c r="D11" s="41">
        <v>0</v>
      </c>
      <c r="E11" s="101">
        <v>0</v>
      </c>
      <c r="F11" s="65"/>
      <c r="G11" s="41"/>
      <c r="H11" s="65"/>
      <c r="I11" s="41"/>
      <c r="J11" s="41"/>
      <c r="K11" s="41"/>
      <c r="L11" s="65">
        <f t="shared" si="1"/>
        <v>0</v>
      </c>
    </row>
    <row r="12" spans="1:40" s="40" customFormat="1" x14ac:dyDescent="0.3">
      <c r="A12" s="40" t="s">
        <v>33</v>
      </c>
      <c r="B12" s="102">
        <f>SUM(B5:B11)</f>
        <v>7673.41</v>
      </c>
      <c r="C12" s="102">
        <f t="shared" ref="C12:D12" si="2">SUM(C5:C11)</f>
        <v>15000</v>
      </c>
      <c r="D12" s="42">
        <f t="shared" si="2"/>
        <v>0</v>
      </c>
      <c r="E12" s="103">
        <f t="shared" ref="E12:F12" si="3">SUM(E5:E11)</f>
        <v>617</v>
      </c>
      <c r="F12" s="103">
        <f t="shared" si="3"/>
        <v>23290.409999999996</v>
      </c>
      <c r="G12" s="43"/>
      <c r="H12" s="164">
        <f t="shared" ref="H12:K12" si="4">SUM(H5:H11)</f>
        <v>6724</v>
      </c>
      <c r="I12" s="42">
        <f t="shared" si="4"/>
        <v>15633</v>
      </c>
      <c r="J12" s="42">
        <f t="shared" si="4"/>
        <v>0</v>
      </c>
      <c r="K12" s="42">
        <f t="shared" si="4"/>
        <v>391</v>
      </c>
      <c r="L12" s="164">
        <f>SUM(L5:L11)</f>
        <v>22748</v>
      </c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</row>
    <row r="13" spans="1:40" x14ac:dyDescent="0.3">
      <c r="B13" s="100"/>
      <c r="C13" s="107"/>
      <c r="D13" s="108"/>
      <c r="E13" s="109"/>
      <c r="F13" s="65"/>
      <c r="G13" s="41"/>
      <c r="H13" s="65"/>
      <c r="I13" s="41"/>
      <c r="J13" s="41"/>
      <c r="K13" s="41"/>
      <c r="L13" s="65"/>
    </row>
    <row r="14" spans="1:40" ht="18" x14ac:dyDescent="0.35">
      <c r="A14" s="85" t="s">
        <v>34</v>
      </c>
      <c r="B14" s="100"/>
      <c r="C14" s="100"/>
      <c r="D14" s="41"/>
      <c r="E14" s="101"/>
      <c r="F14" s="65"/>
      <c r="G14" s="41"/>
      <c r="H14" s="65"/>
      <c r="I14" s="41"/>
      <c r="J14" s="41"/>
      <c r="K14" s="41"/>
      <c r="L14" s="65"/>
    </row>
    <row r="15" spans="1:40" x14ac:dyDescent="0.3">
      <c r="A15" t="s">
        <v>35</v>
      </c>
      <c r="B15" s="100">
        <f>Payments!F64</f>
        <v>0</v>
      </c>
      <c r="C15" s="100">
        <v>0</v>
      </c>
      <c r="D15" s="41">
        <v>0</v>
      </c>
      <c r="E15" s="101">
        <v>0</v>
      </c>
      <c r="F15" s="65">
        <f>SUM(B15:E15)</f>
        <v>0</v>
      </c>
      <c r="G15" s="41"/>
      <c r="H15" s="65"/>
      <c r="I15" s="41"/>
      <c r="J15" s="41"/>
      <c r="K15" s="41"/>
      <c r="L15" s="65">
        <f>SUM(H15:K15)</f>
        <v>0</v>
      </c>
    </row>
    <row r="16" spans="1:40" x14ac:dyDescent="0.3">
      <c r="A16" t="s">
        <v>36</v>
      </c>
      <c r="B16" s="100">
        <f>Payments!G64</f>
        <v>6748.8099999999986</v>
      </c>
      <c r="C16" s="100">
        <f>Payments!J64</f>
        <v>3759.2000000000003</v>
      </c>
      <c r="D16" s="41">
        <f>Payments!K64</f>
        <v>2292.0299999999997</v>
      </c>
      <c r="E16" s="101">
        <f>Payments!L64</f>
        <v>1121.46</v>
      </c>
      <c r="F16" s="65">
        <f t="shared" ref="F16:F18" si="5">SUM(B16:E16)</f>
        <v>13921.499999999996</v>
      </c>
      <c r="G16" s="41"/>
      <c r="H16" s="65">
        <v>4614</v>
      </c>
      <c r="I16" s="41">
        <v>6960</v>
      </c>
      <c r="J16" s="41">
        <v>3226</v>
      </c>
      <c r="K16" s="41">
        <v>1757</v>
      </c>
      <c r="L16" s="65">
        <f t="shared" ref="L16:L18" si="6">SUM(H16:K16)</f>
        <v>16557</v>
      </c>
    </row>
    <row r="17" spans="1:22" x14ac:dyDescent="0.3">
      <c r="A17" t="s">
        <v>37</v>
      </c>
      <c r="B17" s="100">
        <f>Payments!H64</f>
        <v>0</v>
      </c>
      <c r="C17" s="100">
        <v>0</v>
      </c>
      <c r="D17" s="41">
        <v>0</v>
      </c>
      <c r="E17" s="101">
        <v>0</v>
      </c>
      <c r="F17" s="65">
        <f t="shared" si="5"/>
        <v>0</v>
      </c>
      <c r="G17" s="41"/>
      <c r="H17" s="65"/>
      <c r="I17" s="41"/>
      <c r="J17" s="41"/>
      <c r="K17" s="41"/>
      <c r="L17" s="65">
        <f t="shared" si="6"/>
        <v>0</v>
      </c>
    </row>
    <row r="18" spans="1:22" x14ac:dyDescent="0.3">
      <c r="A18" t="s">
        <v>38</v>
      </c>
      <c r="B18" s="100">
        <f>Payments!I64</f>
        <v>0</v>
      </c>
      <c r="C18" s="100">
        <v>0</v>
      </c>
      <c r="D18" s="41">
        <v>0</v>
      </c>
      <c r="E18" s="101">
        <v>0</v>
      </c>
      <c r="F18" s="65">
        <f t="shared" si="5"/>
        <v>0</v>
      </c>
      <c r="G18" s="41"/>
      <c r="H18" s="65"/>
      <c r="I18" s="41"/>
      <c r="J18" s="41"/>
      <c r="K18" s="41"/>
      <c r="L18" s="65">
        <f t="shared" si="6"/>
        <v>0</v>
      </c>
    </row>
    <row r="19" spans="1:22" s="39" customFormat="1" x14ac:dyDescent="0.3">
      <c r="A19" s="40" t="s">
        <v>39</v>
      </c>
      <c r="B19" s="102">
        <f>SUM(B15:B18)</f>
        <v>6748.8099999999986</v>
      </c>
      <c r="C19" s="102">
        <f>SUM(C15:C18)</f>
        <v>3759.2000000000003</v>
      </c>
      <c r="D19" s="42">
        <f>SUM(D15:D18)</f>
        <v>2292.0299999999997</v>
      </c>
      <c r="E19" s="103">
        <f>SUM(E15:E18)</f>
        <v>1121.46</v>
      </c>
      <c r="F19" s="103">
        <f>SUM(F15:F18)</f>
        <v>13921.499999999996</v>
      </c>
      <c r="G19" s="43"/>
      <c r="H19" s="164">
        <f>SUM(H15:H18)</f>
        <v>4614</v>
      </c>
      <c r="I19" s="42">
        <f>SUM(I15:I18)</f>
        <v>6960</v>
      </c>
      <c r="J19" s="42">
        <f>SUM(J15:J18)</f>
        <v>3226</v>
      </c>
      <c r="K19" s="42">
        <f>SUM(K15:K18)</f>
        <v>1757</v>
      </c>
      <c r="L19" s="164">
        <f>SUM(L15:L18)</f>
        <v>16557</v>
      </c>
    </row>
    <row r="20" spans="1:22" x14ac:dyDescent="0.3">
      <c r="B20" s="100"/>
      <c r="C20" s="100"/>
      <c r="D20" s="41"/>
      <c r="E20" s="101"/>
      <c r="F20" s="101"/>
      <c r="G20" s="41"/>
      <c r="H20" s="65"/>
      <c r="I20" s="41"/>
      <c r="J20" s="41"/>
      <c r="K20" s="41"/>
      <c r="L20" s="65"/>
    </row>
    <row r="21" spans="1:22" x14ac:dyDescent="0.3">
      <c r="A21" s="39" t="s">
        <v>159</v>
      </c>
      <c r="B21" s="100">
        <f>B12-B19</f>
        <v>924.60000000000127</v>
      </c>
      <c r="C21" s="100">
        <f>C12-C19</f>
        <v>11240.8</v>
      </c>
      <c r="D21" s="41">
        <f>D12-D19</f>
        <v>-2292.0299999999997</v>
      </c>
      <c r="E21" s="101">
        <f>E12-E19</f>
        <v>-504.46000000000004</v>
      </c>
      <c r="F21" s="101">
        <f>SUM(B21:E21)</f>
        <v>9368.9100000000035</v>
      </c>
      <c r="G21" s="41"/>
      <c r="H21" s="65">
        <v>2109</v>
      </c>
      <c r="I21" s="41">
        <v>8673</v>
      </c>
      <c r="J21" s="41">
        <v>-3226</v>
      </c>
      <c r="K21" s="41">
        <f>K12-K19</f>
        <v>-1366</v>
      </c>
      <c r="L21" s="65">
        <f>SUM(H21:K21)</f>
        <v>6190</v>
      </c>
    </row>
    <row r="22" spans="1:22" x14ac:dyDescent="0.3">
      <c r="A22" s="39" t="s">
        <v>160</v>
      </c>
      <c r="B22" s="100">
        <f>Payments!H2</f>
        <v>52328</v>
      </c>
      <c r="C22" s="100">
        <f>Payments!J2</f>
        <v>8673</v>
      </c>
      <c r="D22" s="41">
        <f>Payments!K2</f>
        <v>1589</v>
      </c>
      <c r="E22" s="101">
        <f>Payments!L2</f>
        <v>664</v>
      </c>
      <c r="F22" s="101">
        <f>Payments!N2</f>
        <v>63254</v>
      </c>
      <c r="G22" s="41"/>
      <c r="H22" s="65">
        <v>55189</v>
      </c>
      <c r="I22" s="41"/>
      <c r="J22" s="41">
        <v>-185</v>
      </c>
      <c r="K22" s="41">
        <v>2030</v>
      </c>
      <c r="L22" s="65">
        <f>SUM(H22:K22)</f>
        <v>57034</v>
      </c>
      <c r="N22" s="41"/>
    </row>
    <row r="23" spans="1:22" x14ac:dyDescent="0.3">
      <c r="A23" s="39" t="s">
        <v>161</v>
      </c>
      <c r="B23" s="104">
        <v>-4000</v>
      </c>
      <c r="C23" s="104">
        <v>0</v>
      </c>
      <c r="D23" s="105">
        <v>1000</v>
      </c>
      <c r="E23" s="106">
        <v>3000</v>
      </c>
      <c r="F23" s="106">
        <f>SUM(B23:E23)</f>
        <v>0</v>
      </c>
      <c r="G23" s="41"/>
      <c r="H23" s="65">
        <v>-5000</v>
      </c>
      <c r="I23" s="41"/>
      <c r="J23" s="41">
        <v>5000</v>
      </c>
      <c r="K23" s="41"/>
      <c r="L23" s="65">
        <f t="shared" ref="L23" si="7">SUM(H23:K23)</f>
        <v>0</v>
      </c>
    </row>
    <row r="24" spans="1:22" x14ac:dyDescent="0.3">
      <c r="A24" s="39" t="s">
        <v>247</v>
      </c>
      <c r="B24" s="100">
        <f>SUM(B21:B23)</f>
        <v>49252.6</v>
      </c>
      <c r="C24" s="100">
        <f>SUM(C21:C23)</f>
        <v>19913.8</v>
      </c>
      <c r="D24" s="41">
        <f>SUM(D21:D23)</f>
        <v>296.97000000000025</v>
      </c>
      <c r="E24" s="101">
        <f>SUM(E21:E23)</f>
        <v>3159.54</v>
      </c>
      <c r="F24" s="101">
        <f t="shared" ref="F24" si="8">SUM(B24:E24)</f>
        <v>72622.909999999989</v>
      </c>
      <c r="G24" s="41"/>
      <c r="H24" s="65">
        <f>SUM(H21:H23)</f>
        <v>52298</v>
      </c>
      <c r="I24" s="65">
        <f t="shared" ref="I24:K24" si="9">SUM(I21:I23)</f>
        <v>8673</v>
      </c>
      <c r="J24" s="65">
        <f t="shared" si="9"/>
        <v>1589</v>
      </c>
      <c r="K24" s="65">
        <f t="shared" si="9"/>
        <v>664</v>
      </c>
      <c r="L24" s="65">
        <f>SUM(L21:L23)</f>
        <v>63224</v>
      </c>
    </row>
    <row r="25" spans="1:22" x14ac:dyDescent="0.3">
      <c r="A25" s="39" t="s">
        <v>210</v>
      </c>
      <c r="B25" s="100">
        <f>B34</f>
        <v>49.090000000011059</v>
      </c>
      <c r="C25" s="100"/>
      <c r="D25" s="41"/>
      <c r="E25" s="101"/>
      <c r="F25" s="101"/>
      <c r="G25" s="41"/>
      <c r="H25" s="65"/>
      <c r="I25" s="41"/>
      <c r="J25" s="41"/>
      <c r="K25" s="41"/>
      <c r="L25" s="65"/>
    </row>
    <row r="26" spans="1:22" x14ac:dyDescent="0.3">
      <c r="A26" s="39" t="s">
        <v>192</v>
      </c>
      <c r="B26" s="172">
        <f>SUM(B24:B25)</f>
        <v>49301.69000000001</v>
      </c>
      <c r="C26" s="172">
        <f t="shared" ref="C26:E26" si="10">SUM(C24:C25)</f>
        <v>19913.8</v>
      </c>
      <c r="D26" s="172">
        <f t="shared" si="10"/>
        <v>296.97000000000025</v>
      </c>
      <c r="E26" s="172">
        <f t="shared" si="10"/>
        <v>3159.54</v>
      </c>
      <c r="F26" s="173">
        <f>SUM(B26:E26)</f>
        <v>72672</v>
      </c>
      <c r="G26" s="41"/>
      <c r="H26" s="165"/>
      <c r="I26" s="41"/>
      <c r="J26" s="41"/>
      <c r="K26" s="41"/>
      <c r="L26" s="165"/>
    </row>
    <row r="27" spans="1:22" s="40" customFormat="1" ht="16.2" thickBot="1" x14ac:dyDescent="0.35">
      <c r="A27" s="47"/>
      <c r="B27" s="48"/>
      <c r="C27" s="48"/>
      <c r="D27" s="48"/>
      <c r="E27" s="48"/>
      <c r="F27" s="48"/>
      <c r="G27" s="43"/>
      <c r="H27" s="48"/>
      <c r="I27" s="48"/>
      <c r="J27" s="48"/>
      <c r="K27" s="48"/>
      <c r="L27" s="48"/>
      <c r="M27" s="39"/>
      <c r="N27" s="39"/>
      <c r="O27" s="39"/>
      <c r="P27" s="39"/>
      <c r="Q27" s="39"/>
      <c r="R27" s="39"/>
      <c r="S27" s="39"/>
      <c r="T27" s="39"/>
      <c r="U27" s="39"/>
      <c r="V27" s="39"/>
    </row>
    <row r="28" spans="1:22" ht="16.2" thickTop="1" x14ac:dyDescent="0.3"/>
    <row r="29" spans="1:22" ht="18" x14ac:dyDescent="0.35">
      <c r="A29" s="49" t="s">
        <v>226</v>
      </c>
      <c r="B29" s="183">
        <f>C1</f>
        <v>45961</v>
      </c>
      <c r="C29" s="1"/>
    </row>
    <row r="30" spans="1:22" ht="18" x14ac:dyDescent="0.35">
      <c r="A30" s="1" t="s">
        <v>209</v>
      </c>
      <c r="B30" s="86">
        <v>50000</v>
      </c>
      <c r="C30" s="41" t="s">
        <v>276</v>
      </c>
    </row>
    <row r="31" spans="1:22" ht="18" x14ac:dyDescent="0.35">
      <c r="A31" s="175" t="s">
        <v>82</v>
      </c>
      <c r="B31" s="176">
        <v>17679</v>
      </c>
      <c r="C31" s="86"/>
    </row>
    <row r="32" spans="1:22" ht="18" x14ac:dyDescent="0.35">
      <c r="A32" s="175" t="s">
        <v>83</v>
      </c>
      <c r="B32" s="176">
        <v>4993</v>
      </c>
      <c r="C32" s="95"/>
    </row>
    <row r="33" spans="2:6" ht="18.600000000000001" thickBot="1" x14ac:dyDescent="0.4">
      <c r="B33" s="110">
        <f>SUM(B30:B32)</f>
        <v>72672</v>
      </c>
    </row>
    <row r="34" spans="2:6" ht="16.2" thickTop="1" x14ac:dyDescent="0.3">
      <c r="B34" s="41">
        <f>B33-F24</f>
        <v>49.090000000011059</v>
      </c>
    </row>
    <row r="35" spans="2:6" x14ac:dyDescent="0.3">
      <c r="B35" s="188" t="s">
        <v>248</v>
      </c>
      <c r="C35" s="188"/>
      <c r="D35" s="188"/>
      <c r="E35" s="188"/>
      <c r="F35" s="188"/>
    </row>
  </sheetData>
  <mergeCells count="1">
    <mergeCell ref="C2:E2"/>
  </mergeCells>
  <printOptions headings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&amp;L&amp;"-,Bold"&amp;14STATEMENT OF RECEIPTS AND PAYMENTS &amp;R&amp;"-,Bold"&amp;14FINANCIAL YEAR ENDING 31ST OCTOBER 2023</oddHeader>
    <oddFooter>&amp;L&amp;F/&amp;A&amp;C&amp;P of &amp;N&amp;R&amp;D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DF2FA-14AC-4BE3-B4A2-A85E7289F786}">
  <sheetPr>
    <pageSetUpPr fitToPage="1"/>
  </sheetPr>
  <dimension ref="A1:P26"/>
  <sheetViews>
    <sheetView zoomScale="85" zoomScaleNormal="84" workbookViewId="0"/>
  </sheetViews>
  <sheetFormatPr defaultRowHeight="15.6" x14ac:dyDescent="0.3"/>
  <cols>
    <col min="1" max="1" width="27.5" customWidth="1"/>
    <col min="2" max="2" width="5" style="14" customWidth="1"/>
    <col min="3" max="3" width="12.59765625" bestFit="1" customWidth="1"/>
    <col min="4" max="7" width="11.09765625" customWidth="1"/>
    <col min="8" max="8" width="3.5" customWidth="1"/>
    <col min="10" max="10" width="9.19921875" bestFit="1" customWidth="1"/>
  </cols>
  <sheetData>
    <row r="1" spans="1:16" s="50" customFormat="1" ht="23.4" x14ac:dyDescent="0.45">
      <c r="A1" s="50" t="s">
        <v>43</v>
      </c>
      <c r="B1" s="53"/>
    </row>
    <row r="2" spans="1:16" s="49" customFormat="1" ht="18" x14ac:dyDescent="0.35">
      <c r="A2" s="49" t="s">
        <v>225</v>
      </c>
      <c r="B2" s="54"/>
      <c r="C2" s="185">
        <f>'Summary of R &amp; P Totals'!C1</f>
        <v>45961</v>
      </c>
    </row>
    <row r="3" spans="1:16" s="49" customFormat="1" ht="18" x14ac:dyDescent="0.35">
      <c r="B3" s="54"/>
    </row>
    <row r="4" spans="1:16" x14ac:dyDescent="0.3">
      <c r="A4" s="51"/>
      <c r="B4" s="52"/>
      <c r="C4" s="62" t="s">
        <v>45</v>
      </c>
      <c r="D4" s="237" t="s">
        <v>185</v>
      </c>
      <c r="E4" s="237"/>
      <c r="F4" s="238"/>
      <c r="G4" s="63" t="s">
        <v>190</v>
      </c>
      <c r="H4" s="39"/>
      <c r="J4" s="141" t="s">
        <v>191</v>
      </c>
    </row>
    <row r="5" spans="1:16" ht="18" x14ac:dyDescent="0.35">
      <c r="A5" s="51"/>
      <c r="B5" s="52"/>
      <c r="C5" s="58"/>
      <c r="D5" s="62" t="s">
        <v>58</v>
      </c>
      <c r="E5" s="62" t="s">
        <v>186</v>
      </c>
      <c r="F5" s="62" t="s">
        <v>66</v>
      </c>
      <c r="G5" s="64" t="s">
        <v>44</v>
      </c>
      <c r="H5" s="39"/>
      <c r="I5" s="49"/>
      <c r="J5" s="142" t="s">
        <v>41</v>
      </c>
      <c r="K5" s="49"/>
      <c r="L5" s="49"/>
      <c r="M5" s="49"/>
      <c r="N5" s="49"/>
      <c r="O5" s="49"/>
      <c r="P5" s="49"/>
    </row>
    <row r="6" spans="1:16" ht="18" x14ac:dyDescent="0.35">
      <c r="A6" s="49" t="s">
        <v>46</v>
      </c>
      <c r="B6" s="4"/>
      <c r="C6" s="1"/>
      <c r="D6" s="1"/>
      <c r="E6" s="1"/>
      <c r="F6" s="1"/>
      <c r="G6" s="128"/>
      <c r="I6" s="49"/>
      <c r="J6" s="143"/>
      <c r="K6" s="49"/>
      <c r="L6" s="49"/>
      <c r="M6" s="49"/>
      <c r="N6" s="49"/>
      <c r="O6" s="49"/>
      <c r="P6" s="49"/>
    </row>
    <row r="7" spans="1:16" ht="18" x14ac:dyDescent="0.35">
      <c r="A7" s="1"/>
      <c r="B7" s="4"/>
      <c r="C7" s="1"/>
      <c r="D7" s="1"/>
      <c r="E7" s="1"/>
      <c r="F7" s="1"/>
      <c r="G7" s="129"/>
      <c r="I7" s="49"/>
      <c r="J7" s="143"/>
      <c r="K7" s="49"/>
      <c r="L7" s="49"/>
      <c r="M7" s="49"/>
      <c r="N7" s="49"/>
      <c r="O7" s="49"/>
      <c r="P7" s="49"/>
    </row>
    <row r="8" spans="1:16" ht="18" x14ac:dyDescent="0.35">
      <c r="A8" s="1" t="s">
        <v>187</v>
      </c>
      <c r="B8" s="130"/>
      <c r="C8" s="86">
        <f>Payments!H2</f>
        <v>52328</v>
      </c>
      <c r="D8" s="86">
        <f>Payments!J2</f>
        <v>8673</v>
      </c>
      <c r="E8" s="86">
        <f>Payments!K2</f>
        <v>1589</v>
      </c>
      <c r="F8" s="86">
        <f>Payments!L2</f>
        <v>664</v>
      </c>
      <c r="G8" s="131">
        <f>SUM(C8:F8)</f>
        <v>63254</v>
      </c>
      <c r="H8" s="41"/>
      <c r="I8" s="49"/>
      <c r="J8" s="128">
        <v>57034</v>
      </c>
      <c r="K8" s="49"/>
      <c r="L8" s="49"/>
      <c r="M8" s="49"/>
      <c r="N8" s="49"/>
      <c r="O8" s="49"/>
      <c r="P8" s="49"/>
    </row>
    <row r="9" spans="1:16" ht="18" x14ac:dyDescent="0.35">
      <c r="A9" s="1"/>
      <c r="B9" s="4"/>
      <c r="C9" s="86"/>
      <c r="D9" s="86"/>
      <c r="E9" s="86"/>
      <c r="F9" s="86"/>
      <c r="G9" s="131"/>
      <c r="H9" s="41"/>
      <c r="I9" s="49"/>
      <c r="J9" s="128"/>
      <c r="K9" s="49"/>
      <c r="L9" s="49"/>
      <c r="M9" s="49"/>
      <c r="N9" s="49"/>
      <c r="O9" s="49"/>
      <c r="P9" s="49"/>
    </row>
    <row r="10" spans="1:16" ht="18" x14ac:dyDescent="0.35">
      <c r="A10" s="1" t="s">
        <v>188</v>
      </c>
      <c r="B10" s="4"/>
      <c r="C10" s="86">
        <f>'Summary of R &amp; P Totals'!B21</f>
        <v>924.60000000000127</v>
      </c>
      <c r="D10" s="86">
        <f>'Summary of R &amp; P Totals'!C21</f>
        <v>11240.8</v>
      </c>
      <c r="E10" s="86">
        <f>'Summary of R &amp; P Totals'!D21</f>
        <v>-2292.0299999999997</v>
      </c>
      <c r="F10" s="86">
        <f>'Summary of R &amp; P Totals'!E21</f>
        <v>-504.46000000000004</v>
      </c>
      <c r="G10" s="131">
        <f>SUM(C10:F10)</f>
        <v>9368.9100000000035</v>
      </c>
      <c r="H10" s="41"/>
      <c r="I10" s="49"/>
      <c r="J10" s="128">
        <v>6191</v>
      </c>
      <c r="K10" s="49"/>
      <c r="L10" s="49"/>
      <c r="M10" s="49"/>
      <c r="N10" s="49"/>
      <c r="O10" s="49"/>
      <c r="P10" s="49"/>
    </row>
    <row r="11" spans="1:16" ht="18" x14ac:dyDescent="0.35">
      <c r="A11" s="1"/>
      <c r="B11" s="4"/>
      <c r="C11" s="86"/>
      <c r="D11" s="86"/>
      <c r="E11" s="86"/>
      <c r="F11" s="86"/>
      <c r="G11" s="131"/>
      <c r="H11" s="41"/>
      <c r="I11" s="49"/>
      <c r="J11" s="144"/>
      <c r="K11" s="49"/>
      <c r="L11" s="49"/>
      <c r="M11" s="49"/>
      <c r="N11" s="49"/>
      <c r="O11" s="49"/>
      <c r="P11" s="49"/>
    </row>
    <row r="12" spans="1:16" ht="18.75" customHeight="1" x14ac:dyDescent="0.35">
      <c r="A12" s="132" t="s">
        <v>84</v>
      </c>
      <c r="B12" s="133"/>
      <c r="C12" s="134">
        <f>C8+C10</f>
        <v>53252.6</v>
      </c>
      <c r="D12" s="134">
        <f t="shared" ref="D12:F12" si="0">D8+D10</f>
        <v>19913.8</v>
      </c>
      <c r="E12" s="134">
        <f t="shared" si="0"/>
        <v>-703.02999999999975</v>
      </c>
      <c r="F12" s="134">
        <f t="shared" si="0"/>
        <v>159.53999999999996</v>
      </c>
      <c r="G12" s="135">
        <f>SUM(C12:F12)</f>
        <v>72622.909999999989</v>
      </c>
      <c r="H12" s="41"/>
      <c r="I12" s="49"/>
      <c r="J12" s="135">
        <f>SUM(J8:J10)</f>
        <v>63225</v>
      </c>
      <c r="K12" s="49"/>
      <c r="L12" s="49"/>
      <c r="M12" s="49"/>
      <c r="N12" s="49"/>
      <c r="O12" s="49"/>
      <c r="P12" s="49"/>
    </row>
    <row r="13" spans="1:16" ht="18" x14ac:dyDescent="0.35">
      <c r="A13" s="1"/>
      <c r="B13" s="4"/>
      <c r="C13" s="86"/>
      <c r="D13" s="86"/>
      <c r="E13" s="86"/>
      <c r="F13" s="86"/>
      <c r="G13" s="131"/>
      <c r="H13" s="41"/>
      <c r="I13" s="49"/>
      <c r="J13" s="145"/>
      <c r="K13" s="49"/>
      <c r="L13" s="49"/>
      <c r="M13" s="49"/>
      <c r="N13" s="49"/>
      <c r="O13" s="49"/>
      <c r="P13" s="49"/>
    </row>
    <row r="14" spans="1:16" ht="18" x14ac:dyDescent="0.35">
      <c r="A14" s="136" t="s">
        <v>226</v>
      </c>
      <c r="B14" s="130"/>
      <c r="C14" s="86"/>
      <c r="D14" s="86"/>
      <c r="E14" s="86"/>
      <c r="F14" s="86"/>
      <c r="G14" s="131"/>
      <c r="H14" s="41"/>
      <c r="I14" s="49"/>
      <c r="J14" s="128"/>
      <c r="K14" s="49"/>
      <c r="L14" s="49"/>
      <c r="M14" s="49"/>
      <c r="N14" s="49"/>
      <c r="O14" s="49"/>
      <c r="P14" s="49"/>
    </row>
    <row r="15" spans="1:16" ht="18" x14ac:dyDescent="0.35">
      <c r="A15" s="1" t="s">
        <v>209</v>
      </c>
      <c r="B15" s="137"/>
      <c r="C15" s="86">
        <f>'Summary of R &amp; P Totals'!B30</f>
        <v>50000</v>
      </c>
      <c r="D15" s="86"/>
      <c r="E15" s="86"/>
      <c r="F15" s="86"/>
      <c r="G15" s="131"/>
      <c r="H15" s="41"/>
      <c r="I15" s="49"/>
      <c r="J15" s="128"/>
      <c r="K15" s="49"/>
      <c r="L15" s="49"/>
      <c r="M15" s="49"/>
      <c r="N15" s="49"/>
      <c r="O15" s="49"/>
      <c r="P15" s="49"/>
    </row>
    <row r="16" spans="1:16" ht="18" x14ac:dyDescent="0.35">
      <c r="A16" s="1" t="s">
        <v>94</v>
      </c>
      <c r="B16" s="4"/>
      <c r="C16" s="86">
        <f>'Summary of R &amp; P Totals'!B31</f>
        <v>17679</v>
      </c>
      <c r="D16" s="86"/>
      <c r="E16" s="86"/>
      <c r="F16" s="86"/>
      <c r="G16" s="131"/>
      <c r="H16" s="41"/>
      <c r="I16" s="49"/>
      <c r="J16" s="128"/>
      <c r="K16" s="49"/>
      <c r="L16" s="49"/>
      <c r="M16" s="49"/>
      <c r="N16" s="49"/>
      <c r="O16" s="49"/>
      <c r="P16" s="49"/>
    </row>
    <row r="17" spans="1:16" ht="18" x14ac:dyDescent="0.35">
      <c r="A17" s="1" t="s">
        <v>95</v>
      </c>
      <c r="B17" s="137"/>
      <c r="C17" s="86">
        <f>'Summary of R &amp; P Totals'!B32</f>
        <v>4993</v>
      </c>
      <c r="D17" s="86"/>
      <c r="E17" s="86"/>
      <c r="F17" s="86"/>
      <c r="G17" s="131"/>
      <c r="H17" s="41"/>
      <c r="I17" s="49"/>
      <c r="J17" s="128"/>
      <c r="K17" s="49"/>
      <c r="L17" s="49"/>
      <c r="M17" s="49"/>
      <c r="N17" s="49"/>
      <c r="O17" s="49"/>
      <c r="P17" s="49"/>
    </row>
    <row r="18" spans="1:16" ht="18" x14ac:dyDescent="0.35">
      <c r="A18" s="1"/>
      <c r="B18" s="4"/>
      <c r="C18" s="138"/>
      <c r="D18" s="138"/>
      <c r="E18" s="138"/>
      <c r="F18" s="138"/>
      <c r="G18" s="139"/>
      <c r="H18" s="56"/>
      <c r="I18" s="49"/>
      <c r="J18" s="144"/>
      <c r="K18" s="49"/>
      <c r="L18" s="49"/>
      <c r="M18" s="49"/>
      <c r="N18" s="49"/>
      <c r="O18" s="49"/>
      <c r="P18" s="49"/>
    </row>
    <row r="19" spans="1:16" ht="18" x14ac:dyDescent="0.35">
      <c r="A19" s="132" t="s">
        <v>189</v>
      </c>
      <c r="B19" s="140"/>
      <c r="C19" s="134">
        <f>'Summary of R &amp; P Totals'!B33</f>
        <v>72672</v>
      </c>
      <c r="D19" s="134"/>
      <c r="E19" s="134"/>
      <c r="F19" s="134"/>
      <c r="G19" s="135"/>
      <c r="I19" s="49"/>
      <c r="J19" s="146"/>
      <c r="K19" s="49"/>
      <c r="L19" s="49"/>
      <c r="M19" s="49"/>
      <c r="N19" s="49"/>
      <c r="O19" s="49"/>
      <c r="P19" s="49"/>
    </row>
    <row r="21" spans="1:16" ht="19.2" customHeight="1" x14ac:dyDescent="0.3">
      <c r="B21" s="170" t="s">
        <v>103</v>
      </c>
      <c r="C21" s="171"/>
      <c r="D21" s="171"/>
      <c r="E21" s="171"/>
      <c r="F21" s="171"/>
      <c r="G21" s="170">
        <f>C19-G12</f>
        <v>49.090000000011059</v>
      </c>
      <c r="J21" s="41"/>
    </row>
    <row r="23" spans="1:16" x14ac:dyDescent="0.3">
      <c r="A23" s="39"/>
    </row>
    <row r="24" spans="1:16" x14ac:dyDescent="0.3">
      <c r="G24" s="41"/>
    </row>
    <row r="26" spans="1:16" x14ac:dyDescent="0.3">
      <c r="A26" s="39"/>
    </row>
  </sheetData>
  <mergeCells count="1">
    <mergeCell ref="D4:F4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5ED0B-B98F-49F3-8FAD-C6F0638E94FA}">
  <sheetPr>
    <pageSetUpPr fitToPage="1"/>
  </sheetPr>
  <dimension ref="A1:H11"/>
  <sheetViews>
    <sheetView zoomScale="96" zoomScaleNormal="96" workbookViewId="0">
      <selection activeCell="J4" sqref="J4"/>
    </sheetView>
  </sheetViews>
  <sheetFormatPr defaultRowHeight="15.6" x14ac:dyDescent="0.3"/>
  <cols>
    <col min="1" max="1" width="18.5" customWidth="1"/>
    <col min="2" max="5" width="10.5" customWidth="1"/>
    <col min="6" max="6" width="10" customWidth="1"/>
    <col min="7" max="7" width="3.09765625" customWidth="1"/>
    <col min="8" max="8" width="10.09765625" customWidth="1"/>
  </cols>
  <sheetData>
    <row r="1" spans="1:8" ht="43.2" x14ac:dyDescent="0.3">
      <c r="A1" s="67" t="s">
        <v>88</v>
      </c>
      <c r="B1" s="68" t="s">
        <v>26</v>
      </c>
      <c r="C1" s="69" t="s">
        <v>85</v>
      </c>
      <c r="D1" s="69" t="s">
        <v>86</v>
      </c>
      <c r="E1" s="69" t="s">
        <v>87</v>
      </c>
      <c r="F1" s="189" t="s">
        <v>195</v>
      </c>
      <c r="G1" s="70"/>
      <c r="H1" s="71" t="s">
        <v>194</v>
      </c>
    </row>
    <row r="2" spans="1:8" ht="24" customHeight="1" x14ac:dyDescent="0.3">
      <c r="A2" s="72" t="s">
        <v>60</v>
      </c>
      <c r="B2" s="212">
        <f>Receipts!H21+Receipts!H67+Receipts!H77</f>
        <v>3000</v>
      </c>
      <c r="C2" s="213"/>
      <c r="D2" s="213"/>
      <c r="E2" s="213"/>
      <c r="F2" s="214">
        <f>SUM(B2:E2)</f>
        <v>3000</v>
      </c>
      <c r="G2" s="215"/>
      <c r="H2" s="216">
        <v>2000</v>
      </c>
    </row>
    <row r="3" spans="1:8" ht="24" customHeight="1" x14ac:dyDescent="0.3">
      <c r="A3" s="72" t="s">
        <v>65</v>
      </c>
      <c r="B3" s="212"/>
      <c r="C3" s="213"/>
      <c r="D3" s="213"/>
      <c r="E3" s="213"/>
      <c r="F3" s="214">
        <f t="shared" ref="F3:F8" si="0">SUM(B3:E3)</f>
        <v>0</v>
      </c>
      <c r="G3" s="215"/>
      <c r="H3" s="216">
        <v>0</v>
      </c>
    </row>
    <row r="4" spans="1:8" ht="33" customHeight="1" x14ac:dyDescent="0.3">
      <c r="A4" s="72" t="s">
        <v>61</v>
      </c>
      <c r="B4" s="212"/>
      <c r="C4" s="213"/>
      <c r="D4" s="213"/>
      <c r="E4" s="213"/>
      <c r="F4" s="214">
        <f t="shared" si="0"/>
        <v>0</v>
      </c>
      <c r="G4" s="215"/>
      <c r="H4" s="216">
        <v>0</v>
      </c>
    </row>
    <row r="5" spans="1:8" ht="24" customHeight="1" x14ac:dyDescent="0.3">
      <c r="A5" s="72" t="s">
        <v>62</v>
      </c>
      <c r="B5" s="212"/>
      <c r="C5" s="213"/>
      <c r="D5" s="213"/>
      <c r="E5" s="213">
        <f>Receipts!T83</f>
        <v>617</v>
      </c>
      <c r="F5" s="214">
        <f t="shared" si="0"/>
        <v>617</v>
      </c>
      <c r="G5" s="215"/>
      <c r="H5" s="216">
        <v>391</v>
      </c>
    </row>
    <row r="6" spans="1:8" ht="24" customHeight="1" x14ac:dyDescent="0.3">
      <c r="A6" s="72" t="s">
        <v>63</v>
      </c>
      <c r="B6" s="212">
        <f>Receipts!H83-3880</f>
        <v>508.46000000000004</v>
      </c>
      <c r="C6" s="213"/>
      <c r="D6" s="213"/>
      <c r="E6" s="213"/>
      <c r="F6" s="214">
        <f t="shared" si="0"/>
        <v>508.46000000000004</v>
      </c>
      <c r="G6" s="215"/>
      <c r="H6" s="216">
        <v>595</v>
      </c>
    </row>
    <row r="7" spans="1:8" ht="24" customHeight="1" x14ac:dyDescent="0.3">
      <c r="A7" s="72" t="s">
        <v>64</v>
      </c>
      <c r="B7" s="212">
        <f>Receipts!H61+Receipts!H62+Receipts!H65</f>
        <v>879.6400000000001</v>
      </c>
      <c r="C7" s="213"/>
      <c r="D7" s="213"/>
      <c r="E7" s="213"/>
      <c r="F7" s="214">
        <f t="shared" si="0"/>
        <v>879.6400000000001</v>
      </c>
      <c r="G7" s="215"/>
      <c r="H7" s="216">
        <v>423</v>
      </c>
    </row>
    <row r="8" spans="1:8" ht="21.75" customHeight="1" thickBot="1" x14ac:dyDescent="0.35">
      <c r="A8" s="73"/>
      <c r="B8" s="217">
        <f>SUM(B2:B7)</f>
        <v>4388.1000000000004</v>
      </c>
      <c r="C8" s="218">
        <f>SUM(C2:C7)</f>
        <v>0</v>
      </c>
      <c r="D8" s="218">
        <f>SUM(D2:D7)</f>
        <v>0</v>
      </c>
      <c r="E8" s="218">
        <f>SUM(E2:E7)</f>
        <v>617</v>
      </c>
      <c r="F8" s="214">
        <f t="shared" si="0"/>
        <v>5005.1000000000004</v>
      </c>
      <c r="G8" s="219"/>
      <c r="H8" s="220">
        <f>SUM(H2:H7)</f>
        <v>3409</v>
      </c>
    </row>
    <row r="11" spans="1:8" x14ac:dyDescent="0.3">
      <c r="C11" s="75"/>
      <c r="D11" s="7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FD874-3750-4F73-8958-7AD699263B9A}">
  <sheetPr>
    <pageSetUpPr fitToPage="1"/>
  </sheetPr>
  <dimension ref="A1:J13"/>
  <sheetViews>
    <sheetView zoomScale="85" zoomScaleNormal="85" workbookViewId="0">
      <selection activeCell="M6" sqref="M6"/>
    </sheetView>
  </sheetViews>
  <sheetFormatPr defaultRowHeight="15.6" x14ac:dyDescent="0.3"/>
  <cols>
    <col min="1" max="1" width="27.296875" customWidth="1"/>
    <col min="2" max="6" width="11.5" customWidth="1"/>
    <col min="7" max="7" width="0.8984375" customWidth="1"/>
    <col min="8" max="8" width="11.5" customWidth="1"/>
  </cols>
  <sheetData>
    <row r="1" spans="1:10" ht="63" customHeight="1" x14ac:dyDescent="0.35">
      <c r="A1" s="202" t="s">
        <v>196</v>
      </c>
      <c r="B1" s="203" t="s">
        <v>89</v>
      </c>
      <c r="C1" s="204" t="s">
        <v>90</v>
      </c>
      <c r="D1" s="204" t="s">
        <v>91</v>
      </c>
      <c r="E1" s="205" t="s">
        <v>92</v>
      </c>
      <c r="F1" s="206" t="s">
        <v>277</v>
      </c>
      <c r="G1" s="207"/>
      <c r="H1" s="208" t="s">
        <v>93</v>
      </c>
    </row>
    <row r="2" spans="1:10" ht="30" customHeight="1" x14ac:dyDescent="0.35">
      <c r="A2" s="201" t="s">
        <v>48</v>
      </c>
      <c r="B2" s="191">
        <v>2753</v>
      </c>
      <c r="C2" s="192">
        <v>89</v>
      </c>
      <c r="D2" s="192">
        <v>939</v>
      </c>
      <c r="E2" s="192"/>
      <c r="F2" s="193">
        <f>SUM(B2:E2)</f>
        <v>3781</v>
      </c>
      <c r="G2" s="194"/>
      <c r="H2" s="195">
        <v>3019</v>
      </c>
    </row>
    <row r="3" spans="1:10" ht="30" customHeight="1" x14ac:dyDescent="0.35">
      <c r="A3" s="201" t="s">
        <v>49</v>
      </c>
      <c r="B3" s="191"/>
      <c r="C3" s="192"/>
      <c r="D3" s="192"/>
      <c r="E3" s="192"/>
      <c r="F3" s="193">
        <f t="shared" ref="F3:F12" si="0">SUM(B3:E3)</f>
        <v>0</v>
      </c>
      <c r="G3" s="194"/>
      <c r="H3" s="195">
        <v>40</v>
      </c>
    </row>
    <row r="4" spans="1:10" ht="30" customHeight="1" x14ac:dyDescent="0.35">
      <c r="A4" s="201" t="s">
        <v>50</v>
      </c>
      <c r="B4" s="191">
        <v>1877</v>
      </c>
      <c r="C4" s="192"/>
      <c r="D4" s="192"/>
      <c r="E4" s="192"/>
      <c r="F4" s="193">
        <f t="shared" si="0"/>
        <v>1877</v>
      </c>
      <c r="G4" s="194"/>
      <c r="H4" s="195">
        <v>1864</v>
      </c>
      <c r="J4" s="76"/>
    </row>
    <row r="5" spans="1:10" ht="30" customHeight="1" x14ac:dyDescent="0.35">
      <c r="A5" s="201" t="s">
        <v>51</v>
      </c>
      <c r="B5" s="191">
        <v>1224</v>
      </c>
      <c r="C5" s="192"/>
      <c r="D5" s="192"/>
      <c r="E5" s="192"/>
      <c r="F5" s="193">
        <f t="shared" si="0"/>
        <v>1224</v>
      </c>
      <c r="G5" s="194"/>
      <c r="H5" s="195">
        <v>1077</v>
      </c>
    </row>
    <row r="6" spans="1:10" ht="30" customHeight="1" x14ac:dyDescent="0.35">
      <c r="A6" s="201" t="s">
        <v>52</v>
      </c>
      <c r="B6" s="191">
        <v>297</v>
      </c>
      <c r="C6" s="192">
        <v>370</v>
      </c>
      <c r="D6" s="192"/>
      <c r="E6" s="192"/>
      <c r="F6" s="193">
        <f t="shared" si="0"/>
        <v>667</v>
      </c>
      <c r="G6" s="194"/>
      <c r="H6" s="195">
        <v>834</v>
      </c>
    </row>
    <row r="7" spans="1:10" ht="30" customHeight="1" x14ac:dyDescent="0.35">
      <c r="A7" s="201" t="s">
        <v>53</v>
      </c>
      <c r="B7" s="191">
        <v>598</v>
      </c>
      <c r="C7" s="192"/>
      <c r="D7" s="192">
        <v>1353</v>
      </c>
      <c r="E7" s="192"/>
      <c r="F7" s="193">
        <f t="shared" si="0"/>
        <v>1951</v>
      </c>
      <c r="G7" s="194"/>
      <c r="H7" s="195">
        <v>63</v>
      </c>
    </row>
    <row r="8" spans="1:10" ht="30" customHeight="1" x14ac:dyDescent="0.35">
      <c r="A8" s="201" t="s">
        <v>54</v>
      </c>
      <c r="B8" s="191"/>
      <c r="C8" s="192"/>
      <c r="D8" s="192"/>
      <c r="E8" s="192">
        <v>594</v>
      </c>
      <c r="F8" s="193">
        <f t="shared" si="0"/>
        <v>594</v>
      </c>
      <c r="G8" s="194"/>
      <c r="H8" s="195">
        <v>0</v>
      </c>
    </row>
    <row r="9" spans="1:10" ht="30" customHeight="1" x14ac:dyDescent="0.35">
      <c r="A9" s="201" t="s">
        <v>55</v>
      </c>
      <c r="B9" s="191"/>
      <c r="C9" s="192">
        <v>3300</v>
      </c>
      <c r="D9" s="192"/>
      <c r="E9" s="192"/>
      <c r="F9" s="193">
        <f t="shared" si="0"/>
        <v>3300</v>
      </c>
      <c r="G9" s="194"/>
      <c r="H9" s="195">
        <v>7374</v>
      </c>
    </row>
    <row r="10" spans="1:10" ht="30" customHeight="1" x14ac:dyDescent="0.35">
      <c r="A10" s="201" t="s">
        <v>56</v>
      </c>
      <c r="B10" s="191"/>
      <c r="C10" s="192"/>
      <c r="D10" s="192"/>
      <c r="E10" s="192"/>
      <c r="F10" s="193">
        <f t="shared" si="0"/>
        <v>0</v>
      </c>
      <c r="G10" s="194"/>
      <c r="H10" s="195">
        <v>1501</v>
      </c>
    </row>
    <row r="11" spans="1:10" ht="30" customHeight="1" x14ac:dyDescent="0.35">
      <c r="A11" s="201" t="s">
        <v>20</v>
      </c>
      <c r="B11" s="191"/>
      <c r="C11" s="192"/>
      <c r="D11" s="192"/>
      <c r="E11" s="192">
        <v>527</v>
      </c>
      <c r="F11" s="193">
        <f t="shared" si="0"/>
        <v>527</v>
      </c>
      <c r="G11" s="194"/>
      <c r="H11" s="195">
        <v>503</v>
      </c>
    </row>
    <row r="12" spans="1:10" ht="30" customHeight="1" x14ac:dyDescent="0.35">
      <c r="A12" s="201" t="s">
        <v>57</v>
      </c>
      <c r="B12" s="191"/>
      <c r="C12" s="192"/>
      <c r="D12" s="192"/>
      <c r="E12" s="192"/>
      <c r="F12" s="193">
        <f t="shared" si="0"/>
        <v>0</v>
      </c>
      <c r="G12" s="194"/>
      <c r="H12" s="195">
        <v>281</v>
      </c>
    </row>
    <row r="13" spans="1:10" ht="21.75" customHeight="1" thickBot="1" x14ac:dyDescent="0.4">
      <c r="A13" s="196"/>
      <c r="B13" s="197">
        <f>SUM(B2:B12)</f>
        <v>6749</v>
      </c>
      <c r="C13" s="197">
        <f t="shared" ref="C13:E13" si="1">SUM(C2:C12)</f>
        <v>3759</v>
      </c>
      <c r="D13" s="197">
        <f t="shared" si="1"/>
        <v>2292</v>
      </c>
      <c r="E13" s="197">
        <f t="shared" si="1"/>
        <v>1121</v>
      </c>
      <c r="F13" s="198">
        <f>SUM(F2:F12)</f>
        <v>13921</v>
      </c>
      <c r="G13" s="199"/>
      <c r="H13" s="200">
        <f>SUM(H2:H12)</f>
        <v>16556</v>
      </c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9D056-A014-4F0A-8D15-6040703B043D}">
  <dimension ref="A1:G11"/>
  <sheetViews>
    <sheetView zoomScale="117" zoomScaleNormal="117" workbookViewId="0">
      <selection activeCell="I20" sqref="I20"/>
    </sheetView>
  </sheetViews>
  <sheetFormatPr defaultRowHeight="15.6" x14ac:dyDescent="0.3"/>
  <cols>
    <col min="1" max="1" width="20.5" customWidth="1"/>
    <col min="2" max="2" width="13" customWidth="1"/>
    <col min="3" max="3" width="14.59765625" customWidth="1"/>
    <col min="4" max="6" width="12.09765625" customWidth="1"/>
    <col min="7" max="7" width="13.5" customWidth="1"/>
  </cols>
  <sheetData>
    <row r="1" spans="1:7" ht="18" x14ac:dyDescent="0.35">
      <c r="A1" s="127" t="s">
        <v>221</v>
      </c>
      <c r="B1" s="127"/>
      <c r="C1" s="113" t="s">
        <v>26</v>
      </c>
      <c r="D1" s="239" t="s">
        <v>27</v>
      </c>
      <c r="E1" s="240"/>
      <c r="F1" s="241"/>
      <c r="G1" s="181" t="s">
        <v>44</v>
      </c>
    </row>
    <row r="2" spans="1:7" x14ac:dyDescent="0.3">
      <c r="A2" s="177"/>
      <c r="B2" s="186" t="s">
        <v>68</v>
      </c>
      <c r="C2" s="114" t="s">
        <v>96</v>
      </c>
      <c r="D2" s="115" t="s">
        <v>58</v>
      </c>
      <c r="E2" s="116" t="s">
        <v>97</v>
      </c>
      <c r="F2" s="117" t="s">
        <v>98</v>
      </c>
      <c r="G2" s="114" t="s">
        <v>99</v>
      </c>
    </row>
    <row r="3" spans="1:7" x14ac:dyDescent="0.3">
      <c r="A3" s="99" t="s">
        <v>222</v>
      </c>
      <c r="B3" s="182">
        <v>45597</v>
      </c>
      <c r="C3" s="151">
        <v>52328</v>
      </c>
      <c r="D3" s="152">
        <v>8673</v>
      </c>
      <c r="E3" s="152">
        <v>1589</v>
      </c>
      <c r="F3" s="152">
        <v>664</v>
      </c>
      <c r="G3" s="120">
        <f>SUM(C3:F3)</f>
        <v>63254</v>
      </c>
    </row>
    <row r="4" spans="1:7" x14ac:dyDescent="0.3">
      <c r="A4" s="121" t="s">
        <v>100</v>
      </c>
      <c r="B4" s="20"/>
      <c r="C4" s="153">
        <f>'Summary of R &amp; P Totals'!B12</f>
        <v>7673.41</v>
      </c>
      <c r="D4" s="154">
        <f>'Summary of R &amp; P Totals'!C12</f>
        <v>15000</v>
      </c>
      <c r="E4" s="154">
        <f>'Summary of R &amp; P Totals'!D12</f>
        <v>0</v>
      </c>
      <c r="F4" s="155">
        <f>'Summary of R &amp; P Totals'!E12</f>
        <v>617</v>
      </c>
      <c r="G4" s="122">
        <f t="shared" ref="G4:G8" si="0">SUM(C4:F4)</f>
        <v>23290.41</v>
      </c>
    </row>
    <row r="5" spans="1:7" x14ac:dyDescent="0.3">
      <c r="A5" s="123" t="s">
        <v>101</v>
      </c>
      <c r="B5" s="178"/>
      <c r="C5" s="156">
        <f>'Summary of R &amp; P Totals'!B19</f>
        <v>6748.8099999999986</v>
      </c>
      <c r="D5" s="157">
        <f>'Summary of R &amp; P Totals'!C19</f>
        <v>3759.2000000000003</v>
      </c>
      <c r="E5" s="157">
        <f>'Summary of R &amp; P Totals'!D19</f>
        <v>2292.0299999999997</v>
      </c>
      <c r="F5" s="158">
        <f>'Summary of R &amp; P Totals'!E19</f>
        <v>1121.46</v>
      </c>
      <c r="G5" s="124">
        <f t="shared" si="0"/>
        <v>13921.499999999996</v>
      </c>
    </row>
    <row r="6" spans="1:7" x14ac:dyDescent="0.3">
      <c r="A6" s="125" t="s">
        <v>102</v>
      </c>
      <c r="B6" s="179"/>
      <c r="C6" s="160">
        <f>'Summary of R &amp; P Totals'!B23</f>
        <v>-4000</v>
      </c>
      <c r="D6" s="159">
        <f>'Summary of R &amp; P Totals'!C23</f>
        <v>0</v>
      </c>
      <c r="E6" s="159">
        <f>'Summary of R &amp; P Totals'!D23</f>
        <v>1000</v>
      </c>
      <c r="F6" s="160">
        <f>'Summary of R &amp; P Totals'!E23</f>
        <v>3000</v>
      </c>
      <c r="G6" s="126">
        <f>SUM(C6:F6)</f>
        <v>0</v>
      </c>
    </row>
    <row r="7" spans="1:7" x14ac:dyDescent="0.3">
      <c r="A7" s="147" t="s">
        <v>193</v>
      </c>
      <c r="B7" s="180"/>
      <c r="C7" s="151">
        <f>'Summary of R &amp; P Totals'!B34</f>
        <v>49.090000000011059</v>
      </c>
      <c r="D7" s="151">
        <v>0</v>
      </c>
      <c r="E7" s="151">
        <v>0</v>
      </c>
      <c r="F7" s="151">
        <v>0</v>
      </c>
      <c r="G7" s="148">
        <f>SUM(C7:F7)</f>
        <v>49.090000000011059</v>
      </c>
    </row>
    <row r="8" spans="1:7" ht="16.2" thickBot="1" x14ac:dyDescent="0.35">
      <c r="A8" s="118" t="s">
        <v>223</v>
      </c>
      <c r="B8" s="187">
        <f>'Summary of R &amp; P Totals'!B29</f>
        <v>45961</v>
      </c>
      <c r="C8" s="119">
        <f>C3+C4-C5+C6+C7</f>
        <v>49301.690000000017</v>
      </c>
      <c r="D8" s="119">
        <f t="shared" ref="D8:F8" si="1">D3+D4-D5+D6+D7</f>
        <v>19913.8</v>
      </c>
      <c r="E8" s="119">
        <f t="shared" si="1"/>
        <v>296.97000000000025</v>
      </c>
      <c r="F8" s="149">
        <f t="shared" si="1"/>
        <v>3159.54</v>
      </c>
      <c r="G8" s="150">
        <f t="shared" si="0"/>
        <v>72672.000000000015</v>
      </c>
    </row>
    <row r="9" spans="1:7" ht="16.2" thickTop="1" x14ac:dyDescent="0.3">
      <c r="A9" s="39"/>
      <c r="B9" s="39"/>
      <c r="C9" s="39"/>
      <c r="D9" s="39"/>
      <c r="E9" s="39"/>
      <c r="F9" s="39"/>
      <c r="G9" s="39"/>
    </row>
    <row r="10" spans="1:7" x14ac:dyDescent="0.3">
      <c r="A10" t="s">
        <v>219</v>
      </c>
    </row>
    <row r="11" spans="1:7" x14ac:dyDescent="0.3">
      <c r="A11" t="s">
        <v>220</v>
      </c>
    </row>
  </sheetData>
  <mergeCells count="1">
    <mergeCell ref="D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15" orientation="landscape" r:id="rId1"/>
  <headerFooter>
    <oddHeader>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A9CC8-F6A1-4AAE-A433-042E2A6D74FD}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247CCD05-C1F2-4AD3-B84F-F6BCBFB6DB75}"/>
</file>

<file path=customXml/itemProps2.xml><?xml version="1.0" encoding="utf-8"?>
<ds:datastoreItem xmlns:ds="http://schemas.openxmlformats.org/officeDocument/2006/customXml" ds:itemID="{5565159C-A028-49B5-BFE6-377D60552163}"/>
</file>

<file path=customXml/itemProps3.xml><?xml version="1.0" encoding="utf-8"?>
<ds:datastoreItem xmlns:ds="http://schemas.openxmlformats.org/officeDocument/2006/customXml" ds:itemID="{587A2472-288A-4F95-B115-2A6F2CF0FE6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Receipts</vt:lpstr>
      <vt:lpstr>Payments</vt:lpstr>
      <vt:lpstr>Summary of R &amp; P Totals</vt:lpstr>
      <vt:lpstr>Bank Balances</vt:lpstr>
      <vt:lpstr>Donations </vt:lpstr>
      <vt:lpstr>Charitable Activites </vt:lpstr>
      <vt:lpstr>Fund Balances</vt:lpstr>
      <vt:lpstr>Sheet1</vt:lpstr>
      <vt:lpstr>'Bank Balances'!Print_Area</vt:lpstr>
      <vt:lpstr>'Charitable Activites '!Print_Area</vt:lpstr>
      <vt:lpstr>'Donations '!Print_Area</vt:lpstr>
      <vt:lpstr>'Fund Balances'!Print_Area</vt:lpstr>
      <vt:lpstr>Payments!Print_Area</vt:lpstr>
      <vt:lpstr>Receipts!Print_Area</vt:lpstr>
      <vt:lpstr>'Summary of R &amp; P Totals'!Print_Area</vt:lpstr>
      <vt:lpstr>Receipts!Print_Titles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</dc:creator>
  <cp:lastModifiedBy>Peter McMahon</cp:lastModifiedBy>
  <cp:lastPrinted>2026-02-01T22:58:48Z</cp:lastPrinted>
  <dcterms:created xsi:type="dcterms:W3CDTF">2014-02-11T15:52:07Z</dcterms:created>
  <dcterms:modified xsi:type="dcterms:W3CDTF">2026-02-01T22:59:36Z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