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henchmanlimited-my.sharepoint.com/personal/traceybutt_henchman_co_uk/Documents/Desktop/"/>
    </mc:Choice>
  </mc:AlternateContent>
  <xr:revisionPtr revIDLastSave="306" documentId="8_{E4527905-D6A5-4390-AF5C-260CEE2354A3}" xr6:coauthVersionLast="47" xr6:coauthVersionMax="47" xr10:uidLastSave="{F63106AC-78EE-415C-BEC3-F7D7CEEBC631}"/>
  <bookViews>
    <workbookView xWindow="28680" yWindow="-120" windowWidth="29040" windowHeight="15720" activeTab="1" xr2:uid="{00000000-000D-0000-FFFF-FFFF00000000}"/>
  </bookViews>
  <sheets>
    <sheet name="Receipts and Expenses Account" sheetId="1" r:id="rId1"/>
    <sheet name="Statement of Balances" sheetId="2" r:id="rId2"/>
    <sheet name="Calculations" sheetId="6" state="hidden" r:id="rId3"/>
    <sheet name="Notes - In-Kind Services" sheetId="4" state="hidden" r:id="rId4"/>
    <sheet name="Notes - Volunteer Time" sheetId="5" state="hidden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9" roundtripDataChecksum="+/UnoUlsa10s+BCSyMnbBtaZvfiZE0SH46Lvc+kyC2w="/>
    </ext>
  </extLst>
</workbook>
</file>

<file path=xl/calcChain.xml><?xml version="1.0" encoding="utf-8"?>
<calcChain xmlns="http://schemas.openxmlformats.org/spreadsheetml/2006/main">
  <c r="E13" i="1" l="1"/>
  <c r="B46" i="6" l="1"/>
  <c r="B40" i="6"/>
  <c r="B39" i="6"/>
  <c r="B45" i="6"/>
  <c r="B44" i="6"/>
  <c r="B43" i="6"/>
  <c r="J17" i="6"/>
  <c r="F24" i="6"/>
  <c r="E24" i="6"/>
  <c r="A36" i="6"/>
  <c r="B36" i="6"/>
  <c r="J8" i="6"/>
  <c r="I17" i="6"/>
  <c r="F17" i="6"/>
  <c r="E22" i="1"/>
  <c r="E9" i="1"/>
  <c r="I8" i="5"/>
  <c r="C10" i="4"/>
  <c r="G11" i="2" a="1"/>
  <c r="G12" i="2" s="1"/>
  <c r="F6" i="2"/>
  <c r="F9" i="2" s="1"/>
  <c r="F11" i="2" s="1"/>
  <c r="G23" i="1"/>
  <c r="H22" i="1"/>
  <c r="G22" i="1"/>
  <c r="H9" i="1"/>
  <c r="G9" i="1"/>
  <c r="G24" i="1" s="1"/>
  <c r="G5" i="2" s="1"/>
  <c r="G6" i="2" s="1"/>
  <c r="F9" i="1"/>
  <c r="E24" i="1" l="1"/>
  <c r="E5" i="2" s="1"/>
  <c r="E6" i="2" s="1"/>
  <c r="E9" i="2" s="1"/>
  <c r="E11" i="2" s="1"/>
  <c r="B47" i="6"/>
  <c r="G11" i="2"/>
</calcChain>
</file>

<file path=xl/sharedStrings.xml><?xml version="1.0" encoding="utf-8"?>
<sst xmlns="http://schemas.openxmlformats.org/spreadsheetml/2006/main" count="146" uniqueCount="112">
  <si>
    <t>££</t>
  </si>
  <si>
    <t xml:space="preserve">££ </t>
  </si>
  <si>
    <t>YEAR</t>
  </si>
  <si>
    <t>1 Oct 22- 30 Sept 23</t>
  </si>
  <si>
    <t>1 Oct 21 - 30 Sept 22</t>
  </si>
  <si>
    <t>1 Oct 20 - 30 Sept 21</t>
  </si>
  <si>
    <t xml:space="preserve">Receipts </t>
  </si>
  <si>
    <t>Donations</t>
  </si>
  <si>
    <t>Gift Aid</t>
  </si>
  <si>
    <t>Bank Interest</t>
  </si>
  <si>
    <t>TOTAL RECEIPTS</t>
  </si>
  <si>
    <t>PAYMENTS</t>
  </si>
  <si>
    <t>Cost of Charitable Activities</t>
  </si>
  <si>
    <t>Project Expenses</t>
  </si>
  <si>
    <t>IT and Bank Charges Expense</t>
  </si>
  <si>
    <t>Governance Costs</t>
  </si>
  <si>
    <t>Registration Fees</t>
  </si>
  <si>
    <t>Bank Charges</t>
  </si>
  <si>
    <t>TOTAL PAYMENTS</t>
  </si>
  <si>
    <t>Reserve Carried Forward from Previous Accounting Period</t>
  </si>
  <si>
    <t>Deficit/surplus for the period</t>
  </si>
  <si>
    <t>All funds are unrestricted</t>
  </si>
  <si>
    <t>Policy on Reserves: Use as working capital.</t>
  </si>
  <si>
    <t>Approved by the Trustees and Signed on their Behalf</t>
  </si>
  <si>
    <t>Mumta Ito (Trustee)</t>
  </si>
  <si>
    <t>STATEMENT OF BALANCES</t>
  </si>
  <si>
    <t>1 Oct 2022 - 30 Sept 2023</t>
  </si>
  <si>
    <t>1 Oct 2021 - 30 Sept 2022</t>
  </si>
  <si>
    <t>1 Oct 2020 - 30 Sept 2021</t>
  </si>
  <si>
    <t>Bank and Cash in Hand</t>
  </si>
  <si>
    <t>Opening balance</t>
  </si>
  <si>
    <t>Deficit for the period</t>
  </si>
  <si>
    <t>Closing Balances</t>
  </si>
  <si>
    <t>Operating Reserves</t>
  </si>
  <si>
    <t>General funds</t>
  </si>
  <si>
    <t>Designated funds</t>
  </si>
  <si>
    <t>Assets</t>
  </si>
  <si>
    <t>N/A</t>
  </si>
  <si>
    <t>CAF Income</t>
  </si>
  <si>
    <t>CAF Expenditure</t>
  </si>
  <si>
    <t>Category</t>
  </si>
  <si>
    <t>Barclays Income</t>
  </si>
  <si>
    <t>Barclays Expenditure</t>
  </si>
  <si>
    <t>Paypal Income</t>
  </si>
  <si>
    <t>Paypal expenditure</t>
  </si>
  <si>
    <t>bank fee</t>
  </si>
  <si>
    <t>interest</t>
  </si>
  <si>
    <t>donations</t>
  </si>
  <si>
    <t>Total Income</t>
  </si>
  <si>
    <t>Total Expenditure</t>
  </si>
  <si>
    <t>Bank charges</t>
  </si>
  <si>
    <t>IT</t>
  </si>
  <si>
    <t>Deficit for Period</t>
  </si>
  <si>
    <t xml:space="preserve">IN KIND PROFESSIONAL SERVICES </t>
  </si>
  <si>
    <t>Name</t>
  </si>
  <si>
    <t xml:space="preserve">Summary of Work </t>
  </si>
  <si>
    <t>TOTAL</t>
  </si>
  <si>
    <t>Mumta Ito</t>
  </si>
  <si>
    <t xml:space="preserve">Part time volunteer role of CEO and Lawyer/Advocate - including all aspects of managing the charity and carrying out its charitable work, including legal advisory, research, writing, public speaking, campaigning, administrative and all related tasks - 12 months@ £45,000p/a. </t>
  </si>
  <si>
    <t>Martin Forbes</t>
  </si>
  <si>
    <t>External Independant Examiner's Review first period</t>
  </si>
  <si>
    <t>Salt Consulting</t>
  </si>
  <si>
    <t>2 full days organisational coaching for Trustees and active volunteers</t>
  </si>
  <si>
    <t>Tina Monberg</t>
  </si>
  <si>
    <t>Organisational systemic constellation for our trustees and active volunteers</t>
  </si>
  <si>
    <t>TOTAL Professional In Kind Services</t>
  </si>
  <si>
    <t>VOLUNTEER TIME</t>
  </si>
  <si>
    <t>Active Country chapter co-ordinator volunteer time (5hrs per week x 4 (Tanzania, Italy, Romania, Denmark) @£25 per hour</t>
  </si>
  <si>
    <t xml:space="preserve">(5 x 52 x 4) x 25 </t>
  </si>
  <si>
    <t>Board Time@1 hrs per week x 9</t>
  </si>
  <si>
    <t>@£25 per hour/52 weeks x9</t>
  </si>
  <si>
    <t>TOTAL VOLUNTEER TIME</t>
  </si>
  <si>
    <t>1 Oct 2023 - 30 Sept 2024</t>
  </si>
  <si>
    <t>RON EVENT HINTERLA FT</t>
  </si>
  <si>
    <t>PHOENIX RON EVENT FT</t>
  </si>
  <si>
    <t>EAST WHINS NREVENT FT</t>
  </si>
  <si>
    <t>NIKYTA WEBSITE FT</t>
  </si>
  <si>
    <t>Hostinger International</t>
  </si>
  <si>
    <t>life force</t>
  </si>
  <si>
    <t>phoenix fondation</t>
  </si>
  <si>
    <t>Charity Digital Trust</t>
  </si>
  <si>
    <t>Global Ecovillage</t>
  </si>
  <si>
    <t>Association of sustance</t>
  </si>
  <si>
    <t>Donation too</t>
  </si>
  <si>
    <t>from barclays</t>
  </si>
  <si>
    <t>1 Oct 23- 30 Sept 24</t>
  </si>
  <si>
    <t>Givewp</t>
  </si>
  <si>
    <t>Paypal D/D pymnt</t>
  </si>
  <si>
    <t>POS Business made simple</t>
  </si>
  <si>
    <t>Paypal pymnt</t>
  </si>
  <si>
    <t xml:space="preserve">Hootsuite </t>
  </si>
  <si>
    <t>interet</t>
  </si>
  <si>
    <t>FP Paypal</t>
  </si>
  <si>
    <t>POS Subscription Chat</t>
  </si>
  <si>
    <t>inerest</t>
  </si>
  <si>
    <t>POS Subscription chat</t>
  </si>
  <si>
    <t>Paypal payment</t>
  </si>
  <si>
    <t>Couter credit paypal</t>
  </si>
  <si>
    <t>Transfer to CAF</t>
  </si>
  <si>
    <t>test BBP</t>
  </si>
  <si>
    <t>bank fee unpaid D/D</t>
  </si>
  <si>
    <t>Bank fee</t>
  </si>
  <si>
    <t>trf from barclays</t>
  </si>
  <si>
    <t>Zoom Video Comm's</t>
  </si>
  <si>
    <t xml:space="preserve">interest </t>
  </si>
  <si>
    <t>WEBSITE BBP - new website</t>
  </si>
  <si>
    <t>google Comp</t>
  </si>
  <si>
    <t>Donations out</t>
  </si>
  <si>
    <t>Donations In</t>
  </si>
  <si>
    <t>Bank income interest</t>
  </si>
  <si>
    <t>123 reg ltd from barclays</t>
  </si>
  <si>
    <t>NATURE'S RIGHTS SC045540 FINANCIAL STATEMENTS 1 Oct 2023 - 30 SEPTEMBER 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</si>
</sst>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£]#,##0.00"/>
  </numFmts>
  <fonts count="15" x14ac:knownFonts="1">
    <font>
      <sz val="10"/>
      <color rgb="FF000000"/>
      <name val="Arial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FF0000"/>
      <name val="Arial"/>
      <family val="2"/>
      <scheme val="minor"/>
    </font>
    <font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sz val="10"/>
      <color rgb="FFFFC000"/>
      <name val="Arial"/>
      <family val="2"/>
      <scheme val="minor"/>
    </font>
    <font>
      <sz val="10"/>
      <color rgb="FF000000"/>
      <name val="Arial"/>
      <family val="2"/>
      <scheme val="minor"/>
    </font>
    <font>
      <sz val="10"/>
      <name val="Arial"/>
      <family val="2"/>
      <scheme val="minor"/>
    </font>
    <font>
      <b/>
      <sz val="10"/>
      <name val="Arial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rgb="FFEA9999"/>
        <bgColor rgb="FFEA9999"/>
      </patternFill>
    </fill>
    <fill>
      <patternFill patternType="solid">
        <fgColor rgb="FFB6D7A8"/>
        <bgColor rgb="FFB6D7A8"/>
      </patternFill>
    </fill>
    <fill>
      <patternFill patternType="solid">
        <fgColor rgb="FFFFFFFF"/>
        <bgColor rgb="FFFFFFFF"/>
      </patternFill>
    </fill>
    <fill>
      <patternFill patternType="solid">
        <fgColor rgb="FFD0E0E3"/>
        <bgColor rgb="FFD0E0E3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  <fill>
      <patternFill patternType="solid">
        <fgColor rgb="FF4A86E8"/>
        <bgColor rgb="FF4A86E8"/>
      </patternFill>
    </fill>
    <fill>
      <patternFill patternType="solid">
        <fgColor rgb="FF00FF00"/>
        <bgColor rgb="FF00FF00"/>
      </patternFill>
    </fill>
    <fill>
      <patternFill patternType="solid">
        <fgColor rgb="FF00FFFF"/>
        <bgColor rgb="FF00FFFF"/>
      </patternFill>
    </fill>
    <fill>
      <patternFill patternType="solid">
        <fgColor rgb="FFCFE2F3"/>
        <bgColor rgb="FFCFE2F3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50"/>
        <bgColor rgb="FFFF0000"/>
      </patternFill>
    </fill>
    <fill>
      <patternFill patternType="solid">
        <fgColor rgb="FF00B050"/>
        <bgColor rgb="FFFFFF00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rgb="FFFFFF00"/>
      </patternFill>
    </fill>
    <fill>
      <patternFill patternType="solid">
        <fgColor rgb="FF00B0F0"/>
        <bgColor rgb="FFFF0000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39997558519241921"/>
        <bgColor indexed="64"/>
      </patternFill>
    </fill>
  </fills>
  <borders count="3">
    <border>
      <left/>
      <right/>
      <top/>
      <bottom/>
      <diagonal/>
    </border>
    <border>
      <left/>
      <right/>
      <top/>
      <bottom/>
      <diagonal/>
    </border>
    <border>
      <left style="thin">
        <color rgb="FF38761D"/>
      </left>
      <right/>
      <top/>
      <bottom/>
      <diagonal/>
    </border>
  </borders>
  <cellStyleXfs count="2">
    <xf numFmtId="0" fontId="0" fillId="0" borderId="0"/>
    <xf numFmtId="0" fontId="12" fillId="0" borderId="1"/>
  </cellStyleXfs>
  <cellXfs count="68">
    <xf numFmtId="0" fontId="0" fillId="0" borderId="0" xfId="0"/>
    <xf numFmtId="0" fontId="1" fillId="2" borderId="1" xfId="0" applyFont="1" applyFill="1" applyBorder="1"/>
    <xf numFmtId="0" fontId="2" fillId="2" borderId="1" xfId="0" applyFont="1" applyFill="1" applyBorder="1"/>
    <xf numFmtId="0" fontId="1" fillId="0" borderId="0" xfId="0" applyFont="1"/>
    <xf numFmtId="0" fontId="3" fillId="0" borderId="0" xfId="0" applyFont="1"/>
    <xf numFmtId="0" fontId="2" fillId="0" borderId="0" xfId="0" applyFont="1"/>
    <xf numFmtId="0" fontId="1" fillId="3" borderId="1" xfId="0" applyFont="1" applyFill="1" applyBorder="1"/>
    <xf numFmtId="0" fontId="2" fillId="3" borderId="1" xfId="0" applyFont="1" applyFill="1" applyBorder="1"/>
    <xf numFmtId="1" fontId="2" fillId="0" borderId="0" xfId="0" applyNumberFormat="1" applyFont="1"/>
    <xf numFmtId="0" fontId="4" fillId="0" borderId="0" xfId="0" applyFont="1" applyAlignment="1">
      <alignment horizontal="right"/>
    </xf>
    <xf numFmtId="1" fontId="2" fillId="3" borderId="1" xfId="0" applyNumberFormat="1" applyFont="1" applyFill="1" applyBorder="1"/>
    <xf numFmtId="0" fontId="4" fillId="0" borderId="0" xfId="0" applyFont="1"/>
    <xf numFmtId="0" fontId="5" fillId="4" borderId="1" xfId="0" applyFont="1" applyFill="1" applyBorder="1" applyAlignment="1">
      <alignment horizontal="left"/>
    </xf>
    <xf numFmtId="0" fontId="4" fillId="4" borderId="1" xfId="0" applyFont="1" applyFill="1" applyBorder="1" applyAlignment="1">
      <alignment horizontal="left"/>
    </xf>
    <xf numFmtId="0" fontId="6" fillId="0" borderId="0" xfId="0" applyFont="1"/>
    <xf numFmtId="0" fontId="7" fillId="0" borderId="0" xfId="0" applyFont="1"/>
    <xf numFmtId="1" fontId="4" fillId="0" borderId="0" xfId="0" applyNumberFormat="1" applyFont="1" applyAlignment="1">
      <alignment horizontal="right"/>
    </xf>
    <xf numFmtId="1" fontId="4" fillId="0" borderId="0" xfId="0" applyNumberFormat="1" applyFont="1"/>
    <xf numFmtId="0" fontId="5" fillId="3" borderId="1" xfId="0" applyFont="1" applyFill="1" applyBorder="1" applyAlignment="1">
      <alignment horizontal="left"/>
    </xf>
    <xf numFmtId="0" fontId="1" fillId="5" borderId="1" xfId="0" applyFont="1" applyFill="1" applyBorder="1"/>
    <xf numFmtId="0" fontId="2" fillId="5" borderId="1" xfId="0" applyFont="1" applyFill="1" applyBorder="1"/>
    <xf numFmtId="0" fontId="2" fillId="5" borderId="1" xfId="0" applyFont="1" applyFill="1" applyBorder="1" applyAlignment="1">
      <alignment horizontal="right"/>
    </xf>
    <xf numFmtId="1" fontId="2" fillId="5" borderId="1" xfId="0" applyNumberFormat="1" applyFont="1" applyFill="1" applyBorder="1" applyAlignment="1">
      <alignment horizontal="right"/>
    </xf>
    <xf numFmtId="164" fontId="2" fillId="0" borderId="0" xfId="0" applyNumberFormat="1" applyFont="1"/>
    <xf numFmtId="0" fontId="8" fillId="0" borderId="0" xfId="0" applyFont="1"/>
    <xf numFmtId="0" fontId="1" fillId="9" borderId="1" xfId="0" applyFont="1" applyFill="1" applyBorder="1"/>
    <xf numFmtId="0" fontId="2" fillId="9" borderId="1" xfId="0" applyFont="1" applyFill="1" applyBorder="1"/>
    <xf numFmtId="0" fontId="1" fillId="11" borderId="1" xfId="0" applyFont="1" applyFill="1" applyBorder="1"/>
    <xf numFmtId="0" fontId="2" fillId="11" borderId="1" xfId="0" applyFont="1" applyFill="1" applyBorder="1"/>
    <xf numFmtId="0" fontId="2" fillId="0" borderId="0" xfId="0" applyFont="1" applyAlignment="1">
      <alignment wrapText="1"/>
    </xf>
    <xf numFmtId="3" fontId="2" fillId="0" borderId="0" xfId="0" applyNumberFormat="1" applyFont="1"/>
    <xf numFmtId="3" fontId="1" fillId="3" borderId="1" xfId="0" applyNumberFormat="1" applyFont="1" applyFill="1" applyBorder="1"/>
    <xf numFmtId="4" fontId="4" fillId="4" borderId="1" xfId="0" applyNumberFormat="1" applyFont="1" applyFill="1" applyBorder="1" applyAlignment="1">
      <alignment horizontal="left"/>
    </xf>
    <xf numFmtId="4" fontId="1" fillId="0" borderId="0" xfId="0" applyNumberFormat="1" applyFont="1"/>
    <xf numFmtId="3" fontId="5" fillId="4" borderId="1" xfId="0" applyNumberFormat="1" applyFont="1" applyFill="1" applyBorder="1" applyAlignment="1">
      <alignment horizontal="left"/>
    </xf>
    <xf numFmtId="0" fontId="2" fillId="0" borderId="2" xfId="0" applyFont="1" applyBorder="1"/>
    <xf numFmtId="4" fontId="1" fillId="0" borderId="0" xfId="0" applyNumberFormat="1" applyFont="1" applyAlignment="1">
      <alignment horizontal="right"/>
    </xf>
    <xf numFmtId="4" fontId="2" fillId="0" borderId="0" xfId="0" applyNumberFormat="1" applyFont="1"/>
    <xf numFmtId="4" fontId="1" fillId="3" borderId="1" xfId="0" applyNumberFormat="1" applyFont="1" applyFill="1" applyBorder="1"/>
    <xf numFmtId="0" fontId="12" fillId="0" borderId="1" xfId="1"/>
    <xf numFmtId="0" fontId="9" fillId="0" borderId="1" xfId="1" applyFont="1"/>
    <xf numFmtId="0" fontId="3" fillId="10" borderId="1" xfId="1" applyFont="1" applyFill="1"/>
    <xf numFmtId="0" fontId="9" fillId="9" borderId="1" xfId="1" applyFont="1" applyFill="1"/>
    <xf numFmtId="0" fontId="3" fillId="9" borderId="1" xfId="1" applyFont="1" applyFill="1"/>
    <xf numFmtId="0" fontId="9" fillId="8" borderId="1" xfId="1" applyFont="1" applyFill="1"/>
    <xf numFmtId="0" fontId="3" fillId="8" borderId="1" xfId="1" applyFont="1" applyFill="1"/>
    <xf numFmtId="0" fontId="14" fillId="18" borderId="1" xfId="1" applyFont="1" applyFill="1"/>
    <xf numFmtId="0" fontId="14" fillId="17" borderId="1" xfId="1" applyFont="1" applyFill="1"/>
    <xf numFmtId="0" fontId="9" fillId="19" borderId="1" xfId="1" applyFont="1" applyFill="1"/>
    <xf numFmtId="0" fontId="9" fillId="20" borderId="1" xfId="1" applyFont="1" applyFill="1"/>
    <xf numFmtId="0" fontId="9" fillId="21" borderId="1" xfId="1" applyFont="1" applyFill="1"/>
    <xf numFmtId="0" fontId="9" fillId="6" borderId="1" xfId="1" applyFont="1" applyFill="1"/>
    <xf numFmtId="0" fontId="9" fillId="7" borderId="1" xfId="1" applyFont="1" applyFill="1"/>
    <xf numFmtId="0" fontId="3" fillId="0" borderId="1" xfId="1" applyFont="1"/>
    <xf numFmtId="0" fontId="12" fillId="22" borderId="1" xfId="1" applyFill="1"/>
    <xf numFmtId="0" fontId="13" fillId="23" borderId="1" xfId="1" applyFont="1" applyFill="1"/>
    <xf numFmtId="0" fontId="3" fillId="24" borderId="1" xfId="1" applyFont="1" applyFill="1"/>
    <xf numFmtId="0" fontId="13" fillId="13" borderId="1" xfId="1" applyFont="1" applyFill="1"/>
    <xf numFmtId="0" fontId="3" fillId="25" borderId="1" xfId="1" applyFont="1" applyFill="1"/>
    <xf numFmtId="0" fontId="11" fillId="0" borderId="1" xfId="1" applyFont="1"/>
    <xf numFmtId="0" fontId="3" fillId="22" borderId="1" xfId="1" applyFont="1" applyFill="1"/>
    <xf numFmtId="0" fontId="11" fillId="15" borderId="1" xfId="1" applyFont="1" applyFill="1"/>
    <xf numFmtId="0" fontId="12" fillId="25" borderId="1" xfId="1" applyFill="1"/>
    <xf numFmtId="0" fontId="12" fillId="12" borderId="1" xfId="1" applyFill="1"/>
    <xf numFmtId="0" fontId="10" fillId="0" borderId="1" xfId="1" applyFont="1"/>
    <xf numFmtId="0" fontId="12" fillId="14" borderId="1" xfId="1" applyFill="1"/>
    <xf numFmtId="0" fontId="12" fillId="16" borderId="1" xfId="1" applyFill="1"/>
    <xf numFmtId="0" fontId="3" fillId="19" borderId="1" xfId="1" applyFont="1" applyFill="1"/>
  </cellXfs>
  <cellStyles count="2">
    <cellStyle name="Normal" xfId="0" builtinId="0"/>
    <cellStyle name="Normal 2" xfId="1" xr:uid="{85038DEB-E6EA-4E24-BE36-59CB6833816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customschemas.google.com/relationships/workbookmetadata" Target="metadata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-57150</xdr:colOff>
      <xdr:row>29</xdr:row>
      <xdr:rowOff>142875</xdr:rowOff>
    </xdr:from>
    <xdr:ext cx="1323975" cy="647700"/>
    <xdr:pic>
      <xdr:nvPicPr>
        <xdr:cNvPr id="2" name="image1.jpg" title="Imag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K1000"/>
  <sheetViews>
    <sheetView workbookViewId="0">
      <selection activeCell="E29" sqref="E29"/>
    </sheetView>
  </sheetViews>
  <sheetFormatPr defaultColWidth="12.6640625" defaultRowHeight="15" customHeight="1" x14ac:dyDescent="0.25"/>
  <cols>
    <col min="1" max="5" width="14.44140625" customWidth="1"/>
    <col min="6" max="6" width="17.77734375" customWidth="1"/>
    <col min="7" max="7" width="23.88671875" customWidth="1"/>
    <col min="8" max="8" width="24.21875" customWidth="1"/>
    <col min="9" max="11" width="14.44140625" customWidth="1"/>
  </cols>
  <sheetData>
    <row r="1" spans="1:8" ht="15.75" customHeight="1" x14ac:dyDescent="0.25">
      <c r="A1" s="1" t="s">
        <v>111</v>
      </c>
      <c r="B1" s="1"/>
      <c r="C1" s="2"/>
      <c r="D1" s="2"/>
      <c r="E1" s="2"/>
      <c r="F1" s="2"/>
      <c r="G1" s="2"/>
      <c r="H1" s="2"/>
    </row>
    <row r="2" spans="1:8" ht="15.75" customHeight="1" x14ac:dyDescent="0.25">
      <c r="A2" s="3"/>
      <c r="B2" s="3"/>
      <c r="E2" t="s">
        <v>0</v>
      </c>
      <c r="F2" s="4" t="s">
        <v>0</v>
      </c>
      <c r="G2" s="5" t="s">
        <v>1</v>
      </c>
      <c r="H2" s="5" t="s">
        <v>1</v>
      </c>
    </row>
    <row r="3" spans="1:8" ht="15.75" customHeight="1" x14ac:dyDescent="0.25">
      <c r="A3" s="6" t="s">
        <v>2</v>
      </c>
      <c r="B3" s="7"/>
      <c r="C3" s="7"/>
      <c r="D3" s="7"/>
      <c r="E3" s="7" t="s">
        <v>85</v>
      </c>
      <c r="F3" s="6" t="s">
        <v>3</v>
      </c>
      <c r="G3" s="7" t="s">
        <v>4</v>
      </c>
      <c r="H3" s="7" t="s">
        <v>5</v>
      </c>
    </row>
    <row r="4" spans="1:8" ht="15.75" customHeight="1" x14ac:dyDescent="0.25">
      <c r="H4" s="5"/>
    </row>
    <row r="5" spans="1:8" ht="15.75" customHeight="1" x14ac:dyDescent="0.25">
      <c r="A5" s="3" t="s">
        <v>6</v>
      </c>
      <c r="H5" s="8"/>
    </row>
    <row r="6" spans="1:8" ht="15.75" customHeight="1" x14ac:dyDescent="0.25">
      <c r="A6" s="5" t="s">
        <v>7</v>
      </c>
      <c r="E6">
        <v>55</v>
      </c>
      <c r="F6" s="4">
        <v>40</v>
      </c>
      <c r="G6" s="5">
        <v>1442.54</v>
      </c>
      <c r="H6" s="8"/>
    </row>
    <row r="7" spans="1:8" ht="15.75" customHeight="1" x14ac:dyDescent="0.25">
      <c r="A7" s="5" t="s">
        <v>8</v>
      </c>
      <c r="H7" s="5"/>
    </row>
    <row r="8" spans="1:8" ht="15.75" customHeight="1" x14ac:dyDescent="0.25">
      <c r="A8" s="5" t="s">
        <v>9</v>
      </c>
      <c r="E8">
        <v>95.29</v>
      </c>
      <c r="F8" s="4">
        <v>42.26</v>
      </c>
      <c r="G8" s="5">
        <v>1.4</v>
      </c>
      <c r="H8" s="9">
        <v>0.89</v>
      </c>
    </row>
    <row r="9" spans="1:8" ht="15.75" customHeight="1" x14ac:dyDescent="0.25">
      <c r="A9" s="6" t="s">
        <v>10</v>
      </c>
      <c r="B9" s="7"/>
      <c r="C9" s="7"/>
      <c r="D9" s="7"/>
      <c r="E9" s="7">
        <f>SUM(E6+E8)</f>
        <v>150.29000000000002</v>
      </c>
      <c r="F9" s="7">
        <f>SUM(F6+F8)</f>
        <v>82.259999999999991</v>
      </c>
      <c r="G9" s="7">
        <f t="shared" ref="G9:H9" si="0">SUM(G6:G8)</f>
        <v>1443.94</v>
      </c>
      <c r="H9" s="10">
        <f t="shared" si="0"/>
        <v>0.89</v>
      </c>
    </row>
    <row r="10" spans="1:8" ht="15.75" customHeight="1" x14ac:dyDescent="0.25">
      <c r="H10" s="11"/>
    </row>
    <row r="11" spans="1:8" ht="15.75" customHeight="1" x14ac:dyDescent="0.25">
      <c r="A11" s="3" t="s">
        <v>11</v>
      </c>
      <c r="H11" s="11"/>
    </row>
    <row r="12" spans="1:8" ht="15.75" customHeight="1" x14ac:dyDescent="0.25">
      <c r="A12" s="12" t="s">
        <v>12</v>
      </c>
      <c r="H12" s="11"/>
    </row>
    <row r="13" spans="1:8" ht="15.75" customHeight="1" x14ac:dyDescent="0.25">
      <c r="A13" s="13" t="s">
        <v>13</v>
      </c>
      <c r="E13">
        <f>369.08+359.34+5.61+2690.08-84.04</f>
        <v>3340.0699999999997</v>
      </c>
      <c r="F13" s="14">
        <v>955.01</v>
      </c>
      <c r="G13" s="15">
        <v>1641.03</v>
      </c>
      <c r="H13" s="9">
        <v>2414.29</v>
      </c>
    </row>
    <row r="14" spans="1:8" ht="15.75" customHeight="1" x14ac:dyDescent="0.25">
      <c r="A14" s="13" t="s">
        <v>14</v>
      </c>
      <c r="E14">
        <v>84.04</v>
      </c>
      <c r="F14" s="14">
        <v>121.08</v>
      </c>
      <c r="G14" s="15">
        <v>103.22</v>
      </c>
      <c r="H14" s="16">
        <v>56.25</v>
      </c>
    </row>
    <row r="15" spans="1:8" ht="15.75" customHeight="1" x14ac:dyDescent="0.25">
      <c r="A15" s="13"/>
      <c r="G15" s="3"/>
      <c r="H15" s="17"/>
    </row>
    <row r="16" spans="1:8" ht="15.75" customHeight="1" x14ac:dyDescent="0.25">
      <c r="A16" s="13"/>
      <c r="H16" s="17"/>
    </row>
    <row r="17" spans="1:11" ht="15.75" customHeight="1" x14ac:dyDescent="0.25">
      <c r="A17" s="13"/>
      <c r="H17" s="17"/>
    </row>
    <row r="18" spans="1:11" ht="15.75" customHeight="1" x14ac:dyDescent="0.25">
      <c r="A18" s="12" t="s">
        <v>15</v>
      </c>
      <c r="H18" s="9"/>
    </row>
    <row r="19" spans="1:11" ht="15.75" customHeight="1" x14ac:dyDescent="0.25">
      <c r="A19" s="13" t="s">
        <v>16</v>
      </c>
      <c r="H19" s="8"/>
    </row>
    <row r="20" spans="1:11" ht="15.75" customHeight="1" x14ac:dyDescent="0.25">
      <c r="A20" s="13" t="s">
        <v>17</v>
      </c>
      <c r="E20">
        <v>70</v>
      </c>
      <c r="F20" s="4">
        <v>55</v>
      </c>
      <c r="G20" s="5">
        <v>94</v>
      </c>
      <c r="H20" s="5">
        <v>79</v>
      </c>
    </row>
    <row r="21" spans="1:11" ht="15.75" customHeight="1" x14ac:dyDescent="0.25"/>
    <row r="22" spans="1:11" ht="15.75" customHeight="1" x14ac:dyDescent="0.25">
      <c r="A22" s="18" t="s">
        <v>18</v>
      </c>
      <c r="B22" s="7"/>
      <c r="C22" s="7"/>
      <c r="D22" s="7"/>
      <c r="E22" s="7">
        <f>SUM(E13:E21)</f>
        <v>3494.1099999999997</v>
      </c>
      <c r="F22" s="7">
        <v>1182.1199999999999</v>
      </c>
      <c r="G22" s="7">
        <f t="shared" ref="G22:H22" si="1">SUM(G12:G20)</f>
        <v>1838.25</v>
      </c>
      <c r="H22" s="7">
        <f t="shared" si="1"/>
        <v>2549.54</v>
      </c>
    </row>
    <row r="23" spans="1:11" ht="15.75" customHeight="1" x14ac:dyDescent="0.25">
      <c r="A23" s="19" t="s">
        <v>19</v>
      </c>
      <c r="B23" s="20"/>
      <c r="C23" s="20"/>
      <c r="D23" s="20"/>
      <c r="E23" s="20">
        <v>7463.3</v>
      </c>
      <c r="F23" s="20">
        <v>8561.0400000000009</v>
      </c>
      <c r="G23" s="20">
        <f>'Statement of Balances'!G4</f>
        <v>8955.35</v>
      </c>
      <c r="H23" s="21">
        <v>11504</v>
      </c>
    </row>
    <row r="24" spans="1:11" ht="15.75" customHeight="1" x14ac:dyDescent="0.25">
      <c r="A24" s="19" t="s">
        <v>20</v>
      </c>
      <c r="B24" s="20"/>
      <c r="C24" s="20"/>
      <c r="D24" s="20"/>
      <c r="E24" s="20">
        <f>-E22+E9</f>
        <v>-3343.8199999999997</v>
      </c>
      <c r="F24" s="20">
        <v>-1097.74</v>
      </c>
      <c r="G24" s="20">
        <f>G9-G22</f>
        <v>-394.30999999999995</v>
      </c>
      <c r="H24" s="22">
        <v>-2548.65</v>
      </c>
    </row>
    <row r="25" spans="1:11" ht="15.75" customHeight="1" x14ac:dyDescent="0.25">
      <c r="K25" s="23"/>
    </row>
    <row r="26" spans="1:11" ht="15.75" customHeight="1" x14ac:dyDescent="0.25">
      <c r="A26" s="5" t="s">
        <v>21</v>
      </c>
    </row>
    <row r="27" spans="1:11" ht="15.75" customHeight="1" x14ac:dyDescent="0.25">
      <c r="A27" s="5" t="s">
        <v>22</v>
      </c>
    </row>
    <row r="28" spans="1:11" ht="15.75" customHeight="1" x14ac:dyDescent="0.25"/>
    <row r="29" spans="1:11" ht="15.75" customHeight="1" x14ac:dyDescent="0.25">
      <c r="A29" s="5" t="s">
        <v>23</v>
      </c>
    </row>
    <row r="30" spans="1:11" ht="15.75" customHeight="1" x14ac:dyDescent="0.25">
      <c r="A30" s="5"/>
    </row>
    <row r="31" spans="1:11" ht="15.75" customHeight="1" x14ac:dyDescent="0.25">
      <c r="A31" s="5"/>
    </row>
    <row r="32" spans="1:11" ht="15.75" customHeight="1" x14ac:dyDescent="0.25"/>
    <row r="33" spans="1:1" ht="15.75" customHeight="1" x14ac:dyDescent="0.25">
      <c r="A33" s="5"/>
    </row>
    <row r="34" spans="1:1" ht="15.75" customHeight="1" x14ac:dyDescent="0.25"/>
    <row r="35" spans="1:1" ht="15.75" customHeight="1" x14ac:dyDescent="0.25">
      <c r="A35" s="3" t="s">
        <v>24</v>
      </c>
    </row>
    <row r="36" spans="1:1" ht="15.75" customHeight="1" x14ac:dyDescent="0.25"/>
    <row r="37" spans="1:1" ht="15.75" customHeight="1" x14ac:dyDescent="0.25"/>
    <row r="38" spans="1:1" ht="15.75" customHeight="1" x14ac:dyDescent="0.25"/>
    <row r="39" spans="1:1" ht="15.75" customHeight="1" x14ac:dyDescent="0.25"/>
    <row r="40" spans="1:1" ht="15.75" customHeight="1" x14ac:dyDescent="0.25"/>
    <row r="41" spans="1:1" ht="15.75" customHeight="1" x14ac:dyDescent="0.25"/>
    <row r="42" spans="1:1" ht="15.75" customHeight="1" x14ac:dyDescent="0.25"/>
    <row r="43" spans="1:1" ht="15.75" customHeight="1" x14ac:dyDescent="0.25"/>
    <row r="44" spans="1:1" ht="15.75" customHeight="1" x14ac:dyDescent="0.25"/>
    <row r="45" spans="1:1" ht="15.75" customHeight="1" x14ac:dyDescent="0.25"/>
    <row r="46" spans="1:1" ht="15.75" customHeight="1" x14ac:dyDescent="0.25"/>
    <row r="47" spans="1:1" ht="15.75" customHeight="1" x14ac:dyDescent="0.25"/>
    <row r="48" spans="1:1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H1000"/>
  <sheetViews>
    <sheetView tabSelected="1" workbookViewId="0">
      <selection activeCell="M21" sqref="M21"/>
    </sheetView>
  </sheetViews>
  <sheetFormatPr defaultColWidth="12.6640625" defaultRowHeight="15" customHeight="1" x14ac:dyDescent="0.25"/>
  <cols>
    <col min="1" max="4" width="14.44140625" customWidth="1"/>
    <col min="5" max="5" width="23.33203125" customWidth="1"/>
    <col min="6" max="6" width="15.33203125" customWidth="1"/>
    <col min="7" max="7" width="20.6640625" customWidth="1"/>
    <col min="8" max="8" width="23.44140625" customWidth="1"/>
  </cols>
  <sheetData>
    <row r="1" spans="1:8" ht="15.75" customHeight="1" x14ac:dyDescent="0.25">
      <c r="A1" s="6" t="s">
        <v>25</v>
      </c>
      <c r="B1" s="7"/>
      <c r="C1" s="7"/>
      <c r="D1" s="7"/>
      <c r="E1" s="7" t="s">
        <v>72</v>
      </c>
      <c r="F1" s="6" t="s">
        <v>26</v>
      </c>
      <c r="G1" s="7" t="s">
        <v>27</v>
      </c>
      <c r="H1" s="7" t="s">
        <v>28</v>
      </c>
    </row>
    <row r="2" spans="1:8" ht="15.75" customHeight="1" x14ac:dyDescent="0.25">
      <c r="H2" s="5"/>
    </row>
    <row r="3" spans="1:8" ht="15.75" customHeight="1" x14ac:dyDescent="0.25">
      <c r="A3" s="3" t="s">
        <v>29</v>
      </c>
      <c r="H3" s="11"/>
    </row>
    <row r="4" spans="1:8" ht="15.75" customHeight="1" x14ac:dyDescent="0.25">
      <c r="A4" s="5" t="s">
        <v>30</v>
      </c>
      <c r="E4">
        <v>7463.3</v>
      </c>
      <c r="F4" s="21">
        <v>8561.0400000000009</v>
      </c>
      <c r="G4" s="5">
        <v>8955.35</v>
      </c>
      <c r="H4" s="9">
        <v>11504</v>
      </c>
    </row>
    <row r="5" spans="1:8" ht="15.75" customHeight="1" x14ac:dyDescent="0.25">
      <c r="A5" s="5" t="s">
        <v>31</v>
      </c>
      <c r="E5">
        <f>'Receipts and Expenses Account'!E24</f>
        <v>-3343.8199999999997</v>
      </c>
      <c r="F5" s="4">
        <v>-1097.74</v>
      </c>
      <c r="G5" s="5">
        <f>'Receipts and Expenses Account'!G24</f>
        <v>-394.30999999999995</v>
      </c>
      <c r="H5" s="9">
        <v>-2548.65</v>
      </c>
    </row>
    <row r="6" spans="1:8" ht="15.75" customHeight="1" x14ac:dyDescent="0.25">
      <c r="A6" s="19" t="s">
        <v>32</v>
      </c>
      <c r="B6" s="20"/>
      <c r="C6" s="20"/>
      <c r="D6" s="20"/>
      <c r="E6" s="20">
        <f>MIN(E4+E5)</f>
        <v>4119.4800000000005</v>
      </c>
      <c r="F6" s="20">
        <f>MIN(F4+F5)</f>
        <v>7463.3000000000011</v>
      </c>
      <c r="G6" s="20">
        <f>G4+G5</f>
        <v>8561.0400000000009</v>
      </c>
      <c r="H6" s="21">
        <v>8955.35</v>
      </c>
    </row>
    <row r="7" spans="1:8" ht="15.75" customHeight="1" x14ac:dyDescent="0.25">
      <c r="H7" s="17"/>
    </row>
    <row r="8" spans="1:8" ht="15.75" customHeight="1" x14ac:dyDescent="0.25">
      <c r="A8" s="3" t="s">
        <v>33</v>
      </c>
      <c r="H8" s="17"/>
    </row>
    <row r="9" spans="1:8" ht="15.75" customHeight="1" x14ac:dyDescent="0.25">
      <c r="A9" s="5" t="s">
        <v>34</v>
      </c>
      <c r="E9">
        <f>MIN(E6+E7)</f>
        <v>4119.4800000000005</v>
      </c>
      <c r="F9" s="20">
        <f>MIN(F6+F7)</f>
        <v>7463.3000000000011</v>
      </c>
      <c r="G9" s="5">
        <v>8561.0400000000009</v>
      </c>
      <c r="H9" s="9">
        <v>8955.35</v>
      </c>
    </row>
    <row r="10" spans="1:8" ht="15.75" customHeight="1" x14ac:dyDescent="0.25">
      <c r="A10" s="5" t="s">
        <v>35</v>
      </c>
      <c r="E10">
        <v>0</v>
      </c>
      <c r="F10" s="4">
        <v>0</v>
      </c>
      <c r="G10" s="5">
        <v>0</v>
      </c>
      <c r="H10" s="16">
        <v>0</v>
      </c>
    </row>
    <row r="11" spans="1:8" ht="15.75" customHeight="1" x14ac:dyDescent="0.25">
      <c r="A11" s="19" t="s">
        <v>32</v>
      </c>
      <c r="B11" s="20"/>
      <c r="C11" s="20"/>
      <c r="D11" s="20"/>
      <c r="E11" s="20">
        <f>MIN(E8+E9)</f>
        <v>4119.4800000000005</v>
      </c>
      <c r="F11" s="20">
        <f>MIN(F8+F9)</f>
        <v>7463.3000000000011</v>
      </c>
      <c r="G11" s="21">
        <f t="array" ref="G11:G12">G9:G10</f>
        <v>8561.0400000000009</v>
      </c>
      <c r="H11" s="21">
        <v>8955.35</v>
      </c>
    </row>
    <row r="12" spans="1:8" ht="15.75" customHeight="1" x14ac:dyDescent="0.25">
      <c r="G12" s="24">
        <v>0</v>
      </c>
      <c r="H12" s="11"/>
    </row>
    <row r="13" spans="1:8" ht="15.75" customHeight="1" x14ac:dyDescent="0.25">
      <c r="A13" s="3" t="s">
        <v>36</v>
      </c>
      <c r="F13" s="4" t="s">
        <v>37</v>
      </c>
      <c r="H13" s="5" t="s">
        <v>37</v>
      </c>
    </row>
    <row r="14" spans="1:8" ht="15.75" customHeight="1" x14ac:dyDescent="0.25"/>
    <row r="15" spans="1:8" ht="15.75" customHeight="1" x14ac:dyDescent="0.25">
      <c r="G15" s="24"/>
    </row>
    <row r="16" spans="1:8" ht="15.75" customHeight="1" x14ac:dyDescent="0.25">
      <c r="A16" s="5" t="s">
        <v>21</v>
      </c>
      <c r="G16" s="24"/>
    </row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B02C65-1B72-4EAF-9044-30F4F2C65406}">
  <sheetPr>
    <outlinePr summaryBelow="0" summaryRight="0"/>
  </sheetPr>
  <dimension ref="A1:M47"/>
  <sheetViews>
    <sheetView zoomScaleNormal="100" workbookViewId="0">
      <selection activeCell="J5" activeCellId="4" sqref="B24 B12 B9 B6 J5"/>
    </sheetView>
  </sheetViews>
  <sheetFormatPr defaultColWidth="12.6640625" defaultRowHeight="15" customHeight="1" x14ac:dyDescent="0.25"/>
  <cols>
    <col min="1" max="1" width="19.109375" style="39" customWidth="1"/>
    <col min="2" max="2" width="14.88671875" style="39" customWidth="1"/>
    <col min="3" max="3" width="19.33203125" style="39" customWidth="1"/>
    <col min="4" max="4" width="12.6640625" style="39"/>
    <col min="5" max="5" width="16.33203125" style="39" customWidth="1"/>
    <col min="6" max="6" width="17.6640625" style="39" customWidth="1"/>
    <col min="7" max="16384" width="12.6640625" style="39"/>
  </cols>
  <sheetData>
    <row r="1" spans="1:13" ht="13.2" x14ac:dyDescent="0.25">
      <c r="A1" s="40" t="s">
        <v>38</v>
      </c>
      <c r="B1" s="40" t="s">
        <v>39</v>
      </c>
      <c r="C1" s="40" t="s">
        <v>40</v>
      </c>
      <c r="E1" s="40" t="s">
        <v>41</v>
      </c>
      <c r="F1" s="40" t="s">
        <v>42</v>
      </c>
      <c r="G1" s="40" t="s">
        <v>40</v>
      </c>
      <c r="I1" s="53" t="s">
        <v>43</v>
      </c>
      <c r="J1" s="53" t="s">
        <v>44</v>
      </c>
    </row>
    <row r="2" spans="1:13" ht="13.2" x14ac:dyDescent="0.25">
      <c r="B2" s="55">
        <v>5</v>
      </c>
      <c r="C2" s="53" t="s">
        <v>45</v>
      </c>
      <c r="E2" s="60">
        <v>4.67</v>
      </c>
      <c r="G2" s="53" t="s">
        <v>46</v>
      </c>
      <c r="I2" s="67">
        <v>55</v>
      </c>
      <c r="K2" s="53" t="s">
        <v>47</v>
      </c>
    </row>
    <row r="3" spans="1:13" ht="13.2" x14ac:dyDescent="0.25">
      <c r="B3" s="66">
        <v>13.36</v>
      </c>
      <c r="C3" s="39" t="s">
        <v>87</v>
      </c>
      <c r="E3" s="60">
        <v>4.5199999999999996</v>
      </c>
      <c r="G3" s="53" t="s">
        <v>46</v>
      </c>
      <c r="J3" s="58">
        <v>40.18</v>
      </c>
      <c r="K3" s="53" t="s">
        <v>77</v>
      </c>
    </row>
    <row r="4" spans="1:13" ht="13.2" x14ac:dyDescent="0.25">
      <c r="B4" s="55">
        <v>5</v>
      </c>
      <c r="C4" s="53" t="s">
        <v>45</v>
      </c>
      <c r="E4" s="60">
        <v>4.9400000000000004</v>
      </c>
      <c r="G4" s="53" t="s">
        <v>46</v>
      </c>
      <c r="J4" s="58">
        <v>300</v>
      </c>
      <c r="K4" s="53" t="s">
        <v>78</v>
      </c>
    </row>
    <row r="5" spans="1:13" ht="13.2" x14ac:dyDescent="0.25">
      <c r="B5" s="55">
        <v>5</v>
      </c>
      <c r="C5" s="53" t="s">
        <v>45</v>
      </c>
      <c r="E5" s="60">
        <v>8.18</v>
      </c>
      <c r="G5" s="53" t="s">
        <v>46</v>
      </c>
      <c r="J5" s="53">
        <v>7.99</v>
      </c>
      <c r="K5" s="53" t="s">
        <v>106</v>
      </c>
    </row>
    <row r="6" spans="1:13" ht="13.2" x14ac:dyDescent="0.25">
      <c r="B6" s="53">
        <v>19.149999999999999</v>
      </c>
      <c r="C6" s="53" t="s">
        <v>95</v>
      </c>
      <c r="E6" s="60">
        <v>7.89</v>
      </c>
      <c r="G6" s="53" t="s">
        <v>46</v>
      </c>
      <c r="J6" s="53"/>
      <c r="K6" s="53"/>
    </row>
    <row r="7" spans="1:13" ht="13.2" x14ac:dyDescent="0.25">
      <c r="A7" s="54">
        <v>0.45</v>
      </c>
      <c r="B7" s="53"/>
      <c r="C7" s="53" t="s">
        <v>46</v>
      </c>
      <c r="E7" s="60">
        <v>9.41</v>
      </c>
      <c r="G7" s="53" t="s">
        <v>46</v>
      </c>
      <c r="J7" s="53">
        <v>1</v>
      </c>
      <c r="K7" s="53" t="s">
        <v>79</v>
      </c>
    </row>
    <row r="8" spans="1:13" ht="13.2" x14ac:dyDescent="0.25">
      <c r="B8" s="55">
        <v>5</v>
      </c>
      <c r="C8" s="53" t="s">
        <v>45</v>
      </c>
      <c r="E8" s="60">
        <v>8.51</v>
      </c>
      <c r="G8" s="53" t="s">
        <v>46</v>
      </c>
      <c r="I8" s="40"/>
      <c r="J8" s="58">
        <f>18+33.6</f>
        <v>51.6</v>
      </c>
      <c r="K8" s="53" t="s">
        <v>80</v>
      </c>
    </row>
    <row r="9" spans="1:13" ht="13.2" x14ac:dyDescent="0.25">
      <c r="B9" s="53">
        <v>18.89</v>
      </c>
      <c r="C9" s="53" t="s">
        <v>95</v>
      </c>
      <c r="E9" s="60">
        <v>8.7899999999999991</v>
      </c>
      <c r="G9" s="53" t="s">
        <v>46</v>
      </c>
      <c r="J9" s="53">
        <v>71.94</v>
      </c>
      <c r="K9" s="53" t="s">
        <v>103</v>
      </c>
    </row>
    <row r="10" spans="1:13" ht="13.2" x14ac:dyDescent="0.25">
      <c r="B10" s="53">
        <v>219.74</v>
      </c>
      <c r="C10" s="53" t="s">
        <v>88</v>
      </c>
      <c r="E10" s="60">
        <v>8.9600000000000009</v>
      </c>
      <c r="G10" s="53" t="s">
        <v>46</v>
      </c>
      <c r="J10" s="58">
        <v>31.87</v>
      </c>
      <c r="K10" s="53" t="s">
        <v>81</v>
      </c>
    </row>
    <row r="11" spans="1:13" ht="13.2" x14ac:dyDescent="0.25">
      <c r="B11" s="55">
        <v>5</v>
      </c>
      <c r="C11" s="53" t="s">
        <v>45</v>
      </c>
      <c r="E11" s="60">
        <v>9.15</v>
      </c>
      <c r="G11" s="53" t="s">
        <v>46</v>
      </c>
      <c r="J11" s="56">
        <v>30</v>
      </c>
      <c r="K11" s="53" t="s">
        <v>82</v>
      </c>
      <c r="M11" s="39" t="s">
        <v>83</v>
      </c>
    </row>
    <row r="12" spans="1:13" ht="13.2" x14ac:dyDescent="0.25">
      <c r="A12" s="53"/>
      <c r="B12" s="53">
        <v>19.149999999999999</v>
      </c>
      <c r="C12" s="53" t="s">
        <v>95</v>
      </c>
      <c r="E12" s="60">
        <v>9.4600000000000009</v>
      </c>
      <c r="G12" s="53" t="s">
        <v>46</v>
      </c>
      <c r="I12" s="61"/>
      <c r="J12" s="53"/>
      <c r="K12" s="53" t="s">
        <v>84</v>
      </c>
    </row>
    <row r="13" spans="1:13" ht="13.2" x14ac:dyDescent="0.25">
      <c r="B13" s="55">
        <v>10</v>
      </c>
      <c r="C13" s="53" t="s">
        <v>100</v>
      </c>
      <c r="E13" s="60">
        <v>9.3699999999999992</v>
      </c>
      <c r="G13" s="53" t="s">
        <v>46</v>
      </c>
      <c r="J13" s="58">
        <v>200.99</v>
      </c>
      <c r="K13" s="53" t="s">
        <v>110</v>
      </c>
    </row>
    <row r="14" spans="1:13" ht="13.2" x14ac:dyDescent="0.25">
      <c r="B14" s="55">
        <v>5</v>
      </c>
      <c r="C14" s="53" t="s">
        <v>101</v>
      </c>
      <c r="E14" s="54"/>
      <c r="F14" s="58">
        <v>10</v>
      </c>
      <c r="G14" s="64" t="s">
        <v>73</v>
      </c>
      <c r="J14" s="65"/>
      <c r="K14" s="53" t="s">
        <v>86</v>
      </c>
    </row>
    <row r="15" spans="1:13" ht="13.2" x14ac:dyDescent="0.25">
      <c r="A15" s="59"/>
      <c r="C15" s="53" t="s">
        <v>102</v>
      </c>
      <c r="E15" s="54"/>
      <c r="F15" s="62">
        <v>75</v>
      </c>
      <c r="G15" s="64" t="s">
        <v>74</v>
      </c>
    </row>
    <row r="16" spans="1:13" ht="13.2" x14ac:dyDescent="0.25">
      <c r="A16" s="59"/>
      <c r="C16" s="53" t="s">
        <v>102</v>
      </c>
      <c r="E16" s="54"/>
      <c r="F16" s="62">
        <v>220</v>
      </c>
      <c r="G16" s="53" t="s">
        <v>75</v>
      </c>
    </row>
    <row r="17" spans="1:10" ht="13.2" x14ac:dyDescent="0.25">
      <c r="A17" s="53"/>
      <c r="B17" s="55">
        <v>5</v>
      </c>
      <c r="C17" s="53" t="s">
        <v>101</v>
      </c>
      <c r="E17" s="54"/>
      <c r="F17" s="39">
        <f>750+300</f>
        <v>1050</v>
      </c>
      <c r="G17" s="53" t="s">
        <v>76</v>
      </c>
      <c r="I17" s="63">
        <f>SUM(I2:I12)</f>
        <v>55</v>
      </c>
      <c r="J17" s="52">
        <f>SUM(J3:J13)</f>
        <v>735.57</v>
      </c>
    </row>
    <row r="18" spans="1:10" ht="13.2" x14ac:dyDescent="0.25">
      <c r="A18" s="53"/>
      <c r="B18" s="61"/>
      <c r="C18" s="53" t="s">
        <v>89</v>
      </c>
      <c r="E18" s="54"/>
      <c r="F18" s="39">
        <v>1250</v>
      </c>
      <c r="G18" s="53" t="s">
        <v>105</v>
      </c>
    </row>
    <row r="19" spans="1:10" ht="13.2" x14ac:dyDescent="0.25">
      <c r="A19" s="53"/>
      <c r="B19" s="58">
        <v>280.8</v>
      </c>
      <c r="C19" s="53" t="s">
        <v>90</v>
      </c>
      <c r="E19" s="54">
        <v>0.01</v>
      </c>
      <c r="G19" s="53" t="s">
        <v>97</v>
      </c>
    </row>
    <row r="20" spans="1:10" ht="13.2" x14ac:dyDescent="0.25">
      <c r="A20" s="60">
        <v>0.22</v>
      </c>
      <c r="C20" s="53" t="s">
        <v>91</v>
      </c>
      <c r="F20" s="59"/>
      <c r="G20" s="53" t="s">
        <v>98</v>
      </c>
    </row>
    <row r="21" spans="1:10" ht="13.2" x14ac:dyDescent="0.25">
      <c r="A21" s="58">
        <v>247.74</v>
      </c>
      <c r="C21" s="53" t="s">
        <v>92</v>
      </c>
      <c r="F21" s="59"/>
      <c r="G21" s="53" t="s">
        <v>99</v>
      </c>
    </row>
    <row r="22" spans="1:10" ht="13.2" x14ac:dyDescent="0.25">
      <c r="A22" s="53"/>
      <c r="B22" s="55">
        <v>5</v>
      </c>
      <c r="C22" s="53" t="s">
        <v>45</v>
      </c>
      <c r="G22" s="53"/>
    </row>
    <row r="23" spans="1:10" ht="13.2" x14ac:dyDescent="0.25">
      <c r="A23" s="53"/>
      <c r="B23" s="55">
        <v>5</v>
      </c>
      <c r="C23" s="53" t="s">
        <v>45</v>
      </c>
      <c r="G23" s="53"/>
    </row>
    <row r="24" spans="1:10" ht="13.2" x14ac:dyDescent="0.25">
      <c r="A24" s="53"/>
      <c r="B24" s="53">
        <v>18.86</v>
      </c>
      <c r="C24" s="53" t="s">
        <v>93</v>
      </c>
      <c r="E24" s="51">
        <f>SUM(E2:E21)</f>
        <v>93.860000000000028</v>
      </c>
      <c r="F24" s="52">
        <f>SUM(F2:F22)</f>
        <v>2605</v>
      </c>
    </row>
    <row r="25" spans="1:10" ht="13.2" x14ac:dyDescent="0.25">
      <c r="A25" s="54">
        <v>0.36</v>
      </c>
      <c r="B25" s="53"/>
      <c r="C25" s="53" t="s">
        <v>94</v>
      </c>
    </row>
    <row r="26" spans="1:10" ht="13.2" x14ac:dyDescent="0.25">
      <c r="B26" s="58">
        <v>31.02</v>
      </c>
      <c r="C26" s="53" t="s">
        <v>89</v>
      </c>
    </row>
    <row r="27" spans="1:10" ht="13.2" x14ac:dyDescent="0.25">
      <c r="B27" s="55">
        <v>5</v>
      </c>
      <c r="C27" s="53" t="s">
        <v>45</v>
      </c>
    </row>
    <row r="28" spans="1:10" ht="13.2" x14ac:dyDescent="0.25">
      <c r="A28" s="53"/>
      <c r="B28" s="57"/>
      <c r="C28" s="53" t="s">
        <v>96</v>
      </c>
    </row>
    <row r="29" spans="1:10" ht="13.2" x14ac:dyDescent="0.25">
      <c r="B29" s="56">
        <v>359.34</v>
      </c>
      <c r="C29" s="53" t="s">
        <v>96</v>
      </c>
    </row>
    <row r="30" spans="1:10" ht="13.2" x14ac:dyDescent="0.25">
      <c r="B30" s="55">
        <v>5</v>
      </c>
      <c r="C30" s="53" t="s">
        <v>101</v>
      </c>
    </row>
    <row r="31" spans="1:10" ht="13.2" x14ac:dyDescent="0.25">
      <c r="B31" s="55">
        <v>5</v>
      </c>
      <c r="C31" s="53" t="s">
        <v>45</v>
      </c>
    </row>
    <row r="32" spans="1:10" ht="13.2" x14ac:dyDescent="0.25">
      <c r="A32" s="54">
        <v>0.4</v>
      </c>
      <c r="B32" s="53"/>
      <c r="C32" s="53" t="s">
        <v>104</v>
      </c>
    </row>
    <row r="33" spans="1:3" ht="13.2" x14ac:dyDescent="0.25">
      <c r="A33" s="53"/>
      <c r="C33" s="53"/>
    </row>
    <row r="34" spans="1:3" ht="15" customHeight="1" x14ac:dyDescent="0.25">
      <c r="B34" s="53"/>
    </row>
    <row r="35" spans="1:3" ht="13.2" x14ac:dyDescent="0.25"/>
    <row r="36" spans="1:3" ht="15" customHeight="1" x14ac:dyDescent="0.25">
      <c r="A36" s="51">
        <f>SUM(A2:A33)</f>
        <v>249.17000000000002</v>
      </c>
      <c r="B36" s="52">
        <f>SUM(B2:B34)</f>
        <v>1050.31</v>
      </c>
    </row>
    <row r="38" spans="1:3" ht="13.2" x14ac:dyDescent="0.25"/>
    <row r="39" spans="1:3" ht="13.2" x14ac:dyDescent="0.25">
      <c r="A39" s="51" t="s">
        <v>48</v>
      </c>
      <c r="B39" s="39">
        <f>A36+E24+I17</f>
        <v>398.03000000000003</v>
      </c>
    </row>
    <row r="40" spans="1:3" ht="13.2" x14ac:dyDescent="0.25">
      <c r="A40" s="52" t="s">
        <v>49</v>
      </c>
      <c r="B40" s="51">
        <f>B36+F24+80.93</f>
        <v>3736.24</v>
      </c>
    </row>
    <row r="41" spans="1:3" ht="13.2" x14ac:dyDescent="0.25">
      <c r="A41" s="50" t="s">
        <v>109</v>
      </c>
      <c r="B41" s="49">
        <v>-95.29</v>
      </c>
    </row>
    <row r="42" spans="1:3" ht="13.2" x14ac:dyDescent="0.25">
      <c r="A42" s="48" t="s">
        <v>108</v>
      </c>
      <c r="B42" s="48">
        <v>-55</v>
      </c>
    </row>
    <row r="43" spans="1:3" ht="13.2" x14ac:dyDescent="0.25">
      <c r="A43" s="47" t="s">
        <v>107</v>
      </c>
      <c r="B43" s="46">
        <f>B29</f>
        <v>359.34</v>
      </c>
    </row>
    <row r="44" spans="1:3" ht="13.2" x14ac:dyDescent="0.25">
      <c r="A44" s="45" t="s">
        <v>50</v>
      </c>
      <c r="B44" s="44">
        <f>B22+B17+B13+B11+B8+B5+B4+B2+B23+B27+B14+B31+B30</f>
        <v>70</v>
      </c>
    </row>
    <row r="45" spans="1:3" ht="13.2" x14ac:dyDescent="0.25">
      <c r="A45" s="43" t="s">
        <v>13</v>
      </c>
      <c r="B45" s="42">
        <f>F14+F15+F16+B19-A21+B26</f>
        <v>369.07999999999993</v>
      </c>
    </row>
    <row r="46" spans="1:3" ht="13.2" x14ac:dyDescent="0.25">
      <c r="A46" s="41" t="s">
        <v>51</v>
      </c>
      <c r="B46" s="41">
        <f>F18+F17+B24+B12+B9+B10+B6+B3+80.93</f>
        <v>2690.0800000000004</v>
      </c>
    </row>
    <row r="47" spans="1:3" ht="15" customHeight="1" x14ac:dyDescent="0.25">
      <c r="A47" s="40" t="s">
        <v>52</v>
      </c>
      <c r="B47" s="40">
        <f>MIN(B40-B39)</f>
        <v>3338.2099999999996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P1000"/>
  <sheetViews>
    <sheetView workbookViewId="0"/>
  </sheetViews>
  <sheetFormatPr defaultColWidth="12.6640625" defaultRowHeight="15" customHeight="1" x14ac:dyDescent="0.25"/>
  <cols>
    <col min="1" max="1" width="23.77734375" customWidth="1"/>
    <col min="2" max="2" width="64.109375" customWidth="1"/>
    <col min="3" max="16" width="14.44140625" customWidth="1"/>
  </cols>
  <sheetData>
    <row r="1" spans="1:16" ht="15.75" customHeight="1" x14ac:dyDescent="0.25">
      <c r="A1" s="25" t="s">
        <v>53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</row>
    <row r="2" spans="1:16" ht="15.75" customHeight="1" x14ac:dyDescent="0.25"/>
    <row r="3" spans="1:16" ht="15.75" customHeight="1" x14ac:dyDescent="0.25">
      <c r="A3" s="27" t="s">
        <v>54</v>
      </c>
      <c r="B3" s="27" t="s">
        <v>55</v>
      </c>
      <c r="C3" s="27" t="s">
        <v>56</v>
      </c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</row>
    <row r="4" spans="1:16" ht="15.75" customHeight="1" x14ac:dyDescent="0.25">
      <c r="A4" s="5" t="s">
        <v>57</v>
      </c>
      <c r="B4" s="29" t="s">
        <v>58</v>
      </c>
      <c r="C4" s="30"/>
    </row>
    <row r="5" spans="1:16" ht="15.75" customHeight="1" x14ac:dyDescent="0.25">
      <c r="A5" s="5" t="s">
        <v>59</v>
      </c>
      <c r="B5" s="29" t="s">
        <v>60</v>
      </c>
      <c r="C5" s="5"/>
    </row>
    <row r="6" spans="1:16" ht="15.75" customHeight="1" x14ac:dyDescent="0.25">
      <c r="A6" s="5" t="s">
        <v>61</v>
      </c>
      <c r="B6" s="29" t="s">
        <v>62</v>
      </c>
      <c r="C6" s="30"/>
    </row>
    <row r="7" spans="1:16" ht="15.75" customHeight="1" x14ac:dyDescent="0.25">
      <c r="A7" s="5" t="s">
        <v>63</v>
      </c>
      <c r="B7" s="29" t="s">
        <v>64</v>
      </c>
      <c r="C7" s="5"/>
    </row>
    <row r="8" spans="1:16" ht="15.75" customHeight="1" x14ac:dyDescent="0.25"/>
    <row r="9" spans="1:16" ht="15.75" customHeight="1" x14ac:dyDescent="0.25">
      <c r="B9" s="29"/>
    </row>
    <row r="10" spans="1:16" ht="15.75" customHeight="1" x14ac:dyDescent="0.25">
      <c r="A10" s="6" t="s">
        <v>65</v>
      </c>
      <c r="B10" s="7"/>
      <c r="C10" s="31">
        <f>SUM(C4:C7)</f>
        <v>0</v>
      </c>
      <c r="D10" s="3"/>
    </row>
    <row r="11" spans="1:16" ht="15.75" customHeight="1" x14ac:dyDescent="0.25">
      <c r="B11" s="29"/>
    </row>
    <row r="12" spans="1:16" ht="15.75" customHeight="1" x14ac:dyDescent="0.25">
      <c r="B12" s="29"/>
    </row>
    <row r="13" spans="1:16" ht="15.75" customHeight="1" x14ac:dyDescent="0.25">
      <c r="B13" s="29"/>
    </row>
    <row r="14" spans="1:16" ht="15.75" customHeight="1" x14ac:dyDescent="0.25">
      <c r="B14" s="29"/>
    </row>
    <row r="15" spans="1:16" ht="15.75" customHeight="1" x14ac:dyDescent="0.25">
      <c r="B15" s="29"/>
    </row>
    <row r="16" spans="1:16" ht="15.75" customHeight="1" x14ac:dyDescent="0.25">
      <c r="B16" s="29"/>
    </row>
    <row r="17" spans="1:16" ht="15.75" customHeight="1" x14ac:dyDescent="0.25">
      <c r="B17" s="29"/>
    </row>
    <row r="18" spans="1:16" ht="15.75" customHeight="1" x14ac:dyDescent="0.25">
      <c r="B18" s="29"/>
    </row>
    <row r="19" spans="1:16" ht="15.75" customHeight="1" x14ac:dyDescent="0.25">
      <c r="B19" s="29"/>
    </row>
    <row r="20" spans="1:16" ht="15.75" customHeight="1" x14ac:dyDescent="0.25">
      <c r="B20" s="13"/>
    </row>
    <row r="21" spans="1:16" ht="15.75" customHeight="1" x14ac:dyDescent="0.25"/>
    <row r="22" spans="1:16" ht="15.75" customHeight="1" x14ac:dyDescent="0.25">
      <c r="A22" s="5"/>
      <c r="B22" s="29"/>
      <c r="C22" s="5"/>
    </row>
    <row r="23" spans="1:16" ht="15.75" customHeight="1" x14ac:dyDescent="0.25"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</row>
    <row r="24" spans="1:16" ht="15.75" customHeight="1" x14ac:dyDescent="0.25"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</row>
    <row r="25" spans="1:16" ht="15.75" customHeight="1" x14ac:dyDescent="0.25">
      <c r="A25" s="3"/>
      <c r="B25" s="5"/>
      <c r="C25" s="5"/>
      <c r="D25" s="5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</row>
    <row r="26" spans="1:16" ht="15.75" customHeight="1" x14ac:dyDescent="0.25">
      <c r="B26" s="29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</row>
    <row r="27" spans="1:16" ht="15.75" customHeight="1" x14ac:dyDescent="0.25">
      <c r="B27" s="32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</row>
    <row r="28" spans="1:16" ht="15.75" customHeight="1" x14ac:dyDescent="0.25">
      <c r="A28" s="3"/>
      <c r="C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</row>
    <row r="29" spans="1:16" ht="15.75" customHeight="1" x14ac:dyDescent="0.25">
      <c r="A29" s="5"/>
      <c r="B29" s="13"/>
    </row>
    <row r="30" spans="1:16" ht="15.75" customHeight="1" x14ac:dyDescent="0.25">
      <c r="A30" s="5"/>
      <c r="B30" s="13"/>
    </row>
    <row r="31" spans="1:16" ht="15.75" customHeight="1" x14ac:dyDescent="0.25">
      <c r="A31" s="5"/>
      <c r="B31" s="13"/>
    </row>
    <row r="32" spans="1:16" ht="15.75" customHeight="1" x14ac:dyDescent="0.25">
      <c r="A32" s="5"/>
      <c r="B32" s="13"/>
    </row>
    <row r="33" spans="1:2" ht="15.75" customHeight="1" x14ac:dyDescent="0.25">
      <c r="A33" s="5"/>
      <c r="B33" s="13"/>
    </row>
    <row r="34" spans="1:2" ht="15.75" customHeight="1" x14ac:dyDescent="0.25">
      <c r="A34" s="5"/>
      <c r="B34" s="13"/>
    </row>
    <row r="35" spans="1:2" ht="15.75" customHeight="1" x14ac:dyDescent="0.25">
      <c r="A35" s="5"/>
      <c r="B35" s="13"/>
    </row>
    <row r="36" spans="1:2" ht="15.75" customHeight="1" x14ac:dyDescent="0.25">
      <c r="A36" s="5"/>
      <c r="B36" s="5"/>
    </row>
    <row r="37" spans="1:2" ht="15.75" customHeight="1" x14ac:dyDescent="0.25"/>
    <row r="38" spans="1:2" ht="15.75" customHeight="1" x14ac:dyDescent="0.25"/>
    <row r="39" spans="1:2" ht="15.75" customHeight="1" x14ac:dyDescent="0.25"/>
    <row r="40" spans="1:2" ht="15.75" customHeight="1" x14ac:dyDescent="0.25"/>
    <row r="41" spans="1:2" ht="15.75" customHeight="1" x14ac:dyDescent="0.25"/>
    <row r="42" spans="1:2" ht="15.75" customHeight="1" x14ac:dyDescent="0.25"/>
    <row r="43" spans="1:2" ht="15.75" customHeight="1" x14ac:dyDescent="0.25"/>
    <row r="44" spans="1:2" ht="15.75" customHeight="1" x14ac:dyDescent="0.25"/>
    <row r="45" spans="1:2" ht="15.75" customHeight="1" x14ac:dyDescent="0.25"/>
    <row r="46" spans="1:2" ht="15.75" customHeight="1" x14ac:dyDescent="0.25"/>
    <row r="47" spans="1:2" ht="15.75" customHeight="1" x14ac:dyDescent="0.25"/>
    <row r="48" spans="1:2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I1000"/>
  <sheetViews>
    <sheetView workbookViewId="0"/>
  </sheetViews>
  <sheetFormatPr defaultColWidth="12.6640625" defaultRowHeight="15" customHeight="1" x14ac:dyDescent="0.25"/>
  <cols>
    <col min="1" max="6" width="14.44140625" customWidth="1"/>
    <col min="7" max="7" width="15.44140625" customWidth="1"/>
    <col min="8" max="9" width="14.44140625" customWidth="1"/>
  </cols>
  <sheetData>
    <row r="1" spans="1:9" ht="15.75" customHeight="1" x14ac:dyDescent="0.25"/>
    <row r="2" spans="1:9" ht="15.75" customHeight="1" x14ac:dyDescent="0.25">
      <c r="A2" s="25" t="s">
        <v>66</v>
      </c>
      <c r="B2" s="26"/>
      <c r="C2" s="26"/>
      <c r="D2" s="26"/>
      <c r="E2" s="26"/>
      <c r="F2" s="26"/>
      <c r="G2" s="26"/>
      <c r="H2" s="26"/>
      <c r="I2" s="26"/>
    </row>
    <row r="3" spans="1:9" ht="15.75" customHeight="1" x14ac:dyDescent="0.25"/>
    <row r="4" spans="1:9" ht="15.75" customHeight="1" x14ac:dyDescent="0.25">
      <c r="A4" s="12"/>
    </row>
    <row r="5" spans="1:9" ht="15.75" customHeight="1" x14ac:dyDescent="0.25">
      <c r="A5" s="5" t="s">
        <v>67</v>
      </c>
      <c r="E5" s="33"/>
      <c r="H5" s="5" t="s">
        <v>68</v>
      </c>
      <c r="I5" s="34"/>
    </row>
    <row r="6" spans="1:9" ht="15.75" customHeight="1" x14ac:dyDescent="0.25">
      <c r="A6" s="35" t="s">
        <v>69</v>
      </c>
      <c r="B6" s="5"/>
      <c r="C6" s="5" t="s">
        <v>70</v>
      </c>
      <c r="D6" s="5"/>
      <c r="I6" s="36"/>
    </row>
    <row r="7" spans="1:9" ht="15.75" customHeight="1" x14ac:dyDescent="0.25">
      <c r="A7" s="5"/>
      <c r="C7" s="5"/>
      <c r="E7" s="37"/>
    </row>
    <row r="8" spans="1:9" ht="15.75" customHeight="1" x14ac:dyDescent="0.25">
      <c r="A8" s="6" t="s">
        <v>71</v>
      </c>
      <c r="B8" s="7"/>
      <c r="C8" s="7"/>
      <c r="D8" s="7"/>
      <c r="E8" s="38"/>
      <c r="F8" s="38"/>
      <c r="G8" s="38"/>
      <c r="H8" s="38"/>
      <c r="I8" s="38">
        <f>SUM(I5:I6)</f>
        <v>0</v>
      </c>
    </row>
    <row r="9" spans="1:9" ht="15.75" customHeight="1" x14ac:dyDescent="0.25">
      <c r="E9" s="37"/>
    </row>
    <row r="10" spans="1:9" ht="15.75" customHeight="1" x14ac:dyDescent="0.25">
      <c r="A10" s="3"/>
      <c r="B10" s="3"/>
      <c r="C10" s="3"/>
      <c r="D10" s="3"/>
      <c r="E10" s="3"/>
      <c r="F10" s="3"/>
    </row>
    <row r="11" spans="1:9" ht="15.75" customHeight="1" x14ac:dyDescent="0.25"/>
    <row r="12" spans="1:9" ht="15.75" customHeight="1" x14ac:dyDescent="0.25"/>
    <row r="13" spans="1:9" ht="15.75" customHeight="1" x14ac:dyDescent="0.25"/>
    <row r="14" spans="1:9" ht="15.75" customHeight="1" x14ac:dyDescent="0.25"/>
    <row r="15" spans="1:9" ht="15.75" customHeight="1" x14ac:dyDescent="0.25"/>
    <row r="16" spans="1:9" ht="15.75" customHeight="1" x14ac:dyDescent="0.25"/>
    <row r="17" spans="1:1" ht="15.75" customHeight="1" x14ac:dyDescent="0.25"/>
    <row r="18" spans="1:1" ht="15.75" customHeight="1" x14ac:dyDescent="0.25">
      <c r="A18" s="3"/>
    </row>
    <row r="19" spans="1:1" ht="15.75" customHeight="1" x14ac:dyDescent="0.25"/>
    <row r="20" spans="1:1" ht="15.75" customHeight="1" x14ac:dyDescent="0.25"/>
    <row r="21" spans="1:1" ht="15.75" customHeight="1" x14ac:dyDescent="0.25"/>
    <row r="22" spans="1:1" ht="15.75" customHeight="1" x14ac:dyDescent="0.25"/>
    <row r="23" spans="1:1" ht="15.75" customHeight="1" x14ac:dyDescent="0.25"/>
    <row r="24" spans="1:1" ht="15.75" customHeight="1" x14ac:dyDescent="0.25"/>
    <row r="25" spans="1:1" ht="15.75" customHeight="1" x14ac:dyDescent="0.25"/>
    <row r="26" spans="1:1" ht="15.75" customHeight="1" x14ac:dyDescent="0.25"/>
    <row r="27" spans="1:1" ht="15.75" customHeight="1" x14ac:dyDescent="0.25"/>
    <row r="28" spans="1:1" ht="15.75" customHeight="1" x14ac:dyDescent="0.25"/>
    <row r="29" spans="1:1" ht="15.75" customHeight="1" x14ac:dyDescent="0.25"/>
    <row r="30" spans="1:1" ht="15.75" customHeight="1" x14ac:dyDescent="0.25"/>
    <row r="31" spans="1:1" ht="15.75" customHeight="1" x14ac:dyDescent="0.25"/>
    <row r="32" spans="1:1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D04853568B40F4E8366B3070197220F" ma:contentTypeVersion="19" ma:contentTypeDescription="Create a new document." ma:contentTypeScope="" ma:versionID="92e2f34063cad783ae2806e55cede758">
  <xsd:schema xmlns:xsd="http://www.w3.org/2001/XMLSchema" xmlns:xs="http://www.w3.org/2001/XMLSchema" xmlns:p="http://schemas.microsoft.com/office/2006/metadata/properties" xmlns:ns2="0efcb20c-a255-4ef4-a666-2774ba48434a" xmlns:ns3="531408f3-8ac9-4346-8fae-7a8076793e8c" targetNamespace="http://schemas.microsoft.com/office/2006/metadata/properties" ma:root="true" ma:fieldsID="b4ca0a0b40554e6041aa1af748586c6c" ns2:_="" ns3:_="">
    <xsd:import namespace="0efcb20c-a255-4ef4-a666-2774ba48434a"/>
    <xsd:import namespace="531408f3-8ac9-4346-8fae-7a8076793e8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fcb20c-a255-4ef4-a666-2774ba4843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description="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f9bda7b3-fa30-4866-a047-bdcbe10387d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DocTags" ma:index="26" nillable="true" ma:displayName="DocTags" ma:format="Dropdown" ma:internalName="DocTags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Accounts"/>
                    <xsd:enumeration value="External Scrutiny Report"/>
                    <xsd:enumeration value="Trustee Annual Report"/>
                    <xsd:enumeration value="Other"/>
                  </xsd:restriction>
                </xsd:simple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1408f3-8ac9-4346-8fae-7a8076793e8c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5928c1bd-2f72-4b7f-b28c-a0ac07293b38}" ma:internalName="TaxCatchAll" ma:showField="CatchAllData" ma:web="531408f3-8ac9-4346-8fae-7a8076793e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efcb20c-a255-4ef4-a666-2774ba48434a">
      <Terms xmlns="http://schemas.microsoft.com/office/infopath/2007/PartnerControls"/>
    </lcf76f155ced4ddcb4097134ff3c332f>
    <TaxCatchAll xmlns="531408f3-8ac9-4346-8fae-7a8076793e8c" xsi:nil="true"/>
    <DocTags xmlns="0efcb20c-a255-4ef4-a666-2774ba48434a" xsi:nil="true"/>
  </documentManagement>
</p:properties>
</file>

<file path=customXml/itemProps1.xml><?xml version="1.0" encoding="utf-8"?>
<ds:datastoreItem xmlns:ds="http://schemas.openxmlformats.org/officeDocument/2006/customXml" ds:itemID="{7ACB3F1D-5779-415C-B2FE-1E85EAC274B7}"/>
</file>

<file path=customXml/itemProps2.xml><?xml version="1.0" encoding="utf-8"?>
<ds:datastoreItem xmlns:ds="http://schemas.openxmlformats.org/officeDocument/2006/customXml" ds:itemID="{3D28FD13-EC58-4CF5-97C4-337E75E61909}"/>
</file>

<file path=customXml/itemProps3.xml><?xml version="1.0" encoding="utf-8"?>
<ds:datastoreItem xmlns:ds="http://schemas.openxmlformats.org/officeDocument/2006/customXml" ds:itemID="{9B132AFE-0C21-4EB5-B8C9-2140094DB48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Receipts and Expenses Account</vt:lpstr>
      <vt:lpstr>Statement of Balances</vt:lpstr>
      <vt:lpstr>Calculations</vt:lpstr>
      <vt:lpstr>Notes - In-Kind Services</vt:lpstr>
      <vt:lpstr>Notes - Volunteer Time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Tracey</dc:creator>
  <cp:lastModifiedBy>Tracey Butt</cp:lastModifiedBy>
  <dcterms:created xsi:type="dcterms:W3CDTF">2023-08-31T20:00:34Z</dcterms:created>
  <dcterms:modified xsi:type="dcterms:W3CDTF">2025-09-03T12:47:45Z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0x010100CD04853568B40F4E8366B3070197220F</vt:lpwstr>
  </property>
</Properties>
</file>