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ymorrison/Documents/Blackwater Hall /"/>
    </mc:Choice>
  </mc:AlternateContent>
  <xr:revisionPtr revIDLastSave="0" documentId="8_{3E9BBB10-FB87-3C44-ADDA-D8F4D6049DF5}" xr6:coauthVersionLast="47" xr6:coauthVersionMax="47" xr10:uidLastSave="{00000000-0000-0000-0000-000000000000}"/>
  <bookViews>
    <workbookView xWindow="0" yWindow="500" windowWidth="28800" windowHeight="1598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Sheet1!$A$2:$O$41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28" i="1"/>
  <c r="E24" i="1"/>
  <c r="F24" i="1" l="1"/>
  <c r="N21" i="1"/>
  <c r="E14" i="1" l="1"/>
  <c r="E13" i="1"/>
  <c r="E12" i="1"/>
  <c r="E10" i="1"/>
  <c r="F25" i="1"/>
  <c r="F26" i="1"/>
  <c r="F27" i="1"/>
  <c r="F23" i="1"/>
  <c r="F15" i="1"/>
  <c r="F16" i="1"/>
  <c r="F11" i="1"/>
  <c r="F10" i="1"/>
  <c r="F28" i="1"/>
  <c r="F13" i="1"/>
  <c r="F12" i="1"/>
  <c r="F29" i="1" l="1"/>
  <c r="O22" i="1"/>
  <c r="O21" i="1" s="1"/>
  <c r="O24" i="1" l="1"/>
  <c r="N22" i="1"/>
  <c r="N24" i="1" s="1"/>
  <c r="O14" i="1" l="1"/>
  <c r="O16" i="1" s="1"/>
  <c r="E23" i="1" l="1"/>
  <c r="E25" i="1"/>
  <c r="E27" i="1"/>
  <c r="E17" i="1"/>
  <c r="E29" i="1" l="1"/>
  <c r="E32" i="1" s="1"/>
  <c r="N14" i="1" s="1"/>
  <c r="N16" i="1" s="1"/>
  <c r="R20" i="1" s="1"/>
  <c r="F17" i="1" l="1"/>
</calcChain>
</file>

<file path=xl/sharedStrings.xml><?xml version="1.0" encoding="utf-8"?>
<sst xmlns="http://schemas.openxmlformats.org/spreadsheetml/2006/main" count="38" uniqueCount="32">
  <si>
    <t>Blackwater Public Hall (SCO036098)</t>
  </si>
  <si>
    <t>Receipts</t>
  </si>
  <si>
    <t>Hall Lets</t>
  </si>
  <si>
    <t>Functions</t>
  </si>
  <si>
    <t>Bank Interest</t>
  </si>
  <si>
    <t>Payments</t>
  </si>
  <si>
    <t>Heat and Light</t>
  </si>
  <si>
    <t>Cleaning &amp; Laundry</t>
  </si>
  <si>
    <t>Repairs &amp; Renewals</t>
  </si>
  <si>
    <t>General Expenses</t>
  </si>
  <si>
    <t>Insurance</t>
  </si>
  <si>
    <t>Opening Balances</t>
  </si>
  <si>
    <t>Balance</t>
  </si>
  <si>
    <t>Closing Balances</t>
  </si>
  <si>
    <t>Signed</t>
  </si>
  <si>
    <t>Moira Morrison</t>
  </si>
  <si>
    <t>Treasurer</t>
  </si>
  <si>
    <t>Unrestricted</t>
  </si>
  <si>
    <t>Pamela Cameron</t>
  </si>
  <si>
    <t>Secretary</t>
  </si>
  <si>
    <t>Restricted</t>
  </si>
  <si>
    <t>Fire Repairs</t>
  </si>
  <si>
    <t>Fire Insurance Settlement</t>
  </si>
  <si>
    <t>2023/24</t>
  </si>
  <si>
    <t>Administration Grant</t>
  </si>
  <si>
    <t>PKC Community Resiliance Grant</t>
  </si>
  <si>
    <t>Surplus</t>
  </si>
  <si>
    <t>Receipts and Payments for Period from 1/10/24to 30/09/25</t>
  </si>
  <si>
    <t>Statement of Balances as at 30/09/25</t>
  </si>
  <si>
    <t>Total Funds at 30 September 2025</t>
  </si>
  <si>
    <t>2024/25</t>
  </si>
  <si>
    <t>Drumderg Community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</si>
</sst>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£&quot;* #,##0_);_(&quot;£&quot;* \(#,##0\);_(&quot;£&quot;* &quot;-&quot;_);_(@_)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 applyBorder="1"/>
    <xf numFmtId="165" fontId="0" fillId="0" borderId="0" xfId="1" applyNumberFormat="1" applyFont="1" applyFill="1" applyBorder="1"/>
    <xf numFmtId="165" fontId="0" fillId="0" borderId="0" xfId="0" applyNumberFormat="1"/>
    <xf numFmtId="42" fontId="0" fillId="0" borderId="0" xfId="0" applyNumberFormat="1"/>
    <xf numFmtId="166" fontId="0" fillId="0" borderId="0" xfId="1" applyNumberFormat="1" applyFont="1" applyBorder="1"/>
    <xf numFmtId="164" fontId="0" fillId="0" borderId="0" xfId="1" applyFont="1"/>
    <xf numFmtId="165" fontId="0" fillId="0" borderId="3" xfId="0" applyNumberFormat="1" applyBorder="1"/>
    <xf numFmtId="42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dymorrison/Documents/Blackwater%20Hall%20/Blackwater%20Hall%2024.25%20cashbook.xlsx" TargetMode="External"/><Relationship Id="rId1" Type="http://schemas.openxmlformats.org/officeDocument/2006/relationships/externalLinkPath" Target="Blackwater%20Hall%2024.25%20cash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dymorrison/Documents/Blackwater%20Hall%20/Blackwater%20Hall%2023.24%20cashbook.xlsx" TargetMode="External"/><Relationship Id="rId1" Type="http://schemas.openxmlformats.org/officeDocument/2006/relationships/externalLinkPath" Target="Blackwater%20Hall%2023.24%20cash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03">
          <cell r="G103">
            <v>4105.71</v>
          </cell>
          <cell r="M103">
            <v>6306.69</v>
          </cell>
          <cell r="N103">
            <v>954.9</v>
          </cell>
          <cell r="P103">
            <v>1308.5899999999999</v>
          </cell>
          <cell r="R103">
            <v>967.12000000000012</v>
          </cell>
        </row>
        <row r="111">
          <cell r="K111">
            <v>2325.0600000000004</v>
          </cell>
        </row>
      </sheetData>
      <sheetData sheetId="1">
        <row r="35">
          <cell r="L35">
            <v>250</v>
          </cell>
        </row>
        <row r="68">
          <cell r="L68">
            <v>4381</v>
          </cell>
        </row>
        <row r="72">
          <cell r="L72">
            <v>250</v>
          </cell>
        </row>
        <row r="94">
          <cell r="H94">
            <v>9071</v>
          </cell>
          <cell r="J94">
            <v>5413</v>
          </cell>
          <cell r="M94">
            <v>414.5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96">
          <cell r="I96">
            <v>11982.58</v>
          </cell>
          <cell r="K96">
            <v>1003.41</v>
          </cell>
          <cell r="M96">
            <v>4493.0599999999995</v>
          </cell>
          <cell r="N96">
            <v>1330.8999999999999</v>
          </cell>
          <cell r="P96">
            <v>1189.3800000000001</v>
          </cell>
          <cell r="R96">
            <v>488.93</v>
          </cell>
          <cell r="S96">
            <v>360</v>
          </cell>
        </row>
        <row r="104">
          <cell r="G104">
            <v>2137.3700000000003</v>
          </cell>
        </row>
      </sheetData>
      <sheetData sheetId="1">
        <row r="71">
          <cell r="G71">
            <v>15290</v>
          </cell>
        </row>
        <row r="72">
          <cell r="G72">
            <v>3527.83</v>
          </cell>
        </row>
        <row r="73">
          <cell r="G73">
            <v>1112</v>
          </cell>
        </row>
        <row r="80">
          <cell r="H80">
            <v>4808</v>
          </cell>
          <cell r="J80">
            <v>2624.9</v>
          </cell>
          <cell r="M80">
            <v>343.14</v>
          </cell>
        </row>
        <row r="84">
          <cell r="L84">
            <v>250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41"/>
  <sheetViews>
    <sheetView tabSelected="1" zoomScaleNormal="100" workbookViewId="0">
      <selection activeCell="E12" sqref="E12"/>
    </sheetView>
  </sheetViews>
  <sheetFormatPr baseColWidth="10" defaultColWidth="8.83203125" defaultRowHeight="15" x14ac:dyDescent="0.2"/>
  <cols>
    <col min="4" max="4" width="10.1640625" bestFit="1" customWidth="1"/>
    <col min="5" max="5" width="10.33203125" bestFit="1" customWidth="1"/>
    <col min="6" max="7" width="10.1640625" bestFit="1" customWidth="1"/>
    <col min="8" max="8" width="10.5" bestFit="1" customWidth="1"/>
    <col min="9" max="9" width="0.33203125" customWidth="1"/>
    <col min="11" max="11" width="9.5" bestFit="1" customWidth="1"/>
    <col min="12" max="12" width="9.5" customWidth="1"/>
    <col min="13" max="13" width="12.1640625" bestFit="1" customWidth="1"/>
    <col min="14" max="14" width="10.5" bestFit="1" customWidth="1"/>
    <col min="15" max="15" width="10.1640625" bestFit="1" customWidth="1"/>
    <col min="16" max="18" width="10.5" bestFit="1" customWidth="1"/>
    <col min="19" max="19" width="9.83203125" customWidth="1"/>
    <col min="23" max="23" width="10.5" bestFit="1" customWidth="1"/>
    <col min="25" max="25" width="10.33203125" customWidth="1"/>
    <col min="26" max="26" width="11.5" bestFit="1" customWidth="1"/>
  </cols>
  <sheetData>
    <row r="3" spans="1:26" x14ac:dyDescent="0.2">
      <c r="C3" s="4" t="s">
        <v>0</v>
      </c>
      <c r="E3" s="4"/>
      <c r="F3" s="4"/>
      <c r="G3" s="4"/>
      <c r="H3" s="4"/>
      <c r="I3" s="4"/>
      <c r="L3" t="s">
        <v>0</v>
      </c>
    </row>
    <row r="4" spans="1:26" x14ac:dyDescent="0.2">
      <c r="B4" t="s">
        <v>27</v>
      </c>
      <c r="L4" t="s">
        <v>28</v>
      </c>
    </row>
    <row r="7" spans="1:26" x14ac:dyDescent="0.2">
      <c r="A7" t="s">
        <v>1</v>
      </c>
      <c r="E7" t="s">
        <v>30</v>
      </c>
      <c r="F7" t="s">
        <v>23</v>
      </c>
      <c r="N7" t="s">
        <v>30</v>
      </c>
      <c r="O7" t="s">
        <v>23</v>
      </c>
      <c r="Z7" s="7"/>
    </row>
    <row r="8" spans="1:26" x14ac:dyDescent="0.2">
      <c r="Z8" s="7"/>
    </row>
    <row r="9" spans="1:26" ht="17" customHeight="1" x14ac:dyDescent="0.2">
      <c r="J9" t="s">
        <v>11</v>
      </c>
      <c r="Z9" s="7"/>
    </row>
    <row r="10" spans="1:26" x14ac:dyDescent="0.2">
      <c r="A10" t="s">
        <v>2</v>
      </c>
      <c r="E10" s="1">
        <f>+[1]Sheet2!$H$94</f>
        <v>9071</v>
      </c>
      <c r="F10" s="1">
        <f>+[2]Sheet2!$H$80-[2]Sheet1!$S$96</f>
        <v>4448</v>
      </c>
      <c r="G10" s="6"/>
      <c r="H10" s="6"/>
      <c r="U10" s="6"/>
      <c r="V10" s="7"/>
      <c r="Z10" s="7"/>
    </row>
    <row r="11" spans="1:26" x14ac:dyDescent="0.2">
      <c r="A11" t="s">
        <v>3</v>
      </c>
      <c r="E11" s="1">
        <f>+[1]Sheet2!$J$94-[1]Sheet1!$R$103+1</f>
        <v>4446.88</v>
      </c>
      <c r="F11" s="1">
        <f>+[2]Sheet2!$J$80-[2]Sheet1!$R$96</f>
        <v>2135.9700000000003</v>
      </c>
      <c r="G11" s="6"/>
      <c r="H11" s="6"/>
      <c r="J11" t="s">
        <v>17</v>
      </c>
      <c r="N11" s="1">
        <v>27688</v>
      </c>
      <c r="O11" s="1">
        <v>27358</v>
      </c>
      <c r="P11" s="1"/>
      <c r="Q11" s="6"/>
      <c r="U11" s="6"/>
      <c r="V11" s="7"/>
      <c r="Z11" s="7"/>
    </row>
    <row r="12" spans="1:26" x14ac:dyDescent="0.2">
      <c r="A12" t="s">
        <v>24</v>
      </c>
      <c r="E12" s="1">
        <f>+[1]Sheet2!$L$35+[1]Sheet2!$L$72</f>
        <v>500</v>
      </c>
      <c r="F12" s="1">
        <f>+[2]Sheet2!$L$84</f>
        <v>250</v>
      </c>
      <c r="G12" s="6"/>
      <c r="H12" s="6"/>
      <c r="J12" t="s">
        <v>20</v>
      </c>
      <c r="N12" s="1">
        <v>4640</v>
      </c>
      <c r="O12" s="1">
        <v>0</v>
      </c>
      <c r="U12" s="6"/>
      <c r="V12" s="7"/>
      <c r="Z12" s="7"/>
    </row>
    <row r="13" spans="1:26" x14ac:dyDescent="0.2">
      <c r="A13" t="s">
        <v>4</v>
      </c>
      <c r="E13" s="1">
        <f>+[1]Sheet2!$M$94</f>
        <v>414.5</v>
      </c>
      <c r="F13" s="1">
        <f>+[2]Sheet2!$M$80</f>
        <v>343.14</v>
      </c>
      <c r="G13" s="6"/>
      <c r="H13" s="6"/>
      <c r="N13" s="1"/>
      <c r="O13" s="1"/>
      <c r="U13" s="6"/>
      <c r="V13" s="7"/>
      <c r="Z13" s="7"/>
    </row>
    <row r="14" spans="1:26" x14ac:dyDescent="0.2">
      <c r="A14" t="s">
        <v>31</v>
      </c>
      <c r="E14" s="1">
        <f>+[1]Sheet2!$L$68</f>
        <v>4381</v>
      </c>
      <c r="F14" s="1">
        <v>0</v>
      </c>
      <c r="G14" s="6"/>
      <c r="H14" s="6"/>
      <c r="J14" t="s">
        <v>26</v>
      </c>
      <c r="N14" s="1">
        <f>+E32</f>
        <v>3832.4300000000021</v>
      </c>
      <c r="O14" s="1">
        <f>+F32</f>
        <v>4970</v>
      </c>
      <c r="U14" s="6"/>
      <c r="V14" s="7"/>
      <c r="Z14" s="7"/>
    </row>
    <row r="15" spans="1:26" x14ac:dyDescent="0.2">
      <c r="A15" t="s">
        <v>22</v>
      </c>
      <c r="E15" s="1">
        <v>0</v>
      </c>
      <c r="F15" s="1">
        <f>+[2]Sheet2!$G$71</f>
        <v>15290</v>
      </c>
      <c r="G15" s="6"/>
      <c r="H15" s="6"/>
      <c r="N15" s="1"/>
      <c r="O15" s="1"/>
      <c r="U15" s="6"/>
      <c r="V15" s="7"/>
      <c r="Z15" s="7"/>
    </row>
    <row r="16" spans="1:26" ht="16" thickBot="1" x14ac:dyDescent="0.25">
      <c r="A16" t="s">
        <v>25</v>
      </c>
      <c r="E16" s="1">
        <v>0</v>
      </c>
      <c r="F16" s="1">
        <f>+[2]Sheet2!$G$72+[2]Sheet2!$G$73</f>
        <v>4639.83</v>
      </c>
      <c r="G16" s="6"/>
      <c r="H16" s="6"/>
      <c r="J16" t="s">
        <v>12</v>
      </c>
      <c r="N16" s="3">
        <f>SUM(N11:N14)</f>
        <v>36160.43</v>
      </c>
      <c r="O16" s="3">
        <f>SUM(O11:O14)</f>
        <v>32328</v>
      </c>
      <c r="U16" s="6"/>
      <c r="V16" s="7"/>
      <c r="Z16" s="7"/>
    </row>
    <row r="17" spans="1:26" x14ac:dyDescent="0.2">
      <c r="E17" s="2">
        <f>SUM(E10:E16)</f>
        <v>18813.38</v>
      </c>
      <c r="F17" s="2">
        <f ca="1">SUM(F10:F17)</f>
        <v>27106.940000000002</v>
      </c>
      <c r="G17" s="6"/>
      <c r="H17" s="6"/>
      <c r="N17" s="1"/>
      <c r="O17" s="1"/>
      <c r="P17" s="9"/>
      <c r="Q17" s="6"/>
      <c r="V17" s="7"/>
      <c r="Z17" s="7"/>
    </row>
    <row r="18" spans="1:26" x14ac:dyDescent="0.2">
      <c r="E18" s="1"/>
      <c r="F18" s="1"/>
      <c r="G18" s="6"/>
      <c r="H18" s="6"/>
      <c r="N18" s="1"/>
      <c r="O18" s="1"/>
      <c r="P18" s="9"/>
      <c r="Q18" s="6"/>
      <c r="V18" s="7"/>
      <c r="Z18" s="7"/>
    </row>
    <row r="19" spans="1:26" x14ac:dyDescent="0.2">
      <c r="E19" s="1"/>
      <c r="F19" s="1"/>
      <c r="H19" s="6"/>
      <c r="J19" t="s">
        <v>13</v>
      </c>
      <c r="N19" s="1"/>
      <c r="O19" s="1"/>
      <c r="P19" s="6"/>
      <c r="Q19" s="6"/>
      <c r="T19" s="6"/>
      <c r="U19" s="6"/>
      <c r="V19" s="7"/>
      <c r="Z19" s="7"/>
    </row>
    <row r="20" spans="1:26" x14ac:dyDescent="0.2">
      <c r="E20" s="1"/>
      <c r="F20" s="1"/>
      <c r="G20" s="6"/>
      <c r="H20" s="6"/>
      <c r="N20" s="1"/>
      <c r="O20" s="1"/>
      <c r="Q20" s="6"/>
      <c r="R20" s="8">
        <f>+N16-N24</f>
        <v>0.59999999999854481</v>
      </c>
      <c r="T20" s="8"/>
      <c r="V20" s="7"/>
      <c r="Z20" s="7"/>
    </row>
    <row r="21" spans="1:26" x14ac:dyDescent="0.2">
      <c r="A21" t="s">
        <v>5</v>
      </c>
      <c r="E21" s="1"/>
      <c r="F21" s="1"/>
      <c r="G21" s="6"/>
      <c r="H21" s="6"/>
      <c r="J21" t="s">
        <v>17</v>
      </c>
      <c r="N21" s="1">
        <f>29697+6660-196-51+50-9021</f>
        <v>27139</v>
      </c>
      <c r="O21" s="1">
        <f>6578+27330-854-320-233-72-123+50-O22-28</f>
        <v>27688.17</v>
      </c>
      <c r="Q21" s="6"/>
      <c r="V21" s="7"/>
      <c r="Z21" s="7"/>
    </row>
    <row r="22" spans="1:26" x14ac:dyDescent="0.2">
      <c r="E22" s="1"/>
      <c r="F22" s="1"/>
      <c r="G22" s="6"/>
      <c r="H22" s="6"/>
      <c r="J22" t="s">
        <v>20</v>
      </c>
      <c r="N22" s="1">
        <f>+O22+4381</f>
        <v>9020.83</v>
      </c>
      <c r="O22" s="1">
        <f>+F16</f>
        <v>4639.83</v>
      </c>
      <c r="Q22" s="6"/>
      <c r="V22" s="7"/>
    </row>
    <row r="23" spans="1:26" x14ac:dyDescent="0.2">
      <c r="A23" t="s">
        <v>6</v>
      </c>
      <c r="E23" s="1">
        <f>+[1]Sheet1!$G$103</f>
        <v>4105.71</v>
      </c>
      <c r="F23" s="1">
        <f>+[2]Sheet1!$G$104</f>
        <v>2137.3700000000003</v>
      </c>
      <c r="G23" s="6"/>
      <c r="H23" s="6"/>
      <c r="N23" s="1"/>
      <c r="O23" s="1"/>
      <c r="Q23" s="6"/>
      <c r="U23" s="6"/>
      <c r="V23" s="6"/>
    </row>
    <row r="24" spans="1:26" ht="16" thickBot="1" x14ac:dyDescent="0.25">
      <c r="A24" t="s">
        <v>7</v>
      </c>
      <c r="E24" s="1">
        <f>+[1]Sheet1!$K$111-18-1</f>
        <v>2306.0600000000004</v>
      </c>
      <c r="F24" s="1">
        <f>+[2]Sheet1!$K$96-28.25+1+27</f>
        <v>1003.16</v>
      </c>
      <c r="G24" s="6"/>
      <c r="H24" s="6"/>
      <c r="J24" t="s">
        <v>29</v>
      </c>
      <c r="N24" s="3">
        <f>+N21+N22</f>
        <v>36159.83</v>
      </c>
      <c r="O24" s="3">
        <f>+O21+O22</f>
        <v>32328</v>
      </c>
      <c r="P24" s="6"/>
      <c r="Q24" s="7"/>
      <c r="U24" s="6"/>
      <c r="V24" s="6"/>
    </row>
    <row r="25" spans="1:26" x14ac:dyDescent="0.2">
      <c r="A25" t="s">
        <v>8</v>
      </c>
      <c r="E25" s="1">
        <f>+[1]Sheet1!$M$103</f>
        <v>6306.69</v>
      </c>
      <c r="F25" s="1">
        <f>+[2]Sheet1!$M$96</f>
        <v>4493.0599999999995</v>
      </c>
      <c r="G25" s="6"/>
      <c r="H25" s="6"/>
      <c r="P25" s="6"/>
      <c r="Q25" s="6"/>
      <c r="S25" s="8"/>
      <c r="T25" s="8"/>
      <c r="U25" s="6"/>
      <c r="V25" s="6"/>
    </row>
    <row r="26" spans="1:26" x14ac:dyDescent="0.2">
      <c r="A26" t="s">
        <v>21</v>
      </c>
      <c r="E26" s="1">
        <v>0</v>
      </c>
      <c r="F26" s="1">
        <f>+[2]Sheet1!$I$96</f>
        <v>11982.58</v>
      </c>
      <c r="G26" s="6"/>
      <c r="H26" s="6"/>
      <c r="P26" s="6"/>
      <c r="Q26" s="6"/>
      <c r="S26" s="8"/>
      <c r="T26" s="8"/>
      <c r="U26" s="6"/>
      <c r="V26" s="6"/>
    </row>
    <row r="27" spans="1:26" x14ac:dyDescent="0.2">
      <c r="A27" t="s">
        <v>9</v>
      </c>
      <c r="E27" s="1">
        <f>+[1]Sheet1!$N$103</f>
        <v>954.9</v>
      </c>
      <c r="F27" s="1">
        <f>+[2]Sheet1!$N$96</f>
        <v>1330.8999999999999</v>
      </c>
      <c r="G27" s="6"/>
      <c r="H27" s="6"/>
      <c r="P27" s="6"/>
      <c r="Q27" s="6"/>
      <c r="U27" s="10"/>
      <c r="V27" s="6"/>
    </row>
    <row r="28" spans="1:26" x14ac:dyDescent="0.2">
      <c r="A28" t="s">
        <v>10</v>
      </c>
      <c r="E28" s="1">
        <f>+[1]Sheet1!$P$103-1</f>
        <v>1307.5899999999999</v>
      </c>
      <c r="F28" s="1">
        <f>+[2]Sheet1!$P$96</f>
        <v>1189.3800000000001</v>
      </c>
      <c r="G28" s="6"/>
      <c r="H28" s="6"/>
      <c r="U28" s="6"/>
      <c r="V28" s="6"/>
    </row>
    <row r="29" spans="1:26" x14ac:dyDescent="0.2">
      <c r="E29" s="2">
        <f>SUM(E23:E28)</f>
        <v>14980.949999999999</v>
      </c>
      <c r="F29" s="2">
        <f>SUM(F23:F28)+1</f>
        <v>22137.45</v>
      </c>
      <c r="G29" s="6"/>
      <c r="H29" s="6"/>
      <c r="U29" s="6"/>
      <c r="V29" s="6"/>
    </row>
    <row r="30" spans="1:26" x14ac:dyDescent="0.2">
      <c r="E30" s="1"/>
      <c r="F30" s="1"/>
      <c r="H30" s="6"/>
      <c r="S30" s="11"/>
      <c r="T30" s="6"/>
      <c r="U30" s="6"/>
      <c r="V30" s="6"/>
      <c r="Y30" s="5"/>
    </row>
    <row r="31" spans="1:26" x14ac:dyDescent="0.2">
      <c r="E31" s="1"/>
      <c r="F31" s="1"/>
      <c r="G31" s="6"/>
      <c r="H31" s="6"/>
      <c r="T31" s="8"/>
      <c r="V31" s="6"/>
    </row>
    <row r="32" spans="1:26" ht="16" thickBot="1" x14ac:dyDescent="0.25">
      <c r="A32" t="s">
        <v>26</v>
      </c>
      <c r="E32" s="12">
        <f>+E17-E29</f>
        <v>3832.4300000000021</v>
      </c>
      <c r="F32" s="12">
        <v>4970</v>
      </c>
      <c r="G32" s="13"/>
      <c r="H32" s="6"/>
      <c r="T32" s="6"/>
      <c r="U32" s="6"/>
      <c r="V32" s="6"/>
    </row>
    <row r="33" spans="1:23" x14ac:dyDescent="0.2">
      <c r="U33" s="6"/>
    </row>
    <row r="34" spans="1:23" x14ac:dyDescent="0.2">
      <c r="H34" s="7"/>
      <c r="V34" s="6"/>
      <c r="W34" s="1"/>
    </row>
    <row r="35" spans="1:23" x14ac:dyDescent="0.2">
      <c r="A35" t="s">
        <v>14</v>
      </c>
      <c r="V35" s="6"/>
      <c r="W35" s="1"/>
    </row>
    <row r="36" spans="1:23" x14ac:dyDescent="0.2">
      <c r="J36" s="7"/>
      <c r="V36" s="6"/>
      <c r="W36" s="1"/>
    </row>
    <row r="37" spans="1:23" x14ac:dyDescent="0.2">
      <c r="V37" s="6"/>
      <c r="W37" s="1"/>
    </row>
    <row r="38" spans="1:23" x14ac:dyDescent="0.2">
      <c r="A38" t="s">
        <v>15</v>
      </c>
      <c r="E38" t="s">
        <v>18</v>
      </c>
      <c r="V38" s="6"/>
      <c r="W38" s="1"/>
    </row>
    <row r="39" spans="1:23" x14ac:dyDescent="0.2">
      <c r="A39" t="s">
        <v>16</v>
      </c>
      <c r="E39" t="s">
        <v>19</v>
      </c>
      <c r="P39" s="8"/>
      <c r="V39" s="6"/>
      <c r="W39" s="1"/>
    </row>
    <row r="40" spans="1:23" x14ac:dyDescent="0.2">
      <c r="V40" s="1"/>
      <c r="W40" s="1"/>
    </row>
    <row r="41" spans="1:23" x14ac:dyDescent="0.2">
      <c r="G41" s="8"/>
      <c r="V41" s="1"/>
      <c r="W41" s="1"/>
    </row>
  </sheetData>
  <pageMargins left="0.70866141732283472" right="0.70866141732283472" top="0.74803149606299213" bottom="0.74803149606299213" header="0.31496062992125984" footer="0.31496062992125984"/>
  <pageSetup paperSize="9" scale="85" orientation="landscape" copies="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5A0DACD1-3A38-4BC2-8FB7-F39F9D8C254E}"/>
</file>

<file path=customXml/itemProps2.xml><?xml version="1.0" encoding="utf-8"?>
<ds:datastoreItem xmlns:ds="http://schemas.openxmlformats.org/officeDocument/2006/customXml" ds:itemID="{99E96109-8333-4C0B-8676-BABA6CC0FBB0}"/>
</file>

<file path=customXml/itemProps3.xml><?xml version="1.0" encoding="utf-8"?>
<ds:datastoreItem xmlns:ds="http://schemas.openxmlformats.org/officeDocument/2006/customXml" ds:itemID="{B9F88C83-2E41-44D0-8187-F47CA5CDFB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Morrison</dc:creator>
  <cp:lastModifiedBy>Moira Morrison</cp:lastModifiedBy>
  <cp:revision/>
  <cp:lastPrinted>2025-11-16T18:42:47Z</cp:lastPrinted>
  <dcterms:created xsi:type="dcterms:W3CDTF">2009-11-06T18:42:34Z</dcterms:created>
  <dcterms:modified xsi:type="dcterms:W3CDTF">2026-05-25T12:35:59Z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