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7b97f2b9210fa2f1/PMCH files/"/>
    </mc:Choice>
  </mc:AlternateContent>
  <xr:revisionPtr revIDLastSave="13" documentId="8_{D59CB773-DBA9-466A-81B3-84AFC8E4BE67}" xr6:coauthVersionLast="47" xr6:coauthVersionMax="47" xr10:uidLastSave="{B8B5CF00-BB70-410B-8F1B-0F1952D7D558}"/>
  <bookViews>
    <workbookView xWindow="1140" yWindow="1140" windowWidth="14400" windowHeight="7270" firstSheet="6" activeTab="7" xr2:uid="{00000000-000D-0000-FFFF-FFFF00000000}"/>
  </bookViews>
  <sheets>
    <sheet name="Expense voucher" sheetId="4" r:id="rId1"/>
    <sheet name="Sheet1" sheetId="14" r:id="rId2"/>
    <sheet name="Report 1" sheetId="9" r:id="rId3"/>
    <sheet name="Income Expenditure" sheetId="11" r:id="rId4"/>
    <sheet name="Balance Sheet" sheetId="12" r:id="rId5"/>
    <sheet name="OSCR data" sheetId="17" r:id="rId6"/>
    <sheet name="Page 1" sheetId="6" r:id="rId7"/>
    <sheet name="Page 2" sheetId="15" r:id="rId8"/>
    <sheet name="Receipts &amp; Payments" sheetId="7" r:id="rId9"/>
    <sheet name="Bank Rec" sheetId="1" r:id="rId10"/>
    <sheet name="Balances" sheetId="8" r:id="rId11"/>
    <sheet name="Credit" sheetId="2" r:id="rId12"/>
    <sheet name="Debit" sheetId="3" r:id="rId13"/>
  </sheets>
  <definedNames>
    <definedName name="_xlnm._FilterDatabase" localSheetId="9" hidden="1">'Bank Rec'!$A$115:$O$133</definedName>
    <definedName name="_xlnm._FilterDatabase" localSheetId="12" hidden="1">Debit!$A$2:$X$94</definedName>
    <definedName name="_xlnm.Print_Area" localSheetId="11">Credit!$A$1:$O$16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7" l="1"/>
  <c r="G43" i="7"/>
  <c r="F10" i="7"/>
  <c r="F13" i="8"/>
  <c r="H11" i="7"/>
  <c r="D119" i="1"/>
  <c r="D118" i="1"/>
  <c r="E122" i="1"/>
  <c r="F110" i="1"/>
  <c r="F111" i="1" s="1"/>
  <c r="F112" i="1" s="1"/>
  <c r="F113" i="1" s="1"/>
  <c r="F114" i="1" s="1"/>
  <c r="F115" i="1" s="1"/>
  <c r="F116" i="1" s="1"/>
  <c r="F122" i="1" s="1"/>
  <c r="E90" i="3"/>
  <c r="F35" i="7" s="1"/>
  <c r="H35" i="7" s="1"/>
  <c r="M17" i="2"/>
  <c r="F5" i="1"/>
  <c r="F6" i="1" s="1"/>
  <c r="F7" i="1" s="1"/>
  <c r="F8" i="1" s="1"/>
  <c r="F9" i="1" s="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B27" i="2"/>
  <c r="F17" i="2"/>
  <c r="G90" i="3"/>
  <c r="R90" i="3"/>
  <c r="F23" i="7" s="1"/>
  <c r="M90" i="3"/>
  <c r="F26" i="7" s="1"/>
  <c r="H26" i="7" s="1"/>
  <c r="I90" i="3"/>
  <c r="F24" i="7" s="1"/>
  <c r="H90" i="3"/>
  <c r="F90" i="3"/>
  <c r="D90" i="3"/>
  <c r="F33" i="7" s="1"/>
  <c r="H33" i="7" s="1"/>
  <c r="H9" i="8"/>
  <c r="H13" i="8" s="1"/>
  <c r="B44" i="2"/>
  <c r="D44" i="2" s="1"/>
  <c r="B43" i="2"/>
  <c r="D43" i="2" s="1"/>
  <c r="B42" i="2"/>
  <c r="D42" i="2" s="1"/>
  <c r="B41" i="2"/>
  <c r="D41" i="2" s="1"/>
  <c r="B40" i="2"/>
  <c r="D40" i="2" s="1"/>
  <c r="B39" i="2"/>
  <c r="D39" i="2" s="1"/>
  <c r="B38" i="2"/>
  <c r="D38" i="2" s="1"/>
  <c r="B37" i="2"/>
  <c r="D37" i="2" s="1"/>
  <c r="B36" i="2"/>
  <c r="D36" i="2" s="1"/>
  <c r="B35" i="2"/>
  <c r="D35" i="2" s="1"/>
  <c r="C34" i="2"/>
  <c r="D34" i="2" s="1"/>
  <c r="B33" i="2"/>
  <c r="D33" i="2" s="1"/>
  <c r="B32" i="2"/>
  <c r="D32" i="2" s="1"/>
  <c r="G11" i="8"/>
  <c r="H11" i="8" s="1"/>
  <c r="F10" i="8"/>
  <c r="H10" i="8" s="1"/>
  <c r="D103" i="1"/>
  <c r="F103" i="1" s="1"/>
  <c r="H39" i="1" s="1"/>
  <c r="E103" i="1"/>
  <c r="G17" i="2"/>
  <c r="H17" i="2"/>
  <c r="I17" i="2"/>
  <c r="J17" i="2"/>
  <c r="K17" i="2"/>
  <c r="H13" i="7" s="1"/>
  <c r="L17" i="2"/>
  <c r="E11" i="11"/>
  <c r="H11" i="11" s="1"/>
  <c r="K23" i="8"/>
  <c r="K33" i="8" s="1"/>
  <c r="Q90" i="3"/>
  <c r="F27" i="7" s="1"/>
  <c r="P90" i="3"/>
  <c r="F21" i="7" s="1"/>
  <c r="O90" i="3"/>
  <c r="F38" i="7" s="1"/>
  <c r="H38" i="7" s="1"/>
  <c r="N90" i="3"/>
  <c r="L90" i="3"/>
  <c r="F34" i="7" s="1"/>
  <c r="H34" i="7" s="1"/>
  <c r="J90" i="3"/>
  <c r="F125" i="1"/>
  <c r="F126" i="1" s="1"/>
  <c r="F127" i="1" s="1"/>
  <c r="F128" i="1" s="1"/>
  <c r="F129" i="1" s="1"/>
  <c r="F130" i="1" s="1"/>
  <c r="F131" i="1" s="1"/>
  <c r="F132" i="1" s="1"/>
  <c r="F133" i="1" s="1"/>
  <c r="F134" i="1" s="1"/>
  <c r="F135" i="1" s="1"/>
  <c r="F136" i="1" s="1"/>
  <c r="F137" i="1" s="1"/>
  <c r="F138" i="1" s="1"/>
  <c r="F139" i="1" s="1"/>
  <c r="D141" i="1"/>
  <c r="E141" i="1"/>
  <c r="H11" i="12"/>
  <c r="H24" i="12" s="1"/>
  <c r="H22" i="12"/>
  <c r="J24" i="12"/>
  <c r="H26" i="12"/>
  <c r="H31" i="12" s="1"/>
  <c r="H29" i="12"/>
  <c r="E13" i="11"/>
  <c r="H13" i="11" s="1"/>
  <c r="L15" i="11"/>
  <c r="F18" i="11"/>
  <c r="L18" i="11"/>
  <c r="E23" i="11"/>
  <c r="H23" i="11" s="1"/>
  <c r="L23" i="11"/>
  <c r="H24" i="11"/>
  <c r="L25" i="11"/>
  <c r="L30" i="11" s="1"/>
  <c r="H26" i="11"/>
  <c r="L27" i="11"/>
  <c r="L28" i="11"/>
  <c r="H34" i="11"/>
  <c r="F38" i="11"/>
  <c r="H38" i="11" s="1"/>
  <c r="L38" i="11"/>
  <c r="J40" i="11"/>
  <c r="K46" i="7"/>
  <c r="E15" i="11"/>
  <c r="H15" i="11" s="1"/>
  <c r="K90" i="3"/>
  <c r="F37" i="7" s="1"/>
  <c r="H37" i="7" s="1"/>
  <c r="L32" i="11" l="1"/>
  <c r="L36" i="11" s="1"/>
  <c r="L40" i="11" s="1"/>
  <c r="G13" i="8"/>
  <c r="F141" i="1"/>
  <c r="G29" i="8" s="1"/>
  <c r="H29" i="8" s="1"/>
  <c r="D122" i="1"/>
  <c r="N17" i="2"/>
  <c r="N18" i="2" s="1"/>
  <c r="F52" i="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27" i="8" s="1"/>
  <c r="D106" i="1"/>
  <c r="C45" i="2"/>
  <c r="H39" i="7"/>
  <c r="F39" i="7"/>
  <c r="B45" i="2"/>
  <c r="G15" i="7" s="1"/>
  <c r="D45" i="2"/>
  <c r="C28" i="2"/>
  <c r="H24" i="7"/>
  <c r="H28" i="8"/>
  <c r="F20" i="7"/>
  <c r="H20" i="7" s="1"/>
  <c r="F28" i="11"/>
  <c r="H28" i="11" s="1"/>
  <c r="F27" i="11"/>
  <c r="F30" i="11" s="1"/>
  <c r="F32" i="11" s="1"/>
  <c r="F36" i="11" s="1"/>
  <c r="F40" i="11" s="1"/>
  <c r="H23" i="7"/>
  <c r="S91" i="3"/>
  <c r="F8" i="7"/>
  <c r="H8" i="7" s="1"/>
  <c r="E18" i="11"/>
  <c r="F29" i="7" l="1"/>
  <c r="F43" i="7" s="1"/>
  <c r="H43" i="7" s="1"/>
  <c r="G46" i="7"/>
  <c r="G16" i="8" s="1"/>
  <c r="H27" i="8"/>
  <c r="H32" i="8" s="1"/>
  <c r="D46" i="2"/>
  <c r="H14" i="7"/>
  <c r="H15" i="7" s="1"/>
  <c r="G32" i="8"/>
  <c r="E25" i="11"/>
  <c r="H25" i="11" s="1"/>
  <c r="E27" i="11"/>
  <c r="H21" i="7"/>
  <c r="H29" i="7" s="1"/>
  <c r="F15" i="7"/>
  <c r="H18" i="11"/>
  <c r="F32" i="8" l="1"/>
  <c r="H27" i="11"/>
  <c r="E30" i="11"/>
  <c r="F46" i="7"/>
  <c r="F16" i="8" s="1"/>
  <c r="F23" i="8" s="1"/>
  <c r="H23" i="8" s="1"/>
  <c r="H46" i="7" l="1"/>
  <c r="H30" i="11"/>
  <c r="E32" i="11"/>
  <c r="H33" i="8"/>
  <c r="H16" i="8" l="1"/>
  <c r="N11" i="8" s="1"/>
  <c r="H32" i="11"/>
  <c r="E36" i="11"/>
  <c r="E40" i="11" l="1"/>
  <c r="H40" i="11" s="1"/>
  <c r="H3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Elspeth Murray</author>
    <author>Main Computer</author>
  </authors>
  <commentList>
    <comment ref="K10" authorId="0" shapeId="0" xr:uid="{00000000-0006-0000-0700-000002000000}">
      <text>
        <r>
          <rPr>
            <b/>
            <sz val="9"/>
            <color indexed="81"/>
            <rFont val="Tahoma"/>
            <family val="2"/>
          </rPr>
          <t>Elspeth Murray:</t>
        </r>
        <r>
          <rPr>
            <sz val="9"/>
            <color indexed="81"/>
            <rFont val="Tahoma"/>
            <family val="2"/>
          </rPr>
          <t xml:space="preserve">
Loan</t>
        </r>
      </text>
    </comment>
    <comment ref="F14" authorId="1" shapeId="0" xr:uid="{00000000-0006-0000-0700-000004000000}">
      <text>
        <r>
          <rPr>
            <b/>
            <sz val="9"/>
            <color indexed="81"/>
            <rFont val="Tahoma"/>
            <family val="2"/>
          </rPr>
          <t>Main Computer:</t>
        </r>
        <r>
          <rPr>
            <sz val="9"/>
            <color indexed="81"/>
            <rFont val="Tahoma"/>
            <family val="2"/>
          </rPr>
          <t xml:space="preserve">
Interest received from TMCP and Central Finance Board which you have the statement for</t>
        </r>
      </text>
    </comment>
  </commentList>
</comments>
</file>

<file path=xl/sharedStrings.xml><?xml version="1.0" encoding="utf-8"?>
<sst xmlns="http://schemas.openxmlformats.org/spreadsheetml/2006/main" count="496" uniqueCount="262">
  <si>
    <t>DATE</t>
  </si>
  <si>
    <t>DESCRIPTION</t>
  </si>
  <si>
    <t>DEBIT</t>
  </si>
  <si>
    <t>CREDIT</t>
  </si>
  <si>
    <t>BALANCE</t>
  </si>
  <si>
    <t>CHQ NO.</t>
  </si>
  <si>
    <t>PAISLEY</t>
  </si>
  <si>
    <t>METHODIST CHURCH FUND</t>
  </si>
  <si>
    <t>DISTRICT EXPENSES</t>
  </si>
  <si>
    <t>BARRHEAD</t>
  </si>
  <si>
    <t>CIRCUIT CONTRIBUTIONS</t>
  </si>
  <si>
    <t>TELEPHONE</t>
  </si>
  <si>
    <t>POSTAGE</t>
  </si>
  <si>
    <t>CAR PARKING</t>
  </si>
  <si>
    <t>STATIONERY</t>
  </si>
  <si>
    <t>NAME</t>
  </si>
  <si>
    <t>PREACHING FEES @ £25.00</t>
  </si>
  <si>
    <t>MILEAGE 40p/MINISTER 30p /OTHERS</t>
  </si>
  <si>
    <t>MISCELLANEOUS</t>
  </si>
  <si>
    <t>COUNCIL</t>
  </si>
  <si>
    <t>TAX</t>
  </si>
  <si>
    <t>STIPEND</t>
  </si>
  <si>
    <t>Registered Charity No. SC038464</t>
  </si>
  <si>
    <t>AYRSHIRE &amp; RENFREWSHIRE METHODIST CIRCUIT</t>
  </si>
  <si>
    <t>RECEIPTS AND PAYMENTS ACCOUNTS</t>
  </si>
  <si>
    <t>CONTENTS</t>
  </si>
  <si>
    <t>PAGE</t>
  </si>
  <si>
    <t>Legal and Administrative Information</t>
  </si>
  <si>
    <t>Trustees Report</t>
  </si>
  <si>
    <t>2  -  3</t>
  </si>
  <si>
    <t>Independnat examiners Report</t>
  </si>
  <si>
    <t>Statement of Receipts &amp; Payments</t>
  </si>
  <si>
    <t>Statement of Balances</t>
  </si>
  <si>
    <t>Notes to the Fianacial Statements</t>
  </si>
  <si>
    <t>7  - 8</t>
  </si>
  <si>
    <t>LEGAL &amp; ADMINISTRATIVE INFORMATION</t>
  </si>
  <si>
    <t>Charity Name</t>
  </si>
  <si>
    <t>Ayrshire &amp; Renfrewshire Methodist Circuit</t>
  </si>
  <si>
    <t>Registered Offices and</t>
  </si>
  <si>
    <t>Methodist Church Paisley</t>
  </si>
  <si>
    <t>Operation Adressa</t>
  </si>
  <si>
    <t>7 Gauze Street</t>
  </si>
  <si>
    <t>Paisley</t>
  </si>
  <si>
    <t>Charity Registration Number</t>
  </si>
  <si>
    <t>SC038464</t>
  </si>
  <si>
    <t>Bankers</t>
  </si>
  <si>
    <t>Royal Bank of Scotland</t>
  </si>
  <si>
    <t>Paisley Chief Office</t>
  </si>
  <si>
    <t>1 Moncrieff Street</t>
  </si>
  <si>
    <t>PA3 2AW</t>
  </si>
  <si>
    <t>STATEMENT OF RECEIPTS AND PAYMENTS</t>
  </si>
  <si>
    <t>RECEIPTS</t>
  </si>
  <si>
    <t>NOTES</t>
  </si>
  <si>
    <t>UNRESTICTED</t>
  </si>
  <si>
    <t>RESTRICTED</t>
  </si>
  <si>
    <t>Interest</t>
  </si>
  <si>
    <t>PAYMENTS</t>
  </si>
  <si>
    <t>Payments for Governance Costs</t>
  </si>
  <si>
    <t>Total Governance Costs</t>
  </si>
  <si>
    <t>Total Payments</t>
  </si>
  <si>
    <t>STATEMENT OF BALANCES</t>
  </si>
  <si>
    <t>Bank &amp; Deposit Balances</t>
  </si>
  <si>
    <t>Bank &amp; Cash Balances b/f</t>
  </si>
  <si>
    <t>Movement in Year</t>
  </si>
  <si>
    <t>Excess of Receipts over Payments (or</t>
  </si>
  <si>
    <t>payments over receipts)for the year</t>
  </si>
  <si>
    <t>Carried Forward</t>
  </si>
  <si>
    <t>Reserves</t>
  </si>
  <si>
    <t>Methodist Church Fund</t>
  </si>
  <si>
    <t>District Expense Fund</t>
  </si>
  <si>
    <t>Manse Expenses</t>
  </si>
  <si>
    <t>Church Assessments</t>
  </si>
  <si>
    <t>Alan Murray</t>
  </si>
  <si>
    <t>CFB Deposit Account</t>
  </si>
  <si>
    <t>CAF TMCP Account</t>
  </si>
  <si>
    <t>Approved by the Trustees and signed on their behalf by:</t>
  </si>
  <si>
    <t>Name:</t>
  </si>
  <si>
    <t>Date:</t>
  </si>
  <si>
    <t>UNRESTRICTED</t>
  </si>
  <si>
    <t>MANSE EXPENSES</t>
  </si>
  <si>
    <t>Opening Balance</t>
  </si>
  <si>
    <t>CFB Account</t>
  </si>
  <si>
    <t>TMCP Account</t>
  </si>
  <si>
    <t>Royal Bank</t>
  </si>
  <si>
    <t>Stipends + N.I. + Pension</t>
  </si>
  <si>
    <t>STATEMENT OF FINANCIAL ACTIVITIES (including Income &amp; Expenditure Account)</t>
  </si>
  <si>
    <t>FOR YEAR ENDED 31ST AUGUST 2016</t>
  </si>
  <si>
    <t>TOTAL</t>
  </si>
  <si>
    <t>FUNDS</t>
  </si>
  <si>
    <t>Notes</t>
  </si>
  <si>
    <t>£</t>
  </si>
  <si>
    <t>INCOMING RESOURCES</t>
  </si>
  <si>
    <t>Donations (Assessments from the Circuit Churches)</t>
  </si>
  <si>
    <t>Grants</t>
  </si>
  <si>
    <t>Investment Income (ex. land/buildings)</t>
  </si>
  <si>
    <t>Rent from land/buildings</t>
  </si>
  <si>
    <t>Miscellaneous income</t>
  </si>
  <si>
    <t>Gain on disposal of fixed Assets</t>
  </si>
  <si>
    <t>TOTAL INCOMING RESOURCES</t>
  </si>
  <si>
    <t>RESOURCES EXPENDED</t>
  </si>
  <si>
    <t>Investment management costs</t>
  </si>
  <si>
    <t>Costs of generating voluntary income</t>
  </si>
  <si>
    <t>Charitable Activities</t>
  </si>
  <si>
    <t>Grants / Donations</t>
  </si>
  <si>
    <t>Governance Costs</t>
  </si>
  <si>
    <t>Costs associated with sale/purchase of fixed assets</t>
  </si>
  <si>
    <t>TOTAL RESOURCES EXPENDED</t>
  </si>
  <si>
    <t>NET INCOMING / OUTGOING RESOURCES</t>
  </si>
  <si>
    <t>Transfers / Adjustments</t>
  </si>
  <si>
    <t>NET MOVEMENT IN FUNDS</t>
  </si>
  <si>
    <t>Total funds brought forwards</t>
  </si>
  <si>
    <t>TOTAL FUNDS CARRIED FORWARD</t>
  </si>
  <si>
    <t xml:space="preserve">The statement of financial activities includes all gains and losses in the year. </t>
  </si>
  <si>
    <t>All incoming resources and resources expended derive from continuing activities.</t>
  </si>
  <si>
    <t>CENTRAL SCOTLAND METHODIST CIRCUIT</t>
  </si>
  <si>
    <t>BALANCE SHEET</t>
  </si>
  <si>
    <t>AS AT 31ST AUGUST 2016</t>
  </si>
  <si>
    <t>FIXED ASSETS</t>
  </si>
  <si>
    <t>Tangible Assets</t>
  </si>
  <si>
    <t>CURRENT ASSETS</t>
  </si>
  <si>
    <t>Cash at bank</t>
  </si>
  <si>
    <t>Cash at Methodist Central Finance Board</t>
  </si>
  <si>
    <t>Cash at the Trustees for Methodist Church Purposes</t>
  </si>
  <si>
    <t>CURRENT LIABILITIES</t>
  </si>
  <si>
    <t>NET CURRENT ASSETS</t>
  </si>
  <si>
    <t>TOTAL ASSETS LESS CURRENT LIABILITIES</t>
  </si>
  <si>
    <t>RESTRICTED FUNDS</t>
  </si>
  <si>
    <t>UNRESTRICTED FUNDS</t>
  </si>
  <si>
    <t>General Funds</t>
  </si>
  <si>
    <t>TOTAL FUNDS</t>
  </si>
  <si>
    <t>Approved by the trustees on</t>
  </si>
  <si>
    <t>…………………………………</t>
  </si>
  <si>
    <t>Signed on behalf of Trustees</t>
  </si>
  <si>
    <t>……………………………………………………………</t>
  </si>
  <si>
    <t>Circuit Treasurer</t>
  </si>
  <si>
    <t>TMCP Charges</t>
  </si>
  <si>
    <t>Church Transfers</t>
  </si>
  <si>
    <t>Total 2018</t>
  </si>
  <si>
    <t>Apprenticeship Levy</t>
  </si>
  <si>
    <t>Total 2019</t>
  </si>
  <si>
    <t>Rev C Foxon</t>
  </si>
  <si>
    <t>FOR THE YEAR ENDED 31 AUGUST 2020</t>
  </si>
  <si>
    <t>Telephone</t>
  </si>
  <si>
    <t>Insurance</t>
  </si>
  <si>
    <t>Annual CMTF contribution to 16031 DAF - Scotland (31) calculated on an asset value of Â£163351.85 as at 31/08/2019 (Calculation basis: First Â£100,000 at 2.50%, Â£100,000 - Â£250,000 at 5.0%, above - Â£250,000 at 7.50%)</t>
  </si>
  <si>
    <t>Ail was here</t>
  </si>
  <si>
    <t xml:space="preserve"> </t>
  </si>
  <si>
    <t>I Malik</t>
  </si>
  <si>
    <t>Council Tax for manse</t>
  </si>
  <si>
    <t>Office BT</t>
  </si>
  <si>
    <t>WAVE</t>
  </si>
  <si>
    <t>Miscellaneous</t>
  </si>
  <si>
    <t>TMCP Drawdown</t>
  </si>
  <si>
    <t>Imran  Exp</t>
  </si>
  <si>
    <t>Aileen Patrick</t>
  </si>
  <si>
    <t>Refunds</t>
  </si>
  <si>
    <t>Manse telephone/broadband</t>
  </si>
  <si>
    <t>BACS to ARC</t>
  </si>
  <si>
    <t>Manse upkeep</t>
  </si>
  <si>
    <t>Imran Expenses</t>
  </si>
  <si>
    <t>Excess of Receipts over Payments</t>
  </si>
  <si>
    <t>in-out=</t>
  </si>
  <si>
    <t>TMCP drawn</t>
  </si>
  <si>
    <t>Girvan Property</t>
  </si>
  <si>
    <t>Amounts</t>
  </si>
  <si>
    <t>Ch no</t>
  </si>
  <si>
    <t>d/d</t>
  </si>
  <si>
    <t>AMOUNT</t>
  </si>
  <si>
    <t>RBS</t>
  </si>
  <si>
    <t>AYRSHIRE AND RENFREWSHIRE METHODIST CIRCUIT</t>
  </si>
  <si>
    <t>TRUSTEES' ANNUAL REPORT</t>
  </si>
  <si>
    <t>Charity Registration Number:</t>
  </si>
  <si>
    <t>Circuit Reference Number:</t>
  </si>
  <si>
    <t>TRUSTEES:</t>
  </si>
  <si>
    <t>Rev Imran Malik</t>
  </si>
  <si>
    <t>Circuit Superintendent</t>
  </si>
  <si>
    <t>Kathleen Pearson</t>
  </si>
  <si>
    <t>Senior Circuit Steward</t>
  </si>
  <si>
    <t>Laurence Coates</t>
  </si>
  <si>
    <t>Circuit Secretary</t>
  </si>
  <si>
    <t>Angela Dobbins</t>
  </si>
  <si>
    <t>Lay Worker</t>
  </si>
  <si>
    <t>Ian Patrick</t>
  </si>
  <si>
    <t>Circuit Property Steward</t>
  </si>
  <si>
    <t>Frances Corrigan</t>
  </si>
  <si>
    <t>Anthonia Adisa</t>
  </si>
  <si>
    <t>Paisley Treasurer</t>
  </si>
  <si>
    <t>Structure, Governance and Management</t>
  </si>
  <si>
    <t>Ayrshire and Renfrewshire Methodist is</t>
  </si>
  <si>
    <t xml:space="preserve"> an unincorporated association. It is made up of two churches, namely Paisley Methodist Central Hall and Barrhead Methodist Church.</t>
  </si>
  <si>
    <t>Ayrshire and Renfrewshire Methodist Circuit members (the trustees) are appointed by the Ayrshire and Renfrewshire Methodist Circuit, under the terms of ‘The Constitutional Practice and Discipline of the Methodist Church’</t>
  </si>
  <si>
    <t>Objectives and Activities</t>
  </si>
  <si>
    <t>The calling of the Methodist Church is to respond to the gospel of God’s love in Christ and to live out it’s discipleship in worship and mission. It does this through:</t>
  </si>
  <si>
    <t>The Circuit meeting is the principal meeting responsible for the affairs of the Circuit and the development of Circuit policy. It exercises a combination of spiritual leadership and administrative efficiency which enables the Circuit to fulfil it’s purposes and acts as the focal point of the working of the churches in the Circuit, overseeing their pastoral, training and evangelistic work</t>
  </si>
  <si>
    <t>Financial review</t>
  </si>
  <si>
    <t xml:space="preserve">The Circuit has only two sources of funding from the assessments which are paid by the two churches in the Circuit. The level of the assessment is determined by the Connexion of The Methodist Church in Great Britain. </t>
  </si>
  <si>
    <t xml:space="preserve">Investment is done via two bank accounts. </t>
  </si>
  <si>
    <t>One is an interest-bearing bank account.</t>
  </si>
  <si>
    <t>The second is an account which has Restricted funds which can be transferred if required to the general reserves.</t>
  </si>
  <si>
    <t>Approved by the trustees on 23/02/2025 and signed on their behalf by Aileen Patrick, Circuit Treasurer.</t>
  </si>
  <si>
    <t>31/05</t>
  </si>
  <si>
    <t xml:space="preserve">      Barrhead Representative</t>
  </si>
  <si>
    <t>  Worship</t>
  </si>
  <si>
    <t>  Learning and caring</t>
  </si>
  <si>
    <t xml:space="preserve">  Service point </t>
  </si>
  <si>
    <t>  Evangelism</t>
  </si>
  <si>
    <t>Ch. No.</t>
  </si>
  <si>
    <t>DD</t>
  </si>
  <si>
    <t>B. Transfer</t>
  </si>
  <si>
    <t>Brought forward</t>
  </si>
  <si>
    <t>DD Ross &amp; Liddell Ltd</t>
  </si>
  <si>
    <t>DD Renfrewshire Council</t>
  </si>
  <si>
    <t>DD BT Group</t>
  </si>
  <si>
    <t>Dist Exp Fund District Support</t>
  </si>
  <si>
    <t>OL Wave Payment</t>
  </si>
  <si>
    <t>DD Meth Church Stipend</t>
  </si>
  <si>
    <t>DD James Frew</t>
  </si>
  <si>
    <t>Cheque</t>
  </si>
  <si>
    <t>Dist Refund</t>
  </si>
  <si>
    <t>General Expenses</t>
  </si>
  <si>
    <t>Girvan WAVE HUB</t>
  </si>
  <si>
    <t>Bank Payment</t>
  </si>
  <si>
    <t>DD  Renfrewshire Council</t>
  </si>
  <si>
    <t>OL Meth Insurance</t>
  </si>
  <si>
    <t>TMCP Credit</t>
  </si>
  <si>
    <t>TMCP</t>
  </si>
  <si>
    <t>WAVE payment</t>
  </si>
  <si>
    <t xml:space="preserve">d/d </t>
  </si>
  <si>
    <t>Paisley &amp; Barrhead assessments</t>
  </si>
  <si>
    <t>asssessments</t>
  </si>
  <si>
    <t>Insurance refund</t>
  </si>
  <si>
    <t>OL District Assessment</t>
  </si>
  <si>
    <t>OL Connexion Assessment</t>
  </si>
  <si>
    <t>D/D Ross &amp; Liddell</t>
  </si>
  <si>
    <t>D/D BT Group</t>
  </si>
  <si>
    <t>D/D Meth Church Stipend</t>
  </si>
  <si>
    <t>D/D James Frew</t>
  </si>
  <si>
    <t>CFB closure</t>
  </si>
  <si>
    <t>CFB Drawn</t>
  </si>
  <si>
    <t>BT Group</t>
  </si>
  <si>
    <t>Auto credit CFB</t>
  </si>
  <si>
    <t>D/D Renfrewshire Council</t>
  </si>
  <si>
    <t>ACC CLOSED</t>
  </si>
  <si>
    <t>Debit</t>
  </si>
  <si>
    <t>Credit</t>
  </si>
  <si>
    <t>FOR YEAR ENDED 31 AUGUST 2025</t>
  </si>
  <si>
    <t>Total 2025</t>
  </si>
  <si>
    <t>OL</t>
  </si>
  <si>
    <t>General expenses</t>
  </si>
  <si>
    <t>\/</t>
  </si>
  <si>
    <t>Total</t>
  </si>
  <si>
    <t>Payment from TMCP</t>
  </si>
  <si>
    <t>Payment from CFB</t>
  </si>
  <si>
    <t>FOR THE YEAR ENDED 31 AUGUST 2025</t>
  </si>
  <si>
    <t>TRUSTEES: Rev. Imran Malik</t>
  </si>
  <si>
    <t>Superintendent</t>
  </si>
  <si>
    <t>Ayrshire and Renfrewshire Methodist Circuit is an made up of two churches, namely Paisley Methodist Central Hall and Barrhead Methodist Church.</t>
  </si>
  <si>
    <t>It is an unincorporated association.</t>
  </si>
  <si>
    <t>The calling of the Methodist Church is to respond  to the gospel of God's love in Christ and to do this through:</t>
  </si>
  <si>
    <t>Worship, Learning and caring, Evangelism, Service point.</t>
  </si>
  <si>
    <t>TRUSTEES REPORT</t>
  </si>
  <si>
    <t>This is the final year of this circuit as the Methodist Church in Scotland is amalgamating into one large circuit. This is a good position for us as the circuit as it stands could not have sustained another year as can be seen in the accounts presented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</si>
</sst>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00_);_(* \(#,##0.00\);_(* &quot;-&quot;??_);_(@_)"/>
    <numFmt numFmtId="165" formatCode="0_ ;[Red]\-0\ "/>
    <numFmt numFmtId="166" formatCode="0.00_ ;[Red]\-0.00\ "/>
    <numFmt numFmtId="167" formatCode="&quot;£&quot;#,##0.00"/>
    <numFmt numFmtId="168" formatCode="dd/mm/yyyy;@"/>
    <numFmt numFmtId="169" formatCode="#,##0.00_ ;\-#,##0.00\ "/>
  </numFmts>
  <fonts count="28" x14ac:knownFonts="1">
    <font>
      <sz val="10"/>
      <name val="Arial"/>
    </font>
    <font>
      <sz val="8"/>
      <name val="Arial"/>
      <family val="2"/>
    </font>
    <font>
      <b/>
      <sz val="10"/>
      <name val="Arial"/>
      <family val="2"/>
    </font>
    <font>
      <b/>
      <sz val="10"/>
      <name val="Comic Sans MS"/>
      <family val="4"/>
    </font>
    <font>
      <sz val="10"/>
      <name val="Comic Sans MS"/>
      <family val="4"/>
    </font>
    <font>
      <u/>
      <sz val="10"/>
      <name val="Comic Sans MS"/>
      <family val="4"/>
    </font>
    <font>
      <sz val="10"/>
      <name val="Arial"/>
      <family val="2"/>
    </font>
    <font>
      <sz val="10"/>
      <name val="Arial"/>
      <family val="2"/>
    </font>
    <font>
      <b/>
      <sz val="11"/>
      <color indexed="8"/>
      <name val="Calibri"/>
      <family val="2"/>
    </font>
    <font>
      <sz val="9"/>
      <color indexed="81"/>
      <name val="Tahoma"/>
      <family val="2"/>
    </font>
    <font>
      <b/>
      <sz val="9"/>
      <color indexed="81"/>
      <name val="Tahoma"/>
      <family val="2"/>
    </font>
    <font>
      <sz val="10"/>
      <name val="Times New Roman"/>
      <family val="1"/>
    </font>
    <font>
      <sz val="11"/>
      <name val="Arial"/>
      <family val="2"/>
    </font>
    <font>
      <b/>
      <sz val="11"/>
      <name val="Arial"/>
      <family val="2"/>
    </font>
    <font>
      <sz val="11"/>
      <color theme="1"/>
      <name val="Arial"/>
      <family val="2"/>
      <scheme val="minor"/>
    </font>
    <font>
      <sz val="10"/>
      <color theme="1"/>
      <name val="Arial"/>
      <family val="2"/>
    </font>
    <font>
      <b/>
      <sz val="10"/>
      <color theme="1"/>
      <name val="Arial"/>
      <family val="2"/>
    </font>
    <font>
      <sz val="11"/>
      <color rgb="FF000000"/>
      <name val="Tahoma"/>
      <family val="2"/>
    </font>
    <font>
      <sz val="10"/>
      <name val="Arial"/>
    </font>
    <font>
      <b/>
      <sz val="12"/>
      <name val="Calibri"/>
      <family val="2"/>
    </font>
    <font>
      <sz val="12"/>
      <name val="Calibri"/>
      <family val="2"/>
    </font>
    <font>
      <sz val="28"/>
      <color theme="1"/>
      <name val="Century"/>
      <family val="1"/>
    </font>
    <font>
      <b/>
      <sz val="28"/>
      <color theme="1"/>
      <name val="Century"/>
      <family val="1"/>
    </font>
    <font>
      <b/>
      <sz val="28"/>
      <name val="Century"/>
      <family val="1"/>
    </font>
    <font>
      <sz val="28"/>
      <name val="Century"/>
      <family val="1"/>
    </font>
    <font>
      <sz val="16"/>
      <name val="Arial"/>
      <family val="2"/>
    </font>
    <font>
      <b/>
      <sz val="16"/>
      <name val="Arial"/>
      <family val="2"/>
    </font>
    <font>
      <sz val="14"/>
      <name val="Arial"/>
      <family val="2"/>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top style="thick">
        <color indexed="64"/>
      </top>
      <bottom style="double">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right style="medium">
        <color rgb="FFEEEDE9"/>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7" fillId="0" borderId="0"/>
    <xf numFmtId="0" fontId="14" fillId="0" borderId="0"/>
    <xf numFmtId="43" fontId="18" fillId="0" borderId="0" applyFont="0" applyFill="0" applyBorder="0" applyAlignment="0" applyProtection="0"/>
  </cellStyleXfs>
  <cellXfs count="226">
    <xf numFmtId="0" fontId="0" fillId="0" borderId="0" xfId="0"/>
    <xf numFmtId="14" fontId="0" fillId="0" borderId="0" xfId="0" applyNumberFormat="1"/>
    <xf numFmtId="44" fontId="0" fillId="0" borderId="0" xfId="0" applyNumberFormat="1"/>
    <xf numFmtId="0" fontId="0" fillId="0" borderId="0" xfId="0" applyAlignment="1">
      <alignment horizontal="center" wrapText="1"/>
    </xf>
    <xf numFmtId="0" fontId="0" fillId="0" borderId="1" xfId="0" applyBorder="1"/>
    <xf numFmtId="44" fontId="0" fillId="0" borderId="1" xfId="0" applyNumberFormat="1" applyBorder="1"/>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2" xfId="0" applyBorder="1"/>
    <xf numFmtId="0" fontId="0" fillId="0" borderId="3" xfId="0" applyBorder="1"/>
    <xf numFmtId="0" fontId="0" fillId="0" borderId="4" xfId="0" applyBorder="1" applyAlignment="1">
      <alignment horizontal="center"/>
    </xf>
    <xf numFmtId="0" fontId="0" fillId="0" borderId="5" xfId="0" applyBorder="1"/>
    <xf numFmtId="0" fontId="0" fillId="0" borderId="6" xfId="0" applyBorder="1" applyAlignment="1">
      <alignment horizontal="center"/>
    </xf>
    <xf numFmtId="0" fontId="2" fillId="0" borderId="0" xfId="0" applyFont="1" applyAlignment="1">
      <alignment horizontal="center"/>
    </xf>
    <xf numFmtId="0" fontId="4" fillId="0" borderId="7" xfId="0" applyFont="1" applyBorder="1"/>
    <xf numFmtId="0" fontId="4" fillId="0" borderId="8" xfId="0" applyFont="1" applyBorder="1"/>
    <xf numFmtId="0" fontId="4" fillId="0" borderId="8" xfId="0" applyFont="1" applyBorder="1" applyAlignment="1">
      <alignment horizontal="center"/>
    </xf>
    <xf numFmtId="0" fontId="4" fillId="0" borderId="9" xfId="0" applyFont="1" applyBorder="1" applyAlignment="1">
      <alignment horizontal="center"/>
    </xf>
    <xf numFmtId="0" fontId="4" fillId="0" borderId="3" xfId="0" applyFont="1" applyBorder="1"/>
    <xf numFmtId="0" fontId="4" fillId="0" borderId="1" xfId="0" applyFont="1" applyBorder="1"/>
    <xf numFmtId="0" fontId="4" fillId="0" borderId="1" xfId="0" applyFont="1" applyBorder="1" applyAlignment="1">
      <alignment horizontal="center"/>
    </xf>
    <xf numFmtId="0" fontId="4" fillId="0" borderId="10" xfId="0" applyFont="1" applyBorder="1" applyAlignment="1">
      <alignment horizontal="center"/>
    </xf>
    <xf numFmtId="0" fontId="5" fillId="0" borderId="10"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wrapText="1"/>
    </xf>
    <xf numFmtId="0" fontId="3" fillId="0" borderId="12" xfId="0" applyFont="1" applyBorder="1" applyAlignment="1">
      <alignment horizontal="center" wrapText="1"/>
    </xf>
    <xf numFmtId="0" fontId="2" fillId="0" borderId="13" xfId="0" applyFont="1" applyBorder="1"/>
    <xf numFmtId="0" fontId="2" fillId="0" borderId="14" xfId="0" applyFont="1" applyBorder="1" applyAlignment="1">
      <alignment horizontal="right"/>
    </xf>
    <xf numFmtId="0" fontId="2" fillId="0" borderId="14" xfId="0" applyFont="1" applyBorder="1"/>
    <xf numFmtId="0" fontId="2" fillId="0" borderId="15" xfId="0" applyFont="1" applyBorder="1"/>
    <xf numFmtId="0" fontId="2" fillId="0" borderId="15"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8" xfId="0" applyFont="1" applyBorder="1" applyAlignment="1">
      <alignment horizontal="center" wrapText="1"/>
    </xf>
    <xf numFmtId="0" fontId="2" fillId="0" borderId="16" xfId="0" applyFont="1" applyBorder="1" applyAlignment="1">
      <alignment horizontal="left"/>
    </xf>
    <xf numFmtId="0" fontId="2" fillId="0" borderId="19" xfId="0" applyFont="1" applyBorder="1" applyAlignment="1">
      <alignment horizontal="center" wrapText="1"/>
    </xf>
    <xf numFmtId="0" fontId="7" fillId="0" borderId="0" xfId="0" applyFont="1"/>
    <xf numFmtId="44" fontId="7" fillId="0" borderId="0" xfId="0" applyNumberFormat="1" applyFont="1" applyAlignment="1">
      <alignment horizontal="center" wrapText="1"/>
    </xf>
    <xf numFmtId="44" fontId="7" fillId="0" borderId="0" xfId="0" applyNumberFormat="1" applyFont="1"/>
    <xf numFmtId="0" fontId="0" fillId="0" borderId="0" xfId="0" applyAlignment="1">
      <alignment wrapText="1"/>
    </xf>
    <xf numFmtId="44" fontId="0" fillId="0" borderId="0" xfId="0" applyNumberFormat="1" applyAlignment="1">
      <alignment horizontal="center" wrapText="1"/>
    </xf>
    <xf numFmtId="44" fontId="0" fillId="0" borderId="0" xfId="0" applyNumberFormat="1" applyAlignment="1">
      <alignment horizontal="center"/>
    </xf>
    <xf numFmtId="0" fontId="8" fillId="0" borderId="0" xfId="0" applyFont="1" applyAlignment="1">
      <alignment horizontal="right"/>
    </xf>
    <xf numFmtId="0" fontId="8" fillId="0" borderId="0" xfId="0" applyFont="1" applyAlignment="1">
      <alignment horizontal="center"/>
    </xf>
    <xf numFmtId="0" fontId="8" fillId="0" borderId="0" xfId="0" applyFont="1" applyAlignment="1">
      <alignment horizontal="left"/>
    </xf>
    <xf numFmtId="0" fontId="8" fillId="0" borderId="0" xfId="0" applyFont="1"/>
    <xf numFmtId="16" fontId="8" fillId="0" borderId="0" xfId="0" quotePrefix="1" applyNumberFormat="1" applyFont="1" applyAlignment="1">
      <alignment horizontal="center"/>
    </xf>
    <xf numFmtId="0" fontId="8" fillId="0" borderId="0" xfId="0" quotePrefix="1" applyFont="1" applyAlignment="1">
      <alignment horizontal="center"/>
    </xf>
    <xf numFmtId="1" fontId="0" fillId="0" borderId="0" xfId="0" applyNumberFormat="1"/>
    <xf numFmtId="2" fontId="0" fillId="0" borderId="0" xfId="0" applyNumberFormat="1"/>
    <xf numFmtId="166" fontId="0" fillId="0" borderId="0" xfId="0" applyNumberFormat="1"/>
    <xf numFmtId="1" fontId="8" fillId="0" borderId="0" xfId="0" applyNumberFormat="1" applyFont="1"/>
    <xf numFmtId="38" fontId="0" fillId="0" borderId="0" xfId="0" applyNumberFormat="1"/>
    <xf numFmtId="38" fontId="0" fillId="0" borderId="21" xfId="0" applyNumberFormat="1" applyBorder="1"/>
    <xf numFmtId="0" fontId="11" fillId="0" borderId="0" xfId="0" applyFont="1" applyAlignment="1">
      <alignment vertical="center"/>
    </xf>
    <xf numFmtId="40" fontId="2" fillId="0" borderId="0" xfId="0" applyNumberFormat="1" applyFont="1"/>
    <xf numFmtId="1" fontId="8" fillId="0" borderId="0" xfId="0" applyNumberFormat="1" applyFont="1" applyAlignment="1">
      <alignment horizontal="center"/>
    </xf>
    <xf numFmtId="38" fontId="0" fillId="0" borderId="22" xfId="0" applyNumberFormat="1" applyBorder="1"/>
    <xf numFmtId="167" fontId="7" fillId="0" borderId="0" xfId="0" applyNumberFormat="1" applyFont="1" applyAlignment="1">
      <alignment horizontal="center" wrapText="1"/>
    </xf>
    <xf numFmtId="167" fontId="0" fillId="0" borderId="0" xfId="0" applyNumberFormat="1"/>
    <xf numFmtId="0" fontId="2" fillId="0" borderId="0" xfId="0" applyFont="1"/>
    <xf numFmtId="0" fontId="2" fillId="0" borderId="14" xfId="0" applyFont="1" applyBorder="1" applyAlignment="1">
      <alignment horizontal="center"/>
    </xf>
    <xf numFmtId="0" fontId="6" fillId="0" borderId="0" xfId="0" applyFont="1"/>
    <xf numFmtId="164" fontId="0" fillId="0" borderId="0" xfId="0" applyNumberFormat="1"/>
    <xf numFmtId="0" fontId="6" fillId="0" borderId="0" xfId="0" applyFont="1" applyAlignment="1">
      <alignment horizontal="center" wrapText="1"/>
    </xf>
    <xf numFmtId="168" fontId="0" fillId="0" borderId="0" xfId="0" applyNumberFormat="1"/>
    <xf numFmtId="14" fontId="2" fillId="0" borderId="0" xfId="0" applyNumberFormat="1" applyFont="1"/>
    <xf numFmtId="0" fontId="6" fillId="0" borderId="1" xfId="0" applyFont="1" applyBorder="1" applyAlignment="1">
      <alignment horizontal="center"/>
    </xf>
    <xf numFmtId="2" fontId="0" fillId="0" borderId="1" xfId="0" applyNumberFormat="1" applyBorder="1"/>
    <xf numFmtId="0" fontId="0" fillId="0" borderId="8" xfId="0" applyBorder="1"/>
    <xf numFmtId="0" fontId="0" fillId="0" borderId="9" xfId="0" applyBorder="1"/>
    <xf numFmtId="0" fontId="0" fillId="0" borderId="4" xfId="0" applyBorder="1"/>
    <xf numFmtId="168" fontId="0" fillId="0" borderId="3" xfId="0" applyNumberFormat="1" applyBorder="1"/>
    <xf numFmtId="2" fontId="0" fillId="0" borderId="4" xfId="0" applyNumberFormat="1" applyBorder="1"/>
    <xf numFmtId="0" fontId="0" fillId="0" borderId="10" xfId="0" applyBorder="1"/>
    <xf numFmtId="2" fontId="0" fillId="0" borderId="12" xfId="0" applyNumberFormat="1" applyBorder="1"/>
    <xf numFmtId="0" fontId="6" fillId="0" borderId="9" xfId="0" applyFont="1" applyBorder="1" applyAlignment="1">
      <alignment horizontal="center"/>
    </xf>
    <xf numFmtId="0" fontId="0" fillId="0" borderId="12" xfId="0" applyBorder="1"/>
    <xf numFmtId="0" fontId="14" fillId="0" borderId="0" xfId="2"/>
    <xf numFmtId="0" fontId="2" fillId="0" borderId="0" xfId="2" applyFont="1" applyAlignment="1">
      <alignment horizontal="left"/>
    </xf>
    <xf numFmtId="0" fontId="14" fillId="0" borderId="0" xfId="2" applyAlignment="1">
      <alignment horizontal="right"/>
    </xf>
    <xf numFmtId="0" fontId="2" fillId="0" borderId="0" xfId="2" applyFont="1"/>
    <xf numFmtId="0" fontId="15" fillId="0" borderId="0" xfId="2" applyFont="1"/>
    <xf numFmtId="0" fontId="15" fillId="0" borderId="0" xfId="2" applyFont="1" applyAlignment="1">
      <alignment horizontal="right"/>
    </xf>
    <xf numFmtId="0" fontId="2" fillId="0" borderId="0" xfId="2" applyFont="1" applyAlignment="1">
      <alignment horizontal="center"/>
    </xf>
    <xf numFmtId="3" fontId="15" fillId="0" borderId="0" xfId="2" applyNumberFormat="1" applyFont="1"/>
    <xf numFmtId="3" fontId="2" fillId="0" borderId="0" xfId="2" applyNumberFormat="1" applyFont="1"/>
    <xf numFmtId="3" fontId="6" fillId="0" borderId="0" xfId="2" applyNumberFormat="1" applyFont="1"/>
    <xf numFmtId="0" fontId="6" fillId="0" borderId="0" xfId="2" applyFont="1"/>
    <xf numFmtId="3" fontId="14" fillId="0" borderId="0" xfId="2" applyNumberFormat="1"/>
    <xf numFmtId="3" fontId="2" fillId="0" borderId="25" xfId="2" applyNumberFormat="1" applyFont="1" applyBorder="1"/>
    <xf numFmtId="3" fontId="2" fillId="0" borderId="22" xfId="2" applyNumberFormat="1" applyFont="1" applyBorder="1"/>
    <xf numFmtId="3" fontId="2" fillId="0" borderId="26" xfId="2" applyNumberFormat="1" applyFont="1" applyBorder="1"/>
    <xf numFmtId="0" fontId="6" fillId="0" borderId="0" xfId="2" applyFont="1" applyAlignment="1">
      <alignment horizontal="left"/>
    </xf>
    <xf numFmtId="1" fontId="15" fillId="0" borderId="0" xfId="2" applyNumberFormat="1" applyFont="1"/>
    <xf numFmtId="3" fontId="16" fillId="0" borderId="0" xfId="2" applyNumberFormat="1" applyFont="1"/>
    <xf numFmtId="0" fontId="12" fillId="0" borderId="0" xfId="0" applyFont="1"/>
    <xf numFmtId="14" fontId="12" fillId="0" borderId="0" xfId="0" applyNumberFormat="1" applyFont="1"/>
    <xf numFmtId="2" fontId="12" fillId="0" borderId="0" xfId="0" applyNumberFormat="1" applyFont="1"/>
    <xf numFmtId="0" fontId="17" fillId="0" borderId="28" xfId="0" applyFont="1" applyBorder="1" applyAlignment="1">
      <alignment vertical="top" wrapText="1"/>
    </xf>
    <xf numFmtId="2" fontId="17" fillId="0" borderId="28" xfId="0" applyNumberFormat="1" applyFont="1" applyBorder="1" applyAlignment="1">
      <alignment horizontal="right" vertical="top"/>
    </xf>
    <xf numFmtId="0" fontId="6" fillId="0" borderId="1" xfId="0" applyFont="1" applyBorder="1"/>
    <xf numFmtId="166" fontId="0" fillId="0" borderId="22" xfId="0" applyNumberFormat="1" applyBorder="1"/>
    <xf numFmtId="38" fontId="0" fillId="0" borderId="27" xfId="0" applyNumberFormat="1" applyBorder="1"/>
    <xf numFmtId="14" fontId="6" fillId="0" borderId="0" xfId="0" applyNumberFormat="1" applyFont="1"/>
    <xf numFmtId="0" fontId="2" fillId="0" borderId="18" xfId="0" applyFont="1" applyBorder="1" applyAlignment="1">
      <alignment wrapText="1"/>
    </xf>
    <xf numFmtId="0" fontId="2" fillId="0" borderId="19" xfId="0" applyFont="1" applyBorder="1" applyAlignment="1">
      <alignment wrapText="1"/>
    </xf>
    <xf numFmtId="14" fontId="0" fillId="0" borderId="3" xfId="0" applyNumberFormat="1" applyBorder="1"/>
    <xf numFmtId="0" fontId="6" fillId="0" borderId="8" xfId="0" applyFont="1" applyBorder="1" applyAlignment="1">
      <alignment horizontal="center" wrapText="1"/>
    </xf>
    <xf numFmtId="0" fontId="6" fillId="0" borderId="9" xfId="0" quotePrefix="1" applyFont="1"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0" fillId="0" borderId="1" xfId="0" applyBorder="1" applyAlignment="1">
      <alignment wrapText="1"/>
    </xf>
    <xf numFmtId="2" fontId="0" fillId="0" borderId="1" xfId="0" applyNumberFormat="1" applyBorder="1" applyAlignment="1">
      <alignment horizontal="center"/>
    </xf>
    <xf numFmtId="168" fontId="0" fillId="0" borderId="7" xfId="0" applyNumberFormat="1" applyBorder="1"/>
    <xf numFmtId="0" fontId="6" fillId="0" borderId="8" xfId="0" applyFont="1" applyBorder="1"/>
    <xf numFmtId="2" fontId="0" fillId="0" borderId="8" xfId="0" applyNumberFormat="1" applyBorder="1"/>
    <xf numFmtId="166" fontId="0" fillId="0" borderId="9" xfId="0" applyNumberFormat="1" applyBorder="1"/>
    <xf numFmtId="168" fontId="0" fillId="0" borderId="11" xfId="0" applyNumberFormat="1" applyBorder="1"/>
    <xf numFmtId="2" fontId="0" fillId="0" borderId="10" xfId="0" applyNumberFormat="1" applyBorder="1"/>
    <xf numFmtId="14" fontId="2" fillId="0" borderId="7" xfId="0" applyNumberFormat="1" applyFont="1" applyBorder="1"/>
    <xf numFmtId="0" fontId="7" fillId="0" borderId="8" xfId="0" applyFont="1" applyBorder="1"/>
    <xf numFmtId="2" fontId="0" fillId="0" borderId="9" xfId="0" applyNumberFormat="1" applyBorder="1"/>
    <xf numFmtId="14" fontId="0" fillId="0" borderId="11" xfId="0" applyNumberFormat="1" applyBorder="1"/>
    <xf numFmtId="0" fontId="7" fillId="0" borderId="10" xfId="0" applyFont="1" applyBorder="1"/>
    <xf numFmtId="0" fontId="2" fillId="0" borderId="0" xfId="0" applyFont="1" applyAlignment="1">
      <alignment wrapText="1"/>
    </xf>
    <xf numFmtId="0" fontId="6" fillId="0" borderId="1" xfId="0" applyFont="1" applyBorder="1" applyAlignment="1">
      <alignment wrapText="1"/>
    </xf>
    <xf numFmtId="168" fontId="6" fillId="0" borderId="3" xfId="0" applyNumberFormat="1" applyFont="1" applyBorder="1"/>
    <xf numFmtId="14" fontId="6" fillId="0" borderId="3" xfId="0" applyNumberFormat="1" applyFont="1" applyBorder="1"/>
    <xf numFmtId="2" fontId="0" fillId="0" borderId="0" xfId="0" applyNumberFormat="1" applyAlignment="1">
      <alignment horizontal="center"/>
    </xf>
    <xf numFmtId="0" fontId="12" fillId="0" borderId="7" xfId="0" applyFont="1" applyBorder="1"/>
    <xf numFmtId="0" fontId="12" fillId="0" borderId="3" xfId="0" applyFont="1" applyBorder="1"/>
    <xf numFmtId="0" fontId="12" fillId="0" borderId="11" xfId="0" applyFont="1" applyBorder="1"/>
    <xf numFmtId="0" fontId="13" fillId="0" borderId="7" xfId="0" applyFont="1" applyBorder="1"/>
    <xf numFmtId="14" fontId="12" fillId="0" borderId="3" xfId="0" applyNumberFormat="1" applyFont="1" applyBorder="1"/>
    <xf numFmtId="168" fontId="12" fillId="0" borderId="3" xfId="0" applyNumberFormat="1" applyFont="1" applyBorder="1"/>
    <xf numFmtId="0" fontId="13" fillId="0" borderId="13" xfId="0" applyFont="1" applyBorder="1"/>
    <xf numFmtId="0" fontId="13" fillId="0" borderId="17" xfId="0" applyFont="1" applyBorder="1"/>
    <xf numFmtId="0" fontId="12" fillId="0" borderId="20" xfId="0" applyFont="1" applyBorder="1"/>
    <xf numFmtId="165" fontId="0" fillId="0" borderId="0" xfId="0" applyNumberFormat="1"/>
    <xf numFmtId="0" fontId="2" fillId="0" borderId="8" xfId="0" applyFont="1" applyBorder="1"/>
    <xf numFmtId="0" fontId="0" fillId="0" borderId="0" xfId="0" quotePrefix="1" applyAlignment="1">
      <alignment horizontal="right"/>
    </xf>
    <xf numFmtId="1" fontId="2" fillId="0" borderId="0" xfId="0" applyNumberFormat="1" applyFont="1"/>
    <xf numFmtId="0" fontId="12" fillId="0" borderId="29" xfId="0" applyFont="1" applyBorder="1"/>
    <xf numFmtId="0" fontId="12" fillId="0" borderId="30" xfId="0" applyFont="1" applyBorder="1"/>
    <xf numFmtId="4" fontId="13" fillId="0" borderId="13" xfId="0" applyNumberFormat="1" applyFont="1" applyBorder="1"/>
    <xf numFmtId="4" fontId="13" fillId="0" borderId="17" xfId="0" applyNumberFormat="1" applyFont="1" applyBorder="1"/>
    <xf numFmtId="4" fontId="12" fillId="0" borderId="0" xfId="0" applyNumberFormat="1" applyFont="1"/>
    <xf numFmtId="4" fontId="12" fillId="0" borderId="20" xfId="0" applyNumberFormat="1" applyFont="1" applyBorder="1"/>
    <xf numFmtId="2" fontId="13" fillId="0" borderId="13" xfId="0" applyNumberFormat="1" applyFont="1" applyBorder="1"/>
    <xf numFmtId="2" fontId="13" fillId="0" borderId="17" xfId="0" applyNumberFormat="1" applyFont="1" applyBorder="1"/>
    <xf numFmtId="2" fontId="12" fillId="0" borderId="20" xfId="0" applyNumberFormat="1" applyFont="1" applyBorder="1"/>
    <xf numFmtId="0" fontId="12" fillId="0" borderId="27" xfId="0" applyFont="1" applyBorder="1"/>
    <xf numFmtId="0" fontId="13" fillId="0" borderId="29" xfId="0" applyFont="1" applyBorder="1"/>
    <xf numFmtId="43" fontId="0" fillId="0" borderId="0" xfId="0" applyNumberFormat="1"/>
    <xf numFmtId="40" fontId="8" fillId="0" borderId="0" xfId="0" applyNumberFormat="1" applyFont="1" applyAlignment="1">
      <alignment horizontal="center"/>
    </xf>
    <xf numFmtId="40" fontId="0" fillId="0" borderId="0" xfId="0" applyNumberFormat="1"/>
    <xf numFmtId="40" fontId="7" fillId="0" borderId="0" xfId="0" applyNumberFormat="1" applyFont="1"/>
    <xf numFmtId="38" fontId="0" fillId="0" borderId="4" xfId="0" applyNumberFormat="1" applyBorder="1"/>
    <xf numFmtId="38" fontId="0" fillId="0" borderId="23" xfId="0" applyNumberFormat="1" applyBorder="1"/>
    <xf numFmtId="38" fontId="6" fillId="0" borderId="0" xfId="0" applyNumberFormat="1" applyFont="1"/>
    <xf numFmtId="38" fontId="7" fillId="0" borderId="0" xfId="0" applyNumberFormat="1" applyFont="1"/>
    <xf numFmtId="38" fontId="0" fillId="0" borderId="22" xfId="3" applyNumberFormat="1" applyFont="1" applyBorder="1"/>
    <xf numFmtId="0" fontId="19" fillId="0" borderId="0" xfId="0" applyFont="1" applyAlignment="1">
      <alignment vertical="center"/>
    </xf>
    <xf numFmtId="0" fontId="20" fillId="0" borderId="0" xfId="0" applyFont="1" applyAlignment="1">
      <alignment vertical="center"/>
    </xf>
    <xf numFmtId="0" fontId="21" fillId="0" borderId="0" xfId="2" applyFont="1"/>
    <xf numFmtId="0" fontId="22" fillId="0" borderId="0" xfId="2" applyFont="1" applyAlignment="1">
      <alignment horizontal="center"/>
    </xf>
    <xf numFmtId="0" fontId="23" fillId="0" borderId="0" xfId="0" applyFont="1" applyAlignment="1">
      <alignment horizontal="center"/>
    </xf>
    <xf numFmtId="0" fontId="22" fillId="0" borderId="0" xfId="2" applyFont="1"/>
    <xf numFmtId="0" fontId="23" fillId="0" borderId="0" xfId="0" applyFont="1" applyAlignment="1">
      <alignment horizontal="center" vertical="center"/>
    </xf>
    <xf numFmtId="0" fontId="23" fillId="0" borderId="0" xfId="0" applyFont="1"/>
    <xf numFmtId="0" fontId="24" fillId="0" borderId="0" xfId="0" applyFont="1"/>
    <xf numFmtId="0" fontId="23" fillId="0" borderId="0" xfId="0" applyFont="1" applyAlignment="1">
      <alignment vertical="center"/>
    </xf>
    <xf numFmtId="16" fontId="23" fillId="0" borderId="0" xfId="0" quotePrefix="1"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indent="4"/>
    </xf>
    <xf numFmtId="0" fontId="12" fillId="0" borderId="31" xfId="0" applyFont="1" applyBorder="1"/>
    <xf numFmtId="4" fontId="0" fillId="0" borderId="0" xfId="0" applyNumberFormat="1"/>
    <xf numFmtId="4" fontId="0" fillId="0" borderId="1" xfId="0" applyNumberFormat="1" applyBorder="1"/>
    <xf numFmtId="4" fontId="0" fillId="0" borderId="4" xfId="0" applyNumberFormat="1" applyBorder="1" applyAlignment="1">
      <alignment horizontal="center" wrapText="1"/>
    </xf>
    <xf numFmtId="4" fontId="6" fillId="0" borderId="1" xfId="0" applyNumberFormat="1" applyFont="1" applyBorder="1"/>
    <xf numFmtId="4" fontId="0" fillId="0" borderId="4" xfId="0" applyNumberFormat="1" applyBorder="1"/>
    <xf numFmtId="4" fontId="0" fillId="0" borderId="10" xfId="0" applyNumberFormat="1" applyBorder="1"/>
    <xf numFmtId="1" fontId="12" fillId="0" borderId="0" xfId="0" applyNumberFormat="1" applyFont="1"/>
    <xf numFmtId="4" fontId="0" fillId="0" borderId="13" xfId="0" applyNumberFormat="1" applyBorder="1"/>
    <xf numFmtId="4" fontId="7" fillId="0" borderId="13" xfId="0" applyNumberFormat="1" applyFont="1" applyBorder="1" applyAlignment="1">
      <alignment horizontal="center" wrapText="1"/>
    </xf>
    <xf numFmtId="4" fontId="7" fillId="0" borderId="18" xfId="0" applyNumberFormat="1" applyFont="1" applyBorder="1"/>
    <xf numFmtId="4" fontId="7" fillId="0" borderId="19" xfId="0" applyNumberFormat="1" applyFont="1" applyBorder="1" applyAlignment="1">
      <alignment horizontal="center"/>
    </xf>
    <xf numFmtId="4" fontId="7" fillId="0" borderId="0" xfId="0" applyNumberFormat="1" applyFont="1" applyAlignment="1">
      <alignment horizontal="center" wrapText="1"/>
    </xf>
    <xf numFmtId="4" fontId="7" fillId="0" borderId="18" xfId="0" applyNumberFormat="1" applyFont="1" applyBorder="1" applyAlignment="1">
      <alignment horizontal="center" wrapText="1"/>
    </xf>
    <xf numFmtId="4" fontId="7" fillId="0" borderId="17" xfId="0" applyNumberFormat="1" applyFont="1" applyBorder="1" applyAlignment="1">
      <alignment horizontal="center" wrapText="1"/>
    </xf>
    <xf numFmtId="4" fontId="7" fillId="0" borderId="17" xfId="0" applyNumberFormat="1" applyFont="1" applyBorder="1"/>
    <xf numFmtId="4" fontId="7" fillId="0" borderId="0" xfId="0" applyNumberFormat="1" applyFont="1"/>
    <xf numFmtId="4" fontId="0" fillId="0" borderId="17" xfId="0" applyNumberFormat="1" applyBorder="1"/>
    <xf numFmtId="4" fontId="0" fillId="0" borderId="18" xfId="0" applyNumberFormat="1" applyBorder="1"/>
    <xf numFmtId="4" fontId="0" fillId="0" borderId="0" xfId="0" applyNumberFormat="1" applyAlignment="1">
      <alignment horizontal="center"/>
    </xf>
    <xf numFmtId="4" fontId="7" fillId="0" borderId="19" xfId="0" applyNumberFormat="1" applyFont="1" applyBorder="1"/>
    <xf numFmtId="4" fontId="7" fillId="0" borderId="18" xfId="0" applyNumberFormat="1" applyFont="1" applyBorder="1" applyAlignment="1">
      <alignment horizontal="center"/>
    </xf>
    <xf numFmtId="4" fontId="7" fillId="0" borderId="20" xfId="0" applyNumberFormat="1" applyFont="1" applyBorder="1"/>
    <xf numFmtId="4" fontId="7" fillId="0" borderId="24" xfId="0" applyNumberFormat="1" applyFont="1" applyBorder="1"/>
    <xf numFmtId="4" fontId="7" fillId="0" borderId="23" xfId="0" applyNumberFormat="1" applyFont="1" applyBorder="1"/>
    <xf numFmtId="4" fontId="0" fillId="0" borderId="0" xfId="3" applyNumberFormat="1" applyFont="1"/>
    <xf numFmtId="0" fontId="6" fillId="0" borderId="32" xfId="0" applyFont="1" applyBorder="1" applyAlignment="1">
      <alignment horizontal="center" wrapText="1"/>
    </xf>
    <xf numFmtId="44" fontId="0" fillId="0" borderId="33" xfId="0" applyNumberFormat="1" applyBorder="1"/>
    <xf numFmtId="4" fontId="0" fillId="0" borderId="33" xfId="0" applyNumberFormat="1" applyBorder="1"/>
    <xf numFmtId="4" fontId="6" fillId="0" borderId="18" xfId="0" applyNumberFormat="1" applyFont="1" applyBorder="1" applyAlignment="1">
      <alignment horizontal="center"/>
    </xf>
    <xf numFmtId="168" fontId="12" fillId="0" borderId="0" xfId="0" applyNumberFormat="1" applyFont="1"/>
    <xf numFmtId="4" fontId="0" fillId="0" borderId="0" xfId="0" applyNumberFormat="1" applyAlignment="1">
      <alignment wrapText="1"/>
    </xf>
    <xf numFmtId="169" fontId="0" fillId="0" borderId="0" xfId="0" applyNumberFormat="1"/>
    <xf numFmtId="1" fontId="0" fillId="2" borderId="0" xfId="0" applyNumberFormat="1" applyFill="1"/>
    <xf numFmtId="40" fontId="8" fillId="2" borderId="0" xfId="0" applyNumberFormat="1" applyFont="1" applyFill="1" applyAlignment="1">
      <alignment horizontal="center"/>
    </xf>
    <xf numFmtId="38" fontId="0" fillId="2" borderId="0" xfId="0" applyNumberFormat="1" applyFill="1"/>
    <xf numFmtId="38" fontId="0" fillId="2" borderId="21" xfId="0" applyNumberFormat="1" applyFill="1" applyBorder="1"/>
    <xf numFmtId="38" fontId="0" fillId="2" borderId="27" xfId="0" applyNumberFormat="1" applyFill="1" applyBorder="1"/>
    <xf numFmtId="38" fontId="0" fillId="2" borderId="22" xfId="0" applyNumberFormat="1" applyFill="1" applyBorder="1"/>
    <xf numFmtId="43" fontId="0" fillId="2" borderId="0" xfId="0" applyNumberFormat="1" applyFill="1"/>
    <xf numFmtId="0" fontId="25" fillId="0" borderId="0" xfId="0" applyFont="1"/>
    <xf numFmtId="0" fontId="26" fillId="0" borderId="0" xfId="0" applyFont="1"/>
    <xf numFmtId="0" fontId="27" fillId="0" borderId="0" xfId="0" applyFont="1"/>
    <xf numFmtId="0" fontId="22" fillId="0" borderId="0" xfId="2" applyFont="1" applyAlignment="1">
      <alignment horizontal="center"/>
    </xf>
    <xf numFmtId="0" fontId="23" fillId="0" borderId="0" xfId="0" applyFont="1" applyAlignment="1">
      <alignment horizontal="center"/>
    </xf>
  </cellXfs>
  <cellStyles count="4">
    <cellStyle name="Comma" xfId="3" builtinId="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42</xdr:row>
      <xdr:rowOff>0</xdr:rowOff>
    </xdr:from>
    <xdr:to>
      <xdr:col>3</xdr:col>
      <xdr:colOff>266700</xdr:colOff>
      <xdr:row>42</xdr:row>
      <xdr:rowOff>266700</xdr:rowOff>
    </xdr:to>
    <xdr:pic>
      <xdr:nvPicPr>
        <xdr:cNvPr id="22" name="Picture 21" descr="*">
          <a:extLst>
            <a:ext uri="{FF2B5EF4-FFF2-40B4-BE49-F238E27FC236}">
              <a16:creationId xmlns:a16="http://schemas.microsoft.com/office/drawing/2014/main" id="{D67008BB-7B99-09D1-11A2-694CF41869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12650"/>
          <a:ext cx="2667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43</xdr:row>
      <xdr:rowOff>0</xdr:rowOff>
    </xdr:from>
    <xdr:to>
      <xdr:col>3</xdr:col>
      <xdr:colOff>266700</xdr:colOff>
      <xdr:row>43</xdr:row>
      <xdr:rowOff>266700</xdr:rowOff>
    </xdr:to>
    <xdr:pic>
      <xdr:nvPicPr>
        <xdr:cNvPr id="23" name="Picture 22" descr="*">
          <a:extLst>
            <a:ext uri="{FF2B5EF4-FFF2-40B4-BE49-F238E27FC236}">
              <a16:creationId xmlns:a16="http://schemas.microsoft.com/office/drawing/2014/main" id="{D93D2AE1-5CC8-C7B0-62E5-4D9EEC4A8E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79350"/>
          <a:ext cx="2667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44</xdr:row>
      <xdr:rowOff>0</xdr:rowOff>
    </xdr:from>
    <xdr:to>
      <xdr:col>3</xdr:col>
      <xdr:colOff>266700</xdr:colOff>
      <xdr:row>44</xdr:row>
      <xdr:rowOff>266700</xdr:rowOff>
    </xdr:to>
    <xdr:pic>
      <xdr:nvPicPr>
        <xdr:cNvPr id="24" name="Picture 23" descr="*">
          <a:extLst>
            <a:ext uri="{FF2B5EF4-FFF2-40B4-BE49-F238E27FC236}">
              <a16:creationId xmlns:a16="http://schemas.microsoft.com/office/drawing/2014/main" id="{8A0AC511-5C36-AA3B-6966-3530958ED1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846050"/>
          <a:ext cx="2667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xdr:row>
      <xdr:rowOff>0</xdr:rowOff>
    </xdr:from>
    <xdr:to>
      <xdr:col>3</xdr:col>
      <xdr:colOff>266700</xdr:colOff>
      <xdr:row>45</xdr:row>
      <xdr:rowOff>266700</xdr:rowOff>
    </xdr:to>
    <xdr:pic>
      <xdr:nvPicPr>
        <xdr:cNvPr id="25" name="Picture 24" descr="*">
          <a:extLst>
            <a:ext uri="{FF2B5EF4-FFF2-40B4-BE49-F238E27FC236}">
              <a16:creationId xmlns:a16="http://schemas.microsoft.com/office/drawing/2014/main" id="{DBE19FF3-2B7D-0769-3544-BFEADB8D27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112750"/>
          <a:ext cx="266700"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68</xdr:col>
      <xdr:colOff>1</xdr:colOff>
      <xdr:row>197</xdr:row>
      <xdr:rowOff>133351</xdr:rowOff>
    </xdr:to>
    <xdr:pic>
      <xdr:nvPicPr>
        <xdr:cNvPr id="3" name="Picture 2">
          <a:extLst>
            <a:ext uri="{FF2B5EF4-FFF2-40B4-BE49-F238E27FC236}">
              <a16:creationId xmlns:a16="http://schemas.microsoft.com/office/drawing/2014/main" id="{010DF280-4C15-1B4C-DFDC-C2B46F2564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0800000">
          <a:off x="0" y="317500"/>
          <a:ext cx="41452800" cy="31089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I30"/>
  <sheetViews>
    <sheetView workbookViewId="0">
      <selection activeCell="I30" sqref="A1:I30"/>
    </sheetView>
  </sheetViews>
  <sheetFormatPr defaultRowHeight="12.5" x14ac:dyDescent="0.25"/>
  <cols>
    <col min="2" max="2" width="25.81640625" customWidth="1"/>
    <col min="3" max="8" width="15.6328125" style="6" customWidth="1"/>
    <col min="9" max="9" width="17.6328125" style="6" customWidth="1"/>
  </cols>
  <sheetData>
    <row r="6" spans="1:9" ht="13" thickBot="1" x14ac:dyDescent="0.3"/>
    <row r="7" spans="1:9" ht="15.5" x14ac:dyDescent="0.45">
      <c r="A7" s="15"/>
      <c r="B7" s="16"/>
      <c r="C7" s="17"/>
      <c r="D7" s="17"/>
      <c r="E7" s="17"/>
      <c r="F7" s="17"/>
      <c r="G7" s="17"/>
      <c r="H7" s="17"/>
      <c r="I7" s="18"/>
    </row>
    <row r="8" spans="1:9" ht="16" thickBot="1" x14ac:dyDescent="0.5">
      <c r="A8" s="19"/>
      <c r="B8" s="20"/>
      <c r="C8" s="21" t="s">
        <v>15</v>
      </c>
      <c r="D8" s="22"/>
      <c r="E8" s="23"/>
      <c r="F8" s="23"/>
      <c r="G8" s="21"/>
      <c r="H8" s="21"/>
      <c r="I8" s="24"/>
    </row>
    <row r="9" spans="1:9" ht="15.5" x14ac:dyDescent="0.45">
      <c r="A9" s="19"/>
      <c r="B9" s="20"/>
      <c r="C9" s="21"/>
      <c r="D9" s="25"/>
      <c r="E9" s="25"/>
      <c r="F9" s="25"/>
      <c r="G9" s="21"/>
      <c r="H9" s="21"/>
      <c r="I9" s="24"/>
    </row>
    <row r="10" spans="1:9" ht="15.5" x14ac:dyDescent="0.45">
      <c r="A10" s="19"/>
      <c r="B10" s="20"/>
      <c r="C10" s="21"/>
      <c r="D10" s="21"/>
      <c r="E10" s="21"/>
      <c r="F10" s="21"/>
      <c r="G10" s="21"/>
      <c r="H10" s="21"/>
      <c r="I10" s="24"/>
    </row>
    <row r="11" spans="1:9" s="14" customFormat="1" ht="50" thickBot="1" x14ac:dyDescent="0.55000000000000004">
      <c r="A11" s="26" t="s">
        <v>0</v>
      </c>
      <c r="B11" s="27" t="s">
        <v>1</v>
      </c>
      <c r="C11" s="28" t="s">
        <v>17</v>
      </c>
      <c r="D11" s="28" t="s">
        <v>11</v>
      </c>
      <c r="E11" s="28" t="s">
        <v>12</v>
      </c>
      <c r="F11" s="28" t="s">
        <v>13</v>
      </c>
      <c r="G11" s="28" t="s">
        <v>16</v>
      </c>
      <c r="H11" s="28" t="s">
        <v>14</v>
      </c>
      <c r="I11" s="29" t="s">
        <v>18</v>
      </c>
    </row>
    <row r="12" spans="1:9" ht="18" customHeight="1" x14ac:dyDescent="0.25">
      <c r="A12" s="12"/>
      <c r="B12" s="9"/>
      <c r="C12" s="8"/>
      <c r="D12" s="8"/>
      <c r="E12" s="8"/>
      <c r="F12" s="8"/>
      <c r="G12" s="8"/>
      <c r="H12" s="8"/>
      <c r="I12" s="13"/>
    </row>
    <row r="13" spans="1:9" ht="18" customHeight="1" x14ac:dyDescent="0.25">
      <c r="A13" s="10"/>
      <c r="B13" s="4"/>
      <c r="C13" s="7"/>
      <c r="D13" s="7"/>
      <c r="E13" s="7"/>
      <c r="F13" s="7"/>
      <c r="G13" s="7"/>
      <c r="H13" s="7"/>
      <c r="I13" s="11"/>
    </row>
    <row r="14" spans="1:9" ht="18" customHeight="1" x14ac:dyDescent="0.25">
      <c r="A14" s="10"/>
      <c r="B14" s="4"/>
      <c r="C14" s="7"/>
      <c r="D14" s="7"/>
      <c r="E14" s="7"/>
      <c r="F14" s="7"/>
      <c r="G14" s="7"/>
      <c r="H14" s="7"/>
      <c r="I14" s="11"/>
    </row>
    <row r="15" spans="1:9" ht="18" customHeight="1" x14ac:dyDescent="0.25">
      <c r="A15" s="10"/>
      <c r="B15" s="4"/>
      <c r="C15" s="7"/>
      <c r="D15" s="7"/>
      <c r="E15" s="7"/>
      <c r="F15" s="7"/>
      <c r="G15" s="7"/>
      <c r="H15" s="7"/>
      <c r="I15" s="11"/>
    </row>
    <row r="16" spans="1:9" ht="18" customHeight="1" x14ac:dyDescent="0.25">
      <c r="A16" s="10"/>
      <c r="B16" s="4"/>
      <c r="C16" s="7"/>
      <c r="D16" s="7"/>
      <c r="E16" s="7"/>
      <c r="F16" s="7"/>
      <c r="G16" s="7"/>
      <c r="H16" s="7"/>
      <c r="I16" s="11"/>
    </row>
    <row r="17" spans="1:9" ht="18" customHeight="1" x14ac:dyDescent="0.25">
      <c r="A17" s="10"/>
      <c r="B17" s="4"/>
      <c r="C17" s="7"/>
      <c r="D17" s="7"/>
      <c r="E17" s="7"/>
      <c r="F17" s="7"/>
      <c r="G17" s="7"/>
      <c r="H17" s="7"/>
      <c r="I17" s="11"/>
    </row>
    <row r="18" spans="1:9" ht="18" customHeight="1" x14ac:dyDescent="0.25">
      <c r="A18" s="10"/>
      <c r="B18" s="4"/>
      <c r="C18" s="7"/>
      <c r="D18" s="7"/>
      <c r="E18" s="7"/>
      <c r="F18" s="7"/>
      <c r="G18" s="7"/>
      <c r="H18" s="7"/>
      <c r="I18" s="11"/>
    </row>
    <row r="19" spans="1:9" ht="18" customHeight="1" x14ac:dyDescent="0.25">
      <c r="A19" s="10"/>
      <c r="B19" s="4"/>
      <c r="C19" s="7"/>
      <c r="D19" s="7"/>
      <c r="E19" s="7"/>
      <c r="F19" s="7"/>
      <c r="G19" s="7"/>
      <c r="H19" s="7"/>
      <c r="I19" s="11"/>
    </row>
    <row r="20" spans="1:9" ht="18" customHeight="1" x14ac:dyDescent="0.25">
      <c r="A20" s="10"/>
      <c r="B20" s="4"/>
      <c r="C20" s="7"/>
      <c r="D20" s="7"/>
      <c r="E20" s="7"/>
      <c r="F20" s="7"/>
      <c r="G20" s="7"/>
      <c r="H20" s="7"/>
      <c r="I20" s="11"/>
    </row>
    <row r="21" spans="1:9" ht="18" customHeight="1" x14ac:dyDescent="0.25">
      <c r="A21" s="10"/>
      <c r="B21" s="4"/>
      <c r="C21" s="7"/>
      <c r="D21" s="7"/>
      <c r="E21" s="7"/>
      <c r="F21" s="7"/>
      <c r="G21" s="7"/>
      <c r="H21" s="7"/>
      <c r="I21" s="11"/>
    </row>
    <row r="22" spans="1:9" ht="18" customHeight="1" x14ac:dyDescent="0.25">
      <c r="A22" s="10"/>
      <c r="B22" s="4"/>
      <c r="C22" s="7"/>
      <c r="D22" s="7"/>
      <c r="E22" s="7"/>
      <c r="F22" s="7"/>
      <c r="G22" s="7"/>
      <c r="H22" s="7"/>
      <c r="I22" s="11"/>
    </row>
    <row r="23" spans="1:9" ht="18" customHeight="1" x14ac:dyDescent="0.25">
      <c r="A23" s="10"/>
      <c r="B23" s="4"/>
      <c r="C23" s="7"/>
      <c r="D23" s="7"/>
      <c r="E23" s="7"/>
      <c r="F23" s="7"/>
      <c r="G23" s="7"/>
      <c r="H23" s="7"/>
      <c r="I23" s="11"/>
    </row>
    <row r="24" spans="1:9" ht="18" customHeight="1" x14ac:dyDescent="0.25">
      <c r="A24" s="10"/>
      <c r="B24" s="4"/>
      <c r="C24" s="7"/>
      <c r="D24" s="7"/>
      <c r="E24" s="7"/>
      <c r="F24" s="7"/>
      <c r="G24" s="7"/>
      <c r="H24" s="7"/>
      <c r="I24" s="11"/>
    </row>
    <row r="25" spans="1:9" ht="18" customHeight="1" x14ac:dyDescent="0.25">
      <c r="A25" s="10"/>
      <c r="B25" s="4"/>
      <c r="C25" s="7"/>
      <c r="D25" s="7"/>
      <c r="E25" s="7"/>
      <c r="F25" s="7"/>
      <c r="G25" s="7"/>
      <c r="H25" s="7"/>
      <c r="I25" s="11"/>
    </row>
    <row r="26" spans="1:9" ht="18" customHeight="1" x14ac:dyDescent="0.25">
      <c r="A26" s="10"/>
      <c r="B26" s="4"/>
      <c r="C26" s="7"/>
      <c r="D26" s="7"/>
      <c r="E26" s="7"/>
      <c r="F26" s="7"/>
      <c r="G26" s="7"/>
      <c r="H26" s="7"/>
      <c r="I26" s="11"/>
    </row>
    <row r="27" spans="1:9" ht="18" customHeight="1" x14ac:dyDescent="0.25">
      <c r="A27" s="10"/>
      <c r="B27" s="4"/>
      <c r="C27" s="7"/>
      <c r="D27" s="7"/>
      <c r="E27" s="7"/>
      <c r="F27" s="7"/>
      <c r="G27" s="7"/>
      <c r="H27" s="7"/>
      <c r="I27" s="11"/>
    </row>
    <row r="28" spans="1:9" ht="18" customHeight="1" x14ac:dyDescent="0.25">
      <c r="A28" s="10"/>
      <c r="B28" s="4"/>
      <c r="C28" s="7"/>
      <c r="D28" s="7"/>
      <c r="E28" s="7"/>
      <c r="F28" s="7"/>
      <c r="G28" s="7"/>
      <c r="H28" s="7"/>
      <c r="I28" s="11"/>
    </row>
    <row r="29" spans="1:9" ht="18" customHeight="1" x14ac:dyDescent="0.25">
      <c r="A29" s="10"/>
      <c r="B29" s="4"/>
      <c r="C29" s="7"/>
      <c r="D29" s="7"/>
      <c r="E29" s="7"/>
      <c r="F29" s="7"/>
      <c r="G29" s="7"/>
      <c r="H29" s="7"/>
      <c r="I29" s="11"/>
    </row>
    <row r="30" spans="1:9" ht="18" customHeight="1" x14ac:dyDescent="0.25">
      <c r="A30" s="10"/>
      <c r="B30" s="4"/>
      <c r="C30" s="7"/>
      <c r="D30" s="7"/>
      <c r="E30" s="7"/>
      <c r="F30" s="7"/>
      <c r="G30" s="7"/>
      <c r="H30" s="7"/>
      <c r="I30" s="11"/>
    </row>
  </sheetData>
  <phoneticPr fontId="1" type="noConversion"/>
  <printOptions horizontalCentered="1" verticalCentered="1"/>
  <pageMargins left="0.19685039370078741" right="0.19685039370078741" top="0.78740157480314965" bottom="0.19685039370078741" header="0.51181102362204722" footer="0.51181102362204722"/>
  <pageSetup paperSize="9" orientation="landscape" r:id="rId1"/>
  <headerFooter alignWithMargins="0">
    <oddHeader xml:space="preserve">&amp;C&amp;"Comic Sans MS,Bold"&amp;16Ayrshire &amp; Renfrewshire
Circuit Expense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73"/>
  <sheetViews>
    <sheetView topLeftCell="A134" zoomScale="115" zoomScaleNormal="115" workbookViewId="0">
      <selection activeCell="H23" sqref="H23"/>
    </sheetView>
  </sheetViews>
  <sheetFormatPr defaultRowHeight="12.5" x14ac:dyDescent="0.25"/>
  <cols>
    <col min="1" max="1" width="15.36328125" bestFit="1" customWidth="1"/>
    <col min="2" max="2" width="30.81640625" customWidth="1"/>
    <col min="4" max="4" width="12.1796875" style="54" bestFit="1" customWidth="1"/>
    <col min="5" max="5" width="12.81640625" style="54" bestFit="1" customWidth="1"/>
    <col min="6" max="6" width="12.81640625" style="54" customWidth="1"/>
    <col min="7" max="7" width="10.36328125" customWidth="1"/>
    <col min="8" max="8" width="10.81640625" style="55" customWidth="1"/>
    <col min="9" max="9" width="15.1796875" style="54" customWidth="1"/>
    <col min="10" max="10" width="52.36328125" customWidth="1"/>
    <col min="11" max="11" width="10.08984375" bestFit="1" customWidth="1"/>
    <col min="12" max="12" width="10" customWidth="1"/>
  </cols>
  <sheetData>
    <row r="1" spans="1:15" x14ac:dyDescent="0.25">
      <c r="E1" s="54">
        <v>-1</v>
      </c>
    </row>
    <row r="2" spans="1:15" x14ac:dyDescent="0.25">
      <c r="A2" t="s">
        <v>0</v>
      </c>
      <c r="B2" t="s">
        <v>1</v>
      </c>
      <c r="C2" t="s">
        <v>5</v>
      </c>
      <c r="D2" s="54" t="s">
        <v>2</v>
      </c>
      <c r="E2" s="54" t="s">
        <v>3</v>
      </c>
      <c r="F2" s="54" t="s">
        <v>4</v>
      </c>
      <c r="G2" s="45"/>
    </row>
    <row r="3" spans="1:15" ht="14" x14ac:dyDescent="0.3">
      <c r="A3" s="102"/>
      <c r="B3" s="101"/>
      <c r="C3" s="101"/>
      <c r="D3" s="103"/>
      <c r="E3" s="103"/>
      <c r="H3" s="1"/>
      <c r="I3" s="1"/>
      <c r="J3" s="1"/>
      <c r="K3" s="1"/>
      <c r="L3" s="1"/>
      <c r="M3" s="1"/>
      <c r="N3" s="1"/>
      <c r="O3" s="1"/>
    </row>
    <row r="4" spans="1:15" ht="14" x14ac:dyDescent="0.3">
      <c r="A4" s="102">
        <v>45535</v>
      </c>
      <c r="B4" s="1" t="s">
        <v>209</v>
      </c>
      <c r="C4" s="101"/>
      <c r="D4" s="182"/>
      <c r="E4" s="152"/>
      <c r="F4" s="182">
        <v>48874.87</v>
      </c>
      <c r="G4" s="1"/>
      <c r="H4"/>
      <c r="I4"/>
      <c r="L4" s="1"/>
      <c r="M4" s="1"/>
      <c r="N4" s="1"/>
      <c r="O4" s="1"/>
    </row>
    <row r="5" spans="1:15" ht="14" x14ac:dyDescent="0.3">
      <c r="A5" s="102">
        <v>45537</v>
      </c>
      <c r="B5" s="109" t="s">
        <v>210</v>
      </c>
      <c r="C5" s="101"/>
      <c r="D5" s="182">
        <v>14</v>
      </c>
      <c r="E5" s="152"/>
      <c r="F5" s="182">
        <f>F4+E5-D5</f>
        <v>48860.87</v>
      </c>
      <c r="G5" s="1"/>
      <c r="H5"/>
      <c r="I5"/>
      <c r="L5" s="1"/>
      <c r="M5" s="1"/>
      <c r="N5" s="1"/>
      <c r="O5" s="1"/>
    </row>
    <row r="6" spans="1:15" ht="14" x14ac:dyDescent="0.3">
      <c r="A6" s="102">
        <v>45537</v>
      </c>
      <c r="B6" s="109" t="s">
        <v>211</v>
      </c>
      <c r="C6" s="101"/>
      <c r="D6" s="182">
        <v>312</v>
      </c>
      <c r="E6" s="182"/>
      <c r="F6" s="182">
        <f t="shared" ref="F6:F49" si="0">F5+E6-D6</f>
        <v>48548.87</v>
      </c>
      <c r="G6" s="1"/>
      <c r="H6"/>
      <c r="I6"/>
      <c r="L6" s="1"/>
      <c r="M6" s="1"/>
      <c r="N6" s="1"/>
      <c r="O6" s="1"/>
    </row>
    <row r="7" spans="1:15" ht="14" x14ac:dyDescent="0.3">
      <c r="A7" s="102">
        <v>45541</v>
      </c>
      <c r="B7" s="109" t="s">
        <v>212</v>
      </c>
      <c r="C7" s="101"/>
      <c r="D7" s="182">
        <v>61.16</v>
      </c>
      <c r="E7" s="182"/>
      <c r="F7" s="182">
        <f t="shared" si="0"/>
        <v>48487.71</v>
      </c>
      <c r="G7" s="1"/>
      <c r="H7"/>
      <c r="I7"/>
      <c r="L7" s="1"/>
      <c r="M7" s="1"/>
      <c r="N7" s="1"/>
      <c r="O7" s="1"/>
    </row>
    <row r="8" spans="1:15" ht="14" x14ac:dyDescent="0.3">
      <c r="A8" s="102">
        <v>45545</v>
      </c>
      <c r="B8" s="109" t="s">
        <v>217</v>
      </c>
      <c r="C8" s="101">
        <v>1928</v>
      </c>
      <c r="D8" s="182">
        <v>138.1</v>
      </c>
      <c r="E8" s="182"/>
      <c r="F8" s="182">
        <f t="shared" si="0"/>
        <v>48349.61</v>
      </c>
      <c r="G8" s="1"/>
      <c r="H8"/>
      <c r="I8"/>
      <c r="L8" s="1"/>
      <c r="M8" s="1"/>
      <c r="N8" s="1"/>
      <c r="O8" s="1"/>
    </row>
    <row r="9" spans="1:15" ht="14" x14ac:dyDescent="0.3">
      <c r="A9" s="102">
        <v>45561</v>
      </c>
      <c r="B9" s="109" t="s">
        <v>213</v>
      </c>
      <c r="C9" s="101"/>
      <c r="D9" s="182"/>
      <c r="E9" s="182">
        <v>1132</v>
      </c>
      <c r="F9" s="182">
        <f t="shared" si="0"/>
        <v>49481.61</v>
      </c>
      <c r="G9" s="1"/>
      <c r="H9"/>
      <c r="I9"/>
      <c r="L9" s="1"/>
      <c r="M9" s="1"/>
      <c r="N9" s="1"/>
      <c r="O9" s="1"/>
    </row>
    <row r="10" spans="1:15" ht="14" x14ac:dyDescent="0.3">
      <c r="A10" s="102"/>
      <c r="B10" s="109" t="s">
        <v>214</v>
      </c>
      <c r="C10" s="101"/>
      <c r="D10" s="182">
        <v>35650</v>
      </c>
      <c r="E10" s="182"/>
      <c r="F10" s="182">
        <f t="shared" si="0"/>
        <v>13831.61</v>
      </c>
      <c r="G10" s="1"/>
      <c r="H10"/>
      <c r="I10"/>
      <c r="L10" s="1"/>
      <c r="M10" s="1"/>
      <c r="N10" s="1"/>
      <c r="O10" s="1"/>
    </row>
    <row r="11" spans="1:15" ht="14" x14ac:dyDescent="0.3">
      <c r="A11" s="102"/>
      <c r="B11" s="109" t="s">
        <v>215</v>
      </c>
      <c r="C11" s="101"/>
      <c r="D11" s="182">
        <v>3883.86</v>
      </c>
      <c r="E11" s="182"/>
      <c r="F11" s="182">
        <f t="shared" si="0"/>
        <v>9947.75</v>
      </c>
      <c r="G11" s="1"/>
      <c r="H11"/>
      <c r="I11"/>
      <c r="L11" s="1"/>
      <c r="M11" s="1"/>
      <c r="N11" s="1"/>
      <c r="O11" s="1"/>
    </row>
    <row r="12" spans="1:15" ht="14" x14ac:dyDescent="0.3">
      <c r="A12" s="102">
        <v>45562</v>
      </c>
      <c r="B12" s="109" t="s">
        <v>216</v>
      </c>
      <c r="C12" s="101"/>
      <c r="D12" s="182">
        <v>17.989999999999998</v>
      </c>
      <c r="E12" s="182"/>
      <c r="F12" s="182">
        <f t="shared" si="0"/>
        <v>9929.76</v>
      </c>
      <c r="G12" s="1"/>
      <c r="H12"/>
      <c r="I12"/>
      <c r="L12" s="1"/>
      <c r="M12" s="1"/>
      <c r="N12" s="1"/>
      <c r="O12" s="1"/>
    </row>
    <row r="13" spans="1:15" ht="14" x14ac:dyDescent="0.3">
      <c r="A13" s="102"/>
      <c r="B13" s="109" t="s">
        <v>215</v>
      </c>
      <c r="C13" s="101"/>
      <c r="D13" s="182">
        <v>15.26</v>
      </c>
      <c r="E13" s="182"/>
      <c r="F13" s="182">
        <f t="shared" si="0"/>
        <v>9914.5</v>
      </c>
      <c r="G13" s="1"/>
      <c r="H13"/>
      <c r="I13"/>
      <c r="L13" s="1"/>
      <c r="M13" s="1"/>
      <c r="N13" s="1"/>
      <c r="O13" s="1"/>
    </row>
    <row r="14" spans="1:15" ht="14" x14ac:dyDescent="0.3">
      <c r="A14" s="102"/>
      <c r="B14" s="109" t="s">
        <v>217</v>
      </c>
      <c r="C14" s="101">
        <v>1981</v>
      </c>
      <c r="D14" s="182">
        <v>398</v>
      </c>
      <c r="E14" s="182"/>
      <c r="F14" s="182">
        <f t="shared" si="0"/>
        <v>9516.5</v>
      </c>
      <c r="G14" s="1"/>
      <c r="H14"/>
      <c r="I14"/>
      <c r="L14" s="1"/>
      <c r="M14" s="1"/>
      <c r="N14" s="1"/>
      <c r="O14" s="1"/>
    </row>
    <row r="15" spans="1:15" ht="14" x14ac:dyDescent="0.3">
      <c r="A15" s="102">
        <v>45566</v>
      </c>
      <c r="B15" s="1" t="s">
        <v>222</v>
      </c>
      <c r="C15" s="101"/>
      <c r="D15" s="182">
        <v>312</v>
      </c>
      <c r="E15" s="182"/>
      <c r="F15" s="182">
        <f t="shared" si="0"/>
        <v>9204.5</v>
      </c>
      <c r="G15" s="1"/>
      <c r="H15"/>
      <c r="I15"/>
      <c r="L15" s="1"/>
      <c r="M15" s="1"/>
      <c r="N15" s="1"/>
      <c r="O15" s="1"/>
    </row>
    <row r="16" spans="1:15" ht="14" x14ac:dyDescent="0.3">
      <c r="A16" s="102">
        <v>45567</v>
      </c>
      <c r="B16" s="1" t="s">
        <v>210</v>
      </c>
      <c r="C16" s="101"/>
      <c r="D16" s="182">
        <v>14</v>
      </c>
      <c r="E16" s="182"/>
      <c r="F16" s="182">
        <f t="shared" si="0"/>
        <v>9190.5</v>
      </c>
      <c r="G16" s="1"/>
      <c r="H16"/>
      <c r="I16"/>
      <c r="L16" s="1"/>
      <c r="M16" s="1"/>
      <c r="N16" s="1"/>
      <c r="O16" s="1"/>
    </row>
    <row r="17" spans="1:15" ht="14" x14ac:dyDescent="0.3">
      <c r="A17" s="102"/>
      <c r="B17" s="1" t="s">
        <v>217</v>
      </c>
      <c r="C17" s="101"/>
      <c r="D17" s="182">
        <v>607</v>
      </c>
      <c r="E17" s="182"/>
      <c r="F17" s="182">
        <f t="shared" si="0"/>
        <v>8583.5</v>
      </c>
      <c r="G17" s="1"/>
      <c r="H17"/>
      <c r="I17"/>
      <c r="L17" s="1"/>
      <c r="M17" s="1"/>
      <c r="N17" s="1"/>
      <c r="O17" s="1"/>
    </row>
    <row r="18" spans="1:15" ht="14" x14ac:dyDescent="0.3">
      <c r="A18" s="102">
        <v>45572</v>
      </c>
      <c r="B18" s="1" t="s">
        <v>212</v>
      </c>
      <c r="C18" s="101"/>
      <c r="D18" s="182">
        <v>61.16</v>
      </c>
      <c r="E18" s="182"/>
      <c r="F18" s="182">
        <f t="shared" si="0"/>
        <v>8522.34</v>
      </c>
      <c r="G18" s="1"/>
      <c r="H18"/>
      <c r="I18"/>
      <c r="L18" s="1"/>
      <c r="M18" s="1"/>
      <c r="N18" s="1"/>
      <c r="O18" s="1"/>
    </row>
    <row r="19" spans="1:15" ht="14" x14ac:dyDescent="0.3">
      <c r="A19" s="102">
        <v>45590</v>
      </c>
      <c r="B19" s="1" t="s">
        <v>216</v>
      </c>
      <c r="C19" s="101"/>
      <c r="D19" s="182">
        <v>17.989999999999998</v>
      </c>
      <c r="E19" s="182"/>
      <c r="F19" s="182">
        <f t="shared" si="0"/>
        <v>8504.35</v>
      </c>
      <c r="G19" s="1"/>
      <c r="H19" s="182"/>
      <c r="I19"/>
      <c r="L19" s="1"/>
      <c r="M19" s="1"/>
      <c r="N19" s="1"/>
      <c r="O19" s="1"/>
    </row>
    <row r="20" spans="1:15" ht="14" x14ac:dyDescent="0.3">
      <c r="A20" s="102">
        <v>45593</v>
      </c>
      <c r="B20" s="1" t="s">
        <v>215</v>
      </c>
      <c r="C20" s="101"/>
      <c r="D20" s="182">
        <v>3648.3</v>
      </c>
      <c r="E20" s="182"/>
      <c r="F20" s="182">
        <f t="shared" si="0"/>
        <v>4856.05</v>
      </c>
      <c r="G20" s="1"/>
      <c r="H20"/>
      <c r="I20"/>
      <c r="L20" s="1"/>
      <c r="M20" s="1"/>
      <c r="N20" s="1"/>
      <c r="O20" s="1"/>
    </row>
    <row r="21" spans="1:15" ht="14" x14ac:dyDescent="0.3">
      <c r="A21" s="102">
        <v>45594</v>
      </c>
      <c r="B21" s="1" t="s">
        <v>223</v>
      </c>
      <c r="C21" s="101"/>
      <c r="D21" s="182">
        <v>280</v>
      </c>
      <c r="E21" s="182"/>
      <c r="F21" s="182">
        <f t="shared" si="0"/>
        <v>4576.05</v>
      </c>
      <c r="G21" s="1"/>
      <c r="H21"/>
      <c r="I21"/>
      <c r="L21" s="1"/>
      <c r="M21" s="1"/>
      <c r="N21" s="1"/>
      <c r="O21" s="1"/>
    </row>
    <row r="22" spans="1:15" ht="14" x14ac:dyDescent="0.3">
      <c r="A22" s="102"/>
      <c r="B22" s="1" t="s">
        <v>223</v>
      </c>
      <c r="C22" s="101"/>
      <c r="D22" s="182">
        <v>802.94</v>
      </c>
      <c r="E22" s="182"/>
      <c r="F22" s="182">
        <f t="shared" si="0"/>
        <v>3773.11</v>
      </c>
      <c r="G22" s="1"/>
      <c r="H22"/>
      <c r="I22"/>
      <c r="L22" s="1"/>
      <c r="M22" s="1"/>
      <c r="N22" s="1"/>
      <c r="O22" s="1"/>
    </row>
    <row r="23" spans="1:15" ht="14" x14ac:dyDescent="0.3">
      <c r="A23" s="102"/>
      <c r="B23" s="1" t="s">
        <v>215</v>
      </c>
      <c r="C23" s="101"/>
      <c r="D23" s="182">
        <v>14.22</v>
      </c>
      <c r="E23" s="182"/>
      <c r="F23" s="182">
        <f t="shared" si="0"/>
        <v>3758.8900000000003</v>
      </c>
      <c r="G23" s="1"/>
      <c r="H23"/>
      <c r="I23"/>
      <c r="L23" s="1"/>
      <c r="M23" s="1"/>
      <c r="N23" s="1"/>
      <c r="O23" s="1"/>
    </row>
    <row r="24" spans="1:15" ht="14" x14ac:dyDescent="0.3">
      <c r="A24" s="102">
        <v>45596</v>
      </c>
      <c r="B24" s="1" t="s">
        <v>224</v>
      </c>
      <c r="C24" s="101"/>
      <c r="D24" s="182"/>
      <c r="E24" s="182">
        <v>30000</v>
      </c>
      <c r="F24" s="182">
        <f t="shared" si="0"/>
        <v>33758.89</v>
      </c>
      <c r="G24" s="1"/>
      <c r="H24"/>
      <c r="I24"/>
      <c r="L24" s="1"/>
      <c r="M24" s="1"/>
      <c r="N24" s="1"/>
      <c r="O24" s="1"/>
    </row>
    <row r="25" spans="1:15" ht="14" x14ac:dyDescent="0.3">
      <c r="A25" s="102">
        <v>45597</v>
      </c>
      <c r="B25" s="1" t="s">
        <v>211</v>
      </c>
      <c r="C25" s="101"/>
      <c r="D25" s="182">
        <v>312</v>
      </c>
      <c r="E25" s="182"/>
      <c r="F25" s="182">
        <f t="shared" si="0"/>
        <v>33446.89</v>
      </c>
      <c r="G25" s="1"/>
      <c r="H25"/>
      <c r="I25"/>
      <c r="L25" s="1"/>
      <c r="M25" s="1"/>
      <c r="N25" s="1"/>
      <c r="O25" s="1"/>
    </row>
    <row r="26" spans="1:15" ht="14" x14ac:dyDescent="0.3">
      <c r="A26" s="102">
        <v>45600</v>
      </c>
      <c r="B26" s="1" t="s">
        <v>226</v>
      </c>
      <c r="C26" s="101"/>
      <c r="D26" s="182">
        <v>500</v>
      </c>
      <c r="E26" s="182"/>
      <c r="F26" s="182">
        <f t="shared" si="0"/>
        <v>32946.89</v>
      </c>
      <c r="G26" s="1"/>
      <c r="H26"/>
      <c r="I26"/>
      <c r="L26" s="1"/>
      <c r="M26" s="1"/>
      <c r="N26" s="1"/>
      <c r="O26" s="1"/>
    </row>
    <row r="27" spans="1:15" ht="14" x14ac:dyDescent="0.3">
      <c r="A27" s="102"/>
      <c r="B27" s="1" t="s">
        <v>210</v>
      </c>
      <c r="C27" s="101"/>
      <c r="D27" s="182">
        <v>14</v>
      </c>
      <c r="E27" s="182"/>
      <c r="F27" s="182">
        <f t="shared" si="0"/>
        <v>32932.89</v>
      </c>
      <c r="G27" s="1"/>
      <c r="H27"/>
      <c r="I27"/>
      <c r="L27" s="1"/>
      <c r="M27" s="1"/>
      <c r="N27" s="1"/>
      <c r="O27" s="1"/>
    </row>
    <row r="28" spans="1:15" ht="14" x14ac:dyDescent="0.3">
      <c r="A28" s="102">
        <v>45602</v>
      </c>
      <c r="B28" s="1" t="s">
        <v>212</v>
      </c>
      <c r="C28" s="101"/>
      <c r="D28" s="182">
        <v>61.16</v>
      </c>
      <c r="E28" s="182"/>
      <c r="F28" s="182">
        <f t="shared" si="0"/>
        <v>32871.729999999996</v>
      </c>
      <c r="G28" s="1"/>
      <c r="H28"/>
      <c r="I28"/>
      <c r="L28" s="1"/>
      <c r="M28" s="1"/>
      <c r="N28" s="1"/>
      <c r="O28" s="1"/>
    </row>
    <row r="29" spans="1:15" ht="14" x14ac:dyDescent="0.3">
      <c r="A29" s="102">
        <v>45611</v>
      </c>
      <c r="B29" s="1" t="s">
        <v>228</v>
      </c>
      <c r="C29" s="101"/>
      <c r="D29" s="182"/>
      <c r="E29" s="182">
        <v>9058.1</v>
      </c>
      <c r="F29" s="182">
        <f t="shared" si="0"/>
        <v>41929.829999999994</v>
      </c>
      <c r="G29" s="1"/>
      <c r="H29"/>
      <c r="I29"/>
      <c r="L29" s="1"/>
      <c r="M29" s="1"/>
      <c r="N29" s="1"/>
      <c r="O29" s="1"/>
    </row>
    <row r="30" spans="1:15" ht="14" x14ac:dyDescent="0.3">
      <c r="A30" s="102">
        <v>45618</v>
      </c>
      <c r="B30" s="1" t="s">
        <v>230</v>
      </c>
      <c r="C30" s="101"/>
      <c r="D30" s="182"/>
      <c r="E30" s="182">
        <v>110.75</v>
      </c>
      <c r="F30" s="182">
        <f t="shared" si="0"/>
        <v>42040.579999999994</v>
      </c>
      <c r="G30" s="1"/>
      <c r="H30"/>
      <c r="I30"/>
      <c r="L30" s="1"/>
      <c r="M30" s="1"/>
      <c r="N30" s="1"/>
      <c r="O30" s="1"/>
    </row>
    <row r="31" spans="1:15" ht="14" x14ac:dyDescent="0.3">
      <c r="A31" s="102">
        <v>45621</v>
      </c>
      <c r="B31" s="1" t="s">
        <v>215</v>
      </c>
      <c r="C31" s="101"/>
      <c r="D31" s="182">
        <v>3648.3</v>
      </c>
      <c r="E31" s="182"/>
      <c r="F31" s="182">
        <f t="shared" si="0"/>
        <v>38392.279999999992</v>
      </c>
      <c r="G31" s="1"/>
      <c r="H31"/>
      <c r="I31"/>
      <c r="L31" s="1"/>
      <c r="M31" s="1"/>
      <c r="N31" s="1"/>
      <c r="O31" s="1"/>
    </row>
    <row r="32" spans="1:15" ht="14" x14ac:dyDescent="0.3">
      <c r="A32" s="102">
        <v>45622</v>
      </c>
      <c r="B32" s="1" t="s">
        <v>215</v>
      </c>
      <c r="C32" s="101"/>
      <c r="D32" s="182">
        <v>14.22</v>
      </c>
      <c r="E32" s="182"/>
      <c r="F32" s="182">
        <f t="shared" si="0"/>
        <v>38378.05999999999</v>
      </c>
      <c r="G32" s="1"/>
      <c r="H32"/>
      <c r="I32"/>
      <c r="L32" s="1"/>
      <c r="M32" s="1"/>
      <c r="N32" s="1"/>
      <c r="O32" s="1"/>
    </row>
    <row r="33" spans="1:15" ht="14" x14ac:dyDescent="0.3">
      <c r="A33" s="102">
        <v>45625</v>
      </c>
      <c r="B33" s="1" t="s">
        <v>216</v>
      </c>
      <c r="C33" s="101"/>
      <c r="D33" s="182">
        <v>17.989999999999998</v>
      </c>
      <c r="E33" s="182"/>
      <c r="F33" s="182">
        <f t="shared" si="0"/>
        <v>38360.069999999992</v>
      </c>
      <c r="G33" s="1"/>
      <c r="H33" s="182"/>
      <c r="I33"/>
      <c r="L33" s="1"/>
      <c r="M33" s="1"/>
      <c r="N33" s="1"/>
      <c r="O33" s="1"/>
    </row>
    <row r="34" spans="1:15" ht="14" x14ac:dyDescent="0.3">
      <c r="A34" s="102">
        <v>45628</v>
      </c>
      <c r="B34" s="1" t="s">
        <v>210</v>
      </c>
      <c r="C34" s="101"/>
      <c r="D34" s="182">
        <v>14</v>
      </c>
      <c r="E34" s="182"/>
      <c r="F34" s="182">
        <f t="shared" si="0"/>
        <v>38346.069999999992</v>
      </c>
      <c r="G34" s="1"/>
      <c r="H34" s="182"/>
      <c r="I34"/>
      <c r="L34" s="1"/>
      <c r="M34" s="1"/>
      <c r="N34" s="1"/>
      <c r="O34" s="1"/>
    </row>
    <row r="35" spans="1:15" ht="14" x14ac:dyDescent="0.3">
      <c r="A35" s="102">
        <v>45628</v>
      </c>
      <c r="B35" s="1" t="s">
        <v>211</v>
      </c>
      <c r="C35" s="101"/>
      <c r="D35" s="182">
        <v>312</v>
      </c>
      <c r="E35" s="182"/>
      <c r="F35" s="182">
        <f t="shared" si="0"/>
        <v>38034.069999999992</v>
      </c>
      <c r="G35" s="1"/>
      <c r="H35"/>
      <c r="I35"/>
      <c r="L35" s="1"/>
      <c r="M35" s="1"/>
      <c r="N35" s="1"/>
      <c r="O35" s="1"/>
    </row>
    <row r="36" spans="1:15" ht="14" x14ac:dyDescent="0.3">
      <c r="A36" s="102">
        <v>45635</v>
      </c>
      <c r="B36" s="1" t="s">
        <v>212</v>
      </c>
      <c r="C36" s="152"/>
      <c r="D36" s="182">
        <v>61.16</v>
      </c>
      <c r="E36" s="182"/>
      <c r="F36" s="182">
        <f t="shared" si="0"/>
        <v>37972.909999999989</v>
      </c>
      <c r="G36" s="1"/>
      <c r="H36"/>
      <c r="I36"/>
      <c r="L36" s="1"/>
      <c r="M36" s="1"/>
      <c r="N36" s="1"/>
      <c r="O36" s="1"/>
    </row>
    <row r="37" spans="1:15" ht="14" x14ac:dyDescent="0.3">
      <c r="A37" s="102">
        <v>45649</v>
      </c>
      <c r="B37" s="1" t="s">
        <v>215</v>
      </c>
      <c r="C37" s="101"/>
      <c r="D37" s="182">
        <v>3648.3</v>
      </c>
      <c r="E37" s="182"/>
      <c r="F37" s="182">
        <f t="shared" si="0"/>
        <v>34324.609999999986</v>
      </c>
      <c r="G37" s="1"/>
      <c r="H37"/>
      <c r="I37"/>
      <c r="L37" s="1"/>
      <c r="M37" s="1"/>
      <c r="N37" s="1"/>
      <c r="O37" s="1"/>
    </row>
    <row r="38" spans="1:15" ht="14" x14ac:dyDescent="0.3">
      <c r="A38" s="102">
        <v>45650</v>
      </c>
      <c r="B38" s="1" t="s">
        <v>215</v>
      </c>
      <c r="C38" s="101"/>
      <c r="D38" s="182">
        <v>14.21</v>
      </c>
      <c r="E38" s="182"/>
      <c r="F38" s="182">
        <f t="shared" si="0"/>
        <v>34310.399999999987</v>
      </c>
      <c r="G38" s="1"/>
      <c r="H38"/>
      <c r="I38"/>
      <c r="L38" s="1"/>
      <c r="M38" s="1"/>
      <c r="N38" s="1"/>
      <c r="O38" s="1"/>
    </row>
    <row r="39" spans="1:15" ht="14" x14ac:dyDescent="0.3">
      <c r="A39" s="102">
        <v>45653</v>
      </c>
      <c r="B39" s="1" t="s">
        <v>216</v>
      </c>
      <c r="C39" s="101"/>
      <c r="D39" s="182">
        <v>17.989999999999998</v>
      </c>
      <c r="E39" s="182"/>
      <c r="F39" s="182">
        <f t="shared" si="0"/>
        <v>34292.409999999989</v>
      </c>
      <c r="G39" s="1"/>
      <c r="H39" s="182">
        <f>F4-F103</f>
        <v>17311.069999999927</v>
      </c>
      <c r="I39"/>
      <c r="L39" s="1"/>
      <c r="M39" s="1"/>
      <c r="N39" s="1"/>
      <c r="O39" s="1"/>
    </row>
    <row r="40" spans="1:15" ht="14" x14ac:dyDescent="0.3">
      <c r="A40" s="102">
        <v>45658</v>
      </c>
      <c r="B40" s="1" t="s">
        <v>210</v>
      </c>
      <c r="C40" s="101"/>
      <c r="D40" s="182">
        <v>14</v>
      </c>
      <c r="E40" s="182"/>
      <c r="F40" s="182">
        <f t="shared" si="0"/>
        <v>34278.409999999989</v>
      </c>
      <c r="G40" s="1"/>
      <c r="H40"/>
      <c r="I40"/>
      <c r="L40" s="1"/>
      <c r="M40" s="1"/>
      <c r="N40" s="1"/>
      <c r="O40" s="1"/>
    </row>
    <row r="41" spans="1:15" ht="14" x14ac:dyDescent="0.3">
      <c r="A41" s="102">
        <v>45659</v>
      </c>
      <c r="B41" s="1" t="s">
        <v>211</v>
      </c>
      <c r="C41" s="101"/>
      <c r="D41" s="182">
        <v>312</v>
      </c>
      <c r="E41" s="182"/>
      <c r="F41" s="182">
        <f t="shared" si="0"/>
        <v>33966.409999999989</v>
      </c>
      <c r="G41" s="1"/>
      <c r="H41"/>
      <c r="I41"/>
      <c r="L41" s="1"/>
      <c r="M41" s="1"/>
      <c r="N41" s="1"/>
      <c r="O41" s="1"/>
    </row>
    <row r="42" spans="1:15" ht="14" x14ac:dyDescent="0.3">
      <c r="A42" s="102">
        <v>45663</v>
      </c>
      <c r="B42" s="1" t="s">
        <v>212</v>
      </c>
      <c r="C42" s="101"/>
      <c r="D42" s="182">
        <v>61.16</v>
      </c>
      <c r="E42" s="182"/>
      <c r="F42" s="182">
        <f t="shared" si="0"/>
        <v>33905.249999999985</v>
      </c>
      <c r="G42" s="1"/>
      <c r="H42"/>
      <c r="I42"/>
      <c r="L42" s="1"/>
      <c r="M42" s="1"/>
      <c r="N42" s="1"/>
      <c r="O42" s="1"/>
    </row>
    <row r="43" spans="1:15" ht="14" x14ac:dyDescent="0.3">
      <c r="A43" s="102">
        <v>45664</v>
      </c>
      <c r="B43" s="1" t="s">
        <v>217</v>
      </c>
      <c r="C43" s="101">
        <v>1930</v>
      </c>
      <c r="D43" s="182">
        <v>687.43</v>
      </c>
      <c r="E43" s="182"/>
      <c r="F43" s="182">
        <f t="shared" si="0"/>
        <v>33217.819999999985</v>
      </c>
      <c r="G43" s="1"/>
      <c r="H43"/>
      <c r="I43"/>
      <c r="L43" s="1"/>
      <c r="M43" s="1"/>
      <c r="N43" s="1"/>
      <c r="O43" s="1"/>
    </row>
    <row r="44" spans="1:15" ht="14" x14ac:dyDescent="0.3">
      <c r="A44" s="102">
        <v>45666</v>
      </c>
      <c r="B44" s="1" t="s">
        <v>217</v>
      </c>
      <c r="C44">
        <v>1982</v>
      </c>
      <c r="D44" s="152">
        <v>16.8</v>
      </c>
      <c r="E44" s="182"/>
      <c r="F44" s="182">
        <f t="shared" si="0"/>
        <v>33201.019999999982</v>
      </c>
      <c r="G44" s="1"/>
      <c r="H44"/>
      <c r="I44"/>
      <c r="L44" s="1"/>
      <c r="M44" s="1"/>
      <c r="N44" s="1"/>
      <c r="O44" s="1"/>
    </row>
    <row r="45" spans="1:15" ht="14" x14ac:dyDescent="0.3">
      <c r="A45" s="102">
        <v>45668</v>
      </c>
      <c r="B45" s="1" t="s">
        <v>231</v>
      </c>
      <c r="C45" s="101"/>
      <c r="D45" s="182">
        <v>2330</v>
      </c>
      <c r="E45" s="182"/>
      <c r="F45" s="182">
        <f t="shared" si="0"/>
        <v>30871.019999999982</v>
      </c>
      <c r="G45" s="1"/>
      <c r="H45"/>
      <c r="I45"/>
      <c r="L45" s="1"/>
      <c r="M45" s="1"/>
      <c r="N45" s="1"/>
      <c r="O45" s="1"/>
    </row>
    <row r="46" spans="1:15" ht="14" x14ac:dyDescent="0.3">
      <c r="A46" s="102">
        <v>45670</v>
      </c>
      <c r="B46" s="1" t="s">
        <v>232</v>
      </c>
      <c r="C46" s="101"/>
      <c r="D46" s="182">
        <v>8040</v>
      </c>
      <c r="E46" s="182"/>
      <c r="F46" s="182">
        <f t="shared" si="0"/>
        <v>22831.019999999982</v>
      </c>
      <c r="G46" s="1"/>
      <c r="H46"/>
      <c r="I46"/>
      <c r="L46" s="1"/>
      <c r="M46" s="1"/>
      <c r="N46" s="1"/>
      <c r="O46" s="1"/>
    </row>
    <row r="47" spans="1:15" ht="14" x14ac:dyDescent="0.3">
      <c r="A47" s="102">
        <v>45681</v>
      </c>
      <c r="B47" s="1" t="s">
        <v>215</v>
      </c>
      <c r="C47" s="101"/>
      <c r="D47" s="182">
        <v>3648.3</v>
      </c>
      <c r="E47" s="182"/>
      <c r="F47" s="182">
        <f t="shared" si="0"/>
        <v>19182.719999999983</v>
      </c>
      <c r="G47" s="1"/>
      <c r="H47"/>
      <c r="I47"/>
      <c r="L47" s="1"/>
      <c r="M47" s="1"/>
      <c r="N47" s="1"/>
      <c r="O47" s="1"/>
    </row>
    <row r="48" spans="1:15" ht="14" x14ac:dyDescent="0.3">
      <c r="A48" s="102">
        <v>45684</v>
      </c>
      <c r="B48" s="1" t="s">
        <v>215</v>
      </c>
      <c r="C48" s="101"/>
      <c r="D48" s="182">
        <v>14.21</v>
      </c>
      <c r="E48" s="182"/>
      <c r="F48" s="182">
        <f t="shared" si="0"/>
        <v>19168.509999999984</v>
      </c>
      <c r="G48" s="1"/>
      <c r="H48"/>
      <c r="I48"/>
      <c r="L48" s="1"/>
      <c r="M48" s="1"/>
      <c r="N48" s="1"/>
      <c r="O48" s="1"/>
    </row>
    <row r="49" spans="1:15" ht="14" x14ac:dyDescent="0.3">
      <c r="A49" s="102">
        <v>45688</v>
      </c>
      <c r="B49" s="1" t="s">
        <v>216</v>
      </c>
      <c r="C49" s="101"/>
      <c r="D49" s="182">
        <v>17.989999999999998</v>
      </c>
      <c r="E49" s="182"/>
      <c r="F49" s="182">
        <f t="shared" si="0"/>
        <v>19150.519999999982</v>
      </c>
      <c r="G49" s="1"/>
      <c r="H49"/>
      <c r="I49"/>
      <c r="L49" s="1"/>
      <c r="M49" s="1"/>
      <c r="N49" s="1"/>
      <c r="O49" s="1"/>
    </row>
    <row r="50" spans="1:15" ht="14" x14ac:dyDescent="0.3">
      <c r="A50" s="102">
        <v>45691</v>
      </c>
      <c r="B50" s="1" t="s">
        <v>233</v>
      </c>
      <c r="C50" s="101"/>
      <c r="D50" s="182">
        <v>14</v>
      </c>
      <c r="E50" s="182"/>
      <c r="F50" s="182">
        <f>F49+E50-D50</f>
        <v>19136.519999999982</v>
      </c>
      <c r="G50" s="1"/>
      <c r="H50" s="182"/>
      <c r="I50"/>
      <c r="L50" s="1"/>
      <c r="M50" s="1"/>
      <c r="N50" s="1"/>
      <c r="O50" s="1"/>
    </row>
    <row r="51" spans="1:15" ht="14" x14ac:dyDescent="0.3">
      <c r="A51" s="102">
        <v>45694</v>
      </c>
      <c r="B51" s="1" t="s">
        <v>234</v>
      </c>
      <c r="C51" s="101"/>
      <c r="D51" s="182">
        <v>68.48</v>
      </c>
      <c r="E51" s="182"/>
      <c r="F51" s="182">
        <f>F50+E51-D51</f>
        <v>19068.039999999983</v>
      </c>
      <c r="G51" s="1"/>
      <c r="H51"/>
      <c r="I51"/>
      <c r="L51" s="1"/>
      <c r="M51" s="1"/>
      <c r="N51" s="1"/>
      <c r="O51" s="1"/>
    </row>
    <row r="52" spans="1:15" ht="14" x14ac:dyDescent="0.3">
      <c r="A52" s="102">
        <v>45702</v>
      </c>
      <c r="B52" s="1" t="s">
        <v>217</v>
      </c>
      <c r="C52" s="101">
        <v>1931</v>
      </c>
      <c r="D52" s="182">
        <v>279</v>
      </c>
      <c r="E52" s="182"/>
      <c r="F52" s="182">
        <f t="shared" ref="F52:F98" si="1">F51+E52-D52</f>
        <v>18789.039999999983</v>
      </c>
      <c r="G52" s="1"/>
      <c r="H52"/>
      <c r="I52"/>
      <c r="L52" s="1"/>
      <c r="M52" s="1"/>
      <c r="N52" s="1"/>
      <c r="O52" s="1"/>
    </row>
    <row r="53" spans="1:15" ht="14" x14ac:dyDescent="0.3">
      <c r="A53" s="102">
        <v>45712</v>
      </c>
      <c r="B53" s="1" t="s">
        <v>235</v>
      </c>
      <c r="C53" s="101"/>
      <c r="D53" s="182">
        <v>3648.3</v>
      </c>
      <c r="E53" s="182"/>
      <c r="F53" s="182">
        <f t="shared" si="1"/>
        <v>15140.739999999983</v>
      </c>
      <c r="G53" s="1"/>
      <c r="H53"/>
      <c r="I53"/>
      <c r="L53" s="1"/>
      <c r="M53" s="1"/>
      <c r="N53" s="1"/>
      <c r="O53" s="1"/>
    </row>
    <row r="54" spans="1:15" ht="14" x14ac:dyDescent="0.3">
      <c r="A54" s="102">
        <v>45713</v>
      </c>
      <c r="B54" s="1" t="s">
        <v>235</v>
      </c>
      <c r="C54" s="101"/>
      <c r="D54" s="182">
        <v>14.25</v>
      </c>
      <c r="E54" s="182"/>
      <c r="F54" s="182">
        <f t="shared" si="1"/>
        <v>15126.489999999983</v>
      </c>
      <c r="G54" s="1"/>
      <c r="H54"/>
      <c r="I54"/>
      <c r="L54" s="1"/>
      <c r="M54" s="1"/>
      <c r="N54" s="1"/>
      <c r="O54" s="1"/>
    </row>
    <row r="55" spans="1:15" ht="14" x14ac:dyDescent="0.3">
      <c r="A55" s="102">
        <v>45716</v>
      </c>
      <c r="B55" s="1" t="s">
        <v>236</v>
      </c>
      <c r="C55" s="101"/>
      <c r="D55" s="182">
        <v>17.989999999999998</v>
      </c>
      <c r="E55" s="182"/>
      <c r="F55" s="182">
        <f t="shared" si="1"/>
        <v>15108.499999999984</v>
      </c>
      <c r="G55" s="1"/>
      <c r="H55"/>
      <c r="I55"/>
      <c r="L55" s="1"/>
      <c r="M55" s="1"/>
      <c r="N55" s="1"/>
      <c r="O55" s="1"/>
    </row>
    <row r="56" spans="1:15" ht="14" x14ac:dyDescent="0.3">
      <c r="A56" s="102">
        <v>45719</v>
      </c>
      <c r="B56" s="1" t="s">
        <v>233</v>
      </c>
      <c r="C56" s="101"/>
      <c r="D56" s="182">
        <v>14</v>
      </c>
      <c r="E56" s="182"/>
      <c r="F56" s="182">
        <f t="shared" si="1"/>
        <v>15094.499999999984</v>
      </c>
      <c r="G56" s="1"/>
      <c r="H56"/>
      <c r="I56"/>
      <c r="L56" s="1"/>
      <c r="M56" s="1"/>
      <c r="N56" s="1"/>
      <c r="O56" s="1"/>
    </row>
    <row r="57" spans="1:15" ht="14" x14ac:dyDescent="0.3">
      <c r="A57" s="102">
        <v>45726</v>
      </c>
      <c r="B57" s="1" t="s">
        <v>228</v>
      </c>
      <c r="C57" s="101"/>
      <c r="D57" s="182"/>
      <c r="E57" s="182">
        <v>9000</v>
      </c>
      <c r="F57" s="182">
        <f t="shared" si="1"/>
        <v>24094.499999999985</v>
      </c>
      <c r="G57" s="1"/>
      <c r="H57"/>
      <c r="I57"/>
      <c r="L57" s="1"/>
      <c r="M57" s="1"/>
      <c r="N57" s="1"/>
      <c r="O57" s="1"/>
    </row>
    <row r="58" spans="1:15" ht="14" x14ac:dyDescent="0.3">
      <c r="A58" s="102">
        <v>45726</v>
      </c>
      <c r="B58" s="1" t="s">
        <v>239</v>
      </c>
      <c r="C58" s="101"/>
      <c r="D58" s="182">
        <v>69.56</v>
      </c>
      <c r="E58" s="182"/>
      <c r="F58" s="182">
        <f t="shared" si="1"/>
        <v>24024.939999999984</v>
      </c>
      <c r="G58" s="1"/>
      <c r="H58"/>
      <c r="I58"/>
      <c r="L58" s="1"/>
      <c r="M58" s="1"/>
      <c r="N58" s="1"/>
      <c r="O58" s="1"/>
    </row>
    <row r="59" spans="1:15" ht="14" x14ac:dyDescent="0.3">
      <c r="A59" s="102">
        <v>45740</v>
      </c>
      <c r="B59" s="1" t="s">
        <v>235</v>
      </c>
      <c r="C59" s="101"/>
      <c r="D59" s="182">
        <v>3648.3</v>
      </c>
      <c r="E59" s="182"/>
      <c r="F59" s="182">
        <f t="shared" si="1"/>
        <v>20376.639999999985</v>
      </c>
      <c r="G59" s="1"/>
      <c r="H59"/>
      <c r="I59"/>
      <c r="L59" s="1"/>
      <c r="M59" s="1"/>
      <c r="N59" s="1"/>
      <c r="O59" s="1"/>
    </row>
    <row r="60" spans="1:15" ht="14" x14ac:dyDescent="0.3">
      <c r="A60" s="102">
        <v>45741</v>
      </c>
      <c r="B60" s="1" t="s">
        <v>235</v>
      </c>
      <c r="C60" s="101"/>
      <c r="D60" s="182">
        <v>14.22</v>
      </c>
      <c r="E60" s="182"/>
      <c r="F60" s="182">
        <f t="shared" si="1"/>
        <v>20362.419999999984</v>
      </c>
      <c r="G60" s="1"/>
      <c r="H60"/>
      <c r="I60"/>
      <c r="L60" s="1"/>
      <c r="M60" s="1"/>
      <c r="N60" s="1"/>
      <c r="O60" s="1"/>
    </row>
    <row r="61" spans="1:15" ht="14" x14ac:dyDescent="0.3">
      <c r="A61" s="102">
        <v>45744</v>
      </c>
      <c r="B61" s="1" t="s">
        <v>240</v>
      </c>
      <c r="C61" s="101"/>
      <c r="D61" s="182"/>
      <c r="E61" s="182">
        <v>31.41</v>
      </c>
      <c r="F61" s="182">
        <f t="shared" si="1"/>
        <v>20393.829999999984</v>
      </c>
      <c r="G61" s="1"/>
      <c r="H61"/>
      <c r="I61"/>
      <c r="L61" s="1"/>
      <c r="M61" s="1"/>
      <c r="N61" s="1"/>
      <c r="O61" s="1"/>
    </row>
    <row r="62" spans="1:15" ht="14" x14ac:dyDescent="0.3">
      <c r="A62" s="102">
        <v>45744</v>
      </c>
      <c r="B62" s="1" t="s">
        <v>240</v>
      </c>
      <c r="C62" s="101"/>
      <c r="D62" s="182"/>
      <c r="E62" s="182">
        <v>9977.6299999999992</v>
      </c>
      <c r="F62" s="182">
        <f t="shared" si="1"/>
        <v>30371.459999999985</v>
      </c>
      <c r="G62" s="1"/>
      <c r="H62"/>
      <c r="I62"/>
      <c r="L62" s="1"/>
      <c r="M62" s="1"/>
      <c r="N62" s="1"/>
      <c r="O62" s="1"/>
    </row>
    <row r="63" spans="1:15" ht="14" x14ac:dyDescent="0.3">
      <c r="A63" s="102">
        <v>45744</v>
      </c>
      <c r="B63" s="1" t="s">
        <v>236</v>
      </c>
      <c r="C63" s="101"/>
      <c r="D63" s="182">
        <v>17.989999999999998</v>
      </c>
      <c r="E63" s="182"/>
      <c r="F63" s="182">
        <f t="shared" si="1"/>
        <v>30353.469999999983</v>
      </c>
      <c r="G63" s="1"/>
      <c r="H63"/>
      <c r="I63"/>
      <c r="L63" s="1"/>
      <c r="M63" s="1"/>
      <c r="N63" s="1"/>
      <c r="O63" s="1"/>
    </row>
    <row r="64" spans="1:15" ht="14" x14ac:dyDescent="0.3">
      <c r="A64" s="102">
        <v>45748</v>
      </c>
      <c r="B64" s="1" t="s">
        <v>241</v>
      </c>
      <c r="C64" s="101"/>
      <c r="D64" s="182">
        <v>344.72</v>
      </c>
      <c r="E64" s="182"/>
      <c r="F64" s="182">
        <f t="shared" si="1"/>
        <v>30008.749999999982</v>
      </c>
      <c r="G64" s="1"/>
      <c r="H64"/>
      <c r="I64"/>
      <c r="L64" s="1"/>
      <c r="M64" s="1"/>
      <c r="N64" s="1"/>
      <c r="O64" s="1"/>
    </row>
    <row r="65" spans="1:15" ht="14" x14ac:dyDescent="0.3">
      <c r="A65" s="102">
        <v>45749</v>
      </c>
      <c r="B65" s="1" t="s">
        <v>233</v>
      </c>
      <c r="C65" s="101"/>
      <c r="D65" s="182">
        <v>14</v>
      </c>
      <c r="E65" s="182"/>
      <c r="F65" s="182">
        <f t="shared" si="1"/>
        <v>29994.749999999982</v>
      </c>
      <c r="G65" s="1"/>
      <c r="H65"/>
      <c r="I65"/>
      <c r="L65" s="1"/>
      <c r="M65" s="1"/>
      <c r="N65" s="1"/>
      <c r="O65" s="1"/>
    </row>
    <row r="66" spans="1:15" ht="14" x14ac:dyDescent="0.3">
      <c r="A66" s="102">
        <v>45754</v>
      </c>
      <c r="B66" s="1" t="s">
        <v>234</v>
      </c>
      <c r="C66" s="101"/>
      <c r="D66" s="182">
        <v>69.56</v>
      </c>
      <c r="E66" s="182"/>
      <c r="F66" s="182">
        <f t="shared" si="1"/>
        <v>29925.189999999981</v>
      </c>
      <c r="G66" s="1"/>
      <c r="H66"/>
      <c r="I66"/>
      <c r="L66" s="1"/>
      <c r="M66" s="1"/>
      <c r="N66" s="1"/>
      <c r="O66" s="1"/>
    </row>
    <row r="67" spans="1:15" ht="14" x14ac:dyDescent="0.3">
      <c r="A67" s="102">
        <v>45756</v>
      </c>
      <c r="B67" s="1" t="s">
        <v>232</v>
      </c>
      <c r="C67" s="101"/>
      <c r="D67" s="182">
        <v>4020</v>
      </c>
      <c r="E67" s="182"/>
      <c r="F67" s="182">
        <f t="shared" si="1"/>
        <v>25905.189999999981</v>
      </c>
      <c r="G67" s="1"/>
      <c r="H67"/>
      <c r="I67"/>
      <c r="L67" s="1"/>
      <c r="M67" s="1"/>
      <c r="N67" s="1"/>
      <c r="O67" s="1"/>
    </row>
    <row r="68" spans="1:15" ht="14" x14ac:dyDescent="0.3">
      <c r="A68" s="102">
        <v>45756</v>
      </c>
      <c r="B68" s="1" t="s">
        <v>231</v>
      </c>
      <c r="C68" s="101"/>
      <c r="D68" s="182">
        <v>1165</v>
      </c>
      <c r="E68" s="182"/>
      <c r="F68" s="182">
        <f t="shared" si="1"/>
        <v>24740.189999999981</v>
      </c>
      <c r="G68" s="1"/>
      <c r="H68"/>
      <c r="I68"/>
      <c r="L68" s="1"/>
      <c r="M68" s="1"/>
      <c r="N68" s="1"/>
      <c r="O68" s="1"/>
    </row>
    <row r="69" spans="1:15" ht="14" x14ac:dyDescent="0.3">
      <c r="A69" s="102">
        <v>45762</v>
      </c>
      <c r="B69" s="1" t="s">
        <v>228</v>
      </c>
      <c r="C69" s="101"/>
      <c r="D69" s="182"/>
      <c r="E69" s="182">
        <v>9000</v>
      </c>
      <c r="F69" s="182">
        <f t="shared" si="1"/>
        <v>33740.189999999981</v>
      </c>
      <c r="G69" s="1"/>
      <c r="H69"/>
      <c r="I69"/>
      <c r="L69" s="1"/>
      <c r="M69" s="1"/>
      <c r="N69" s="1"/>
      <c r="O69" s="1"/>
    </row>
    <row r="70" spans="1:15" ht="14" x14ac:dyDescent="0.3">
      <c r="A70" s="102">
        <v>45764</v>
      </c>
      <c r="B70" s="1" t="s">
        <v>217</v>
      </c>
      <c r="C70" s="101">
        <v>1932</v>
      </c>
      <c r="D70" s="182">
        <v>329.28</v>
      </c>
      <c r="E70" s="182"/>
      <c r="F70" s="182">
        <f t="shared" si="1"/>
        <v>33410.909999999982</v>
      </c>
      <c r="G70" s="1"/>
      <c r="H70"/>
      <c r="I70"/>
      <c r="L70" s="1"/>
      <c r="M70" s="1"/>
      <c r="N70" s="1"/>
      <c r="O70" s="1"/>
    </row>
    <row r="71" spans="1:15" ht="14" x14ac:dyDescent="0.3">
      <c r="A71" s="102">
        <v>45771</v>
      </c>
      <c r="B71" s="1" t="s">
        <v>235</v>
      </c>
      <c r="C71" s="101"/>
      <c r="D71" s="182">
        <v>3724.47</v>
      </c>
      <c r="E71" s="182"/>
      <c r="F71" s="182">
        <f t="shared" si="1"/>
        <v>29686.439999999981</v>
      </c>
      <c r="G71" s="1"/>
      <c r="H71"/>
      <c r="I71"/>
      <c r="L71" s="1"/>
      <c r="M71" s="1"/>
      <c r="N71" s="1"/>
      <c r="O71" s="1"/>
    </row>
    <row r="72" spans="1:15" ht="14" x14ac:dyDescent="0.3">
      <c r="A72" s="102">
        <v>45772</v>
      </c>
      <c r="B72" s="1" t="s">
        <v>236</v>
      </c>
      <c r="C72" s="101"/>
      <c r="D72" s="182">
        <v>17.989999999999998</v>
      </c>
      <c r="E72" s="182"/>
      <c r="F72" s="182">
        <f t="shared" si="1"/>
        <v>29668.449999999979</v>
      </c>
      <c r="G72" s="1"/>
      <c r="H72"/>
      <c r="I72"/>
      <c r="L72" s="1"/>
      <c r="M72" s="1"/>
      <c r="N72" s="1"/>
      <c r="O72" s="1"/>
    </row>
    <row r="73" spans="1:15" ht="14" x14ac:dyDescent="0.3">
      <c r="A73" s="102">
        <v>45775</v>
      </c>
      <c r="B73" s="1" t="s">
        <v>235</v>
      </c>
      <c r="C73" s="101"/>
      <c r="D73" s="182">
        <v>14.22</v>
      </c>
      <c r="E73" s="182"/>
      <c r="F73" s="182">
        <f t="shared" si="1"/>
        <v>29654.229999999978</v>
      </c>
      <c r="G73" s="1"/>
      <c r="H73"/>
      <c r="I73"/>
      <c r="L73" s="1"/>
      <c r="M73" s="1"/>
      <c r="N73" s="1"/>
      <c r="O73" s="1"/>
    </row>
    <row r="74" spans="1:15" ht="14" x14ac:dyDescent="0.3">
      <c r="A74" s="102">
        <v>45778</v>
      </c>
      <c r="B74" s="1" t="s">
        <v>232</v>
      </c>
      <c r="C74" s="101"/>
      <c r="D74" s="182">
        <v>6315</v>
      </c>
      <c r="E74" s="182"/>
      <c r="F74" s="182">
        <f t="shared" si="1"/>
        <v>23339.229999999978</v>
      </c>
      <c r="G74" s="1"/>
      <c r="H74"/>
      <c r="I74"/>
      <c r="L74" s="1"/>
      <c r="M74" s="1"/>
      <c r="N74" s="1"/>
      <c r="O74" s="1"/>
    </row>
    <row r="75" spans="1:15" ht="14" x14ac:dyDescent="0.3">
      <c r="A75" s="102">
        <v>45778</v>
      </c>
      <c r="B75" s="1" t="s">
        <v>231</v>
      </c>
      <c r="C75" s="101"/>
      <c r="D75" s="182">
        <v>1270</v>
      </c>
      <c r="E75" s="182"/>
      <c r="F75" s="182">
        <f t="shared" si="1"/>
        <v>22069.229999999978</v>
      </c>
      <c r="G75" s="1"/>
      <c r="H75"/>
      <c r="I75"/>
      <c r="L75" s="1"/>
      <c r="M75" s="1"/>
      <c r="N75" s="1"/>
      <c r="O75" s="1"/>
    </row>
    <row r="76" spans="1:15" ht="14" x14ac:dyDescent="0.3">
      <c r="A76" s="102">
        <v>45778</v>
      </c>
      <c r="B76" s="1" t="s">
        <v>241</v>
      </c>
      <c r="C76" s="101"/>
      <c r="D76" s="182">
        <v>342</v>
      </c>
      <c r="E76" s="182"/>
      <c r="F76" s="182">
        <f t="shared" si="1"/>
        <v>21727.229999999978</v>
      </c>
      <c r="G76" s="1"/>
      <c r="H76"/>
      <c r="I76"/>
      <c r="L76" s="1"/>
      <c r="M76" s="1"/>
      <c r="N76" s="1"/>
      <c r="O76" s="1"/>
    </row>
    <row r="77" spans="1:15" ht="14" x14ac:dyDescent="0.3">
      <c r="A77" s="102">
        <v>45779</v>
      </c>
      <c r="B77" s="1" t="s">
        <v>233</v>
      </c>
      <c r="C77" s="101"/>
      <c r="D77" s="182">
        <v>14</v>
      </c>
      <c r="E77" s="182"/>
      <c r="F77" s="182">
        <f t="shared" si="1"/>
        <v>21713.229999999978</v>
      </c>
      <c r="G77" s="1"/>
      <c r="H77"/>
      <c r="I77"/>
      <c r="L77" s="1"/>
      <c r="M77" s="1"/>
      <c r="N77" s="1"/>
      <c r="O77" s="1"/>
    </row>
    <row r="78" spans="1:15" ht="14" x14ac:dyDescent="0.3">
      <c r="A78" s="102">
        <v>45784</v>
      </c>
      <c r="B78" s="1" t="s">
        <v>234</v>
      </c>
      <c r="C78" s="101"/>
      <c r="D78" s="182">
        <v>74.03</v>
      </c>
      <c r="E78" s="182"/>
      <c r="F78" s="182">
        <f t="shared" si="1"/>
        <v>21639.199999999979</v>
      </c>
      <c r="G78" s="1"/>
      <c r="H78"/>
      <c r="I78"/>
      <c r="L78" s="1"/>
      <c r="M78" s="1"/>
      <c r="N78" s="1"/>
      <c r="O78" s="1"/>
    </row>
    <row r="79" spans="1:15" ht="14" x14ac:dyDescent="0.3">
      <c r="A79" s="102">
        <v>45800</v>
      </c>
      <c r="B79" s="1" t="s">
        <v>235</v>
      </c>
      <c r="C79" s="101"/>
      <c r="D79" s="182">
        <v>3724.47</v>
      </c>
      <c r="E79" s="182"/>
      <c r="F79" s="182">
        <f t="shared" si="1"/>
        <v>17914.729999999978</v>
      </c>
      <c r="G79" s="1"/>
      <c r="H79"/>
      <c r="I79"/>
      <c r="L79" s="1"/>
      <c r="M79" s="1"/>
      <c r="N79" s="1"/>
      <c r="O79" s="1"/>
    </row>
    <row r="80" spans="1:15" ht="14" x14ac:dyDescent="0.3">
      <c r="A80" s="102">
        <v>45804</v>
      </c>
      <c r="B80" s="1" t="s">
        <v>235</v>
      </c>
      <c r="C80" s="101"/>
      <c r="D80" s="182">
        <v>14.22</v>
      </c>
      <c r="E80" s="182"/>
      <c r="F80" s="182">
        <f t="shared" si="1"/>
        <v>17900.509999999977</v>
      </c>
      <c r="G80" s="1"/>
      <c r="H80"/>
      <c r="I80"/>
      <c r="L80" s="1"/>
      <c r="M80" s="1"/>
      <c r="N80" s="1"/>
      <c r="O80" s="1"/>
    </row>
    <row r="81" spans="1:15" ht="14" x14ac:dyDescent="0.3">
      <c r="A81" s="102">
        <v>45807</v>
      </c>
      <c r="B81" s="1" t="s">
        <v>236</v>
      </c>
      <c r="C81" s="101"/>
      <c r="D81" s="182">
        <v>18.989999999999998</v>
      </c>
      <c r="E81" s="182"/>
      <c r="F81" s="182">
        <f t="shared" si="1"/>
        <v>17881.519999999975</v>
      </c>
      <c r="G81" s="1"/>
      <c r="H81"/>
      <c r="I81"/>
      <c r="L81" s="1"/>
      <c r="M81" s="1"/>
      <c r="N81" s="1"/>
      <c r="O81" s="1"/>
    </row>
    <row r="82" spans="1:15" ht="14" x14ac:dyDescent="0.3">
      <c r="A82" s="102">
        <v>45810</v>
      </c>
      <c r="B82" s="1" t="s">
        <v>233</v>
      </c>
      <c r="C82" s="101"/>
      <c r="D82" s="182">
        <v>14</v>
      </c>
      <c r="E82" s="182"/>
      <c r="F82" s="182">
        <f t="shared" si="1"/>
        <v>17867.519999999975</v>
      </c>
      <c r="G82" s="1"/>
      <c r="H82"/>
      <c r="I82"/>
      <c r="L82" s="1"/>
      <c r="M82" s="1"/>
      <c r="N82" s="1"/>
      <c r="O82" s="1"/>
    </row>
    <row r="83" spans="1:15" ht="14" x14ac:dyDescent="0.3">
      <c r="A83" s="102">
        <v>45810</v>
      </c>
      <c r="B83" s="1" t="s">
        <v>241</v>
      </c>
      <c r="C83" s="101"/>
      <c r="D83" s="182">
        <v>342</v>
      </c>
      <c r="E83" s="182"/>
      <c r="F83" s="182">
        <f t="shared" si="1"/>
        <v>17525.519999999975</v>
      </c>
      <c r="G83" s="1"/>
      <c r="H83"/>
      <c r="I83"/>
      <c r="L83" s="1"/>
      <c r="M83" s="1"/>
      <c r="N83" s="1"/>
      <c r="O83" s="1"/>
    </row>
    <row r="84" spans="1:15" ht="14" x14ac:dyDescent="0.3">
      <c r="A84" s="102">
        <v>45814</v>
      </c>
      <c r="B84" s="1" t="s">
        <v>234</v>
      </c>
      <c r="C84" s="101"/>
      <c r="D84" s="182">
        <v>74.03</v>
      </c>
      <c r="E84" s="182"/>
      <c r="F84" s="182">
        <f t="shared" si="1"/>
        <v>17451.489999999976</v>
      </c>
      <c r="G84" s="1"/>
      <c r="H84"/>
      <c r="I84"/>
      <c r="L84" s="1"/>
      <c r="M84" s="1"/>
      <c r="N84" s="1"/>
      <c r="O84" s="1"/>
    </row>
    <row r="85" spans="1:15" ht="14" x14ac:dyDescent="0.3">
      <c r="A85" s="102">
        <v>45834</v>
      </c>
      <c r="B85" s="1" t="s">
        <v>235</v>
      </c>
      <c r="C85" s="101"/>
      <c r="D85" s="182">
        <v>3724.47</v>
      </c>
      <c r="E85" s="182"/>
      <c r="F85" s="182">
        <f t="shared" si="1"/>
        <v>13727.019999999977</v>
      </c>
      <c r="G85" s="1"/>
      <c r="H85"/>
      <c r="I85"/>
      <c r="L85" s="1"/>
      <c r="M85" s="1"/>
      <c r="N85" s="1"/>
      <c r="O85" s="1"/>
    </row>
    <row r="86" spans="1:15" ht="14" x14ac:dyDescent="0.3">
      <c r="A86" s="102">
        <v>45835</v>
      </c>
      <c r="B86" s="1" t="s">
        <v>236</v>
      </c>
      <c r="C86" s="101"/>
      <c r="D86" s="182">
        <v>18.989999999999998</v>
      </c>
      <c r="E86" s="182"/>
      <c r="F86" s="182">
        <f t="shared" si="1"/>
        <v>13708.029999999977</v>
      </c>
      <c r="G86" s="1"/>
      <c r="H86"/>
      <c r="I86"/>
      <c r="L86" s="1"/>
      <c r="M86" s="1"/>
      <c r="N86" s="1"/>
      <c r="O86" s="1"/>
    </row>
    <row r="87" spans="1:15" ht="14" x14ac:dyDescent="0.3">
      <c r="A87" s="102">
        <v>45835</v>
      </c>
      <c r="B87" s="1" t="s">
        <v>235</v>
      </c>
      <c r="C87" s="101"/>
      <c r="D87" s="182">
        <v>14.22</v>
      </c>
      <c r="E87" s="182"/>
      <c r="F87" s="182">
        <f t="shared" si="1"/>
        <v>13693.809999999978</v>
      </c>
      <c r="G87" s="1"/>
      <c r="H87"/>
      <c r="I87"/>
      <c r="L87" s="1"/>
      <c r="M87" s="1"/>
      <c r="N87" s="1"/>
      <c r="O87" s="1"/>
    </row>
    <row r="88" spans="1:15" ht="14" x14ac:dyDescent="0.3">
      <c r="A88" s="102">
        <v>45839</v>
      </c>
      <c r="B88" s="1" t="s">
        <v>241</v>
      </c>
      <c r="C88" s="101"/>
      <c r="D88" s="182">
        <v>342</v>
      </c>
      <c r="E88" s="182"/>
      <c r="F88" s="182">
        <f t="shared" si="1"/>
        <v>13351.809999999978</v>
      </c>
      <c r="G88" s="1"/>
      <c r="H88"/>
      <c r="I88"/>
      <c r="L88" s="1"/>
      <c r="M88" s="1"/>
      <c r="N88" s="1"/>
      <c r="O88" s="1"/>
    </row>
    <row r="89" spans="1:15" ht="14" x14ac:dyDescent="0.3">
      <c r="A89" s="102">
        <v>45840</v>
      </c>
      <c r="B89" s="1" t="s">
        <v>233</v>
      </c>
      <c r="C89" s="101"/>
      <c r="D89" s="182">
        <v>14</v>
      </c>
      <c r="E89" s="182"/>
      <c r="F89" s="182">
        <f t="shared" si="1"/>
        <v>13337.809999999978</v>
      </c>
      <c r="G89" s="1"/>
      <c r="H89"/>
      <c r="I89"/>
      <c r="L89" s="1"/>
      <c r="M89" s="1"/>
      <c r="N89" s="1"/>
      <c r="O89" s="1"/>
    </row>
    <row r="90" spans="1:15" ht="14" x14ac:dyDescent="0.3">
      <c r="A90" s="102">
        <v>45845</v>
      </c>
      <c r="B90" s="1" t="s">
        <v>234</v>
      </c>
      <c r="C90" s="101"/>
      <c r="D90" s="182">
        <v>74.03</v>
      </c>
      <c r="E90" s="182"/>
      <c r="F90" s="182">
        <f t="shared" si="1"/>
        <v>13263.779999999977</v>
      </c>
      <c r="G90" s="1"/>
      <c r="H90"/>
      <c r="I90"/>
      <c r="L90" s="1"/>
      <c r="M90" s="1"/>
      <c r="N90" s="1"/>
      <c r="O90" s="1"/>
    </row>
    <row r="91" spans="1:15" ht="14" x14ac:dyDescent="0.3">
      <c r="A91" s="102">
        <v>45846</v>
      </c>
      <c r="B91" s="1" t="s">
        <v>228</v>
      </c>
      <c r="C91" s="101"/>
      <c r="D91" s="182"/>
      <c r="E91" s="182">
        <v>9000</v>
      </c>
      <c r="F91" s="182">
        <f t="shared" si="1"/>
        <v>22263.779999999977</v>
      </c>
      <c r="G91" s="1"/>
      <c r="H91"/>
      <c r="I91"/>
      <c r="L91" s="1"/>
      <c r="M91" s="1"/>
      <c r="N91" s="1"/>
      <c r="O91" s="1"/>
    </row>
    <row r="92" spans="1:15" ht="14" x14ac:dyDescent="0.3">
      <c r="A92" s="102">
        <v>45862</v>
      </c>
      <c r="B92" s="1" t="s">
        <v>235</v>
      </c>
      <c r="C92" s="101"/>
      <c r="D92" s="182">
        <v>3724.47</v>
      </c>
      <c r="E92" s="182"/>
      <c r="F92" s="182">
        <f t="shared" si="1"/>
        <v>18539.309999999976</v>
      </c>
      <c r="G92" s="1"/>
      <c r="H92"/>
      <c r="I92"/>
      <c r="L92" s="1"/>
      <c r="M92" s="1"/>
      <c r="N92" s="1"/>
      <c r="O92" s="1"/>
    </row>
    <row r="93" spans="1:15" ht="14" x14ac:dyDescent="0.3">
      <c r="A93" s="102">
        <v>45863</v>
      </c>
      <c r="B93" s="1" t="s">
        <v>236</v>
      </c>
      <c r="C93" s="101"/>
      <c r="D93" s="182">
        <v>18.989999999999998</v>
      </c>
      <c r="E93" s="182"/>
      <c r="F93" s="182">
        <f t="shared" si="1"/>
        <v>18520.319999999974</v>
      </c>
      <c r="G93" s="1"/>
      <c r="H93"/>
      <c r="I93"/>
      <c r="L93" s="1"/>
      <c r="M93" s="1"/>
      <c r="N93" s="1"/>
      <c r="O93" s="1"/>
    </row>
    <row r="94" spans="1:15" ht="14" x14ac:dyDescent="0.3">
      <c r="A94" s="102">
        <v>45863</v>
      </c>
      <c r="B94" s="1" t="s">
        <v>235</v>
      </c>
      <c r="C94" s="101"/>
      <c r="D94" s="182">
        <v>14.22</v>
      </c>
      <c r="E94" s="182"/>
      <c r="F94" s="182">
        <f t="shared" si="1"/>
        <v>18506.099999999973</v>
      </c>
      <c r="G94" s="1"/>
      <c r="H94"/>
      <c r="I94"/>
      <c r="L94" s="1"/>
      <c r="M94" s="1"/>
      <c r="N94" s="1"/>
      <c r="O94" s="1"/>
    </row>
    <row r="95" spans="1:15" ht="14" x14ac:dyDescent="0.3">
      <c r="A95" s="102">
        <v>45870</v>
      </c>
      <c r="B95" s="1" t="s">
        <v>241</v>
      </c>
      <c r="C95" s="101"/>
      <c r="D95" s="182">
        <v>342</v>
      </c>
      <c r="E95" s="182"/>
      <c r="F95" s="182">
        <f t="shared" si="1"/>
        <v>18164.099999999973</v>
      </c>
      <c r="G95" s="1"/>
      <c r="H95"/>
      <c r="I95"/>
      <c r="L95" s="1"/>
      <c r="M95" s="1"/>
      <c r="N95" s="1"/>
      <c r="O95" s="1"/>
    </row>
    <row r="96" spans="1:15" ht="14" x14ac:dyDescent="0.3">
      <c r="A96" s="102">
        <v>45873</v>
      </c>
      <c r="B96" s="1" t="s">
        <v>233</v>
      </c>
      <c r="C96" s="101"/>
      <c r="D96" s="182">
        <v>14</v>
      </c>
      <c r="E96" s="182"/>
      <c r="F96" s="182">
        <f t="shared" si="1"/>
        <v>18150.099999999973</v>
      </c>
      <c r="G96" s="1"/>
      <c r="H96"/>
      <c r="I96"/>
      <c r="L96" s="1"/>
      <c r="M96" s="1"/>
      <c r="N96" s="1"/>
      <c r="O96" s="1"/>
    </row>
    <row r="97" spans="1:15" ht="14" x14ac:dyDescent="0.3">
      <c r="A97" s="102">
        <v>45876</v>
      </c>
      <c r="B97" s="1" t="s">
        <v>234</v>
      </c>
      <c r="C97" s="101"/>
      <c r="D97" s="182">
        <v>74.03</v>
      </c>
      <c r="E97" s="182"/>
      <c r="F97" s="182">
        <f t="shared" si="1"/>
        <v>18076.069999999974</v>
      </c>
      <c r="G97" s="1"/>
      <c r="H97"/>
      <c r="I97"/>
      <c r="L97" s="1"/>
      <c r="M97" s="1"/>
      <c r="N97" s="1"/>
      <c r="O97" s="1"/>
    </row>
    <row r="98" spans="1:15" ht="14" x14ac:dyDescent="0.3">
      <c r="A98" s="102">
        <v>45891</v>
      </c>
      <c r="B98" s="1" t="s">
        <v>232</v>
      </c>
      <c r="C98" s="101"/>
      <c r="D98" s="182">
        <v>765</v>
      </c>
      <c r="E98" s="182"/>
      <c r="F98" s="182">
        <f t="shared" si="1"/>
        <v>17311.069999999974</v>
      </c>
      <c r="G98" s="1"/>
      <c r="H98"/>
      <c r="I98"/>
      <c r="L98" s="1"/>
      <c r="M98" s="1"/>
      <c r="N98" s="1"/>
      <c r="O98" s="1"/>
    </row>
    <row r="99" spans="1:15" ht="14" x14ac:dyDescent="0.3">
      <c r="A99" s="102"/>
      <c r="B99" s="1"/>
      <c r="C99" s="101"/>
      <c r="D99" s="182"/>
      <c r="E99" s="182"/>
      <c r="F99" s="182"/>
      <c r="G99" s="1"/>
      <c r="H99"/>
      <c r="I99"/>
      <c r="L99" s="1"/>
      <c r="M99" s="1"/>
      <c r="N99" s="1"/>
      <c r="O99" s="1"/>
    </row>
    <row r="100" spans="1:15" ht="14" x14ac:dyDescent="0.3">
      <c r="A100" s="102"/>
      <c r="B100" s="1"/>
      <c r="C100" s="101"/>
      <c r="D100" s="182"/>
      <c r="E100" s="182"/>
      <c r="F100" s="182"/>
      <c r="G100" s="1"/>
      <c r="H100"/>
      <c r="I100"/>
      <c r="M100" s="2"/>
      <c r="N100" s="2"/>
    </row>
    <row r="101" spans="1:15" ht="14" x14ac:dyDescent="0.3">
      <c r="A101" s="102"/>
      <c r="B101" s="1"/>
      <c r="C101" s="101"/>
      <c r="D101" s="182"/>
      <c r="E101" s="182"/>
      <c r="F101" s="182"/>
      <c r="G101" s="1"/>
      <c r="H101"/>
      <c r="I101"/>
    </row>
    <row r="102" spans="1:15" ht="14" x14ac:dyDescent="0.3">
      <c r="A102" s="102"/>
      <c r="B102" s="1"/>
      <c r="C102" s="101"/>
      <c r="D102" s="182"/>
      <c r="E102" s="182"/>
      <c r="F102" s="182"/>
      <c r="G102" s="1"/>
      <c r="H102"/>
      <c r="I102"/>
    </row>
    <row r="103" spans="1:15" ht="14" x14ac:dyDescent="0.3">
      <c r="A103" s="102"/>
      <c r="B103" s="101"/>
      <c r="C103" s="101"/>
      <c r="D103" s="152">
        <f>SUM(D4:D102)</f>
        <v>108873.69000000008</v>
      </c>
      <c r="E103" s="152">
        <f>SUM(E4:E102)</f>
        <v>77309.89</v>
      </c>
      <c r="F103" s="182">
        <f>D103-E103</f>
        <v>31563.800000000076</v>
      </c>
      <c r="G103" s="6"/>
    </row>
    <row r="104" spans="1:15" x14ac:dyDescent="0.25">
      <c r="A104" s="1"/>
      <c r="G104" s="6"/>
    </row>
    <row r="105" spans="1:15" x14ac:dyDescent="0.25">
      <c r="A105" s="1"/>
      <c r="B105" s="41"/>
      <c r="G105" s="6"/>
    </row>
    <row r="106" spans="1:15" x14ac:dyDescent="0.25">
      <c r="A106" s="1"/>
      <c r="B106" s="41"/>
      <c r="C106" s="146" t="s">
        <v>161</v>
      </c>
      <c r="D106" s="54">
        <f>E103-D103</f>
        <v>-31563.800000000076</v>
      </c>
      <c r="G106" s="6"/>
    </row>
    <row r="107" spans="1:15" ht="13" thickBot="1" x14ac:dyDescent="0.3">
      <c r="A107" s="1"/>
      <c r="B107" s="41"/>
      <c r="G107" s="6"/>
    </row>
    <row r="108" spans="1:15" ht="13" x14ac:dyDescent="0.3">
      <c r="A108" s="125" t="s">
        <v>81</v>
      </c>
      <c r="B108" s="126"/>
      <c r="C108" s="74"/>
      <c r="D108" s="54" t="s">
        <v>243</v>
      </c>
      <c r="E108" s="121" t="s">
        <v>55</v>
      </c>
      <c r="F108" s="127"/>
      <c r="G108" s="6"/>
    </row>
    <row r="109" spans="1:15" x14ac:dyDescent="0.25">
      <c r="A109" s="112">
        <v>45536</v>
      </c>
      <c r="B109" s="106" t="s">
        <v>80</v>
      </c>
      <c r="C109" s="4"/>
      <c r="D109" s="73"/>
      <c r="E109" s="73"/>
      <c r="F109" s="78">
        <v>9750.89</v>
      </c>
      <c r="G109" s="6"/>
    </row>
    <row r="110" spans="1:15" x14ac:dyDescent="0.25">
      <c r="A110" s="112">
        <v>45565</v>
      </c>
      <c r="B110" s="106" t="s">
        <v>55</v>
      </c>
      <c r="C110" s="4"/>
      <c r="E110" s="73">
        <v>38.9</v>
      </c>
      <c r="F110" s="78">
        <f>F109+E110</f>
        <v>9789.7899999999991</v>
      </c>
      <c r="G110" s="6"/>
    </row>
    <row r="111" spans="1:15" x14ac:dyDescent="0.25">
      <c r="A111" s="112">
        <v>45596</v>
      </c>
      <c r="B111" s="106" t="s">
        <v>55</v>
      </c>
      <c r="C111" s="4"/>
      <c r="D111" s="73"/>
      <c r="E111" s="73">
        <v>39.42</v>
      </c>
      <c r="F111" s="78">
        <f t="shared" ref="F111:F116" si="2">F110+E111</f>
        <v>9829.2099999999991</v>
      </c>
      <c r="G111" s="6"/>
    </row>
    <row r="112" spans="1:15" x14ac:dyDescent="0.25">
      <c r="A112" s="112">
        <v>45626</v>
      </c>
      <c r="B112" s="106" t="s">
        <v>55</v>
      </c>
      <c r="C112" s="4"/>
      <c r="D112" s="73"/>
      <c r="E112" s="73">
        <v>37.5</v>
      </c>
      <c r="F112" s="78">
        <f t="shared" si="2"/>
        <v>9866.7099999999991</v>
      </c>
      <c r="G112" s="6"/>
    </row>
    <row r="113" spans="1:10" x14ac:dyDescent="0.25">
      <c r="A113" s="112">
        <v>45657</v>
      </c>
      <c r="B113" s="106" t="s">
        <v>55</v>
      </c>
      <c r="C113" s="4"/>
      <c r="D113" s="73"/>
      <c r="E113" s="73">
        <v>38.72</v>
      </c>
      <c r="F113" s="78">
        <f t="shared" si="2"/>
        <v>9905.4299999999985</v>
      </c>
      <c r="G113" s="6"/>
    </row>
    <row r="114" spans="1:10" x14ac:dyDescent="0.25">
      <c r="A114" s="112">
        <v>45688</v>
      </c>
      <c r="B114" s="106" t="s">
        <v>55</v>
      </c>
      <c r="C114" s="4"/>
      <c r="D114" s="73"/>
      <c r="E114" s="73">
        <v>38.31</v>
      </c>
      <c r="F114" s="78">
        <f t="shared" si="2"/>
        <v>9943.739999999998</v>
      </c>
      <c r="G114" s="6"/>
    </row>
    <row r="115" spans="1:10" x14ac:dyDescent="0.25">
      <c r="A115" s="133">
        <v>45716</v>
      </c>
      <c r="B115" s="106" t="s">
        <v>55</v>
      </c>
      <c r="C115" s="4"/>
      <c r="D115" s="73"/>
      <c r="E115" s="73">
        <v>33.89</v>
      </c>
      <c r="F115" s="78">
        <f t="shared" si="2"/>
        <v>9977.6299999999974</v>
      </c>
      <c r="G115" s="6"/>
    </row>
    <row r="116" spans="1:10" x14ac:dyDescent="0.25">
      <c r="A116" s="112">
        <v>45744</v>
      </c>
      <c r="B116" s="106" t="s">
        <v>55</v>
      </c>
      <c r="C116" s="4"/>
      <c r="D116" s="73"/>
      <c r="E116" s="73">
        <v>31.41</v>
      </c>
      <c r="F116" s="78">
        <f t="shared" si="2"/>
        <v>10009.039999999997</v>
      </c>
      <c r="G116" s="6"/>
    </row>
    <row r="117" spans="1:10" x14ac:dyDescent="0.25">
      <c r="A117" s="112">
        <v>45744</v>
      </c>
      <c r="B117" s="106"/>
      <c r="C117" s="4"/>
      <c r="D117" s="73"/>
      <c r="E117" s="73" t="s">
        <v>242</v>
      </c>
      <c r="F117" s="78"/>
      <c r="G117" s="6"/>
    </row>
    <row r="118" spans="1:10" x14ac:dyDescent="0.25">
      <c r="A118" s="112">
        <v>45744</v>
      </c>
      <c r="B118" s="106"/>
      <c r="C118" s="4"/>
      <c r="D118" s="73">
        <f>E62</f>
        <v>9977.6299999999992</v>
      </c>
      <c r="E118" s="73"/>
      <c r="F118" s="78"/>
      <c r="G118" s="6"/>
    </row>
    <row r="119" spans="1:10" x14ac:dyDescent="0.25">
      <c r="A119" s="112">
        <v>45744</v>
      </c>
      <c r="B119" s="106"/>
      <c r="C119" s="4"/>
      <c r="D119" s="73">
        <f>E61</f>
        <v>31.41</v>
      </c>
      <c r="E119" s="73"/>
      <c r="F119" s="78"/>
      <c r="G119" s="6"/>
    </row>
    <row r="120" spans="1:10" x14ac:dyDescent="0.25">
      <c r="A120" s="112"/>
      <c r="B120" s="106"/>
      <c r="C120" s="4"/>
      <c r="D120" s="73"/>
      <c r="E120" s="73"/>
      <c r="F120" s="78"/>
      <c r="G120" s="6"/>
    </row>
    <row r="121" spans="1:10" x14ac:dyDescent="0.25">
      <c r="A121" s="112">
        <v>45744</v>
      </c>
      <c r="B121" s="106"/>
      <c r="C121" s="4"/>
      <c r="D121" s="73"/>
      <c r="E121" s="73"/>
      <c r="F121" s="78"/>
      <c r="G121" s="6"/>
    </row>
    <row r="122" spans="1:10" ht="13" thickBot="1" x14ac:dyDescent="0.3">
      <c r="A122" s="128"/>
      <c r="B122" s="129"/>
      <c r="C122" s="79"/>
      <c r="D122" s="124">
        <f>SUM(D118:D119)</f>
        <v>10009.039999999999</v>
      </c>
      <c r="E122" s="124">
        <f>SUM(E110:E116)</f>
        <v>258.15000000000003</v>
      </c>
      <c r="F122" s="80">
        <f>F116</f>
        <v>10009.039999999997</v>
      </c>
      <c r="G122" s="6"/>
    </row>
    <row r="123" spans="1:10" ht="13.5" thickBot="1" x14ac:dyDescent="0.35">
      <c r="A123" s="71" t="s">
        <v>82</v>
      </c>
      <c r="B123" s="41"/>
      <c r="G123" s="6"/>
    </row>
    <row r="124" spans="1:10" x14ac:dyDescent="0.25">
      <c r="A124" s="119">
        <v>45536</v>
      </c>
      <c r="B124" s="120" t="s">
        <v>80</v>
      </c>
      <c r="C124" s="74"/>
      <c r="D124" s="121" t="s">
        <v>243</v>
      </c>
      <c r="E124" s="121" t="s">
        <v>244</v>
      </c>
      <c r="F124" s="122">
        <v>32681.32</v>
      </c>
      <c r="G124" s="6"/>
      <c r="J124" t="s">
        <v>146</v>
      </c>
    </row>
    <row r="125" spans="1:10" x14ac:dyDescent="0.25">
      <c r="A125" s="77">
        <v>45536</v>
      </c>
      <c r="B125" s="117" t="s">
        <v>135</v>
      </c>
      <c r="C125" s="4"/>
      <c r="D125" s="54">
        <v>106.21</v>
      </c>
      <c r="E125" s="118"/>
      <c r="F125" s="78">
        <f t="shared" ref="F125:F139" si="3">F124-D125+E125</f>
        <v>32575.11</v>
      </c>
      <c r="G125" s="6"/>
    </row>
    <row r="126" spans="1:10" ht="87.5" x14ac:dyDescent="0.25">
      <c r="A126" s="77">
        <v>45536</v>
      </c>
      <c r="B126" s="44" t="s">
        <v>144</v>
      </c>
      <c r="C126" s="4"/>
      <c r="D126" s="54">
        <v>817.03</v>
      </c>
      <c r="E126" s="118"/>
      <c r="F126" s="78">
        <f t="shared" si="3"/>
        <v>31758.080000000002</v>
      </c>
      <c r="G126" s="6">
        <v>-1</v>
      </c>
    </row>
    <row r="127" spans="1:10" x14ac:dyDescent="0.25">
      <c r="A127" s="77">
        <v>45536</v>
      </c>
      <c r="B127" s="131" t="s">
        <v>55</v>
      </c>
      <c r="C127" s="4"/>
      <c r="D127" s="73"/>
      <c r="E127" s="134">
        <v>139.88999999999999</v>
      </c>
      <c r="F127" s="78">
        <f t="shared" si="3"/>
        <v>31897.97</v>
      </c>
    </row>
    <row r="128" spans="1:10" x14ac:dyDescent="0.25">
      <c r="A128" s="77">
        <v>45566</v>
      </c>
      <c r="B128" s="131" t="s">
        <v>55</v>
      </c>
      <c r="C128" s="4"/>
      <c r="D128" s="73"/>
      <c r="E128" s="134">
        <v>130.56</v>
      </c>
      <c r="F128" s="78">
        <f t="shared" si="3"/>
        <v>32028.530000000002</v>
      </c>
    </row>
    <row r="129" spans="1:7" x14ac:dyDescent="0.25">
      <c r="A129" s="77">
        <v>45584</v>
      </c>
      <c r="B129" s="131" t="s">
        <v>157</v>
      </c>
      <c r="C129" s="4"/>
      <c r="D129" s="73">
        <v>30000</v>
      </c>
      <c r="E129" s="134"/>
      <c r="F129" s="78">
        <f t="shared" si="3"/>
        <v>2028.5300000000025</v>
      </c>
    </row>
    <row r="130" spans="1:7" x14ac:dyDescent="0.25">
      <c r="A130" s="77">
        <v>45597</v>
      </c>
      <c r="B130" s="131" t="s">
        <v>55</v>
      </c>
      <c r="C130" s="4"/>
      <c r="D130" s="73"/>
      <c r="E130" s="134">
        <v>120.22</v>
      </c>
      <c r="F130" s="78">
        <f t="shared" si="3"/>
        <v>2148.7500000000023</v>
      </c>
    </row>
    <row r="131" spans="1:7" x14ac:dyDescent="0.25">
      <c r="A131" s="77">
        <v>45627</v>
      </c>
      <c r="B131" s="131" t="s">
        <v>55</v>
      </c>
      <c r="C131" s="4"/>
      <c r="D131" s="73"/>
      <c r="E131" s="134">
        <v>8.44</v>
      </c>
      <c r="F131" s="78">
        <f t="shared" si="3"/>
        <v>2157.1900000000023</v>
      </c>
    </row>
    <row r="132" spans="1:7" x14ac:dyDescent="0.25">
      <c r="A132" s="77">
        <v>45658</v>
      </c>
      <c r="B132" s="131" t="s">
        <v>55</v>
      </c>
      <c r="C132" s="4"/>
      <c r="D132" s="73"/>
      <c r="E132" s="134">
        <v>8.6999999999999993</v>
      </c>
      <c r="F132" s="78">
        <f t="shared" si="3"/>
        <v>2165.8900000000021</v>
      </c>
      <c r="G132" s="54"/>
    </row>
    <row r="133" spans="1:7" x14ac:dyDescent="0.25">
      <c r="A133" s="77">
        <v>45689</v>
      </c>
      <c r="B133" s="131" t="s">
        <v>55</v>
      </c>
      <c r="C133" s="4"/>
      <c r="D133" s="73"/>
      <c r="E133" s="134">
        <v>8.65</v>
      </c>
      <c r="F133" s="78">
        <f t="shared" si="3"/>
        <v>2174.5400000000022</v>
      </c>
      <c r="G133" s="54"/>
    </row>
    <row r="134" spans="1:7" x14ac:dyDescent="0.25">
      <c r="A134" s="77">
        <v>45717</v>
      </c>
      <c r="B134" s="131" t="s">
        <v>55</v>
      </c>
      <c r="C134" s="4"/>
      <c r="D134" s="73"/>
      <c r="E134" s="134">
        <v>7.75</v>
      </c>
      <c r="F134" s="78">
        <f t="shared" si="3"/>
        <v>2182.2900000000022</v>
      </c>
    </row>
    <row r="135" spans="1:7" x14ac:dyDescent="0.25">
      <c r="A135" s="77">
        <v>45748</v>
      </c>
      <c r="B135" s="131" t="s">
        <v>55</v>
      </c>
      <c r="C135" s="4"/>
      <c r="D135" s="73"/>
      <c r="E135" s="134">
        <v>8.5399999999999991</v>
      </c>
      <c r="F135" s="78">
        <f t="shared" si="3"/>
        <v>2190.8300000000022</v>
      </c>
    </row>
    <row r="136" spans="1:7" x14ac:dyDescent="0.25">
      <c r="A136" s="132">
        <v>45778</v>
      </c>
      <c r="B136" s="131" t="s">
        <v>55</v>
      </c>
      <c r="C136" s="4"/>
      <c r="D136" s="73"/>
      <c r="E136" s="134">
        <v>8.2100000000000009</v>
      </c>
      <c r="F136" s="78">
        <f t="shared" si="3"/>
        <v>2199.0400000000022</v>
      </c>
    </row>
    <row r="137" spans="1:7" x14ac:dyDescent="0.25">
      <c r="A137" s="77">
        <v>45809</v>
      </c>
      <c r="B137" s="131" t="s">
        <v>55</v>
      </c>
      <c r="C137" s="4"/>
      <c r="D137" s="73"/>
      <c r="E137" s="134">
        <v>8.35</v>
      </c>
      <c r="F137" s="78">
        <f t="shared" si="3"/>
        <v>2207.3900000000021</v>
      </c>
    </row>
    <row r="138" spans="1:7" x14ac:dyDescent="0.25">
      <c r="A138" s="77">
        <v>45839</v>
      </c>
      <c r="B138" s="131" t="s">
        <v>55</v>
      </c>
      <c r="C138" s="4"/>
      <c r="D138" s="73"/>
      <c r="E138" s="118">
        <v>8.06</v>
      </c>
      <c r="F138" s="78">
        <f t="shared" si="3"/>
        <v>2215.4500000000021</v>
      </c>
    </row>
    <row r="139" spans="1:7" x14ac:dyDescent="0.25">
      <c r="A139" s="77">
        <v>45505</v>
      </c>
      <c r="B139" s="131" t="s">
        <v>55</v>
      </c>
      <c r="C139" s="4"/>
      <c r="D139" s="73"/>
      <c r="E139" s="118"/>
      <c r="F139" s="78">
        <f t="shared" si="3"/>
        <v>2215.4500000000021</v>
      </c>
    </row>
    <row r="140" spans="1:7" x14ac:dyDescent="0.25">
      <c r="A140" s="77"/>
      <c r="B140" s="106"/>
      <c r="C140" s="4"/>
      <c r="D140" s="73"/>
      <c r="E140" s="73"/>
      <c r="F140" s="78"/>
    </row>
    <row r="141" spans="1:7" ht="13" thickBot="1" x14ac:dyDescent="0.3">
      <c r="A141" s="123"/>
      <c r="B141" s="79"/>
      <c r="C141" s="79"/>
      <c r="D141" s="124">
        <f>SUM(D125:D140)</f>
        <v>30923.24</v>
      </c>
      <c r="E141" s="124">
        <f>SUM(E125:E140)</f>
        <v>457.36999999999995</v>
      </c>
      <c r="F141" s="80">
        <f>F124-D141+E141</f>
        <v>2215.449999999998</v>
      </c>
    </row>
    <row r="142" spans="1:7" x14ac:dyDescent="0.25">
      <c r="A142" s="70"/>
    </row>
    <row r="143" spans="1:7" x14ac:dyDescent="0.25">
      <c r="A143" s="70"/>
    </row>
    <row r="144" spans="1:7" x14ac:dyDescent="0.25">
      <c r="A144" s="70"/>
    </row>
    <row r="145" spans="1:1" x14ac:dyDescent="0.25">
      <c r="A145" s="70"/>
    </row>
    <row r="146" spans="1:1" x14ac:dyDescent="0.25">
      <c r="A146" s="70"/>
    </row>
    <row r="147" spans="1:1" x14ac:dyDescent="0.25">
      <c r="A147" s="70"/>
    </row>
    <row r="148" spans="1:1" x14ac:dyDescent="0.25">
      <c r="A148" s="70"/>
    </row>
    <row r="149" spans="1:1" x14ac:dyDescent="0.25">
      <c r="A149" s="70"/>
    </row>
    <row r="150" spans="1:1" x14ac:dyDescent="0.25">
      <c r="A150" s="70"/>
    </row>
    <row r="151" spans="1:1" x14ac:dyDescent="0.25">
      <c r="A151" s="70"/>
    </row>
    <row r="152" spans="1:1" x14ac:dyDescent="0.25">
      <c r="A152" s="70"/>
    </row>
    <row r="153" spans="1:1" x14ac:dyDescent="0.25">
      <c r="A153" s="70"/>
    </row>
    <row r="154" spans="1:1" x14ac:dyDescent="0.25">
      <c r="A154" s="70"/>
    </row>
    <row r="155" spans="1:1" x14ac:dyDescent="0.25">
      <c r="A155" s="70"/>
    </row>
    <row r="156" spans="1:1" x14ac:dyDescent="0.25">
      <c r="A156" s="70"/>
    </row>
    <row r="157" spans="1:1" x14ac:dyDescent="0.25">
      <c r="A157" s="70"/>
    </row>
    <row r="158" spans="1:1" x14ac:dyDescent="0.25">
      <c r="A158" s="70"/>
    </row>
    <row r="159" spans="1:1" x14ac:dyDescent="0.25">
      <c r="A159" s="70"/>
    </row>
    <row r="160" spans="1:1" x14ac:dyDescent="0.25">
      <c r="A160" s="70"/>
    </row>
    <row r="161" spans="1:1" x14ac:dyDescent="0.25">
      <c r="A161" s="70"/>
    </row>
    <row r="162" spans="1:1" x14ac:dyDescent="0.25">
      <c r="A162" s="70"/>
    </row>
    <row r="163" spans="1:1" x14ac:dyDescent="0.25">
      <c r="A163" s="70"/>
    </row>
    <row r="164" spans="1:1" x14ac:dyDescent="0.25">
      <c r="A164" s="70"/>
    </row>
    <row r="165" spans="1:1" x14ac:dyDescent="0.25">
      <c r="A165" s="70"/>
    </row>
    <row r="166" spans="1:1" x14ac:dyDescent="0.25">
      <c r="A166" s="70"/>
    </row>
    <row r="167" spans="1:1" x14ac:dyDescent="0.25">
      <c r="A167" s="70"/>
    </row>
    <row r="168" spans="1:1" x14ac:dyDescent="0.25">
      <c r="A168" s="70"/>
    </row>
    <row r="169" spans="1:1" x14ac:dyDescent="0.25">
      <c r="A169" s="70"/>
    </row>
    <row r="170" spans="1:1" x14ac:dyDescent="0.25">
      <c r="A170" s="70"/>
    </row>
    <row r="171" spans="1:1" x14ac:dyDescent="0.25">
      <c r="A171" s="70"/>
    </row>
    <row r="172" spans="1:1" x14ac:dyDescent="0.25">
      <c r="A172" s="70"/>
    </row>
    <row r="173" spans="1:1" x14ac:dyDescent="0.25">
      <c r="A173" s="70"/>
    </row>
  </sheetData>
  <phoneticPr fontId="1" type="noConversion"/>
  <conditionalFormatting sqref="D105:D107 D109 D111:D113 E110 E108">
    <cfRule type="dataBar" priority="51">
      <dataBar>
        <cfvo type="min"/>
        <cfvo type="max"/>
        <color rgb="FF638EC6"/>
      </dataBar>
      <extLst>
        <ext xmlns:x14="http://schemas.microsoft.com/office/spreadsheetml/2009/9/main" uri="{B025F937-C7B1-47D3-B67F-A62EFF666E3E}">
          <x14:id>{DE104609-9388-4876-B011-D38FC3472235}</x14:id>
        </ext>
      </extLst>
    </cfRule>
  </conditionalFormatting>
  <conditionalFormatting sqref="H63:H70">
    <cfRule type="dataBar" priority="42">
      <dataBar>
        <cfvo type="min"/>
        <cfvo type="max"/>
        <color rgb="FF638EC6"/>
      </dataBar>
      <extLst>
        <ext xmlns:x14="http://schemas.microsoft.com/office/spreadsheetml/2009/9/main" uri="{B025F937-C7B1-47D3-B67F-A62EFF666E3E}">
          <x14:id>{1CA55602-D685-47AD-B133-3CB43713DB61}</x14:id>
        </ext>
      </extLst>
    </cfRule>
  </conditionalFormatting>
  <conditionalFormatting sqref="H79:H82 H84:H86 H88 H76 H72 H90:H98">
    <cfRule type="dataBar" priority="8">
      <dataBar>
        <cfvo type="min"/>
        <cfvo type="max"/>
        <color rgb="FF638EC6"/>
      </dataBar>
      <extLst>
        <ext xmlns:x14="http://schemas.microsoft.com/office/spreadsheetml/2009/9/main" uri="{B025F937-C7B1-47D3-B67F-A62EFF666E3E}">
          <x14:id>{AFF58D76-4901-4882-8BA4-A98645BCBADC}</x14:id>
        </ext>
      </extLst>
    </cfRule>
  </conditionalFormatting>
  <conditionalFormatting sqref="H99">
    <cfRule type="dataBar" priority="7">
      <dataBar>
        <cfvo type="min"/>
        <cfvo type="max"/>
        <color rgb="FF638EC6"/>
      </dataBar>
      <extLst>
        <ext xmlns:x14="http://schemas.microsoft.com/office/spreadsheetml/2009/9/main" uri="{B025F937-C7B1-47D3-B67F-A62EFF666E3E}">
          <x14:id>{FF99F742-9AFC-4BAF-A3B6-9D0F379F77B0}</x14:id>
        </ext>
      </extLst>
    </cfRule>
  </conditionalFormatting>
  <pageMargins left="0.19685039370078741" right="0.19685039370078741" top="0.19685039370078741" bottom="0.19685039370078741" header="0.51181102362204722" footer="0.51181102362204722"/>
  <pageSetup paperSize="9" scale="56" fitToHeight="0"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dataBar" id="{DE104609-9388-4876-B011-D38FC3472235}">
            <x14:dataBar minLength="0" maxLength="100" negativeBarColorSameAsPositive="1" axisPosition="none">
              <x14:cfvo type="min"/>
              <x14:cfvo type="max"/>
            </x14:dataBar>
          </x14:cfRule>
          <xm:sqref>D105:D107 D109 D111:D113 E110 E108</xm:sqref>
        </x14:conditionalFormatting>
        <x14:conditionalFormatting xmlns:xm="http://schemas.microsoft.com/office/excel/2006/main">
          <x14:cfRule type="dataBar" id="{1CA55602-D685-47AD-B133-3CB43713DB61}">
            <x14:dataBar minLength="0" maxLength="100" negativeBarColorSameAsPositive="1" axisPosition="none">
              <x14:cfvo type="min"/>
              <x14:cfvo type="max"/>
            </x14:dataBar>
          </x14:cfRule>
          <xm:sqref>H63:H70</xm:sqref>
        </x14:conditionalFormatting>
        <x14:conditionalFormatting xmlns:xm="http://schemas.microsoft.com/office/excel/2006/main">
          <x14:cfRule type="dataBar" id="{AFF58D76-4901-4882-8BA4-A98645BCBADC}">
            <x14:dataBar minLength="0" maxLength="100" negativeBarColorSameAsPositive="1" axisPosition="none">
              <x14:cfvo type="min"/>
              <x14:cfvo type="max"/>
            </x14:dataBar>
          </x14:cfRule>
          <xm:sqref>H79:H82 H84:H86 H88 H76 H72 H90:H98</xm:sqref>
        </x14:conditionalFormatting>
        <x14:conditionalFormatting xmlns:xm="http://schemas.microsoft.com/office/excel/2006/main">
          <x14:cfRule type="dataBar" id="{FF99F742-9AFC-4BAF-A3B6-9D0F379F77B0}">
            <x14:dataBar minLength="0" maxLength="100" negativeBarColorSameAsPositive="1" axisPosition="none">
              <x14:cfvo type="min"/>
              <x14:cfvo type="max"/>
            </x14:dataBar>
          </x14:cfRule>
          <xm:sqref>H99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51"/>
  <sheetViews>
    <sheetView topLeftCell="A4" workbookViewId="0">
      <selection activeCell="H23" sqref="H23"/>
    </sheetView>
  </sheetViews>
  <sheetFormatPr defaultRowHeight="12.5" x14ac:dyDescent="0.25"/>
  <cols>
    <col min="6" max="6" width="13.81640625" style="53" customWidth="1"/>
    <col min="7" max="11" width="13.81640625" customWidth="1"/>
  </cols>
  <sheetData>
    <row r="1" spans="1:14" ht="14.5" x14ac:dyDescent="0.35">
      <c r="A1" s="50" t="s">
        <v>23</v>
      </c>
    </row>
    <row r="2" spans="1:14" ht="14.5" x14ac:dyDescent="0.35">
      <c r="A2" s="50" t="s">
        <v>60</v>
      </c>
    </row>
    <row r="3" spans="1:14" ht="14.5" x14ac:dyDescent="0.35">
      <c r="A3" s="50"/>
    </row>
    <row r="4" spans="1:14" ht="14.5" x14ac:dyDescent="0.35">
      <c r="A4" s="50" t="s">
        <v>245</v>
      </c>
    </row>
    <row r="6" spans="1:14" ht="14.5" x14ac:dyDescent="0.35">
      <c r="E6" s="50" t="s">
        <v>52</v>
      </c>
      <c r="F6" s="56" t="s">
        <v>53</v>
      </c>
      <c r="G6" s="56" t="s">
        <v>54</v>
      </c>
      <c r="H6" s="56" t="s">
        <v>246</v>
      </c>
      <c r="I6" s="56"/>
      <c r="J6" s="56" t="s">
        <v>139</v>
      </c>
      <c r="K6" s="56" t="s">
        <v>137</v>
      </c>
    </row>
    <row r="7" spans="1:14" x14ac:dyDescent="0.25">
      <c r="F7" s="57"/>
      <c r="G7" s="57"/>
      <c r="H7" s="57"/>
      <c r="I7" s="57"/>
      <c r="J7" s="57"/>
      <c r="K7" s="57"/>
    </row>
    <row r="8" spans="1:14" x14ac:dyDescent="0.25">
      <c r="A8" t="s">
        <v>61</v>
      </c>
      <c r="E8" s="161"/>
      <c r="F8" s="57"/>
      <c r="G8" s="57"/>
      <c r="H8" s="57"/>
      <c r="I8" s="57"/>
      <c r="J8" s="57"/>
      <c r="K8" s="57"/>
      <c r="L8" s="159"/>
    </row>
    <row r="9" spans="1:14" x14ac:dyDescent="0.25">
      <c r="A9" t="s">
        <v>62</v>
      </c>
      <c r="E9" s="161"/>
      <c r="F9" s="57">
        <v>48874.87</v>
      </c>
      <c r="G9" s="57"/>
      <c r="H9" s="57">
        <f>F9+G9</f>
        <v>48874.87</v>
      </c>
      <c r="I9" s="57"/>
      <c r="J9" s="57">
        <v>46057.079999999973</v>
      </c>
      <c r="K9" s="57">
        <v>48539.239999999976</v>
      </c>
      <c r="L9" s="159"/>
    </row>
    <row r="10" spans="1:14" x14ac:dyDescent="0.25">
      <c r="A10" t="s">
        <v>73</v>
      </c>
      <c r="E10" s="161"/>
      <c r="F10" s="57">
        <f>'Bank Rec'!F109</f>
        <v>9750.89</v>
      </c>
      <c r="G10" s="57"/>
      <c r="H10" s="57">
        <f>F10+G10</f>
        <v>9750.89</v>
      </c>
      <c r="I10" s="57"/>
      <c r="J10" s="57">
        <v>8781.4600000000009</v>
      </c>
      <c r="K10" s="57">
        <v>8744.4300000000021</v>
      </c>
      <c r="L10" s="159"/>
    </row>
    <row r="11" spans="1:14" x14ac:dyDescent="0.25">
      <c r="A11" t="s">
        <v>74</v>
      </c>
      <c r="E11" s="161"/>
      <c r="F11" s="57"/>
      <c r="G11" s="57">
        <f>'Bank Rec'!F124</f>
        <v>32681.32</v>
      </c>
      <c r="H11" s="57">
        <f>F11+G11</f>
        <v>32681.32</v>
      </c>
      <c r="I11" s="57"/>
      <c r="J11" s="57">
        <v>168215.75</v>
      </c>
      <c r="K11" s="57">
        <v>185785.86</v>
      </c>
      <c r="L11" s="159"/>
      <c r="N11" s="57">
        <f>-H16</f>
        <v>71777.17</v>
      </c>
    </row>
    <row r="12" spans="1:14" x14ac:dyDescent="0.25">
      <c r="E12" s="161"/>
      <c r="F12" s="57"/>
      <c r="G12" s="57"/>
      <c r="H12" s="57"/>
      <c r="I12" s="57"/>
      <c r="J12" s="57"/>
      <c r="K12" s="57"/>
      <c r="L12" s="159"/>
      <c r="N12" s="57"/>
    </row>
    <row r="13" spans="1:14" x14ac:dyDescent="0.25">
      <c r="A13" t="s">
        <v>250</v>
      </c>
      <c r="E13" s="161"/>
      <c r="F13" s="57">
        <f>F9+F10</f>
        <v>58625.760000000002</v>
      </c>
      <c r="G13" s="57">
        <f>G11</f>
        <v>32681.32</v>
      </c>
      <c r="H13" s="57">
        <f>SUM(H9:H11)</f>
        <v>91307.08</v>
      </c>
      <c r="I13" s="57"/>
      <c r="J13" s="57"/>
      <c r="K13" s="57"/>
      <c r="L13" s="159"/>
      <c r="N13" s="57"/>
    </row>
    <row r="14" spans="1:14" x14ac:dyDescent="0.25">
      <c r="E14" s="161"/>
      <c r="F14" s="57"/>
      <c r="G14" s="57"/>
      <c r="H14" s="57"/>
      <c r="I14" s="57"/>
      <c r="J14" s="57"/>
      <c r="K14" s="57"/>
      <c r="L14" s="159"/>
    </row>
    <row r="15" spans="1:14" x14ac:dyDescent="0.25">
      <c r="A15" t="s">
        <v>63</v>
      </c>
      <c r="E15" s="161"/>
      <c r="F15" s="57"/>
      <c r="G15" s="57"/>
      <c r="H15" s="57"/>
      <c r="I15" s="57"/>
      <c r="J15" s="57"/>
      <c r="K15" s="57"/>
      <c r="L15" s="159"/>
    </row>
    <row r="16" spans="1:14" x14ac:dyDescent="0.25">
      <c r="A16" t="s">
        <v>64</v>
      </c>
      <c r="E16" s="161"/>
      <c r="F16" s="57">
        <f>'Receipts &amp; Payments'!F46</f>
        <v>-41777.17</v>
      </c>
      <c r="G16" s="57">
        <f>'Receipts &amp; Payments'!G46</f>
        <v>-30000</v>
      </c>
      <c r="H16" s="57">
        <f>F16+G16</f>
        <v>-71777.17</v>
      </c>
      <c r="I16" s="57"/>
      <c r="J16" s="57">
        <v>-551.51000000000113</v>
      </c>
      <c r="K16" s="57">
        <v>-20015.239999999998</v>
      </c>
      <c r="L16" s="159"/>
    </row>
    <row r="17" spans="1:14" x14ac:dyDescent="0.25">
      <c r="A17" t="s">
        <v>65</v>
      </c>
      <c r="E17" s="161"/>
      <c r="F17" s="57"/>
      <c r="G17" s="57"/>
      <c r="H17" s="57"/>
      <c r="I17" s="57"/>
      <c r="J17" s="57"/>
      <c r="K17" s="57"/>
      <c r="L17" s="159"/>
    </row>
    <row r="18" spans="1:14" x14ac:dyDescent="0.25">
      <c r="E18" s="161"/>
      <c r="F18" s="57"/>
      <c r="G18" s="57"/>
      <c r="H18" s="57"/>
      <c r="I18" s="57"/>
      <c r="J18" s="57"/>
      <c r="K18" s="57"/>
      <c r="L18" s="159"/>
      <c r="N18" s="67"/>
    </row>
    <row r="19" spans="1:14" x14ac:dyDescent="0.25">
      <c r="E19" s="161"/>
      <c r="F19" s="57"/>
      <c r="G19" s="57"/>
      <c r="H19" s="57"/>
      <c r="I19" s="57"/>
      <c r="J19" s="57"/>
      <c r="K19" s="57"/>
      <c r="L19" s="159"/>
    </row>
    <row r="20" spans="1:14" ht="13" x14ac:dyDescent="0.3">
      <c r="E20" s="161"/>
      <c r="F20" s="57"/>
      <c r="G20" s="57"/>
      <c r="H20" s="57"/>
      <c r="I20" s="57"/>
      <c r="J20" s="57"/>
      <c r="K20" s="57"/>
      <c r="L20" s="159"/>
      <c r="N20" s="147"/>
    </row>
    <row r="21" spans="1:14" x14ac:dyDescent="0.25">
      <c r="E21" s="161"/>
      <c r="F21" s="57"/>
      <c r="G21" s="57"/>
      <c r="H21" s="57"/>
      <c r="I21" s="57"/>
      <c r="J21" s="57"/>
      <c r="K21" s="57"/>
      <c r="L21" s="159"/>
    </row>
    <row r="22" spans="1:14" ht="13" thickBot="1" x14ac:dyDescent="0.3">
      <c r="A22" t="s">
        <v>61</v>
      </c>
      <c r="E22" s="161"/>
      <c r="F22" s="57"/>
      <c r="G22" s="57"/>
      <c r="H22" s="57"/>
      <c r="I22" s="57"/>
      <c r="J22" s="57"/>
      <c r="K22" s="57"/>
      <c r="L22" s="159"/>
    </row>
    <row r="23" spans="1:14" ht="13.5" thickTop="1" thickBot="1" x14ac:dyDescent="0.3">
      <c r="A23" t="s">
        <v>66</v>
      </c>
      <c r="E23" s="161"/>
      <c r="F23" s="58">
        <f>F13+F16</f>
        <v>16848.590000000004</v>
      </c>
      <c r="G23" s="58">
        <v>2681</v>
      </c>
      <c r="H23" s="58">
        <f>F23+G23</f>
        <v>19529.590000000004</v>
      </c>
      <c r="I23" s="58"/>
      <c r="J23" s="58">
        <v>222502.77999999997</v>
      </c>
      <c r="K23" s="58">
        <f>SUM(K9:K16)</f>
        <v>223054.28999999998</v>
      </c>
      <c r="L23" s="159"/>
      <c r="M23" s="53"/>
    </row>
    <row r="24" spans="1:14" ht="13" thickTop="1" x14ac:dyDescent="0.25">
      <c r="E24" s="161"/>
      <c r="F24" s="57"/>
      <c r="G24" s="57"/>
      <c r="H24" s="57"/>
      <c r="I24" s="57"/>
      <c r="J24" s="57"/>
      <c r="K24" s="57"/>
      <c r="L24" s="159"/>
    </row>
    <row r="25" spans="1:14" x14ac:dyDescent="0.25">
      <c r="E25" s="161"/>
      <c r="F25" s="57"/>
      <c r="G25" s="57"/>
      <c r="H25" s="57"/>
      <c r="I25" s="57"/>
      <c r="J25" s="57"/>
      <c r="K25" s="57"/>
      <c r="L25" s="159"/>
    </row>
    <row r="26" spans="1:14" x14ac:dyDescent="0.25">
      <c r="A26" t="s">
        <v>67</v>
      </c>
      <c r="E26" s="161"/>
      <c r="F26" s="57"/>
      <c r="G26" s="57"/>
      <c r="H26" s="57"/>
      <c r="I26" s="57"/>
      <c r="J26" s="57"/>
      <c r="K26" s="57"/>
      <c r="L26" s="159"/>
    </row>
    <row r="27" spans="1:14" x14ac:dyDescent="0.25">
      <c r="A27" s="67" t="s">
        <v>168</v>
      </c>
      <c r="E27" s="161"/>
      <c r="F27" s="57">
        <f>'Bank Rec'!F98</f>
        <v>17311.069999999974</v>
      </c>
      <c r="G27" s="57"/>
      <c r="H27" s="57">
        <f>F27+G27</f>
        <v>17311.069999999974</v>
      </c>
      <c r="I27" s="57"/>
      <c r="J27" s="57">
        <v>50309.409999999982</v>
      </c>
      <c r="K27" s="57">
        <v>46057.079999999973</v>
      </c>
      <c r="L27" s="159"/>
    </row>
    <row r="28" spans="1:14" x14ac:dyDescent="0.25">
      <c r="A28" t="s">
        <v>73</v>
      </c>
      <c r="E28" s="161"/>
      <c r="F28" s="163"/>
      <c r="G28" s="57"/>
      <c r="H28" s="57">
        <f>F28+G28</f>
        <v>0</v>
      </c>
      <c r="I28" s="57"/>
      <c r="J28" s="57">
        <v>8841.519999999995</v>
      </c>
      <c r="K28" s="57">
        <v>8781.4600000000009</v>
      </c>
      <c r="L28" s="159"/>
    </row>
    <row r="29" spans="1:14" x14ac:dyDescent="0.25">
      <c r="A29" t="s">
        <v>74</v>
      </c>
      <c r="E29" s="161"/>
      <c r="F29" s="57"/>
      <c r="G29" s="57">
        <f>'Bank Rec'!F141</f>
        <v>2215.449999999998</v>
      </c>
      <c r="H29" s="57">
        <f>F29+G29</f>
        <v>2215.449999999998</v>
      </c>
      <c r="I29" s="57"/>
      <c r="J29" s="57">
        <v>163351.84999999995</v>
      </c>
      <c r="K29" s="57">
        <v>168215.75</v>
      </c>
      <c r="L29" s="159"/>
    </row>
    <row r="30" spans="1:14" x14ac:dyDescent="0.25">
      <c r="E30" s="161"/>
      <c r="F30" s="57"/>
      <c r="G30" s="57"/>
      <c r="H30" s="57"/>
      <c r="I30" s="57"/>
      <c r="J30" s="57"/>
      <c r="K30" s="57"/>
      <c r="L30" s="159"/>
      <c r="N30" s="144"/>
    </row>
    <row r="31" spans="1:14" ht="13" thickBot="1" x14ac:dyDescent="0.3">
      <c r="E31" s="161"/>
      <c r="F31" s="57"/>
      <c r="G31" s="57"/>
      <c r="H31" s="164"/>
      <c r="I31" s="164"/>
      <c r="J31" s="164"/>
      <c r="K31" s="164"/>
      <c r="L31" s="159"/>
    </row>
    <row r="32" spans="1:14" ht="13.5" thickTop="1" thickBot="1" x14ac:dyDescent="0.3">
      <c r="E32" s="162"/>
      <c r="F32" s="58">
        <f>SUM(F27:F31)</f>
        <v>17311.069999999974</v>
      </c>
      <c r="G32" s="58">
        <f>SUM(G27:G31)</f>
        <v>2215.449999999998</v>
      </c>
      <c r="H32" s="62">
        <f>SUM(H27:H29)</f>
        <v>19526.519999999971</v>
      </c>
      <c r="I32" s="62"/>
      <c r="J32" s="62">
        <v>222502.77999999991</v>
      </c>
      <c r="K32" s="62">
        <v>223054.28999999998</v>
      </c>
      <c r="L32" s="159"/>
    </row>
    <row r="33" spans="1:11" ht="13.5" thickTop="1" x14ac:dyDescent="0.3">
      <c r="F33" s="60"/>
      <c r="G33" s="60"/>
      <c r="H33" s="60" t="b">
        <f>H23+0.11 =H32</f>
        <v>0</v>
      </c>
      <c r="I33" s="60"/>
      <c r="J33" s="60" t="b">
        <v>1</v>
      </c>
      <c r="K33" s="60" t="b">
        <f>K23=K32</f>
        <v>1</v>
      </c>
    </row>
    <row r="34" spans="1:11" x14ac:dyDescent="0.25">
      <c r="F34"/>
    </row>
    <row r="36" spans="1:11" ht="13" thickBot="1" x14ac:dyDescent="0.3">
      <c r="H36" s="107"/>
      <c r="I36" s="55"/>
      <c r="J36" s="55"/>
      <c r="K36" s="55"/>
    </row>
    <row r="37" spans="1:11" ht="13" thickTop="1" x14ac:dyDescent="0.25">
      <c r="F37"/>
      <c r="G37" s="54"/>
      <c r="H37" s="54"/>
      <c r="I37" s="54"/>
      <c r="J37" s="54"/>
      <c r="K37" s="54"/>
    </row>
    <row r="38" spans="1:11" x14ac:dyDescent="0.25">
      <c r="F38"/>
      <c r="G38" s="54"/>
      <c r="H38" s="54"/>
      <c r="I38" s="54"/>
      <c r="J38" s="54"/>
      <c r="K38" s="54"/>
    </row>
    <row r="39" spans="1:11" ht="13" x14ac:dyDescent="0.25">
      <c r="A39" s="59" t="s">
        <v>75</v>
      </c>
      <c r="F39"/>
    </row>
    <row r="40" spans="1:11" ht="13" x14ac:dyDescent="0.25">
      <c r="A40" s="59"/>
      <c r="F40"/>
      <c r="H40" s="55"/>
      <c r="I40" s="55"/>
      <c r="J40" s="55"/>
      <c r="K40" s="55"/>
    </row>
    <row r="41" spans="1:11" ht="13" x14ac:dyDescent="0.25">
      <c r="A41" s="59"/>
      <c r="F41"/>
    </row>
    <row r="42" spans="1:11" ht="13" x14ac:dyDescent="0.25">
      <c r="A42" s="59"/>
      <c r="F42"/>
    </row>
    <row r="43" spans="1:11" ht="13" x14ac:dyDescent="0.25">
      <c r="A43" s="59"/>
      <c r="F43"/>
    </row>
    <row r="44" spans="1:11" ht="13" x14ac:dyDescent="0.25">
      <c r="A44" s="59"/>
      <c r="F44"/>
    </row>
    <row r="45" spans="1:11" ht="13" x14ac:dyDescent="0.25">
      <c r="A45" s="59" t="s">
        <v>76</v>
      </c>
      <c r="B45" t="s">
        <v>154</v>
      </c>
      <c r="F45"/>
    </row>
    <row r="46" spans="1:11" ht="13" x14ac:dyDescent="0.25">
      <c r="A46" s="59"/>
      <c r="F46"/>
    </row>
    <row r="47" spans="1:11" ht="13" x14ac:dyDescent="0.25">
      <c r="A47" s="59"/>
      <c r="F47"/>
    </row>
    <row r="48" spans="1:11" ht="13" x14ac:dyDescent="0.25">
      <c r="A48" s="59"/>
      <c r="F48"/>
    </row>
    <row r="49" spans="1:6" ht="13" x14ac:dyDescent="0.25">
      <c r="A49" s="59"/>
      <c r="F49"/>
    </row>
    <row r="50" spans="1:6" ht="13" x14ac:dyDescent="0.25">
      <c r="A50" s="59"/>
      <c r="F50"/>
    </row>
    <row r="51" spans="1:6" x14ac:dyDescent="0.25">
      <c r="A51" s="41" t="s">
        <v>77</v>
      </c>
    </row>
  </sheetData>
  <phoneticPr fontId="1" type="noConversion"/>
  <pageMargins left="0.75" right="0.75" top="1" bottom="1" header="0.5" footer="0.5"/>
  <pageSetup paperSize="9" scale="71"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52"/>
  <sheetViews>
    <sheetView topLeftCell="F1" zoomScale="115" workbookViewId="0">
      <selection activeCell="P19" sqref="P19"/>
    </sheetView>
  </sheetViews>
  <sheetFormatPr defaultRowHeight="14" x14ac:dyDescent="0.3"/>
  <cols>
    <col min="1" max="2" width="11.54296875" style="101" customWidth="1"/>
    <col min="3" max="3" width="13.54296875" style="101" customWidth="1"/>
    <col min="4" max="5" width="11.54296875" style="101" customWidth="1"/>
    <col min="6" max="6" width="15.453125" style="101" customWidth="1"/>
    <col min="7" max="7" width="12.54296875" customWidth="1"/>
    <col min="8" max="8" width="13.453125" customWidth="1"/>
    <col min="9" max="9" width="11.54296875" bestFit="1" customWidth="1"/>
    <col min="10" max="10" width="11.08984375" customWidth="1"/>
    <col min="11" max="11" width="13.6328125" customWidth="1"/>
    <col min="12" max="13" width="13.453125" customWidth="1"/>
    <col min="14" max="14" width="13.81640625" style="3" customWidth="1"/>
    <col min="15" max="15" width="11.36328125" bestFit="1" customWidth="1"/>
    <col min="19" max="19" width="9.1796875" bestFit="1" customWidth="1"/>
  </cols>
  <sheetData>
    <row r="1" spans="1:18" x14ac:dyDescent="0.3">
      <c r="A1" s="135" t="s">
        <v>83</v>
      </c>
      <c r="B1" s="148"/>
      <c r="C1" s="148"/>
      <c r="D1" s="148"/>
      <c r="E1" s="148"/>
      <c r="F1" s="148"/>
      <c r="G1" s="145" t="s">
        <v>10</v>
      </c>
      <c r="I1" s="120" t="s">
        <v>218</v>
      </c>
      <c r="J1" s="120" t="s">
        <v>150</v>
      </c>
      <c r="K1" s="113" t="s">
        <v>151</v>
      </c>
      <c r="L1" s="113" t="s">
        <v>162</v>
      </c>
      <c r="M1" s="207" t="s">
        <v>238</v>
      </c>
      <c r="N1" s="114"/>
    </row>
    <row r="2" spans="1:18" x14ac:dyDescent="0.3">
      <c r="A2" s="136" t="s">
        <v>0</v>
      </c>
      <c r="B2" s="149" t="s">
        <v>206</v>
      </c>
      <c r="C2" s="149" t="s">
        <v>207</v>
      </c>
      <c r="D2" s="149" t="s">
        <v>208</v>
      </c>
      <c r="E2" s="149"/>
      <c r="F2" s="5" t="s">
        <v>167</v>
      </c>
      <c r="G2" s="4" t="s">
        <v>6</v>
      </c>
      <c r="H2" s="4" t="s">
        <v>9</v>
      </c>
      <c r="I2" s="106"/>
      <c r="J2" s="4"/>
      <c r="K2" s="4"/>
      <c r="L2" s="5"/>
      <c r="M2" s="208"/>
      <c r="N2" s="115"/>
    </row>
    <row r="3" spans="1:18" x14ac:dyDescent="0.3">
      <c r="A3" s="102">
        <v>45561</v>
      </c>
      <c r="B3" s="102"/>
      <c r="C3" s="102"/>
      <c r="D3" s="102" t="s">
        <v>218</v>
      </c>
      <c r="E3" s="102"/>
      <c r="F3" s="183">
        <v>1132</v>
      </c>
      <c r="G3" s="183"/>
      <c r="H3" s="183"/>
      <c r="I3" s="183">
        <v>1132</v>
      </c>
      <c r="J3" s="183"/>
      <c r="K3" s="183"/>
      <c r="L3" s="183"/>
      <c r="M3" s="209"/>
      <c r="N3" s="184"/>
      <c r="P3" s="2"/>
      <c r="Q3" s="55"/>
    </row>
    <row r="4" spans="1:18" x14ac:dyDescent="0.3">
      <c r="A4" s="102">
        <v>45596</v>
      </c>
      <c r="B4" s="102"/>
      <c r="C4" s="102"/>
      <c r="D4" s="102" t="s">
        <v>225</v>
      </c>
      <c r="E4" s="102"/>
      <c r="F4" s="183">
        <v>30000</v>
      </c>
      <c r="G4" s="183"/>
      <c r="H4" s="183"/>
      <c r="I4" s="183"/>
      <c r="J4" s="183"/>
      <c r="K4" s="183"/>
      <c r="L4" s="183">
        <v>30000</v>
      </c>
      <c r="M4" s="209"/>
      <c r="N4" s="184"/>
      <c r="P4" s="55"/>
      <c r="Q4" s="55"/>
    </row>
    <row r="5" spans="1:18" x14ac:dyDescent="0.3">
      <c r="A5" s="102">
        <v>45611</v>
      </c>
      <c r="B5" s="102"/>
      <c r="C5" s="102"/>
      <c r="D5" s="102" t="s">
        <v>229</v>
      </c>
      <c r="E5" s="102"/>
      <c r="F5" s="183">
        <v>9058.1</v>
      </c>
      <c r="G5" s="183">
        <v>7500</v>
      </c>
      <c r="H5" s="183">
        <v>1500</v>
      </c>
      <c r="I5" s="183"/>
      <c r="J5" s="183"/>
      <c r="K5" s="183">
        <v>58.1</v>
      </c>
      <c r="L5" s="183"/>
      <c r="M5" s="209"/>
      <c r="N5" s="184"/>
      <c r="P5" s="55"/>
      <c r="Q5" s="55"/>
    </row>
    <row r="6" spans="1:18" x14ac:dyDescent="0.3">
      <c r="A6" s="102">
        <v>45618</v>
      </c>
      <c r="B6" s="102"/>
      <c r="C6" s="102"/>
      <c r="D6" s="102" t="s">
        <v>230</v>
      </c>
      <c r="E6" s="102"/>
      <c r="F6" s="183">
        <v>110.75</v>
      </c>
      <c r="G6" s="183"/>
      <c r="H6" s="183"/>
      <c r="I6" s="183"/>
      <c r="J6" s="183"/>
      <c r="K6" s="183">
        <v>110.75</v>
      </c>
      <c r="L6" s="183"/>
      <c r="M6" s="209"/>
      <c r="N6" s="184"/>
      <c r="P6" s="55"/>
      <c r="Q6" s="55"/>
      <c r="R6" s="55"/>
    </row>
    <row r="7" spans="1:18" x14ac:dyDescent="0.3">
      <c r="A7" s="102">
        <v>45726</v>
      </c>
      <c r="B7" s="102"/>
      <c r="C7" s="102"/>
      <c r="D7" s="102" t="s">
        <v>229</v>
      </c>
      <c r="E7" s="102"/>
      <c r="F7" s="183">
        <v>9000</v>
      </c>
      <c r="G7" s="183">
        <v>7500</v>
      </c>
      <c r="H7" s="183">
        <v>1500</v>
      </c>
      <c r="I7" s="183"/>
      <c r="J7" s="183"/>
      <c r="K7" s="183"/>
      <c r="L7" s="183"/>
      <c r="M7" s="209"/>
      <c r="N7" s="184"/>
      <c r="P7" s="55"/>
      <c r="Q7" s="55"/>
      <c r="R7" s="55"/>
    </row>
    <row r="8" spans="1:18" x14ac:dyDescent="0.3">
      <c r="A8" s="102">
        <v>45744</v>
      </c>
      <c r="B8" s="102"/>
      <c r="C8" s="102"/>
      <c r="D8" s="102" t="s">
        <v>237</v>
      </c>
      <c r="E8" s="102"/>
      <c r="F8" s="183">
        <v>31.41</v>
      </c>
      <c r="G8" s="183"/>
      <c r="H8" s="183"/>
      <c r="I8" s="183"/>
      <c r="J8" s="183"/>
      <c r="K8" s="183"/>
      <c r="L8" s="183"/>
      <c r="M8" s="209">
        <v>31.41</v>
      </c>
      <c r="N8" s="184"/>
      <c r="P8" s="55"/>
      <c r="Q8" s="55"/>
    </row>
    <row r="9" spans="1:18" x14ac:dyDescent="0.3">
      <c r="A9" s="102">
        <v>45744</v>
      </c>
      <c r="B9" s="102"/>
      <c r="C9" s="102"/>
      <c r="D9" s="102" t="s">
        <v>237</v>
      </c>
      <c r="E9" s="102"/>
      <c r="F9" s="183">
        <v>9977.6299999999992</v>
      </c>
      <c r="G9" s="185"/>
      <c r="H9" s="183"/>
      <c r="I9" s="183"/>
      <c r="J9" s="183"/>
      <c r="K9" s="183"/>
      <c r="L9" s="183"/>
      <c r="M9" s="209">
        <v>9977.6299999999992</v>
      </c>
      <c r="N9" s="184"/>
      <c r="P9" s="55"/>
      <c r="Q9" s="55"/>
    </row>
    <row r="10" spans="1:18" x14ac:dyDescent="0.3">
      <c r="A10" s="102">
        <v>45762</v>
      </c>
      <c r="B10" s="102"/>
      <c r="C10" s="102"/>
      <c r="D10" s="102" t="s">
        <v>229</v>
      </c>
      <c r="E10" s="102"/>
      <c r="F10" s="183">
        <v>9000</v>
      </c>
      <c r="G10" s="183">
        <v>7500</v>
      </c>
      <c r="H10" s="183">
        <v>1500</v>
      </c>
      <c r="I10" s="183"/>
      <c r="J10" s="183"/>
      <c r="K10" s="183"/>
      <c r="L10" s="183"/>
      <c r="M10" s="209"/>
      <c r="N10" s="184"/>
      <c r="P10" s="55"/>
      <c r="Q10" s="55"/>
    </row>
    <row r="11" spans="1:18" x14ac:dyDescent="0.3">
      <c r="A11" s="102">
        <v>45846</v>
      </c>
      <c r="B11" s="102"/>
      <c r="C11" s="102"/>
      <c r="D11" s="102" t="s">
        <v>229</v>
      </c>
      <c r="E11" s="102"/>
      <c r="F11" s="183">
        <v>9000</v>
      </c>
      <c r="G11" s="183">
        <v>7500</v>
      </c>
      <c r="H11" s="183">
        <v>1500</v>
      </c>
      <c r="I11" s="183"/>
      <c r="J11" s="183"/>
      <c r="K11" s="183"/>
      <c r="L11" s="183"/>
      <c r="M11" s="209"/>
      <c r="N11" s="184"/>
      <c r="P11" s="55"/>
      <c r="Q11" s="55"/>
    </row>
    <row r="12" spans="1:18" x14ac:dyDescent="0.3">
      <c r="A12" s="102"/>
      <c r="B12" s="102"/>
      <c r="C12" s="102"/>
      <c r="D12" s="102"/>
      <c r="E12" s="102"/>
      <c r="F12" s="183"/>
      <c r="G12" s="183"/>
      <c r="H12" s="183"/>
      <c r="I12" s="183"/>
      <c r="J12" s="183"/>
      <c r="K12" s="183"/>
      <c r="L12" s="183"/>
      <c r="M12" s="209"/>
      <c r="N12" s="184"/>
      <c r="P12" s="55"/>
      <c r="Q12" s="55"/>
    </row>
    <row r="13" spans="1:18" x14ac:dyDescent="0.3">
      <c r="A13" s="102"/>
      <c r="B13" s="102"/>
      <c r="C13" s="102"/>
      <c r="D13" s="102"/>
      <c r="E13" s="102"/>
      <c r="F13" s="183"/>
      <c r="G13" s="183"/>
      <c r="H13" s="183"/>
      <c r="I13" s="183"/>
      <c r="J13" s="183"/>
      <c r="K13" s="183"/>
      <c r="L13" s="183"/>
      <c r="M13" s="209"/>
      <c r="N13" s="184"/>
      <c r="P13" s="55"/>
      <c r="Q13" s="55"/>
    </row>
    <row r="14" spans="1:18" x14ac:dyDescent="0.3">
      <c r="A14" s="102"/>
      <c r="B14" s="102"/>
      <c r="C14" s="102"/>
      <c r="D14" s="102"/>
      <c r="E14" s="102"/>
      <c r="F14" s="183"/>
      <c r="G14" s="183"/>
      <c r="H14" s="183"/>
      <c r="I14" s="183"/>
      <c r="J14" s="183"/>
      <c r="K14" s="183"/>
      <c r="L14" s="183"/>
      <c r="M14" s="209"/>
      <c r="N14" s="184"/>
      <c r="P14" s="55"/>
      <c r="Q14" s="55"/>
    </row>
    <row r="15" spans="1:18" x14ac:dyDescent="0.3">
      <c r="A15" s="102"/>
      <c r="B15" s="102"/>
      <c r="C15" s="102"/>
      <c r="D15" s="102"/>
      <c r="E15" s="102"/>
      <c r="F15" s="183"/>
      <c r="G15" s="183"/>
      <c r="H15" s="183"/>
      <c r="I15" s="183"/>
      <c r="J15" s="183"/>
      <c r="K15" s="183"/>
      <c r="L15" s="183"/>
      <c r="M15" s="209"/>
      <c r="N15" s="184"/>
      <c r="P15" s="55"/>
      <c r="Q15" s="55"/>
    </row>
    <row r="16" spans="1:18" x14ac:dyDescent="0.3">
      <c r="A16" s="102"/>
      <c r="B16" s="102"/>
      <c r="C16" s="102"/>
      <c r="D16" s="102"/>
      <c r="E16" s="102"/>
      <c r="F16" s="183"/>
      <c r="G16" s="183"/>
      <c r="H16" s="183"/>
      <c r="I16" s="183"/>
      <c r="J16" s="183"/>
      <c r="K16" s="183"/>
      <c r="L16" s="183"/>
      <c r="M16" s="209"/>
      <c r="N16" s="186"/>
    </row>
    <row r="17" spans="1:14" ht="14.5" thickBot="1" x14ac:dyDescent="0.35">
      <c r="A17" s="137"/>
      <c r="B17" s="181"/>
      <c r="C17" s="181"/>
      <c r="D17" s="181"/>
      <c r="E17" s="181"/>
      <c r="F17" s="183">
        <f>SUM(F3:F14)</f>
        <v>77309.89</v>
      </c>
      <c r="G17" s="187">
        <f t="shared" ref="G17:L17" si="0">SUM(G3:G16)</f>
        <v>30000</v>
      </c>
      <c r="H17" s="187">
        <f t="shared" si="0"/>
        <v>6000</v>
      </c>
      <c r="I17" s="187">
        <f t="shared" si="0"/>
        <v>1132</v>
      </c>
      <c r="J17" s="187">
        <f t="shared" si="0"/>
        <v>0</v>
      </c>
      <c r="K17" s="187">
        <f t="shared" si="0"/>
        <v>168.85</v>
      </c>
      <c r="L17" s="187">
        <f t="shared" si="0"/>
        <v>30000</v>
      </c>
      <c r="M17" s="187">
        <f>SUM(M3:M16)</f>
        <v>10009.039999999999</v>
      </c>
      <c r="N17" s="187">
        <f>SUM(G17:M17)</f>
        <v>77309.89</v>
      </c>
    </row>
    <row r="18" spans="1:14" ht="14.5" thickBot="1" x14ac:dyDescent="0.35">
      <c r="N18" s="116" t="b">
        <f>'Bank Rec'!E103=Credit!N17</f>
        <v>1</v>
      </c>
    </row>
    <row r="19" spans="1:14" x14ac:dyDescent="0.3">
      <c r="A19" s="138" t="s">
        <v>81</v>
      </c>
      <c r="B19" s="81" t="s">
        <v>55</v>
      </c>
      <c r="C19"/>
      <c r="D19"/>
      <c r="E19"/>
      <c r="F19"/>
      <c r="H19" s="3"/>
      <c r="N19"/>
    </row>
    <row r="20" spans="1:14" x14ac:dyDescent="0.3">
      <c r="A20" s="139">
        <v>45565</v>
      </c>
      <c r="B20" s="73">
        <v>38.9</v>
      </c>
      <c r="C20"/>
      <c r="D20"/>
      <c r="E20"/>
      <c r="F20"/>
      <c r="H20" s="69"/>
      <c r="N20"/>
    </row>
    <row r="21" spans="1:14" x14ac:dyDescent="0.3">
      <c r="A21" s="139">
        <v>45596</v>
      </c>
      <c r="B21" s="73">
        <v>39.42</v>
      </c>
      <c r="C21"/>
      <c r="D21"/>
      <c r="E21"/>
      <c r="F21"/>
      <c r="G21" s="182"/>
      <c r="H21" s="3"/>
      <c r="N21"/>
    </row>
    <row r="22" spans="1:14" x14ac:dyDescent="0.3">
      <c r="A22" s="139">
        <v>45626</v>
      </c>
      <c r="B22" s="73">
        <v>37.5</v>
      </c>
      <c r="C22"/>
      <c r="D22"/>
      <c r="E22"/>
      <c r="F22"/>
      <c r="H22" s="3"/>
      <c r="N22"/>
    </row>
    <row r="23" spans="1:14" x14ac:dyDescent="0.3">
      <c r="A23" s="139">
        <v>45657</v>
      </c>
      <c r="B23" s="73">
        <v>38.72</v>
      </c>
      <c r="C23"/>
      <c r="D23"/>
      <c r="E23"/>
      <c r="F23"/>
      <c r="H23" s="3"/>
      <c r="N23"/>
    </row>
    <row r="24" spans="1:14" x14ac:dyDescent="0.3">
      <c r="A24" s="139">
        <v>45688</v>
      </c>
      <c r="B24" s="73">
        <v>38.31</v>
      </c>
      <c r="C24"/>
      <c r="D24"/>
      <c r="E24"/>
      <c r="F24"/>
      <c r="H24" s="3"/>
      <c r="N24"/>
    </row>
    <row r="25" spans="1:14" x14ac:dyDescent="0.3">
      <c r="A25" s="139">
        <v>45716</v>
      </c>
      <c r="B25" s="73">
        <v>33.89</v>
      </c>
      <c r="C25"/>
      <c r="D25"/>
      <c r="E25"/>
      <c r="F25"/>
      <c r="H25" s="3"/>
      <c r="N25"/>
    </row>
    <row r="26" spans="1:14" x14ac:dyDescent="0.3">
      <c r="A26" s="139">
        <v>45744</v>
      </c>
      <c r="B26" s="73"/>
      <c r="C26"/>
      <c r="D26"/>
      <c r="E26"/>
      <c r="F26"/>
      <c r="H26" s="3"/>
      <c r="N26"/>
    </row>
    <row r="27" spans="1:14" x14ac:dyDescent="0.3">
      <c r="A27" s="136"/>
      <c r="B27" s="78">
        <f>SUM(B20:B26)</f>
        <v>226.74</v>
      </c>
      <c r="C27"/>
      <c r="D27"/>
      <c r="E27"/>
      <c r="F27"/>
      <c r="H27" s="3"/>
      <c r="N27"/>
    </row>
    <row r="28" spans="1:14" ht="14.5" thickBot="1" x14ac:dyDescent="0.35">
      <c r="A28" s="137"/>
      <c r="B28" s="157"/>
      <c r="C28" s="82" t="b">
        <f>B27='Bank Rec'!E122</f>
        <v>0</v>
      </c>
      <c r="D28" s="157"/>
      <c r="E28" s="157"/>
      <c r="F28" s="157"/>
    </row>
    <row r="29" spans="1:14" ht="14.5" thickBot="1" x14ac:dyDescent="0.35"/>
    <row r="30" spans="1:14" x14ac:dyDescent="0.3">
      <c r="A30" s="138" t="s">
        <v>82</v>
      </c>
      <c r="B30" s="158"/>
      <c r="C30" s="158"/>
      <c r="D30" s="158"/>
      <c r="E30" s="158"/>
      <c r="F30" s="158"/>
      <c r="G30" s="74"/>
      <c r="H30" s="74"/>
      <c r="I30" s="75"/>
      <c r="L30" s="3"/>
      <c r="M30" s="3"/>
    </row>
    <row r="31" spans="1:14" x14ac:dyDescent="0.3">
      <c r="A31" s="136"/>
      <c r="B31" s="72" t="s">
        <v>55</v>
      </c>
      <c r="C31" s="72" t="s">
        <v>136</v>
      </c>
      <c r="D31" s="76"/>
      <c r="E31"/>
      <c r="F31"/>
      <c r="G31" s="3"/>
      <c r="N31"/>
    </row>
    <row r="32" spans="1:14" x14ac:dyDescent="0.3">
      <c r="A32" s="140">
        <v>45170</v>
      </c>
      <c r="B32" s="134">
        <f>'Bank Rec'!E127</f>
        <v>139.88999999999999</v>
      </c>
      <c r="C32" s="4"/>
      <c r="D32" s="73">
        <f t="shared" ref="D32:D44" si="1">SUM(B32:C32)</f>
        <v>139.88999999999999</v>
      </c>
      <c r="E32" s="70"/>
      <c r="F32" s="67"/>
      <c r="J32">
        <v>-1</v>
      </c>
      <c r="N32"/>
    </row>
    <row r="33" spans="1:14" x14ac:dyDescent="0.3">
      <c r="A33" s="140">
        <v>45200</v>
      </c>
      <c r="B33" s="134">
        <f>'Bank Rec'!E128</f>
        <v>130.56</v>
      </c>
      <c r="C33" s="4"/>
      <c r="D33" s="73">
        <f t="shared" si="1"/>
        <v>130.56</v>
      </c>
      <c r="E33" s="70"/>
      <c r="F33" s="67"/>
      <c r="N33"/>
    </row>
    <row r="34" spans="1:14" x14ac:dyDescent="0.3">
      <c r="A34" s="140">
        <v>45218</v>
      </c>
      <c r="B34" s="6"/>
      <c r="C34" s="73">
        <f>'Bank Rec'!D129</f>
        <v>30000</v>
      </c>
      <c r="D34" s="73">
        <f>SUM(B34:C34)</f>
        <v>30000</v>
      </c>
      <c r="E34" s="70"/>
      <c r="F34" s="67"/>
      <c r="N34"/>
    </row>
    <row r="35" spans="1:14" x14ac:dyDescent="0.3">
      <c r="A35" s="140">
        <v>45231</v>
      </c>
      <c r="B35" s="134">
        <f>'Bank Rec'!E130</f>
        <v>120.22</v>
      </c>
      <c r="C35" s="4"/>
      <c r="D35" s="73">
        <f t="shared" si="1"/>
        <v>120.22</v>
      </c>
      <c r="E35" s="70"/>
      <c r="F35" s="67"/>
      <c r="N35"/>
    </row>
    <row r="36" spans="1:14" x14ac:dyDescent="0.3">
      <c r="A36" s="140">
        <v>45261</v>
      </c>
      <c r="B36" s="134">
        <f>'Bank Rec'!E131</f>
        <v>8.44</v>
      </c>
      <c r="C36" s="4"/>
      <c r="D36" s="73">
        <f t="shared" si="1"/>
        <v>8.44</v>
      </c>
      <c r="E36" s="70"/>
      <c r="F36" s="67"/>
      <c r="N36"/>
    </row>
    <row r="37" spans="1:14" x14ac:dyDescent="0.3">
      <c r="A37" s="140">
        <v>45292</v>
      </c>
      <c r="B37" s="134">
        <f>'Bank Rec'!E132</f>
        <v>8.6999999999999993</v>
      </c>
      <c r="C37" s="4"/>
      <c r="D37" s="73">
        <f t="shared" si="1"/>
        <v>8.6999999999999993</v>
      </c>
      <c r="E37" s="70"/>
      <c r="F37" s="67"/>
      <c r="N37"/>
    </row>
    <row r="38" spans="1:14" x14ac:dyDescent="0.3">
      <c r="A38" s="140">
        <v>45323</v>
      </c>
      <c r="B38" s="134">
        <f>'Bank Rec'!E133</f>
        <v>8.65</v>
      </c>
      <c r="C38" s="4"/>
      <c r="D38" s="73">
        <f t="shared" si="1"/>
        <v>8.65</v>
      </c>
      <c r="E38" s="70"/>
      <c r="F38" s="67"/>
      <c r="N38"/>
    </row>
    <row r="39" spans="1:14" x14ac:dyDescent="0.3">
      <c r="A39" s="140">
        <v>45352</v>
      </c>
      <c r="B39" s="134">
        <f>'Bank Rec'!E134</f>
        <v>7.75</v>
      </c>
      <c r="C39" s="4"/>
      <c r="D39" s="73">
        <f t="shared" si="1"/>
        <v>7.75</v>
      </c>
      <c r="E39" s="70"/>
      <c r="F39" s="67"/>
      <c r="N39"/>
    </row>
    <row r="40" spans="1:14" x14ac:dyDescent="0.3">
      <c r="A40" s="140">
        <v>45383</v>
      </c>
      <c r="B40" s="134">
        <f>'Bank Rec'!E135</f>
        <v>8.5399999999999991</v>
      </c>
      <c r="C40" s="4"/>
      <c r="D40" s="73">
        <f t="shared" si="1"/>
        <v>8.5399999999999991</v>
      </c>
      <c r="E40" s="70"/>
      <c r="F40" s="67"/>
      <c r="N40"/>
    </row>
    <row r="41" spans="1:14" x14ac:dyDescent="0.3">
      <c r="A41" s="140">
        <v>45413</v>
      </c>
      <c r="B41" s="134">
        <f>'Bank Rec'!E136</f>
        <v>8.2100000000000009</v>
      </c>
      <c r="C41" s="4"/>
      <c r="D41" s="73">
        <f t="shared" si="1"/>
        <v>8.2100000000000009</v>
      </c>
      <c r="E41" s="70"/>
      <c r="F41" s="67"/>
      <c r="N41"/>
    </row>
    <row r="42" spans="1:14" x14ac:dyDescent="0.3">
      <c r="A42" s="140">
        <v>45444</v>
      </c>
      <c r="B42" s="134">
        <f>'Bank Rec'!E137</f>
        <v>8.35</v>
      </c>
      <c r="C42" s="4"/>
      <c r="D42" s="73">
        <f t="shared" si="1"/>
        <v>8.35</v>
      </c>
      <c r="E42" s="70"/>
      <c r="F42" s="67"/>
      <c r="N42"/>
    </row>
    <row r="43" spans="1:14" x14ac:dyDescent="0.3">
      <c r="A43" s="140">
        <v>45474</v>
      </c>
      <c r="B43" s="118">
        <f>'Bank Rec'!E138</f>
        <v>8.06</v>
      </c>
      <c r="C43" s="4"/>
      <c r="D43" s="73">
        <f t="shared" si="1"/>
        <v>8.06</v>
      </c>
      <c r="E43" s="70"/>
      <c r="F43" s="67"/>
      <c r="N43"/>
    </row>
    <row r="44" spans="1:14" x14ac:dyDescent="0.3">
      <c r="A44" s="140">
        <v>45505</v>
      </c>
      <c r="B44" s="118">
        <f>'Bank Rec'!E139</f>
        <v>0</v>
      </c>
      <c r="C44" s="4"/>
      <c r="D44" s="73">
        <f t="shared" si="1"/>
        <v>0</v>
      </c>
      <c r="E44" s="70"/>
      <c r="F44" s="67"/>
      <c r="N44"/>
    </row>
    <row r="45" spans="1:14" x14ac:dyDescent="0.3">
      <c r="A45" s="136"/>
      <c r="B45" s="73">
        <f>SUM(B32:B44)</f>
        <v>457.36999999999995</v>
      </c>
      <c r="C45" s="73">
        <f>SUM(C32:C44)</f>
        <v>30000</v>
      </c>
      <c r="D45" s="78">
        <f>SUM(D32:D44)</f>
        <v>30457.370000000003</v>
      </c>
      <c r="E45" s="3"/>
      <c r="F45"/>
      <c r="N45"/>
    </row>
    <row r="46" spans="1:14" ht="14.5" thickBot="1" x14ac:dyDescent="0.35">
      <c r="A46" s="137"/>
      <c r="B46" s="79"/>
      <c r="C46" s="79"/>
      <c r="D46" s="80" t="b">
        <f>D45=SUM(B45:C45)</f>
        <v>1</v>
      </c>
      <c r="E46" s="3"/>
      <c r="F46"/>
      <c r="N46"/>
    </row>
    <row r="47" spans="1:14" x14ac:dyDescent="0.3">
      <c r="L47" s="54"/>
      <c r="M47" s="54"/>
      <c r="N47"/>
    </row>
    <row r="48" spans="1:14" x14ac:dyDescent="0.3">
      <c r="L48" s="54"/>
      <c r="M48" s="54"/>
    </row>
    <row r="49" spans="12:13" x14ac:dyDescent="0.3">
      <c r="L49" s="54"/>
      <c r="M49" s="54"/>
    </row>
    <row r="50" spans="12:13" x14ac:dyDescent="0.3">
      <c r="L50" s="54"/>
      <c r="M50" s="54"/>
    </row>
    <row r="51" spans="12:13" x14ac:dyDescent="0.3">
      <c r="L51" s="54"/>
      <c r="M51" s="54"/>
    </row>
    <row r="52" spans="12:13" x14ac:dyDescent="0.3">
      <c r="L52" s="54"/>
      <c r="M52" s="54"/>
    </row>
  </sheetData>
  <phoneticPr fontId="1" type="noConversion"/>
  <conditionalFormatting sqref="P3:P15">
    <cfRule type="dataBar" priority="68">
      <dataBar>
        <cfvo type="min"/>
        <cfvo type="max"/>
        <color rgb="FF638EC6"/>
      </dataBar>
      <extLst>
        <ext xmlns:x14="http://schemas.microsoft.com/office/spreadsheetml/2009/9/main" uri="{B025F937-C7B1-47D3-B67F-A62EFF666E3E}">
          <x14:id>{38002FC1-BC21-4FAC-B66D-D98DEBC0FE97}</x14:id>
        </ext>
      </extLst>
    </cfRule>
  </conditionalFormatting>
  <conditionalFormatting sqref="Q6:R7">
    <cfRule type="dataBar" priority="1">
      <dataBar>
        <cfvo type="min"/>
        <cfvo type="max"/>
        <color rgb="FF638EC6"/>
      </dataBar>
      <extLst>
        <ext xmlns:x14="http://schemas.microsoft.com/office/spreadsheetml/2009/9/main" uri="{B025F937-C7B1-47D3-B67F-A62EFF666E3E}">
          <x14:id>{4AB77B96-6D26-44D2-AA93-F902CA0B2A14}</x14:id>
        </ext>
      </extLst>
    </cfRule>
  </conditionalFormatting>
  <pageMargins left="1" right="1" top="1" bottom="1" header="0.5" footer="0.5"/>
  <pageSetup paperSize="9" fitToHeight="0"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dataBar" id="{38002FC1-BC21-4FAC-B66D-D98DEBC0FE97}">
            <x14:dataBar minLength="0" maxLength="100" negativeBarColorSameAsPositive="1" axisPosition="none">
              <x14:cfvo type="min"/>
              <x14:cfvo type="max"/>
            </x14:dataBar>
          </x14:cfRule>
          <xm:sqref>P3:P15</xm:sqref>
        </x14:conditionalFormatting>
        <x14:conditionalFormatting xmlns:xm="http://schemas.microsoft.com/office/excel/2006/main">
          <x14:cfRule type="dataBar" id="{4AB77B96-6D26-44D2-AA93-F902CA0B2A14}">
            <x14:dataBar minLength="0" maxLength="100" negativeBarColorSameAsPositive="1" axisPosition="none">
              <x14:cfvo type="min"/>
              <x14:cfvo type="max"/>
            </x14:dataBar>
          </x14:cfRule>
          <xm:sqref>Q6:R7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116"/>
  <sheetViews>
    <sheetView zoomScaleNormal="100" workbookViewId="0">
      <pane xSplit="1" ySplit="2" topLeftCell="Q73" activePane="bottomRight" state="frozen"/>
      <selection activeCell="H116" sqref="H116"/>
      <selection pane="topRight" activeCell="H116" sqref="H116"/>
      <selection pane="bottomLeft" activeCell="H116" sqref="H116"/>
      <selection pane="bottomRight" activeCell="L93" sqref="L93:Q93"/>
    </sheetView>
  </sheetViews>
  <sheetFormatPr defaultRowHeight="14" x14ac:dyDescent="0.3"/>
  <cols>
    <col min="1" max="1" width="15.1796875" style="101" customWidth="1"/>
    <col min="2" max="2" width="16.90625" style="103" customWidth="1"/>
    <col min="3" max="3" width="15.1796875" style="152" customWidth="1"/>
    <col min="4" max="4" width="12.1796875" customWidth="1"/>
    <col min="5" max="6" width="11.1796875" customWidth="1"/>
    <col min="7" max="7" width="11.453125" bestFit="1" customWidth="1"/>
    <col min="8" max="11" width="11.1796875" customWidth="1"/>
    <col min="12" max="12" width="12" customWidth="1"/>
    <col min="13" max="13" width="11.81640625" bestFit="1" customWidth="1"/>
    <col min="14" max="14" width="10.7265625" customWidth="1"/>
    <col min="15" max="15" width="12" customWidth="1"/>
    <col min="16" max="16" width="11.36328125" style="6" bestFit="1" customWidth="1"/>
    <col min="17" max="17" width="11.1796875" customWidth="1"/>
    <col min="18" max="19" width="11.36328125" bestFit="1" customWidth="1"/>
    <col min="20" max="20" width="12" customWidth="1"/>
    <col min="21" max="21" width="10.36328125" bestFit="1" customWidth="1"/>
  </cols>
  <sheetData>
    <row r="1" spans="1:21" x14ac:dyDescent="0.3">
      <c r="A1" s="141" t="s">
        <v>83</v>
      </c>
      <c r="B1" s="154"/>
      <c r="C1" s="150"/>
      <c r="D1" s="30"/>
      <c r="E1" s="30"/>
      <c r="F1" s="32"/>
      <c r="G1" s="32" t="s">
        <v>21</v>
      </c>
      <c r="H1" s="31"/>
      <c r="I1" s="31" t="s">
        <v>19</v>
      </c>
      <c r="J1" s="32" t="s">
        <v>20</v>
      </c>
      <c r="K1" s="32"/>
      <c r="L1" s="66" t="s">
        <v>79</v>
      </c>
      <c r="M1" s="39"/>
      <c r="N1" s="32"/>
      <c r="O1" s="34"/>
      <c r="P1" s="33"/>
      <c r="Q1" s="35"/>
      <c r="R1" s="30"/>
    </row>
    <row r="2" spans="1:21" ht="39.5" thickBot="1" x14ac:dyDescent="0.35">
      <c r="A2" s="142" t="s">
        <v>0</v>
      </c>
      <c r="B2" s="155" t="s">
        <v>165</v>
      </c>
      <c r="C2" s="151" t="s">
        <v>164</v>
      </c>
      <c r="D2" s="36" t="s">
        <v>7</v>
      </c>
      <c r="E2" s="36" t="s">
        <v>8</v>
      </c>
      <c r="F2" s="40"/>
      <c r="G2" s="40" t="s">
        <v>147</v>
      </c>
      <c r="H2" s="111" t="s">
        <v>138</v>
      </c>
      <c r="I2" s="130"/>
      <c r="J2" s="65"/>
      <c r="K2" s="110" t="s">
        <v>149</v>
      </c>
      <c r="L2" s="65" t="s">
        <v>143</v>
      </c>
      <c r="M2" s="110" t="s">
        <v>142</v>
      </c>
      <c r="N2" s="37" t="s">
        <v>140</v>
      </c>
      <c r="O2" s="37" t="s">
        <v>220</v>
      </c>
      <c r="P2" s="38" t="s">
        <v>153</v>
      </c>
      <c r="Q2" s="36" t="s">
        <v>219</v>
      </c>
      <c r="R2" s="37" t="s">
        <v>158</v>
      </c>
    </row>
    <row r="3" spans="1:21" x14ac:dyDescent="0.3">
      <c r="A3" s="102">
        <v>45537</v>
      </c>
      <c r="B3" s="188" t="s">
        <v>166</v>
      </c>
      <c r="C3" s="152">
        <v>14</v>
      </c>
      <c r="D3" s="195"/>
      <c r="E3" s="195"/>
      <c r="F3" s="190"/>
      <c r="G3" s="190"/>
      <c r="H3" s="193"/>
      <c r="I3" s="190"/>
      <c r="J3" s="63"/>
      <c r="K3" s="189"/>
      <c r="L3" s="190"/>
      <c r="M3" s="191"/>
      <c r="N3" s="192"/>
      <c r="O3" s="182"/>
      <c r="P3" s="194"/>
      <c r="Q3" s="190"/>
      <c r="R3" s="189">
        <v>14</v>
      </c>
      <c r="S3" s="101"/>
      <c r="T3" s="54"/>
      <c r="U3" s="55"/>
    </row>
    <row r="4" spans="1:21" x14ac:dyDescent="0.3">
      <c r="A4" s="102"/>
      <c r="B4" s="188" t="s">
        <v>166</v>
      </c>
      <c r="C4" s="152">
        <v>312</v>
      </c>
      <c r="D4" s="195"/>
      <c r="E4" s="195"/>
      <c r="F4" s="195"/>
      <c r="G4" s="195"/>
      <c r="H4" s="193"/>
      <c r="I4" s="198">
        <v>312</v>
      </c>
      <c r="J4" s="63"/>
      <c r="K4" s="195"/>
      <c r="L4" s="196"/>
      <c r="M4" s="191"/>
      <c r="N4" s="197"/>
      <c r="O4" s="193"/>
      <c r="P4" s="194"/>
      <c r="Q4" s="195"/>
      <c r="R4" s="196"/>
      <c r="S4" s="1"/>
      <c r="T4" s="54"/>
      <c r="U4" s="55"/>
    </row>
    <row r="5" spans="1:21" x14ac:dyDescent="0.3">
      <c r="A5" s="102">
        <v>45537</v>
      </c>
      <c r="B5" s="188" t="s">
        <v>166</v>
      </c>
      <c r="C5" s="152">
        <v>61.16</v>
      </c>
      <c r="D5" s="195"/>
      <c r="E5" s="195"/>
      <c r="F5" s="195"/>
      <c r="G5" s="195"/>
      <c r="H5" s="193"/>
      <c r="I5" s="198"/>
      <c r="J5" s="63"/>
      <c r="K5" s="195">
        <v>61.16</v>
      </c>
      <c r="L5" s="196"/>
      <c r="M5" s="191"/>
      <c r="N5" s="197"/>
      <c r="O5" s="193"/>
      <c r="P5" s="194"/>
      <c r="Q5" s="195"/>
      <c r="R5" s="196"/>
      <c r="S5" s="1"/>
      <c r="T5" s="54"/>
      <c r="U5" s="55"/>
    </row>
    <row r="6" spans="1:21" x14ac:dyDescent="0.3">
      <c r="A6" s="102">
        <v>45545</v>
      </c>
      <c r="B6" s="188">
        <v>1928</v>
      </c>
      <c r="C6" s="152">
        <v>138.1</v>
      </c>
      <c r="D6" s="195"/>
      <c r="E6" s="195"/>
      <c r="F6" s="195"/>
      <c r="G6" s="195"/>
      <c r="H6" s="193"/>
      <c r="I6" s="195"/>
      <c r="J6" s="63"/>
      <c r="K6" s="198"/>
      <c r="L6" s="196"/>
      <c r="M6" s="199"/>
      <c r="N6" s="192"/>
      <c r="O6" s="193"/>
      <c r="P6" s="194"/>
      <c r="Q6" s="195">
        <v>138.1</v>
      </c>
      <c r="R6" s="196"/>
      <c r="S6" s="1"/>
      <c r="T6" s="54"/>
      <c r="U6" s="55"/>
    </row>
    <row r="7" spans="1:21" x14ac:dyDescent="0.3">
      <c r="A7" s="102">
        <v>45561</v>
      </c>
      <c r="B7" s="188" t="s">
        <v>221</v>
      </c>
      <c r="C7" s="152">
        <v>35650</v>
      </c>
      <c r="D7" s="195"/>
      <c r="E7" s="182"/>
      <c r="F7" s="195"/>
      <c r="G7" s="197"/>
      <c r="H7" s="193"/>
      <c r="I7" s="195"/>
      <c r="J7" s="42"/>
      <c r="K7" s="198"/>
      <c r="L7" s="198"/>
      <c r="M7" s="191"/>
      <c r="N7" s="192"/>
      <c r="O7" s="193">
        <v>35650</v>
      </c>
      <c r="P7" s="194"/>
      <c r="Q7" s="195"/>
      <c r="R7" s="198"/>
      <c r="S7" s="1"/>
      <c r="T7" s="54"/>
      <c r="U7" s="55"/>
    </row>
    <row r="8" spans="1:21" x14ac:dyDescent="0.3">
      <c r="A8" s="102">
        <v>45561</v>
      </c>
      <c r="B8" s="188" t="s">
        <v>166</v>
      </c>
      <c r="C8" s="152">
        <v>3883.86</v>
      </c>
      <c r="D8" s="195"/>
      <c r="E8" s="195"/>
      <c r="F8" s="195"/>
      <c r="G8" s="195">
        <v>3883.86</v>
      </c>
      <c r="H8" s="193"/>
      <c r="I8" s="195"/>
      <c r="J8" s="42"/>
      <c r="K8" s="195"/>
      <c r="L8" s="196"/>
      <c r="M8" s="191"/>
      <c r="N8" s="192"/>
      <c r="O8" s="193"/>
      <c r="P8" s="194"/>
      <c r="Q8" s="195"/>
      <c r="R8" s="196"/>
      <c r="S8" s="104"/>
      <c r="T8" s="54"/>
      <c r="U8" s="55"/>
    </row>
    <row r="9" spans="1:21" x14ac:dyDescent="0.3">
      <c r="A9" s="102">
        <v>45562</v>
      </c>
      <c r="B9" s="188" t="s">
        <v>166</v>
      </c>
      <c r="C9" s="152">
        <v>15.26</v>
      </c>
      <c r="D9" s="195"/>
      <c r="E9" s="195"/>
      <c r="F9" s="195"/>
      <c r="G9" s="195"/>
      <c r="H9" s="193">
        <v>15.26</v>
      </c>
      <c r="I9" s="195"/>
      <c r="J9" s="54"/>
      <c r="K9" s="195"/>
      <c r="L9" s="195"/>
      <c r="M9" s="191"/>
      <c r="N9" s="192"/>
      <c r="O9" s="182"/>
      <c r="P9" s="200"/>
      <c r="Q9" s="195"/>
      <c r="R9" s="194"/>
      <c r="S9" s="104"/>
      <c r="T9" s="54"/>
      <c r="U9" s="55"/>
    </row>
    <row r="10" spans="1:21" x14ac:dyDescent="0.3">
      <c r="A10" s="102">
        <v>45562</v>
      </c>
      <c r="B10" s="188" t="s">
        <v>166</v>
      </c>
      <c r="C10" s="152">
        <v>17.989999999999998</v>
      </c>
      <c r="D10" s="195"/>
      <c r="E10" s="182"/>
      <c r="F10" s="195"/>
      <c r="G10" s="195"/>
      <c r="H10" s="193"/>
      <c r="I10" s="195"/>
      <c r="J10" s="42"/>
      <c r="K10" s="195"/>
      <c r="L10" s="196"/>
      <c r="M10" s="199"/>
      <c r="N10" s="192"/>
      <c r="O10" s="193"/>
      <c r="P10" s="194"/>
      <c r="Q10" s="195"/>
      <c r="R10" s="196">
        <v>17.989999999999998</v>
      </c>
      <c r="S10" s="1"/>
      <c r="T10" s="54"/>
      <c r="U10" s="55"/>
    </row>
    <row r="11" spans="1:21" x14ac:dyDescent="0.3">
      <c r="A11" s="102">
        <v>45562</v>
      </c>
      <c r="B11" s="188">
        <v>1981</v>
      </c>
      <c r="C11" s="152">
        <v>398</v>
      </c>
      <c r="D11" s="195"/>
      <c r="E11" s="193"/>
      <c r="F11" s="195"/>
      <c r="G11" s="195"/>
      <c r="H11" s="197"/>
      <c r="I11" s="195"/>
      <c r="J11" s="63"/>
      <c r="K11" s="195"/>
      <c r="L11" s="196"/>
      <c r="M11" s="191"/>
      <c r="N11" s="192"/>
      <c r="O11" s="193"/>
      <c r="P11" s="194"/>
      <c r="Q11" s="195"/>
      <c r="R11" s="196">
        <v>398</v>
      </c>
      <c r="S11" s="1"/>
      <c r="T11" s="54"/>
      <c r="U11" s="55"/>
    </row>
    <row r="12" spans="1:21" x14ac:dyDescent="0.3">
      <c r="A12" s="102">
        <v>45566</v>
      </c>
      <c r="B12" s="188" t="s">
        <v>166</v>
      </c>
      <c r="C12" s="152">
        <v>312</v>
      </c>
      <c r="D12" s="195"/>
      <c r="E12" s="193"/>
      <c r="F12" s="195"/>
      <c r="G12" s="195"/>
      <c r="H12" s="193"/>
      <c r="I12" s="195">
        <v>312</v>
      </c>
      <c r="J12" s="63"/>
      <c r="K12" s="195"/>
      <c r="L12" s="198"/>
      <c r="M12" s="191"/>
      <c r="N12" s="192"/>
      <c r="O12" s="193"/>
      <c r="P12" s="194"/>
      <c r="Q12" s="195"/>
      <c r="R12" s="196"/>
      <c r="S12" s="1"/>
      <c r="T12" s="54"/>
      <c r="U12" s="55"/>
    </row>
    <row r="13" spans="1:21" x14ac:dyDescent="0.3">
      <c r="A13" s="102">
        <v>45567</v>
      </c>
      <c r="B13" s="188" t="s">
        <v>166</v>
      </c>
      <c r="C13" s="152">
        <v>14</v>
      </c>
      <c r="D13" s="182"/>
      <c r="E13" s="182"/>
      <c r="F13" s="182"/>
      <c r="G13" s="182"/>
      <c r="H13" s="182"/>
      <c r="I13" s="182"/>
      <c r="K13" s="182"/>
      <c r="L13" s="182"/>
      <c r="M13" s="197"/>
      <c r="N13" s="192"/>
      <c r="O13" s="193"/>
      <c r="P13" s="193"/>
      <c r="Q13" s="195"/>
      <c r="R13" s="196">
        <v>14</v>
      </c>
      <c r="S13" s="101"/>
      <c r="T13" s="54"/>
      <c r="U13" s="55"/>
    </row>
    <row r="14" spans="1:21" x14ac:dyDescent="0.3">
      <c r="A14" s="102">
        <v>45567</v>
      </c>
      <c r="B14" s="188">
        <v>1929</v>
      </c>
      <c r="C14" s="152">
        <v>607</v>
      </c>
      <c r="D14" s="182"/>
      <c r="E14" s="182"/>
      <c r="F14" s="182"/>
      <c r="G14" s="182"/>
      <c r="H14" s="182"/>
      <c r="I14" s="182"/>
      <c r="K14" s="182"/>
      <c r="L14" s="182"/>
      <c r="M14" s="191">
        <v>76</v>
      </c>
      <c r="N14" s="192"/>
      <c r="O14" s="193"/>
      <c r="P14" s="194">
        <v>531</v>
      </c>
      <c r="Q14" s="195"/>
      <c r="R14" s="198"/>
      <c r="S14" s="1"/>
      <c r="T14" s="54"/>
      <c r="U14" s="55"/>
    </row>
    <row r="15" spans="1:21" x14ac:dyDescent="0.3">
      <c r="A15" s="102">
        <v>45572</v>
      </c>
      <c r="B15" s="188" t="s">
        <v>166</v>
      </c>
      <c r="C15" s="152">
        <v>61.16</v>
      </c>
      <c r="D15" s="198"/>
      <c r="E15" s="195"/>
      <c r="F15" s="195"/>
      <c r="G15" s="197"/>
      <c r="H15" s="193"/>
      <c r="I15" s="195"/>
      <c r="J15" s="42"/>
      <c r="K15" s="195">
        <v>61.16</v>
      </c>
      <c r="L15" s="196"/>
      <c r="M15" s="182"/>
      <c r="N15" s="192"/>
      <c r="O15" s="193"/>
      <c r="P15" s="194"/>
      <c r="Q15" s="195"/>
      <c r="R15" s="196"/>
      <c r="S15" s="101"/>
      <c r="T15" s="105"/>
      <c r="U15" s="55"/>
    </row>
    <row r="16" spans="1:21" x14ac:dyDescent="0.3">
      <c r="A16" s="102">
        <v>45590</v>
      </c>
      <c r="B16" s="188" t="s">
        <v>166</v>
      </c>
      <c r="C16" s="152">
        <v>17.989999999999998</v>
      </c>
      <c r="D16" s="193"/>
      <c r="E16" s="195"/>
      <c r="F16" s="195"/>
      <c r="G16" s="195"/>
      <c r="H16" s="193"/>
      <c r="I16" s="195"/>
      <c r="J16" s="63"/>
      <c r="K16" s="195"/>
      <c r="L16" s="198"/>
      <c r="M16" s="191"/>
      <c r="N16" s="182"/>
      <c r="O16" s="193"/>
      <c r="P16" s="194"/>
      <c r="Q16" s="195"/>
      <c r="R16" s="196">
        <v>17.989999999999998</v>
      </c>
      <c r="S16" s="1"/>
      <c r="T16" s="54"/>
      <c r="U16" s="55"/>
    </row>
    <row r="17" spans="1:21" x14ac:dyDescent="0.3">
      <c r="A17" s="102">
        <v>45593</v>
      </c>
      <c r="B17" s="188" t="s">
        <v>166</v>
      </c>
      <c r="C17" s="152">
        <v>3648.3</v>
      </c>
      <c r="D17" s="195"/>
      <c r="E17" s="195"/>
      <c r="F17" s="195"/>
      <c r="G17" s="195">
        <v>3648.3</v>
      </c>
      <c r="H17" s="193"/>
      <c r="I17" s="195"/>
      <c r="J17" s="63"/>
      <c r="K17" s="195"/>
      <c r="L17" s="196"/>
      <c r="M17" s="191"/>
      <c r="N17" s="192"/>
      <c r="O17" s="193"/>
      <c r="P17" s="194"/>
      <c r="Q17" s="195"/>
      <c r="R17" s="196"/>
      <c r="S17" s="1"/>
      <c r="T17" s="54"/>
      <c r="U17" s="55"/>
    </row>
    <row r="18" spans="1:21" x14ac:dyDescent="0.3">
      <c r="A18" s="102">
        <v>45594</v>
      </c>
      <c r="B18" s="188" t="s">
        <v>221</v>
      </c>
      <c r="C18" s="152">
        <v>280</v>
      </c>
      <c r="D18" s="195"/>
      <c r="E18" s="195"/>
      <c r="F18" s="195"/>
      <c r="G18" s="195"/>
      <c r="H18" s="197"/>
      <c r="I18" s="198"/>
      <c r="J18" s="63"/>
      <c r="K18" s="198"/>
      <c r="L18" s="196">
        <v>280</v>
      </c>
      <c r="M18" s="199"/>
      <c r="N18" s="192"/>
      <c r="O18" s="193"/>
      <c r="P18" s="194"/>
      <c r="Q18" s="195"/>
      <c r="R18" s="196"/>
      <c r="S18" s="101"/>
      <c r="T18" s="54"/>
      <c r="U18" s="55"/>
    </row>
    <row r="19" spans="1:21" x14ac:dyDescent="0.3">
      <c r="A19" s="102">
        <v>45594</v>
      </c>
      <c r="B19" s="188" t="s">
        <v>221</v>
      </c>
      <c r="C19" s="152">
        <v>802.94</v>
      </c>
      <c r="D19" s="195"/>
      <c r="E19" s="195"/>
      <c r="F19" s="195"/>
      <c r="G19" s="195"/>
      <c r="H19" s="193"/>
      <c r="I19" s="195"/>
      <c r="J19" s="63"/>
      <c r="K19" s="195"/>
      <c r="L19" s="197">
        <v>802.94</v>
      </c>
      <c r="M19" s="199"/>
      <c r="N19" s="192"/>
      <c r="O19" s="193"/>
      <c r="P19" s="194"/>
      <c r="Q19" s="195"/>
      <c r="R19" s="196"/>
      <c r="S19" s="1"/>
      <c r="T19" s="54"/>
      <c r="U19" s="55"/>
    </row>
    <row r="20" spans="1:21" x14ac:dyDescent="0.3">
      <c r="A20" s="102">
        <v>45594</v>
      </c>
      <c r="B20" s="188" t="s">
        <v>166</v>
      </c>
      <c r="C20" s="152">
        <v>14.22</v>
      </c>
      <c r="D20" s="195"/>
      <c r="E20" s="195"/>
      <c r="F20" s="195"/>
      <c r="G20" s="195"/>
      <c r="H20" s="193">
        <v>14.22</v>
      </c>
      <c r="I20" s="195"/>
      <c r="J20" s="63"/>
      <c r="K20" s="195"/>
      <c r="L20" s="197"/>
      <c r="M20" s="182"/>
      <c r="N20" s="192"/>
      <c r="O20" s="193"/>
      <c r="P20" s="194"/>
      <c r="Q20" s="195"/>
      <c r="R20" s="196"/>
      <c r="S20" s="1"/>
      <c r="T20" s="54"/>
      <c r="U20" s="55"/>
    </row>
    <row r="21" spans="1:21" x14ac:dyDescent="0.3">
      <c r="A21" s="102">
        <v>45597</v>
      </c>
      <c r="B21" s="188" t="s">
        <v>166</v>
      </c>
      <c r="C21" s="152">
        <v>312</v>
      </c>
      <c r="D21" s="195"/>
      <c r="E21" s="195"/>
      <c r="F21" s="195"/>
      <c r="G21" s="195"/>
      <c r="H21" s="193"/>
      <c r="I21" s="195">
        <v>312</v>
      </c>
      <c r="J21" s="63"/>
      <c r="K21" s="195"/>
      <c r="L21" s="195"/>
      <c r="M21" s="197"/>
      <c r="N21" s="192"/>
      <c r="O21" s="193"/>
      <c r="P21" s="194"/>
      <c r="Q21" s="195"/>
      <c r="R21" s="196"/>
      <c r="S21" s="1"/>
      <c r="T21" s="54"/>
      <c r="U21" s="55"/>
    </row>
    <row r="22" spans="1:21" x14ac:dyDescent="0.3">
      <c r="A22" s="102">
        <v>45600</v>
      </c>
      <c r="B22" s="188" t="s">
        <v>221</v>
      </c>
      <c r="C22" s="152">
        <v>500</v>
      </c>
      <c r="D22" s="195"/>
      <c r="E22" s="195"/>
      <c r="F22" s="195"/>
      <c r="G22" s="195"/>
      <c r="H22" s="193"/>
      <c r="I22" s="195"/>
      <c r="J22" s="54"/>
      <c r="K22" s="195"/>
      <c r="L22" s="195"/>
      <c r="M22" s="191"/>
      <c r="N22" s="192"/>
      <c r="O22" s="182">
        <v>500</v>
      </c>
      <c r="P22" s="193"/>
      <c r="Q22" s="195"/>
      <c r="R22" s="196"/>
      <c r="S22" s="101"/>
      <c r="T22" s="54"/>
      <c r="U22" s="55"/>
    </row>
    <row r="23" spans="1:21" x14ac:dyDescent="0.3">
      <c r="A23" s="102">
        <v>45600</v>
      </c>
      <c r="B23" s="188" t="s">
        <v>227</v>
      </c>
      <c r="C23" s="152">
        <v>14</v>
      </c>
      <c r="D23" s="193"/>
      <c r="E23" s="195"/>
      <c r="F23" s="195"/>
      <c r="G23" s="197"/>
      <c r="H23" s="193"/>
      <c r="I23" s="195"/>
      <c r="J23" s="42"/>
      <c r="K23" s="198"/>
      <c r="L23" s="196"/>
      <c r="M23" s="191"/>
      <c r="N23" s="192"/>
      <c r="O23" s="193"/>
      <c r="P23" s="194"/>
      <c r="Q23" s="195"/>
      <c r="R23" s="196">
        <v>14</v>
      </c>
      <c r="S23" s="1"/>
      <c r="T23" s="54"/>
      <c r="U23" s="55"/>
    </row>
    <row r="24" spans="1:21" x14ac:dyDescent="0.3">
      <c r="A24" s="102">
        <v>45602</v>
      </c>
      <c r="B24" s="188" t="s">
        <v>166</v>
      </c>
      <c r="C24" s="152">
        <v>61.16</v>
      </c>
      <c r="D24" s="195"/>
      <c r="E24" s="195"/>
      <c r="F24" s="195"/>
      <c r="G24" s="195"/>
      <c r="H24" s="197"/>
      <c r="I24" s="195"/>
      <c r="J24" s="63"/>
      <c r="K24" s="195">
        <v>61.16</v>
      </c>
      <c r="L24" s="195"/>
      <c r="M24" s="182"/>
      <c r="N24" s="192"/>
      <c r="O24" s="193"/>
      <c r="P24" s="194"/>
      <c r="Q24" s="195"/>
      <c r="R24" s="198"/>
      <c r="S24" s="1"/>
      <c r="T24" s="54"/>
      <c r="U24" s="55"/>
    </row>
    <row r="25" spans="1:21" x14ac:dyDescent="0.3">
      <c r="A25" s="102">
        <v>45621</v>
      </c>
      <c r="B25" s="188" t="s">
        <v>166</v>
      </c>
      <c r="C25" s="152">
        <v>3648.3</v>
      </c>
      <c r="D25" s="195"/>
      <c r="E25" s="195"/>
      <c r="F25" s="195"/>
      <c r="G25" s="195">
        <v>3648.3</v>
      </c>
      <c r="H25" s="193"/>
      <c r="I25" s="195"/>
      <c r="J25" s="63"/>
      <c r="K25" s="195"/>
      <c r="L25" s="195"/>
      <c r="M25" s="191"/>
      <c r="N25" s="192"/>
      <c r="O25" s="193"/>
      <c r="P25" s="182"/>
      <c r="Q25" s="195"/>
      <c r="R25" s="198"/>
      <c r="S25" s="1"/>
      <c r="T25" s="54"/>
      <c r="U25" s="55"/>
    </row>
    <row r="26" spans="1:21" x14ac:dyDescent="0.3">
      <c r="A26" s="102">
        <v>45622</v>
      </c>
      <c r="B26" s="188" t="s">
        <v>166</v>
      </c>
      <c r="C26" s="152">
        <v>14.22</v>
      </c>
      <c r="D26" s="195"/>
      <c r="E26" s="195"/>
      <c r="F26" s="195"/>
      <c r="G26" s="195"/>
      <c r="H26" s="193">
        <v>14.22</v>
      </c>
      <c r="I26" s="195"/>
      <c r="J26" s="63"/>
      <c r="K26" s="195"/>
      <c r="L26" s="195"/>
      <c r="M26" s="191"/>
      <c r="N26" s="192"/>
      <c r="O26" s="193"/>
      <c r="P26" s="194"/>
      <c r="Q26" s="195"/>
      <c r="R26" s="198"/>
      <c r="S26" s="1"/>
      <c r="T26" s="54"/>
      <c r="U26" s="55"/>
    </row>
    <row r="27" spans="1:21" x14ac:dyDescent="0.3">
      <c r="A27" s="102">
        <v>45625</v>
      </c>
      <c r="B27" s="188" t="s">
        <v>166</v>
      </c>
      <c r="C27" s="152">
        <v>17.989999999999998</v>
      </c>
      <c r="D27" s="195"/>
      <c r="E27" s="195"/>
      <c r="F27" s="195"/>
      <c r="G27" s="195"/>
      <c r="H27" s="193"/>
      <c r="I27" s="195"/>
      <c r="J27" s="42"/>
      <c r="K27" s="195"/>
      <c r="L27" s="196"/>
      <c r="M27" s="191"/>
      <c r="N27" s="192"/>
      <c r="O27" s="182"/>
      <c r="P27" s="194"/>
      <c r="Q27" s="195"/>
      <c r="R27" s="196">
        <v>17.989999999999998</v>
      </c>
      <c r="S27" s="1"/>
      <c r="T27" s="54"/>
      <c r="U27" s="55"/>
    </row>
    <row r="28" spans="1:21" x14ac:dyDescent="0.3">
      <c r="A28" s="102">
        <v>45628</v>
      </c>
      <c r="B28" s="188" t="s">
        <v>166</v>
      </c>
      <c r="C28" s="152">
        <v>14</v>
      </c>
      <c r="D28" s="182"/>
      <c r="E28" s="195"/>
      <c r="F28" s="195"/>
      <c r="G28" s="198"/>
      <c r="H28" s="193"/>
      <c r="I28" s="195"/>
      <c r="J28" s="63"/>
      <c r="K28" s="198"/>
      <c r="L28" s="196"/>
      <c r="M28" s="191"/>
      <c r="N28" s="192"/>
      <c r="O28" s="193"/>
      <c r="P28" s="194"/>
      <c r="Q28" s="195"/>
      <c r="R28" s="196">
        <v>14</v>
      </c>
      <c r="S28" s="1"/>
      <c r="T28" s="54"/>
      <c r="U28" s="55"/>
    </row>
    <row r="29" spans="1:21" x14ac:dyDescent="0.3">
      <c r="A29" s="102">
        <v>45628</v>
      </c>
      <c r="B29" s="188" t="s">
        <v>166</v>
      </c>
      <c r="C29" s="152">
        <v>312</v>
      </c>
      <c r="D29" s="193"/>
      <c r="E29" s="195"/>
      <c r="F29" s="195"/>
      <c r="G29" s="195"/>
      <c r="H29" s="193"/>
      <c r="I29" s="195">
        <v>312</v>
      </c>
      <c r="J29" s="42"/>
      <c r="K29" s="195"/>
      <c r="L29" s="196"/>
      <c r="M29" s="197"/>
      <c r="N29" s="192"/>
      <c r="O29" s="193"/>
      <c r="P29" s="194"/>
      <c r="Q29" s="195"/>
      <c r="R29" s="196"/>
      <c r="S29" s="101"/>
      <c r="T29" s="54"/>
      <c r="U29" s="55"/>
    </row>
    <row r="30" spans="1:21" x14ac:dyDescent="0.3">
      <c r="A30" s="102">
        <v>45635</v>
      </c>
      <c r="B30" s="188" t="s">
        <v>166</v>
      </c>
      <c r="C30" s="152">
        <v>61.16</v>
      </c>
      <c r="D30" s="193"/>
      <c r="E30" s="197"/>
      <c r="F30" s="195"/>
      <c r="G30" s="195"/>
      <c r="H30" s="193"/>
      <c r="I30" s="195"/>
      <c r="J30" s="63"/>
      <c r="K30" s="195">
        <v>61.16</v>
      </c>
      <c r="L30" s="198"/>
      <c r="M30" s="182"/>
      <c r="N30" s="192"/>
      <c r="O30" s="193"/>
      <c r="P30" s="194"/>
      <c r="Q30" s="195"/>
      <c r="R30" s="196"/>
      <c r="S30" s="1"/>
      <c r="T30" s="54"/>
      <c r="U30" s="55"/>
    </row>
    <row r="31" spans="1:21" x14ac:dyDescent="0.3">
      <c r="A31" s="102">
        <v>45649</v>
      </c>
      <c r="B31" s="188" t="s">
        <v>166</v>
      </c>
      <c r="C31" s="152">
        <v>3648.3</v>
      </c>
      <c r="D31" s="193"/>
      <c r="E31" s="195"/>
      <c r="F31" s="195"/>
      <c r="G31" s="198">
        <v>3648.3</v>
      </c>
      <c r="H31" s="193"/>
      <c r="I31" s="195"/>
      <c r="J31" s="54"/>
      <c r="K31" s="195"/>
      <c r="L31" s="196"/>
      <c r="M31" s="191"/>
      <c r="N31" s="192"/>
      <c r="O31" s="193"/>
      <c r="P31" s="199"/>
      <c r="Q31" s="195"/>
      <c r="R31" s="196"/>
      <c r="S31" s="104"/>
      <c r="T31" s="54"/>
      <c r="U31" s="55"/>
    </row>
    <row r="32" spans="1:21" x14ac:dyDescent="0.3">
      <c r="A32" s="102">
        <v>45650</v>
      </c>
      <c r="B32" s="188" t="s">
        <v>166</v>
      </c>
      <c r="C32" s="152">
        <v>14.21</v>
      </c>
      <c r="D32" s="195"/>
      <c r="E32" s="195"/>
      <c r="F32" s="195"/>
      <c r="G32" s="195"/>
      <c r="H32" s="193">
        <v>14.21</v>
      </c>
      <c r="I32" s="195"/>
      <c r="J32" s="63"/>
      <c r="K32" s="195"/>
      <c r="L32" s="198"/>
      <c r="M32" s="197"/>
      <c r="N32" s="192"/>
      <c r="O32" s="193"/>
      <c r="P32" s="194"/>
      <c r="Q32" s="195"/>
      <c r="R32" s="198"/>
      <c r="S32" s="1"/>
      <c r="T32" s="54"/>
      <c r="U32" s="55"/>
    </row>
    <row r="33" spans="1:21" x14ac:dyDescent="0.3">
      <c r="A33" s="102">
        <v>45653</v>
      </c>
      <c r="B33" s="188" t="s">
        <v>166</v>
      </c>
      <c r="C33" s="152">
        <v>17.989999999999998</v>
      </c>
      <c r="D33" s="195"/>
      <c r="E33" s="195"/>
      <c r="F33" s="195"/>
      <c r="G33" s="197"/>
      <c r="H33" s="193"/>
      <c r="I33" s="195"/>
      <c r="J33" s="42"/>
      <c r="K33" s="195"/>
      <c r="L33" s="198"/>
      <c r="M33" s="182"/>
      <c r="N33" s="192"/>
      <c r="O33" s="193"/>
      <c r="P33" s="194"/>
      <c r="Q33" s="195"/>
      <c r="R33" s="196">
        <v>17.989999999999998</v>
      </c>
      <c r="S33" s="1"/>
      <c r="T33" s="54"/>
      <c r="U33" s="55"/>
    </row>
    <row r="34" spans="1:21" x14ac:dyDescent="0.3">
      <c r="A34" s="102">
        <v>45658</v>
      </c>
      <c r="B34" s="188" t="s">
        <v>166</v>
      </c>
      <c r="C34" s="152">
        <v>14</v>
      </c>
      <c r="D34" s="198"/>
      <c r="E34" s="195"/>
      <c r="F34" s="195"/>
      <c r="G34" s="182"/>
      <c r="H34" s="197"/>
      <c r="I34" s="195"/>
      <c r="J34" s="42"/>
      <c r="K34" s="195"/>
      <c r="L34" s="196"/>
      <c r="M34" s="191"/>
      <c r="N34" s="192"/>
      <c r="O34" s="193"/>
      <c r="P34" s="194"/>
      <c r="Q34" s="195"/>
      <c r="R34" s="196">
        <v>14</v>
      </c>
      <c r="S34" s="1"/>
      <c r="T34" s="54"/>
    </row>
    <row r="35" spans="1:21" x14ac:dyDescent="0.3">
      <c r="A35" s="102">
        <v>45659</v>
      </c>
      <c r="B35" s="188" t="s">
        <v>166</v>
      </c>
      <c r="C35" s="152">
        <v>312</v>
      </c>
      <c r="D35" s="195"/>
      <c r="E35" s="195"/>
      <c r="F35" s="195"/>
      <c r="G35" s="195"/>
      <c r="H35" s="193"/>
      <c r="I35" s="195">
        <v>312</v>
      </c>
      <c r="J35" s="42"/>
      <c r="K35" s="195"/>
      <c r="L35" s="195"/>
      <c r="M35" s="191"/>
      <c r="N35" s="192"/>
      <c r="O35" s="193"/>
      <c r="P35" s="194"/>
      <c r="Q35" s="195"/>
      <c r="R35" s="198"/>
      <c r="S35" s="1"/>
      <c r="T35" s="54"/>
    </row>
    <row r="36" spans="1:21" x14ac:dyDescent="0.3">
      <c r="A36" s="102">
        <v>45663</v>
      </c>
      <c r="B36" s="188" t="s">
        <v>166</v>
      </c>
      <c r="C36" s="152">
        <v>61.16</v>
      </c>
      <c r="D36" s="198"/>
      <c r="E36" s="195"/>
      <c r="F36" s="195"/>
      <c r="G36" s="195"/>
      <c r="H36" s="197"/>
      <c r="I36" s="196"/>
      <c r="J36" s="43"/>
      <c r="K36" s="198">
        <v>61.16</v>
      </c>
      <c r="L36" s="196"/>
      <c r="M36" s="182"/>
      <c r="N36" s="197"/>
      <c r="O36" s="193"/>
      <c r="P36" s="194"/>
      <c r="Q36" s="195"/>
      <c r="R36" s="196"/>
      <c r="S36" s="101"/>
      <c r="T36" s="54"/>
    </row>
    <row r="37" spans="1:21" x14ac:dyDescent="0.3">
      <c r="A37" s="102">
        <v>45664</v>
      </c>
      <c r="B37" s="188">
        <v>1930</v>
      </c>
      <c r="C37" s="152">
        <v>687.43</v>
      </c>
      <c r="D37" s="195"/>
      <c r="E37" s="195"/>
      <c r="F37" s="195"/>
      <c r="G37" s="195"/>
      <c r="H37" s="197"/>
      <c r="I37" s="196"/>
      <c r="J37" s="43"/>
      <c r="K37" s="195"/>
      <c r="L37" s="196"/>
      <c r="M37" s="191">
        <v>58.35</v>
      </c>
      <c r="N37" s="192"/>
      <c r="O37" s="193"/>
      <c r="P37" s="194">
        <v>629.08000000000004</v>
      </c>
      <c r="Q37" s="198"/>
      <c r="R37" s="196"/>
      <c r="S37" s="1"/>
      <c r="T37" s="54"/>
    </row>
    <row r="38" spans="1:21" x14ac:dyDescent="0.3">
      <c r="A38" s="102">
        <v>45666</v>
      </c>
      <c r="B38" s="188">
        <v>1982</v>
      </c>
      <c r="C38" s="152">
        <v>16.8</v>
      </c>
      <c r="D38" s="198"/>
      <c r="E38" s="195"/>
      <c r="F38" s="195"/>
      <c r="G38" s="195"/>
      <c r="H38" s="197"/>
      <c r="I38" s="196"/>
      <c r="J38" s="63"/>
      <c r="K38" s="195"/>
      <c r="L38" s="196"/>
      <c r="M38" s="197"/>
      <c r="N38" s="192"/>
      <c r="O38" s="193"/>
      <c r="P38" s="194"/>
      <c r="Q38" s="195">
        <v>16.8</v>
      </c>
      <c r="R38" s="196"/>
      <c r="S38" s="1"/>
      <c r="T38" s="54"/>
    </row>
    <row r="39" spans="1:21" x14ac:dyDescent="0.3">
      <c r="A39" s="102">
        <v>45670</v>
      </c>
      <c r="B39" s="188" t="s">
        <v>221</v>
      </c>
      <c r="C39" s="152">
        <v>2330</v>
      </c>
      <c r="D39" s="195"/>
      <c r="E39" s="195">
        <v>2330</v>
      </c>
      <c r="F39" s="195"/>
      <c r="G39" s="195"/>
      <c r="H39" s="197"/>
      <c r="I39" s="196"/>
      <c r="J39" s="43"/>
      <c r="K39" s="195"/>
      <c r="L39" s="196"/>
      <c r="M39" s="182"/>
      <c r="N39" s="192"/>
      <c r="O39" s="193"/>
      <c r="P39" s="194"/>
      <c r="Q39" s="195"/>
      <c r="R39" s="196"/>
      <c r="S39" s="1"/>
      <c r="T39" s="54"/>
    </row>
    <row r="40" spans="1:21" x14ac:dyDescent="0.3">
      <c r="A40" s="102">
        <v>45670</v>
      </c>
      <c r="B40" s="188" t="s">
        <v>221</v>
      </c>
      <c r="C40" s="152">
        <v>8040</v>
      </c>
      <c r="D40" s="195">
        <v>8040</v>
      </c>
      <c r="E40" s="195"/>
      <c r="F40" s="195"/>
      <c r="G40" s="195"/>
      <c r="H40" s="197"/>
      <c r="I40" s="196"/>
      <c r="J40" s="43"/>
      <c r="K40" s="195"/>
      <c r="L40" s="196"/>
      <c r="M40" s="191"/>
      <c r="N40" s="192"/>
      <c r="O40" s="193"/>
      <c r="P40" s="194"/>
      <c r="Q40" s="195"/>
      <c r="R40" s="198"/>
      <c r="S40" s="101"/>
      <c r="T40" s="105"/>
    </row>
    <row r="41" spans="1:21" x14ac:dyDescent="0.3">
      <c r="A41" s="102">
        <v>45681</v>
      </c>
      <c r="B41" s="188" t="s">
        <v>166</v>
      </c>
      <c r="C41" s="152">
        <v>3648.3</v>
      </c>
      <c r="D41" s="195"/>
      <c r="E41" s="195"/>
      <c r="F41" s="195"/>
      <c r="G41" s="197">
        <v>3648.3</v>
      </c>
      <c r="H41" s="197"/>
      <c r="I41" s="196"/>
      <c r="J41" s="43"/>
      <c r="K41" s="196"/>
      <c r="L41" s="196"/>
      <c r="M41" s="191"/>
      <c r="N41" s="192"/>
      <c r="O41" s="193"/>
      <c r="P41" s="194"/>
      <c r="Q41" s="198"/>
      <c r="R41" s="196"/>
      <c r="S41" s="1"/>
      <c r="T41" s="54"/>
    </row>
    <row r="42" spans="1:21" x14ac:dyDescent="0.3">
      <c r="A42" s="102">
        <v>45684</v>
      </c>
      <c r="B42" s="188" t="s">
        <v>166</v>
      </c>
      <c r="C42" s="152">
        <v>14.21</v>
      </c>
      <c r="D42" s="195"/>
      <c r="E42" s="198"/>
      <c r="F42" s="195"/>
      <c r="G42" s="195"/>
      <c r="H42" s="197">
        <v>14.21</v>
      </c>
      <c r="I42" s="196"/>
      <c r="J42" s="43"/>
      <c r="K42" s="196"/>
      <c r="L42" s="196"/>
      <c r="M42" s="191"/>
      <c r="N42" s="192"/>
      <c r="O42" s="197"/>
      <c r="P42" s="194"/>
      <c r="Q42" s="195"/>
      <c r="R42" s="198"/>
      <c r="S42" s="1"/>
      <c r="T42" s="54"/>
    </row>
    <row r="43" spans="1:21" x14ac:dyDescent="0.3">
      <c r="A43" s="102">
        <v>45688</v>
      </c>
      <c r="B43" s="188" t="s">
        <v>166</v>
      </c>
      <c r="C43" s="152">
        <v>17.989999999999998</v>
      </c>
      <c r="D43" s="195"/>
      <c r="E43" s="182"/>
      <c r="F43" s="195"/>
      <c r="G43" s="195"/>
      <c r="H43" s="197"/>
      <c r="I43" s="196"/>
      <c r="J43" s="63"/>
      <c r="K43" s="196"/>
      <c r="L43" s="195"/>
      <c r="M43" s="191"/>
      <c r="N43" s="192"/>
      <c r="O43" s="193"/>
      <c r="P43" s="194"/>
      <c r="Q43" s="195"/>
      <c r="R43" s="196">
        <v>17.989999999999998</v>
      </c>
      <c r="S43" s="1"/>
      <c r="T43" s="54"/>
    </row>
    <row r="44" spans="1:21" x14ac:dyDescent="0.3">
      <c r="A44" s="102">
        <v>45691</v>
      </c>
      <c r="B44" s="188" t="s">
        <v>166</v>
      </c>
      <c r="C44" s="152">
        <v>14</v>
      </c>
      <c r="D44" s="195"/>
      <c r="E44" s="195"/>
      <c r="F44" s="195"/>
      <c r="G44" s="198"/>
      <c r="H44" s="197"/>
      <c r="I44" s="196"/>
      <c r="J44" s="43"/>
      <c r="K44" s="196"/>
      <c r="L44" s="198"/>
      <c r="M44" s="182"/>
      <c r="N44" s="192"/>
      <c r="O44" s="193"/>
      <c r="P44" s="194"/>
      <c r="Q44" s="195"/>
      <c r="R44" s="198">
        <v>14</v>
      </c>
      <c r="S44" s="1"/>
      <c r="T44" s="54"/>
    </row>
    <row r="45" spans="1:21" x14ac:dyDescent="0.3">
      <c r="A45" s="102">
        <v>45694</v>
      </c>
      <c r="B45" s="188" t="s">
        <v>166</v>
      </c>
      <c r="C45" s="152">
        <v>68.48</v>
      </c>
      <c r="D45" s="195"/>
      <c r="E45" s="195"/>
      <c r="F45" s="195"/>
      <c r="G45" s="198"/>
      <c r="H45" s="197"/>
      <c r="I45" s="196"/>
      <c r="J45" s="43"/>
      <c r="K45" s="196">
        <v>68.48</v>
      </c>
      <c r="L45" s="198"/>
      <c r="M45" s="182"/>
      <c r="N45" s="192"/>
      <c r="O45" s="193"/>
      <c r="P45" s="194"/>
      <c r="Q45" s="195"/>
      <c r="R45" s="198"/>
      <c r="S45" s="1"/>
      <c r="T45" s="54"/>
    </row>
    <row r="46" spans="1:21" x14ac:dyDescent="0.3">
      <c r="A46" s="102">
        <v>45702</v>
      </c>
      <c r="B46" s="188">
        <v>1931</v>
      </c>
      <c r="C46" s="152">
        <v>279</v>
      </c>
      <c r="D46" s="195"/>
      <c r="E46" s="195"/>
      <c r="F46" s="195"/>
      <c r="G46" s="198"/>
      <c r="H46" s="197"/>
      <c r="I46" s="196"/>
      <c r="J46" s="43"/>
      <c r="K46" s="196"/>
      <c r="L46" s="198"/>
      <c r="M46" s="182"/>
      <c r="N46" s="192"/>
      <c r="O46" s="193"/>
      <c r="P46" s="194"/>
      <c r="Q46" s="195"/>
      <c r="R46" s="198">
        <v>279</v>
      </c>
      <c r="S46" s="1"/>
      <c r="T46" s="54"/>
    </row>
    <row r="47" spans="1:21" x14ac:dyDescent="0.3">
      <c r="A47" s="102">
        <v>45712</v>
      </c>
      <c r="B47" s="188" t="s">
        <v>166</v>
      </c>
      <c r="C47" s="152">
        <v>3648.3</v>
      </c>
      <c r="D47" s="195"/>
      <c r="E47" s="195"/>
      <c r="F47" s="195"/>
      <c r="G47" s="198">
        <v>3648.3</v>
      </c>
      <c r="H47" s="197"/>
      <c r="I47" s="196"/>
      <c r="J47" s="43"/>
      <c r="K47" s="196"/>
      <c r="L47" s="198"/>
      <c r="M47" s="182"/>
      <c r="N47" s="192"/>
      <c r="O47" s="193"/>
      <c r="P47" s="194"/>
      <c r="Q47" s="195"/>
      <c r="R47" s="198"/>
      <c r="S47" s="1"/>
      <c r="T47" s="54"/>
    </row>
    <row r="48" spans="1:21" x14ac:dyDescent="0.3">
      <c r="A48" s="102">
        <v>45713</v>
      </c>
      <c r="B48" s="188" t="s">
        <v>166</v>
      </c>
      <c r="C48" s="152">
        <v>14.25</v>
      </c>
      <c r="D48" s="195"/>
      <c r="E48" s="195"/>
      <c r="F48" s="195"/>
      <c r="G48" s="198"/>
      <c r="H48" s="197">
        <v>14.25</v>
      </c>
      <c r="I48" s="196"/>
      <c r="J48" s="43"/>
      <c r="K48" s="196"/>
      <c r="L48" s="198"/>
      <c r="M48" s="182"/>
      <c r="N48" s="192"/>
      <c r="O48" s="193"/>
      <c r="P48" s="194"/>
      <c r="Q48" s="195"/>
      <c r="R48" s="198"/>
      <c r="S48" s="1"/>
      <c r="T48" s="54"/>
    </row>
    <row r="49" spans="1:20" x14ac:dyDescent="0.3">
      <c r="A49" s="102">
        <v>45716</v>
      </c>
      <c r="B49" s="188" t="s">
        <v>166</v>
      </c>
      <c r="C49" s="152">
        <v>17.989999999999998</v>
      </c>
      <c r="D49" s="195"/>
      <c r="E49" s="195"/>
      <c r="F49" s="195"/>
      <c r="G49" s="198"/>
      <c r="H49" s="197"/>
      <c r="I49" s="196"/>
      <c r="J49" s="43"/>
      <c r="K49" s="196"/>
      <c r="L49" s="198"/>
      <c r="M49" s="182"/>
      <c r="N49" s="192"/>
      <c r="O49" s="193"/>
      <c r="P49" s="194"/>
      <c r="Q49" s="195"/>
      <c r="R49" s="198">
        <v>17.989999999999998</v>
      </c>
      <c r="S49" s="1"/>
      <c r="T49" s="54"/>
    </row>
    <row r="50" spans="1:20" x14ac:dyDescent="0.3">
      <c r="A50" s="102">
        <v>45719</v>
      </c>
      <c r="B50" s="188" t="s">
        <v>166</v>
      </c>
      <c r="C50" s="152">
        <v>14</v>
      </c>
      <c r="D50" s="195"/>
      <c r="E50" s="195"/>
      <c r="F50" s="195"/>
      <c r="G50" s="198"/>
      <c r="H50" s="197"/>
      <c r="I50" s="196"/>
      <c r="J50" s="43"/>
      <c r="K50" s="196"/>
      <c r="L50" s="198"/>
      <c r="M50" s="182"/>
      <c r="N50" s="192"/>
      <c r="O50" s="193"/>
      <c r="P50" s="194"/>
      <c r="Q50" s="195"/>
      <c r="R50" s="198">
        <v>14</v>
      </c>
      <c r="S50" s="1"/>
      <c r="T50" s="54"/>
    </row>
    <row r="51" spans="1:20" x14ac:dyDescent="0.3">
      <c r="A51" s="102">
        <v>45726</v>
      </c>
      <c r="B51" s="188" t="s">
        <v>166</v>
      </c>
      <c r="C51" s="152">
        <v>69.56</v>
      </c>
      <c r="D51" s="195"/>
      <c r="E51" s="195"/>
      <c r="F51" s="195"/>
      <c r="G51" s="195"/>
      <c r="H51" s="193"/>
      <c r="I51" s="195"/>
      <c r="J51" s="63"/>
      <c r="K51" s="196">
        <v>69.56</v>
      </c>
      <c r="L51" s="195"/>
      <c r="M51" s="191"/>
      <c r="N51" s="192"/>
      <c r="O51" s="193"/>
      <c r="P51" s="194"/>
      <c r="Q51" s="195"/>
      <c r="R51" s="198"/>
      <c r="S51" s="101"/>
      <c r="T51" s="54"/>
    </row>
    <row r="52" spans="1:20" x14ac:dyDescent="0.3">
      <c r="A52" s="102">
        <v>45740</v>
      </c>
      <c r="B52" s="188" t="s">
        <v>166</v>
      </c>
      <c r="C52" s="152">
        <v>3648.3</v>
      </c>
      <c r="D52" s="206"/>
      <c r="E52" s="195"/>
      <c r="F52" s="195"/>
      <c r="G52" s="195">
        <v>3648.3</v>
      </c>
      <c r="H52" s="193"/>
      <c r="I52" s="195"/>
      <c r="J52" s="63"/>
      <c r="K52" s="196"/>
      <c r="L52" s="196"/>
      <c r="M52" s="182"/>
      <c r="N52" s="192"/>
      <c r="O52" s="193"/>
      <c r="P52" s="194"/>
      <c r="Q52" s="195"/>
      <c r="R52" s="198"/>
      <c r="S52" s="1"/>
      <c r="T52" s="54"/>
    </row>
    <row r="53" spans="1:20" x14ac:dyDescent="0.3">
      <c r="A53" s="102">
        <v>45741</v>
      </c>
      <c r="B53" s="188" t="s">
        <v>166</v>
      </c>
      <c r="C53" s="152">
        <v>14.22</v>
      </c>
      <c r="D53" s="195"/>
      <c r="E53" s="195"/>
      <c r="F53" s="195"/>
      <c r="G53" s="197"/>
      <c r="H53" s="193">
        <v>14.22</v>
      </c>
      <c r="I53" s="195"/>
      <c r="J53" s="54"/>
      <c r="K53" s="196"/>
      <c r="L53" s="195"/>
      <c r="M53" s="191"/>
      <c r="N53" s="192"/>
      <c r="O53" s="193"/>
      <c r="P53" s="194"/>
      <c r="Q53" s="195"/>
      <c r="R53" s="198"/>
      <c r="S53" s="101"/>
      <c r="T53" s="54"/>
    </row>
    <row r="54" spans="1:20" x14ac:dyDescent="0.3">
      <c r="A54" s="102">
        <v>45744</v>
      </c>
      <c r="B54" s="188" t="s">
        <v>166</v>
      </c>
      <c r="C54" s="152">
        <v>17.989999999999998</v>
      </c>
      <c r="D54" s="195"/>
      <c r="E54" s="195"/>
      <c r="F54" s="195"/>
      <c r="G54" s="182"/>
      <c r="H54" s="197"/>
      <c r="I54" s="195"/>
      <c r="J54" s="42"/>
      <c r="K54" s="196"/>
      <c r="L54" s="198"/>
      <c r="M54" s="191"/>
      <c r="N54" s="192"/>
      <c r="O54" s="193"/>
      <c r="P54" s="194"/>
      <c r="Q54" s="195"/>
      <c r="R54" s="196">
        <v>17.989999999999998</v>
      </c>
      <c r="S54" s="1"/>
      <c r="T54" s="54"/>
    </row>
    <row r="55" spans="1:20" x14ac:dyDescent="0.3">
      <c r="A55" s="102">
        <v>45748</v>
      </c>
      <c r="B55" s="188" t="s">
        <v>166</v>
      </c>
      <c r="C55" s="152">
        <v>344.72</v>
      </c>
      <c r="D55" s="195"/>
      <c r="E55" s="195"/>
      <c r="F55" s="195"/>
      <c r="G55" s="195"/>
      <c r="H55" s="193"/>
      <c r="I55" s="195">
        <v>344.72</v>
      </c>
      <c r="J55" s="42"/>
      <c r="K55" s="196"/>
      <c r="L55" s="198"/>
      <c r="M55" s="182"/>
      <c r="N55" s="192"/>
      <c r="O55" s="193"/>
      <c r="P55" s="194"/>
      <c r="Q55" s="195"/>
      <c r="R55" s="196"/>
      <c r="S55" s="1"/>
      <c r="T55" s="54"/>
    </row>
    <row r="56" spans="1:20" x14ac:dyDescent="0.3">
      <c r="A56" s="102">
        <v>45749</v>
      </c>
      <c r="B56" s="188" t="s">
        <v>166</v>
      </c>
      <c r="C56" s="152">
        <v>14</v>
      </c>
      <c r="D56" s="195"/>
      <c r="E56" s="195"/>
      <c r="F56" s="197"/>
      <c r="G56" s="195"/>
      <c r="H56" s="197"/>
      <c r="I56" s="196"/>
      <c r="J56" s="43"/>
      <c r="K56" s="195"/>
      <c r="L56" s="198"/>
      <c r="M56" s="191"/>
      <c r="N56" s="192"/>
      <c r="O56" s="182"/>
      <c r="P56" s="194"/>
      <c r="Q56" s="195"/>
      <c r="R56" s="198">
        <v>14</v>
      </c>
      <c r="S56" s="1"/>
      <c r="T56" s="54"/>
    </row>
    <row r="57" spans="1:20" x14ac:dyDescent="0.3">
      <c r="A57" s="102">
        <v>45754</v>
      </c>
      <c r="B57" s="188" t="s">
        <v>166</v>
      </c>
      <c r="C57" s="152">
        <v>69.56</v>
      </c>
      <c r="D57" s="195"/>
      <c r="E57" s="195"/>
      <c r="F57" s="195"/>
      <c r="G57" s="195"/>
      <c r="H57" s="197"/>
      <c r="I57" s="196"/>
      <c r="J57" s="43"/>
      <c r="K57" s="195">
        <v>69.56</v>
      </c>
      <c r="L57" s="198"/>
      <c r="M57" s="191"/>
      <c r="N57" s="192"/>
      <c r="O57" s="193"/>
      <c r="P57" s="194"/>
      <c r="Q57" s="195"/>
      <c r="R57" s="196"/>
      <c r="S57" s="1"/>
      <c r="T57" s="54"/>
    </row>
    <row r="58" spans="1:20" x14ac:dyDescent="0.3">
      <c r="A58" s="102">
        <v>45756</v>
      </c>
      <c r="B58" s="188" t="s">
        <v>221</v>
      </c>
      <c r="C58" s="152">
        <v>4020</v>
      </c>
      <c r="D58" s="195">
        <v>4020</v>
      </c>
      <c r="E58" s="195"/>
      <c r="F58" s="182"/>
      <c r="G58" s="195"/>
      <c r="H58" s="197"/>
      <c r="I58" s="196"/>
      <c r="J58" s="43"/>
      <c r="K58" s="195"/>
      <c r="L58" s="195"/>
      <c r="M58" s="191"/>
      <c r="N58" s="192"/>
      <c r="O58" s="197"/>
      <c r="P58" s="194"/>
      <c r="Q58" s="195"/>
      <c r="R58" s="198"/>
      <c r="S58" s="1"/>
      <c r="T58" s="54"/>
    </row>
    <row r="59" spans="1:20" x14ac:dyDescent="0.3">
      <c r="A59" s="102">
        <v>45756</v>
      </c>
      <c r="B59" s="188" t="s">
        <v>221</v>
      </c>
      <c r="C59" s="152">
        <v>1165</v>
      </c>
      <c r="D59" s="195"/>
      <c r="E59" s="195">
        <v>1165</v>
      </c>
      <c r="F59" s="195"/>
      <c r="G59" s="195"/>
      <c r="H59" s="197"/>
      <c r="I59" s="196"/>
      <c r="J59" s="43"/>
      <c r="K59" s="195"/>
      <c r="L59" s="198"/>
      <c r="M59" s="191"/>
      <c r="N59" s="197"/>
      <c r="O59" s="193"/>
      <c r="P59" s="194"/>
      <c r="Q59" s="195"/>
      <c r="R59" s="196"/>
      <c r="S59" s="1"/>
      <c r="T59" s="54"/>
    </row>
    <row r="60" spans="1:20" x14ac:dyDescent="0.3">
      <c r="A60" s="102">
        <v>45764</v>
      </c>
      <c r="B60" s="188">
        <v>1932</v>
      </c>
      <c r="C60" s="152">
        <v>329.28</v>
      </c>
      <c r="D60" s="182"/>
      <c r="E60" s="195"/>
      <c r="F60" s="195"/>
      <c r="G60" s="195"/>
      <c r="H60" s="197"/>
      <c r="I60" s="196"/>
      <c r="J60" s="54"/>
      <c r="K60" s="196"/>
      <c r="L60" s="195"/>
      <c r="M60" s="182">
        <v>43.76</v>
      </c>
      <c r="N60" s="192"/>
      <c r="O60" s="193"/>
      <c r="P60" s="194">
        <v>285.52</v>
      </c>
      <c r="Q60" s="195"/>
      <c r="R60" s="198"/>
      <c r="S60" s="101"/>
      <c r="T60" s="54"/>
    </row>
    <row r="61" spans="1:20" x14ac:dyDescent="0.3">
      <c r="A61" s="102">
        <v>45771</v>
      </c>
      <c r="B61" s="188" t="s">
        <v>166</v>
      </c>
      <c r="C61" s="152">
        <v>3724.47</v>
      </c>
      <c r="D61" s="195"/>
      <c r="E61" s="195"/>
      <c r="F61" s="195"/>
      <c r="G61" s="198">
        <v>3724.47</v>
      </c>
      <c r="H61" s="197"/>
      <c r="I61" s="196"/>
      <c r="J61" s="54"/>
      <c r="K61" s="196"/>
      <c r="L61" s="196"/>
      <c r="M61" s="191"/>
      <c r="N61" s="192"/>
      <c r="O61" s="193"/>
      <c r="P61" s="194"/>
      <c r="Q61" s="195"/>
      <c r="R61" s="198"/>
      <c r="S61" s="101"/>
      <c r="T61" s="54"/>
    </row>
    <row r="62" spans="1:20" x14ac:dyDescent="0.3">
      <c r="A62" s="102">
        <v>45772</v>
      </c>
      <c r="B62" s="188" t="s">
        <v>166</v>
      </c>
      <c r="C62" s="152">
        <v>17.989999999999998</v>
      </c>
      <c r="D62" s="195"/>
      <c r="E62" s="195"/>
      <c r="F62" s="195"/>
      <c r="G62" s="195"/>
      <c r="H62" s="197"/>
      <c r="I62" s="196"/>
      <c r="K62" s="196"/>
      <c r="L62" s="195"/>
      <c r="M62" s="191"/>
      <c r="N62" s="192"/>
      <c r="O62" s="193"/>
      <c r="P62" s="194"/>
      <c r="Q62" s="195"/>
      <c r="R62" s="198">
        <v>17.989999999999998</v>
      </c>
      <c r="S62" s="1"/>
      <c r="T62" s="54"/>
    </row>
    <row r="63" spans="1:20" x14ac:dyDescent="0.3">
      <c r="A63" s="102">
        <v>45775</v>
      </c>
      <c r="B63" s="188" t="s">
        <v>166</v>
      </c>
      <c r="C63" s="152">
        <v>14.22</v>
      </c>
      <c r="D63" s="195"/>
      <c r="E63" s="198"/>
      <c r="F63" s="195"/>
      <c r="G63" s="197"/>
      <c r="H63" s="182">
        <v>14.22</v>
      </c>
      <c r="I63" s="196"/>
      <c r="J63" s="43"/>
      <c r="K63" s="196"/>
      <c r="L63" s="196"/>
      <c r="M63" s="191"/>
      <c r="N63" s="192"/>
      <c r="O63" s="193"/>
      <c r="P63" s="194"/>
      <c r="Q63" s="195"/>
      <c r="R63" s="196"/>
      <c r="S63" s="1"/>
      <c r="T63" s="54"/>
    </row>
    <row r="64" spans="1:20" x14ac:dyDescent="0.3">
      <c r="A64" s="102">
        <v>45778</v>
      </c>
      <c r="B64" s="188" t="s">
        <v>221</v>
      </c>
      <c r="C64" s="152">
        <v>6315</v>
      </c>
      <c r="D64" s="195">
        <v>6315</v>
      </c>
      <c r="E64" s="195"/>
      <c r="F64" s="195"/>
      <c r="G64" s="198"/>
      <c r="H64" s="197"/>
      <c r="I64" s="195"/>
      <c r="J64" s="63"/>
      <c r="K64" s="196"/>
      <c r="L64" s="195"/>
      <c r="M64" s="191"/>
      <c r="N64" s="192"/>
      <c r="O64" s="193"/>
      <c r="P64" s="194"/>
      <c r="Q64" s="195"/>
      <c r="R64" s="198"/>
      <c r="S64" s="101"/>
      <c r="T64" s="54"/>
    </row>
    <row r="65" spans="1:20" x14ac:dyDescent="0.3">
      <c r="A65" s="102">
        <v>45778</v>
      </c>
      <c r="B65" s="188" t="s">
        <v>221</v>
      </c>
      <c r="C65" s="152">
        <v>1270</v>
      </c>
      <c r="D65" s="195"/>
      <c r="E65" s="182">
        <v>1270</v>
      </c>
      <c r="F65" s="195"/>
      <c r="G65" s="198"/>
      <c r="H65" s="193"/>
      <c r="I65" s="195"/>
      <c r="J65" s="42"/>
      <c r="K65" s="195"/>
      <c r="L65" s="198"/>
      <c r="M65" s="191"/>
      <c r="N65" s="192"/>
      <c r="O65" s="182"/>
      <c r="P65" s="194"/>
      <c r="Q65" s="195"/>
      <c r="R65" s="196"/>
      <c r="S65" s="101"/>
      <c r="T65" s="54"/>
    </row>
    <row r="66" spans="1:20" x14ac:dyDescent="0.3">
      <c r="A66" s="102">
        <v>45778</v>
      </c>
      <c r="B66" s="188" t="s">
        <v>166</v>
      </c>
      <c r="C66" s="152">
        <v>342</v>
      </c>
      <c r="D66" s="195"/>
      <c r="E66" s="195"/>
      <c r="F66" s="195"/>
      <c r="G66" s="195"/>
      <c r="H66" s="193"/>
      <c r="I66" s="195">
        <v>342</v>
      </c>
      <c r="J66" s="42"/>
      <c r="K66" s="195"/>
      <c r="L66" s="196"/>
      <c r="M66" s="191"/>
      <c r="N66" s="192"/>
      <c r="O66" s="193"/>
      <c r="P66" s="194"/>
      <c r="Q66" s="195"/>
      <c r="R66" s="196"/>
      <c r="S66" s="1"/>
      <c r="T66" s="54"/>
    </row>
    <row r="67" spans="1:20" x14ac:dyDescent="0.3">
      <c r="A67" s="102">
        <v>45779</v>
      </c>
      <c r="B67" s="188" t="s">
        <v>166</v>
      </c>
      <c r="C67" s="152">
        <v>14</v>
      </c>
      <c r="D67" s="198"/>
      <c r="E67" s="195"/>
      <c r="F67" s="195"/>
      <c r="G67" s="195"/>
      <c r="H67" s="197"/>
      <c r="I67" s="195"/>
      <c r="J67" s="54"/>
      <c r="K67" s="195"/>
      <c r="L67" s="198"/>
      <c r="M67" s="199"/>
      <c r="N67" s="192"/>
      <c r="O67" s="193"/>
      <c r="P67" s="194"/>
      <c r="Q67" s="195"/>
      <c r="R67" s="196">
        <v>14</v>
      </c>
      <c r="S67" s="1"/>
      <c r="T67" s="54"/>
    </row>
    <row r="68" spans="1:20" x14ac:dyDescent="0.3">
      <c r="A68" s="102">
        <v>45784</v>
      </c>
      <c r="B68" s="188" t="s">
        <v>166</v>
      </c>
      <c r="C68" s="152">
        <v>74.03</v>
      </c>
      <c r="D68" s="195"/>
      <c r="E68" s="195"/>
      <c r="F68" s="196"/>
      <c r="G68" s="195"/>
      <c r="H68" s="197"/>
      <c r="I68" s="196"/>
      <c r="J68" s="43"/>
      <c r="K68" s="196">
        <v>74.03</v>
      </c>
      <c r="L68" s="195"/>
      <c r="M68" s="182"/>
      <c r="N68" s="192"/>
      <c r="O68" s="193"/>
      <c r="P68" s="194"/>
      <c r="Q68" s="195"/>
      <c r="R68" s="198"/>
      <c r="S68" s="101"/>
      <c r="T68" s="54"/>
    </row>
    <row r="69" spans="1:20" x14ac:dyDescent="0.3">
      <c r="A69" s="102">
        <v>45800</v>
      </c>
      <c r="B69" s="188" t="s">
        <v>166</v>
      </c>
      <c r="C69" s="152">
        <v>3724.47</v>
      </c>
      <c r="D69" s="195"/>
      <c r="E69" s="195"/>
      <c r="F69" s="196"/>
      <c r="G69" s="196">
        <v>3724.47</v>
      </c>
      <c r="H69" s="197"/>
      <c r="I69" s="196"/>
      <c r="K69" s="196"/>
      <c r="L69" s="196"/>
      <c r="M69" s="191"/>
      <c r="N69" s="192"/>
      <c r="O69" s="193"/>
      <c r="P69" s="199"/>
      <c r="Q69" s="195"/>
      <c r="R69" s="196"/>
      <c r="S69" s="1"/>
      <c r="T69" s="54"/>
    </row>
    <row r="70" spans="1:20" x14ac:dyDescent="0.3">
      <c r="A70" s="102">
        <v>45804</v>
      </c>
      <c r="B70" s="188" t="s">
        <v>166</v>
      </c>
      <c r="C70" s="152">
        <v>14.22</v>
      </c>
      <c r="D70" s="195"/>
      <c r="E70" s="195"/>
      <c r="F70" s="196"/>
      <c r="G70" s="197"/>
      <c r="H70" s="197">
        <v>14.22</v>
      </c>
      <c r="I70" s="196"/>
      <c r="J70" s="43"/>
      <c r="K70" s="196"/>
      <c r="L70" s="198"/>
      <c r="M70" s="191"/>
      <c r="N70" s="192"/>
      <c r="O70" s="193"/>
      <c r="P70" s="194"/>
      <c r="Q70" s="195"/>
      <c r="R70" s="198"/>
      <c r="S70" s="1"/>
      <c r="T70" s="54"/>
    </row>
    <row r="71" spans="1:20" x14ac:dyDescent="0.3">
      <c r="A71" s="102">
        <v>45807</v>
      </c>
      <c r="B71" s="188" t="s">
        <v>166</v>
      </c>
      <c r="C71" s="152">
        <v>18.989999999999998</v>
      </c>
      <c r="D71" s="182"/>
      <c r="E71" s="195"/>
      <c r="F71" s="196"/>
      <c r="G71" s="182"/>
      <c r="H71" s="197"/>
      <c r="I71" s="196"/>
      <c r="J71" s="43"/>
      <c r="K71" s="196"/>
      <c r="L71" s="198"/>
      <c r="M71" s="191"/>
      <c r="N71" s="192"/>
      <c r="O71" s="193"/>
      <c r="P71" s="194"/>
      <c r="Q71" s="195"/>
      <c r="R71" s="198">
        <v>18.989999999999998</v>
      </c>
      <c r="S71" s="101"/>
      <c r="T71" s="54"/>
    </row>
    <row r="72" spans="1:20" x14ac:dyDescent="0.3">
      <c r="A72" s="102">
        <v>45810</v>
      </c>
      <c r="B72" s="188" t="s">
        <v>166</v>
      </c>
      <c r="C72" s="152">
        <v>14</v>
      </c>
      <c r="D72" s="196"/>
      <c r="E72" s="196"/>
      <c r="F72" s="196"/>
      <c r="G72" s="196"/>
      <c r="H72" s="197"/>
      <c r="I72" s="182"/>
      <c r="K72" s="195"/>
      <c r="L72" s="198"/>
      <c r="M72" s="191"/>
      <c r="N72" s="201"/>
      <c r="O72" s="197"/>
      <c r="P72" s="182"/>
      <c r="Q72" s="196"/>
      <c r="R72" s="198">
        <v>14</v>
      </c>
      <c r="S72" s="101"/>
      <c r="T72" s="103"/>
    </row>
    <row r="73" spans="1:20" x14ac:dyDescent="0.3">
      <c r="A73" s="102">
        <v>45810</v>
      </c>
      <c r="B73" s="188" t="s">
        <v>166</v>
      </c>
      <c r="C73" s="152">
        <v>342</v>
      </c>
      <c r="D73" s="196"/>
      <c r="E73" s="182"/>
      <c r="F73" s="196"/>
      <c r="G73" s="198"/>
      <c r="H73" s="197"/>
      <c r="I73" s="196">
        <v>342</v>
      </c>
      <c r="J73" s="54"/>
      <c r="K73" s="196"/>
      <c r="L73" s="198"/>
      <c r="M73" s="191"/>
      <c r="N73" s="201"/>
      <c r="O73" s="197"/>
      <c r="P73" s="202"/>
      <c r="Q73" s="196"/>
      <c r="R73" s="198"/>
      <c r="S73" s="101"/>
      <c r="T73" s="54"/>
    </row>
    <row r="74" spans="1:20" x14ac:dyDescent="0.3">
      <c r="A74" s="102">
        <v>45814</v>
      </c>
      <c r="B74" s="188" t="s">
        <v>166</v>
      </c>
      <c r="C74" s="152">
        <v>74.03</v>
      </c>
      <c r="D74" s="196"/>
      <c r="E74" s="182"/>
      <c r="F74" s="196"/>
      <c r="G74" s="198"/>
      <c r="H74" s="197"/>
      <c r="I74" s="196"/>
      <c r="J74" s="54"/>
      <c r="K74" s="196">
        <v>74.03</v>
      </c>
      <c r="L74" s="198"/>
      <c r="M74" s="191"/>
      <c r="N74" s="201"/>
      <c r="O74" s="197"/>
      <c r="P74" s="197"/>
      <c r="Q74" s="196"/>
      <c r="R74" s="198"/>
      <c r="S74" s="101"/>
      <c r="T74" s="54"/>
    </row>
    <row r="75" spans="1:20" x14ac:dyDescent="0.3">
      <c r="A75" s="102">
        <v>45834</v>
      </c>
      <c r="B75" s="188" t="s">
        <v>166</v>
      </c>
      <c r="C75" s="152">
        <v>3724.47</v>
      </c>
      <c r="D75" s="196"/>
      <c r="E75" s="182"/>
      <c r="F75" s="196"/>
      <c r="G75" s="198">
        <v>3724.47</v>
      </c>
      <c r="H75" s="197"/>
      <c r="I75" s="196"/>
      <c r="J75" s="54"/>
      <c r="K75" s="196"/>
      <c r="L75" s="198"/>
      <c r="M75" s="182"/>
      <c r="N75" s="201"/>
      <c r="O75" s="197"/>
      <c r="P75" s="202"/>
      <c r="Q75" s="196"/>
      <c r="R75" s="198"/>
      <c r="S75" s="101"/>
      <c r="T75" s="54"/>
    </row>
    <row r="76" spans="1:20" x14ac:dyDescent="0.3">
      <c r="A76" s="102">
        <v>45835</v>
      </c>
      <c r="B76" s="188" t="s">
        <v>166</v>
      </c>
      <c r="C76" s="152">
        <v>18.989999999999998</v>
      </c>
      <c r="D76" s="196"/>
      <c r="E76" s="182"/>
      <c r="F76" s="196"/>
      <c r="G76" s="198"/>
      <c r="H76" s="197"/>
      <c r="I76" s="196"/>
      <c r="J76" s="54"/>
      <c r="K76" s="196"/>
      <c r="L76" s="198"/>
      <c r="M76" s="191"/>
      <c r="N76" s="201"/>
      <c r="O76" s="197"/>
      <c r="P76" s="202"/>
      <c r="Q76" s="196"/>
      <c r="R76" s="198">
        <v>18.989999999999998</v>
      </c>
      <c r="S76" s="101"/>
      <c r="T76" s="54"/>
    </row>
    <row r="77" spans="1:20" x14ac:dyDescent="0.3">
      <c r="A77" s="102">
        <v>45835</v>
      </c>
      <c r="B77" s="188" t="s">
        <v>166</v>
      </c>
      <c r="C77" s="152">
        <v>14.22</v>
      </c>
      <c r="D77" s="196"/>
      <c r="E77" s="182"/>
      <c r="F77" s="196"/>
      <c r="G77" s="197"/>
      <c r="H77" s="197">
        <v>14.22</v>
      </c>
      <c r="I77" s="196"/>
      <c r="J77" s="54"/>
      <c r="K77" s="196"/>
      <c r="L77" s="198"/>
      <c r="M77" s="191"/>
      <c r="N77" s="201"/>
      <c r="O77" s="197"/>
      <c r="P77" s="202"/>
      <c r="Q77" s="196"/>
      <c r="R77" s="198"/>
      <c r="S77" s="101"/>
      <c r="T77" s="54"/>
    </row>
    <row r="78" spans="1:20" x14ac:dyDescent="0.3">
      <c r="A78" s="102">
        <v>45839</v>
      </c>
      <c r="B78" s="188" t="s">
        <v>166</v>
      </c>
      <c r="C78" s="152">
        <v>342</v>
      </c>
      <c r="D78" s="196"/>
      <c r="E78" s="182"/>
      <c r="F78" s="196"/>
      <c r="G78" s="182"/>
      <c r="H78" s="197"/>
      <c r="I78" s="196">
        <v>342</v>
      </c>
      <c r="J78" s="54"/>
      <c r="K78" s="196"/>
      <c r="L78" s="198"/>
      <c r="M78" s="191"/>
      <c r="N78" s="201"/>
      <c r="O78" s="197"/>
      <c r="P78" s="202"/>
      <c r="Q78" s="196"/>
      <c r="R78" s="198"/>
      <c r="S78" s="101"/>
      <c r="T78" s="54"/>
    </row>
    <row r="79" spans="1:20" x14ac:dyDescent="0.3">
      <c r="A79" s="102">
        <v>45840</v>
      </c>
      <c r="B79" s="188" t="s">
        <v>166</v>
      </c>
      <c r="C79" s="152">
        <v>14</v>
      </c>
      <c r="D79" s="196"/>
      <c r="E79" s="182"/>
      <c r="F79" s="196"/>
      <c r="G79" s="198"/>
      <c r="H79" s="197"/>
      <c r="I79" s="196"/>
      <c r="J79" s="54"/>
      <c r="K79" s="196"/>
      <c r="L79" s="198"/>
      <c r="M79" s="191"/>
      <c r="N79" s="201"/>
      <c r="O79" s="197"/>
      <c r="P79" s="202"/>
      <c r="Q79" s="196"/>
      <c r="R79" s="198">
        <v>14</v>
      </c>
      <c r="S79" s="101"/>
      <c r="T79" s="54"/>
    </row>
    <row r="80" spans="1:20" x14ac:dyDescent="0.3">
      <c r="A80" s="102">
        <v>45845</v>
      </c>
      <c r="B80" s="188" t="s">
        <v>166</v>
      </c>
      <c r="C80" s="152">
        <v>74.03</v>
      </c>
      <c r="D80" s="196"/>
      <c r="E80" s="182"/>
      <c r="F80" s="196"/>
      <c r="G80" s="198"/>
      <c r="H80" s="197"/>
      <c r="I80" s="196"/>
      <c r="J80" s="54"/>
      <c r="K80" s="195">
        <v>74.03</v>
      </c>
      <c r="L80" s="198"/>
      <c r="M80" s="191"/>
      <c r="N80" s="201"/>
      <c r="O80" s="197"/>
      <c r="P80" s="202"/>
      <c r="Q80" s="196"/>
      <c r="R80" s="198"/>
      <c r="S80" s="101"/>
      <c r="T80" s="54"/>
    </row>
    <row r="81" spans="1:23" x14ac:dyDescent="0.3">
      <c r="A81" s="102">
        <v>45862</v>
      </c>
      <c r="B81" s="188" t="s">
        <v>166</v>
      </c>
      <c r="C81" s="152">
        <v>3724.47</v>
      </c>
      <c r="D81" s="196"/>
      <c r="E81" s="182"/>
      <c r="F81" s="196"/>
      <c r="G81" s="198">
        <v>3724.47</v>
      </c>
      <c r="H81" s="197"/>
      <c r="I81" s="196"/>
      <c r="J81" s="54"/>
      <c r="K81" s="198"/>
      <c r="L81" s="198"/>
      <c r="M81" s="191"/>
      <c r="N81" s="201"/>
      <c r="O81" s="197"/>
      <c r="P81" s="202"/>
      <c r="Q81" s="196"/>
      <c r="R81" s="198"/>
      <c r="S81" s="101"/>
      <c r="T81" s="54"/>
    </row>
    <row r="82" spans="1:23" x14ac:dyDescent="0.3">
      <c r="A82" s="102">
        <v>45863</v>
      </c>
      <c r="B82" s="188" t="s">
        <v>166</v>
      </c>
      <c r="C82" s="152">
        <v>18.989999999999998</v>
      </c>
      <c r="D82" s="196"/>
      <c r="E82" s="182"/>
      <c r="F82" s="196"/>
      <c r="G82" s="198"/>
      <c r="H82" s="197"/>
      <c r="I82" s="196"/>
      <c r="J82" s="54"/>
      <c r="K82" s="196"/>
      <c r="L82" s="198"/>
      <c r="M82" s="182"/>
      <c r="N82" s="201"/>
      <c r="O82" s="197"/>
      <c r="P82" s="210"/>
      <c r="Q82" s="196"/>
      <c r="R82" s="198">
        <v>18.989999999999998</v>
      </c>
      <c r="S82" s="101"/>
      <c r="T82" s="54"/>
    </row>
    <row r="83" spans="1:23" x14ac:dyDescent="0.3">
      <c r="A83" s="102">
        <v>45863</v>
      </c>
      <c r="B83" s="188" t="s">
        <v>166</v>
      </c>
      <c r="C83" s="152">
        <v>14.22</v>
      </c>
      <c r="D83" s="182"/>
      <c r="E83" s="182"/>
      <c r="F83" s="196"/>
      <c r="G83" s="198"/>
      <c r="H83" s="197">
        <v>14.22</v>
      </c>
      <c r="I83" s="196"/>
      <c r="J83" s="54"/>
      <c r="K83" s="196"/>
      <c r="L83" s="198"/>
      <c r="M83" s="191"/>
      <c r="N83" s="201"/>
      <c r="O83" s="197"/>
      <c r="P83" s="182"/>
      <c r="Q83" s="196"/>
      <c r="R83" s="198"/>
      <c r="S83" s="101"/>
      <c r="T83" s="54"/>
    </row>
    <row r="84" spans="1:23" x14ac:dyDescent="0.3">
      <c r="A84" s="102">
        <v>45870</v>
      </c>
      <c r="B84" s="188" t="s">
        <v>166</v>
      </c>
      <c r="C84" s="152">
        <v>342</v>
      </c>
      <c r="D84" s="196"/>
      <c r="E84" s="182"/>
      <c r="F84" s="196"/>
      <c r="G84" s="198"/>
      <c r="H84" s="197"/>
      <c r="I84" s="196">
        <v>342</v>
      </c>
      <c r="J84" s="54"/>
      <c r="K84" s="196"/>
      <c r="L84" s="198"/>
      <c r="M84" s="191"/>
      <c r="N84" s="201"/>
      <c r="O84" s="197"/>
      <c r="P84" s="202"/>
      <c r="Q84" s="196"/>
      <c r="R84" s="198"/>
      <c r="S84" s="101"/>
      <c r="T84" s="54"/>
    </row>
    <row r="85" spans="1:23" x14ac:dyDescent="0.3">
      <c r="A85" s="102">
        <v>45873</v>
      </c>
      <c r="B85" s="188" t="s">
        <v>166</v>
      </c>
      <c r="C85" s="152">
        <v>14</v>
      </c>
      <c r="D85" s="196"/>
      <c r="E85" s="182"/>
      <c r="F85" s="196"/>
      <c r="G85" s="197"/>
      <c r="H85" s="197"/>
      <c r="I85" s="196"/>
      <c r="J85" s="54"/>
      <c r="K85" s="196"/>
      <c r="L85" s="198"/>
      <c r="M85" s="191"/>
      <c r="N85" s="201"/>
      <c r="O85" s="197"/>
      <c r="P85" s="202"/>
      <c r="Q85" s="196"/>
      <c r="R85" s="198">
        <v>14</v>
      </c>
      <c r="S85" s="101"/>
      <c r="T85" s="54"/>
    </row>
    <row r="86" spans="1:23" x14ac:dyDescent="0.3">
      <c r="A86" s="102">
        <v>45876</v>
      </c>
      <c r="B86" s="188" t="s">
        <v>166</v>
      </c>
      <c r="C86" s="152">
        <v>74.03</v>
      </c>
      <c r="D86" s="196"/>
      <c r="E86" s="182"/>
      <c r="F86" s="196"/>
      <c r="G86" s="182"/>
      <c r="H86" s="197"/>
      <c r="I86" s="196"/>
      <c r="J86" s="54"/>
      <c r="K86" s="196">
        <v>74.03</v>
      </c>
      <c r="L86" s="198"/>
      <c r="M86" s="191"/>
      <c r="N86" s="201"/>
      <c r="O86" s="197"/>
      <c r="P86" s="202"/>
      <c r="Q86" s="196"/>
      <c r="R86" s="198"/>
      <c r="S86" s="101"/>
      <c r="T86" s="54"/>
    </row>
    <row r="87" spans="1:23" x14ac:dyDescent="0.3">
      <c r="A87" s="102">
        <v>45891</v>
      </c>
      <c r="B87" s="188" t="s">
        <v>247</v>
      </c>
      <c r="C87" s="152">
        <v>765</v>
      </c>
      <c r="D87" s="196">
        <v>765</v>
      </c>
      <c r="E87" s="182"/>
      <c r="F87" s="196"/>
      <c r="G87" s="198"/>
      <c r="H87" s="197"/>
      <c r="I87" s="196"/>
      <c r="J87" s="54"/>
      <c r="K87" s="196"/>
      <c r="L87" s="198"/>
      <c r="M87" s="191"/>
      <c r="N87" s="201"/>
      <c r="O87" s="197"/>
      <c r="P87" s="202"/>
      <c r="Q87" s="196"/>
      <c r="R87" s="198"/>
      <c r="S87" s="101"/>
      <c r="T87" s="54"/>
    </row>
    <row r="88" spans="1:23" x14ac:dyDescent="0.3">
      <c r="A88" s="102">
        <v>45898</v>
      </c>
      <c r="B88" s="188">
        <v>1934</v>
      </c>
      <c r="C88" s="152">
        <v>14</v>
      </c>
      <c r="D88" s="196"/>
      <c r="E88" s="182"/>
      <c r="F88" s="196"/>
      <c r="G88" s="198"/>
      <c r="H88" s="197"/>
      <c r="I88" s="196"/>
      <c r="J88" s="54"/>
      <c r="K88" s="195"/>
      <c r="L88" s="198"/>
      <c r="M88" s="191"/>
      <c r="N88" s="201"/>
      <c r="O88" s="197"/>
      <c r="P88" s="202"/>
      <c r="Q88" s="196"/>
      <c r="R88" s="198"/>
      <c r="S88" s="101"/>
      <c r="T88" s="54"/>
    </row>
    <row r="89" spans="1:23" x14ac:dyDescent="0.3">
      <c r="A89" s="102">
        <v>45898</v>
      </c>
      <c r="B89" s="188">
        <v>1933</v>
      </c>
      <c r="C89" s="152">
        <v>345.24</v>
      </c>
      <c r="D89" s="196"/>
      <c r="E89" s="196"/>
      <c r="F89" s="196"/>
      <c r="G89" s="198"/>
      <c r="H89" s="197"/>
      <c r="I89" s="196"/>
      <c r="J89" s="43"/>
      <c r="K89" s="196"/>
      <c r="L89" s="196"/>
      <c r="M89" s="191"/>
      <c r="N89" s="201"/>
      <c r="O89" s="197"/>
      <c r="P89" s="202"/>
      <c r="Q89" s="196"/>
      <c r="R89" s="196"/>
      <c r="S89" s="43"/>
      <c r="T89" s="102"/>
      <c r="U89" s="1"/>
      <c r="V89" s="1"/>
      <c r="W89" s="54"/>
    </row>
    <row r="90" spans="1:23" ht="14.5" thickBot="1" x14ac:dyDescent="0.35">
      <c r="A90" s="143"/>
      <c r="B90" s="156"/>
      <c r="C90" s="153"/>
      <c r="D90" s="203">
        <f t="shared" ref="D90:R90" si="0">SUM(D3:D89)</f>
        <v>19140</v>
      </c>
      <c r="E90" s="203">
        <f t="shared" si="0"/>
        <v>4765</v>
      </c>
      <c r="F90" s="203">
        <f t="shared" si="0"/>
        <v>0</v>
      </c>
      <c r="G90" s="203">
        <f t="shared" si="0"/>
        <v>40671.54</v>
      </c>
      <c r="H90" s="204">
        <f t="shared" si="0"/>
        <v>157.47</v>
      </c>
      <c r="I90" s="203">
        <f t="shared" si="0"/>
        <v>3272.7200000000003</v>
      </c>
      <c r="J90" s="205">
        <f t="shared" si="0"/>
        <v>0</v>
      </c>
      <c r="K90" s="203">
        <f t="shared" si="0"/>
        <v>809.51999999999987</v>
      </c>
      <c r="L90" s="203">
        <f t="shared" si="0"/>
        <v>1082.94</v>
      </c>
      <c r="M90" s="204">
        <f t="shared" si="0"/>
        <v>178.10999999999999</v>
      </c>
      <c r="N90" s="203">
        <f t="shared" si="0"/>
        <v>0</v>
      </c>
      <c r="O90" s="203">
        <f t="shared" si="0"/>
        <v>36150</v>
      </c>
      <c r="P90" s="203">
        <f t="shared" si="0"/>
        <v>1445.6</v>
      </c>
      <c r="Q90" s="203">
        <f t="shared" si="0"/>
        <v>154.9</v>
      </c>
      <c r="R90" s="204">
        <f t="shared" si="0"/>
        <v>1045.8900000000001</v>
      </c>
      <c r="S90" s="196"/>
      <c r="T90" s="102"/>
      <c r="U90" s="64"/>
      <c r="V90" s="1"/>
      <c r="W90" s="54"/>
    </row>
    <row r="91" spans="1:23" x14ac:dyDescent="0.3">
      <c r="D91" s="182"/>
      <c r="E91" s="182"/>
      <c r="F91" s="182"/>
      <c r="G91" s="182"/>
      <c r="H91" s="182"/>
      <c r="I91" s="182"/>
      <c r="J91" s="182"/>
      <c r="K91" s="182"/>
      <c r="L91" s="182"/>
      <c r="M91" s="182"/>
      <c r="N91" s="182"/>
      <c r="O91" s="182"/>
      <c r="P91" s="200"/>
      <c r="Q91" s="182"/>
      <c r="R91" s="182"/>
      <c r="S91" s="182">
        <f>SUM(D90:R90)</f>
        <v>108873.69</v>
      </c>
      <c r="T91" s="102"/>
      <c r="U91" s="109"/>
      <c r="V91" s="1"/>
      <c r="W91" s="54"/>
    </row>
    <row r="92" spans="1:23" x14ac:dyDescent="0.3">
      <c r="D92" s="182"/>
      <c r="E92" s="182"/>
      <c r="F92" s="182"/>
      <c r="G92" s="182"/>
      <c r="H92" s="182"/>
      <c r="I92" s="182"/>
      <c r="M92" s="46"/>
      <c r="P92" s="46"/>
      <c r="R92" s="2"/>
      <c r="S92" s="2"/>
      <c r="T92" s="102"/>
      <c r="U92" s="1"/>
      <c r="V92" s="1"/>
      <c r="W92" s="54"/>
    </row>
    <row r="93" spans="1:23" x14ac:dyDescent="0.3">
      <c r="D93" s="182"/>
      <c r="E93" s="182"/>
      <c r="F93" s="182"/>
      <c r="G93" s="182"/>
      <c r="H93" s="182"/>
      <c r="I93" s="182"/>
      <c r="L93" s="2"/>
      <c r="M93" s="2"/>
      <c r="S93" s="68"/>
      <c r="T93" s="102"/>
      <c r="U93" s="1"/>
      <c r="V93" s="101"/>
      <c r="W93" s="103"/>
    </row>
    <row r="94" spans="1:23" x14ac:dyDescent="0.3">
      <c r="A94" s="211"/>
      <c r="D94" s="212"/>
      <c r="E94" s="182"/>
      <c r="F94" s="182"/>
      <c r="G94" s="182"/>
      <c r="H94" s="182"/>
      <c r="I94" s="182"/>
      <c r="L94" s="2"/>
      <c r="M94" s="2"/>
      <c r="S94" s="68"/>
      <c r="T94" s="102"/>
      <c r="U94" s="109"/>
      <c r="V94" s="1"/>
      <c r="W94" s="54"/>
    </row>
    <row r="95" spans="1:23" x14ac:dyDescent="0.3">
      <c r="A95" s="211"/>
      <c r="D95" s="212"/>
      <c r="E95" s="182"/>
      <c r="F95" s="182"/>
      <c r="G95" s="182"/>
      <c r="H95" s="182"/>
      <c r="I95" s="182"/>
      <c r="K95" s="44"/>
      <c r="P95"/>
      <c r="T95" s="102"/>
      <c r="U95" s="1"/>
      <c r="V95" s="101"/>
      <c r="W95" s="54"/>
    </row>
    <row r="96" spans="1:23" x14ac:dyDescent="0.3">
      <c r="A96" s="211"/>
      <c r="D96" s="212"/>
      <c r="E96" s="182"/>
      <c r="F96" s="182"/>
      <c r="G96" s="182"/>
      <c r="H96" s="182"/>
      <c r="I96" s="182"/>
      <c r="K96" s="44"/>
      <c r="P96"/>
      <c r="T96" s="102"/>
      <c r="U96" s="1"/>
      <c r="V96" s="101"/>
      <c r="W96" s="54"/>
    </row>
    <row r="97" spans="6:23" x14ac:dyDescent="0.3">
      <c r="F97" s="213"/>
      <c r="K97" s="44"/>
      <c r="P97"/>
      <c r="T97" s="102"/>
      <c r="U97" s="1"/>
      <c r="V97" s="1"/>
      <c r="W97" s="54"/>
    </row>
    <row r="98" spans="6:23" x14ac:dyDescent="0.3">
      <c r="F98" s="213"/>
      <c r="K98" s="44"/>
      <c r="P98"/>
      <c r="T98" s="102"/>
      <c r="U98" s="1"/>
      <c r="V98" s="1"/>
      <c r="W98" s="54"/>
    </row>
    <row r="99" spans="6:23" x14ac:dyDescent="0.3">
      <c r="K99" s="44"/>
      <c r="P99"/>
      <c r="T99" s="102"/>
      <c r="U99" s="1"/>
      <c r="V99" s="101"/>
      <c r="W99" s="103"/>
    </row>
    <row r="100" spans="6:23" x14ac:dyDescent="0.3">
      <c r="T100" s="102"/>
      <c r="U100" s="1"/>
      <c r="V100" s="1"/>
      <c r="W100" s="54"/>
    </row>
    <row r="101" spans="6:23" x14ac:dyDescent="0.3">
      <c r="T101" s="102"/>
      <c r="U101" s="1"/>
      <c r="V101" s="101"/>
      <c r="W101" s="54"/>
    </row>
    <row r="102" spans="6:23" x14ac:dyDescent="0.3">
      <c r="T102" s="102"/>
      <c r="U102" s="1"/>
      <c r="V102" s="1"/>
      <c r="W102" s="54"/>
    </row>
    <row r="103" spans="6:23" x14ac:dyDescent="0.3">
      <c r="T103" s="102"/>
      <c r="U103" s="1"/>
      <c r="V103" s="1"/>
      <c r="W103" s="54"/>
    </row>
    <row r="104" spans="6:23" x14ac:dyDescent="0.3">
      <c r="T104" s="102"/>
      <c r="U104" s="1"/>
      <c r="V104" s="1"/>
      <c r="W104" s="54"/>
    </row>
    <row r="105" spans="6:23" x14ac:dyDescent="0.3">
      <c r="T105" s="102"/>
      <c r="U105" s="1"/>
      <c r="V105" s="101"/>
      <c r="W105" s="103"/>
    </row>
    <row r="106" spans="6:23" x14ac:dyDescent="0.3">
      <c r="T106" s="102"/>
      <c r="U106" s="1"/>
      <c r="V106" s="1"/>
      <c r="W106" s="54"/>
    </row>
    <row r="107" spans="6:23" x14ac:dyDescent="0.3">
      <c r="T107" s="102"/>
      <c r="U107" s="1"/>
      <c r="V107" s="1"/>
      <c r="W107" s="54"/>
    </row>
    <row r="108" spans="6:23" x14ac:dyDescent="0.3">
      <c r="T108" s="102"/>
      <c r="U108" s="1"/>
      <c r="V108" s="101"/>
      <c r="W108" s="103"/>
    </row>
    <row r="109" spans="6:23" x14ac:dyDescent="0.3">
      <c r="T109" s="102"/>
      <c r="U109" s="1"/>
      <c r="V109" s="1"/>
      <c r="W109" s="54"/>
    </row>
    <row r="110" spans="6:23" x14ac:dyDescent="0.3">
      <c r="T110" s="102"/>
      <c r="U110" s="1"/>
      <c r="V110" s="1"/>
      <c r="W110" s="54"/>
    </row>
    <row r="111" spans="6:23" x14ac:dyDescent="0.3">
      <c r="T111" s="102"/>
      <c r="U111" s="1"/>
      <c r="V111" s="101"/>
      <c r="W111" s="54"/>
    </row>
    <row r="112" spans="6:23" x14ac:dyDescent="0.3">
      <c r="T112" s="102"/>
      <c r="U112" s="1"/>
      <c r="V112" s="1"/>
      <c r="W112" s="54"/>
    </row>
    <row r="113" spans="8:23" x14ac:dyDescent="0.3">
      <c r="T113" s="102"/>
      <c r="U113" s="1"/>
      <c r="V113" s="101"/>
      <c r="W113" s="54"/>
    </row>
    <row r="114" spans="8:23" x14ac:dyDescent="0.3">
      <c r="T114" s="102"/>
      <c r="U114" s="1"/>
      <c r="V114" s="1"/>
      <c r="W114" s="54"/>
    </row>
    <row r="116" spans="8:23" x14ac:dyDescent="0.3">
      <c r="H116" t="s">
        <v>249</v>
      </c>
    </row>
  </sheetData>
  <autoFilter ref="A2:X94" xr:uid="{00000000-0009-0000-0000-00000B000000}"/>
  <phoneticPr fontId="1" type="noConversion"/>
  <conditionalFormatting sqref="D16">
    <cfRule type="dataBar" priority="41">
      <dataBar>
        <cfvo type="min"/>
        <cfvo type="max"/>
        <color rgb="FF638EC6"/>
      </dataBar>
      <extLst>
        <ext xmlns:x14="http://schemas.microsoft.com/office/spreadsheetml/2009/9/main" uri="{B025F937-C7B1-47D3-B67F-A62EFF666E3E}">
          <x14:id>{D6CA7BBB-A341-4DCE-8226-A36B19FE273B}</x14:id>
        </ext>
      </extLst>
    </cfRule>
  </conditionalFormatting>
  <conditionalFormatting sqref="D23">
    <cfRule type="dataBar" priority="35">
      <dataBar>
        <cfvo type="min"/>
        <cfvo type="max"/>
        <color rgb="FF638EC6"/>
      </dataBar>
      <extLst>
        <ext xmlns:x14="http://schemas.microsoft.com/office/spreadsheetml/2009/9/main" uri="{B025F937-C7B1-47D3-B67F-A62EFF666E3E}">
          <x14:id>{CD9F20CB-9569-44D4-95D2-31C8F18D4C71}</x14:id>
        </ext>
      </extLst>
    </cfRule>
  </conditionalFormatting>
  <conditionalFormatting sqref="G11">
    <cfRule type="dataBar" priority="47">
      <dataBar>
        <cfvo type="min"/>
        <cfvo type="max"/>
        <color rgb="FF638EC6"/>
      </dataBar>
      <extLst>
        <ext xmlns:x14="http://schemas.microsoft.com/office/spreadsheetml/2009/9/main" uri="{B025F937-C7B1-47D3-B67F-A62EFF666E3E}">
          <x14:id>{BECF3C83-0696-46E6-BA65-914046E5731C}</x14:id>
        </ext>
      </extLst>
    </cfRule>
  </conditionalFormatting>
  <conditionalFormatting sqref="G17">
    <cfRule type="dataBar" priority="40">
      <dataBar>
        <cfvo type="min"/>
        <cfvo type="max"/>
        <color rgb="FF638EC6"/>
      </dataBar>
      <extLst>
        <ext xmlns:x14="http://schemas.microsoft.com/office/spreadsheetml/2009/9/main" uri="{B025F937-C7B1-47D3-B67F-A62EFF666E3E}">
          <x14:id>{353ED968-655C-49AF-9210-25C19B915393}</x14:id>
        </ext>
      </extLst>
    </cfRule>
  </conditionalFormatting>
  <conditionalFormatting sqref="G21">
    <cfRule type="dataBar" priority="44">
      <dataBar>
        <cfvo type="min"/>
        <cfvo type="max"/>
        <color rgb="FF638EC6"/>
      </dataBar>
      <extLst>
        <ext xmlns:x14="http://schemas.microsoft.com/office/spreadsheetml/2009/9/main" uri="{B025F937-C7B1-47D3-B67F-A62EFF666E3E}">
          <x14:id>{648600E4-AD67-4D3C-BB6B-F791CE1E163F}</x14:id>
        </ext>
      </extLst>
    </cfRule>
  </conditionalFormatting>
  <conditionalFormatting sqref="G24">
    <cfRule type="dataBar" priority="34">
      <dataBar>
        <cfvo type="min"/>
        <cfvo type="max"/>
        <color rgb="FF638EC6"/>
      </dataBar>
      <extLst>
        <ext xmlns:x14="http://schemas.microsoft.com/office/spreadsheetml/2009/9/main" uri="{B025F937-C7B1-47D3-B67F-A62EFF666E3E}">
          <x14:id>{CCF77E2F-F558-4D92-AA1B-65C24AB80CAA}</x14:id>
        </ext>
      </extLst>
    </cfRule>
  </conditionalFormatting>
  <conditionalFormatting sqref="L15">
    <cfRule type="dataBar" priority="66">
      <dataBar>
        <cfvo type="min"/>
        <cfvo type="max"/>
        <color rgb="FF638EC6"/>
      </dataBar>
      <extLst>
        <ext xmlns:x14="http://schemas.microsoft.com/office/spreadsheetml/2009/9/main" uri="{B025F937-C7B1-47D3-B67F-A62EFF666E3E}">
          <x14:id>{AC18205D-F531-4723-BDD1-63F1CF5589D2}</x14:id>
        </ext>
      </extLst>
    </cfRule>
  </conditionalFormatting>
  <conditionalFormatting sqref="L25">
    <cfRule type="dataBar" priority="61">
      <dataBar>
        <cfvo type="min"/>
        <cfvo type="max"/>
        <color rgb="FF638EC6"/>
      </dataBar>
      <extLst>
        <ext xmlns:x14="http://schemas.microsoft.com/office/spreadsheetml/2009/9/main" uri="{B025F937-C7B1-47D3-B67F-A62EFF666E3E}">
          <x14:id>{781997C0-AC17-439F-9703-7FEE48533B45}</x14:id>
        </ext>
      </extLst>
    </cfRule>
  </conditionalFormatting>
  <conditionalFormatting sqref="L51">
    <cfRule type="dataBar" priority="60">
      <dataBar>
        <cfvo type="min"/>
        <cfvo type="max"/>
        <color rgb="FF638EC6"/>
      </dataBar>
      <extLst>
        <ext xmlns:x14="http://schemas.microsoft.com/office/spreadsheetml/2009/9/main" uri="{B025F937-C7B1-47D3-B67F-A62EFF666E3E}">
          <x14:id>{87FA0604-9AC5-44BA-993F-CC95475553E1}</x14:id>
        </ext>
      </extLst>
    </cfRule>
  </conditionalFormatting>
  <conditionalFormatting sqref="L57">
    <cfRule type="dataBar" priority="63">
      <dataBar>
        <cfvo type="min"/>
        <cfvo type="max"/>
        <color rgb="FF638EC6"/>
      </dataBar>
      <extLst>
        <ext xmlns:x14="http://schemas.microsoft.com/office/spreadsheetml/2009/9/main" uri="{B025F937-C7B1-47D3-B67F-A62EFF666E3E}">
          <x14:id>{11F60C9F-9FF0-475C-9FA6-3A3C65B0709E}</x14:id>
        </ext>
      </extLst>
    </cfRule>
  </conditionalFormatting>
  <conditionalFormatting sqref="M13">
    <cfRule type="dataBar" priority="45">
      <dataBar>
        <cfvo type="min"/>
        <cfvo type="max"/>
        <color rgb="FF638EC6"/>
      </dataBar>
      <extLst>
        <ext xmlns:x14="http://schemas.microsoft.com/office/spreadsheetml/2009/9/main" uri="{B025F937-C7B1-47D3-B67F-A62EFF666E3E}">
          <x14:id>{548A7F36-2855-4F6F-9A30-FF6B26D06B58}</x14:id>
        </ext>
      </extLst>
    </cfRule>
  </conditionalFormatting>
  <conditionalFormatting sqref="O12">
    <cfRule type="dataBar" priority="46">
      <dataBar>
        <cfvo type="min"/>
        <cfvo type="max"/>
        <color rgb="FF638EC6"/>
      </dataBar>
      <extLst>
        <ext xmlns:x14="http://schemas.microsoft.com/office/spreadsheetml/2009/9/main" uri="{B025F937-C7B1-47D3-B67F-A62EFF666E3E}">
          <x14:id>{94DE2750-A947-4B33-B2DB-A57EA59C6486}</x14:id>
        </ext>
      </extLst>
    </cfRule>
  </conditionalFormatting>
  <conditionalFormatting sqref="P22">
    <cfRule type="dataBar" priority="36">
      <dataBar>
        <cfvo type="min"/>
        <cfvo type="max"/>
        <color rgb="FF638EC6"/>
      </dataBar>
      <extLst>
        <ext xmlns:x14="http://schemas.microsoft.com/office/spreadsheetml/2009/9/main" uri="{B025F937-C7B1-47D3-B67F-A62EFF666E3E}">
          <x14:id>{E6212B8B-33E9-48D6-8788-5F603C9D509E}</x14:id>
        </ext>
      </extLst>
    </cfRule>
  </conditionalFormatting>
  <conditionalFormatting sqref="R10">
    <cfRule type="dataBar" priority="48">
      <dataBar>
        <cfvo type="min"/>
        <cfvo type="max"/>
        <color rgb="FF638EC6"/>
      </dataBar>
      <extLst>
        <ext xmlns:x14="http://schemas.microsoft.com/office/spreadsheetml/2009/9/main" uri="{B025F937-C7B1-47D3-B67F-A62EFF666E3E}">
          <x14:id>{98A8055C-60F4-4169-B112-19FF61735DD3}</x14:id>
        </ext>
      </extLst>
    </cfRule>
  </conditionalFormatting>
  <conditionalFormatting sqref="R28">
    <cfRule type="dataBar" priority="30">
      <dataBar>
        <cfvo type="min"/>
        <cfvo type="max"/>
        <color rgb="FF638EC6"/>
      </dataBar>
      <extLst>
        <ext xmlns:x14="http://schemas.microsoft.com/office/spreadsheetml/2009/9/main" uri="{B025F937-C7B1-47D3-B67F-A62EFF666E3E}">
          <x14:id>{CC086049-415F-4CEF-BDB2-DEB2EB4DD202}</x14:id>
        </ext>
      </extLst>
    </cfRule>
  </conditionalFormatting>
  <conditionalFormatting sqref="R62:R64 R53:R59">
    <cfRule type="dataBar" priority="22">
      <dataBar>
        <cfvo type="min"/>
        <cfvo type="max"/>
        <color rgb="FF638EC6"/>
      </dataBar>
      <extLst>
        <ext xmlns:x14="http://schemas.microsoft.com/office/spreadsheetml/2009/9/main" uri="{B025F937-C7B1-47D3-B67F-A62EFF666E3E}">
          <x14:id>{510AC6B8-0C80-4234-8572-5521EE0FE36E}</x14:id>
        </ext>
      </extLst>
    </cfRule>
  </conditionalFormatting>
  <conditionalFormatting sqref="S29">
    <cfRule type="dataBar" priority="2">
      <dataBar>
        <cfvo type="min"/>
        <cfvo type="max"/>
        <color rgb="FF638EC6"/>
      </dataBar>
      <extLst>
        <ext xmlns:x14="http://schemas.microsoft.com/office/spreadsheetml/2009/9/main" uri="{B025F937-C7B1-47D3-B67F-A62EFF666E3E}">
          <x14:id>{CC558800-B727-46F1-BB2F-18A7E3E8CEB6}</x14:id>
        </ext>
      </extLst>
    </cfRule>
  </conditionalFormatting>
  <conditionalFormatting sqref="S32">
    <cfRule type="dataBar" priority="4">
      <dataBar>
        <cfvo type="min"/>
        <cfvo type="max"/>
        <color rgb="FF638EC6"/>
      </dataBar>
      <extLst>
        <ext xmlns:x14="http://schemas.microsoft.com/office/spreadsheetml/2009/9/main" uri="{B025F937-C7B1-47D3-B67F-A62EFF666E3E}">
          <x14:id>{4A29A798-1714-4A83-95FA-DEF8E819634B}</x14:id>
        </ext>
      </extLst>
    </cfRule>
  </conditionalFormatting>
  <conditionalFormatting sqref="S61">
    <cfRule type="dataBar" priority="1">
      <dataBar>
        <cfvo type="min"/>
        <cfvo type="max"/>
        <color rgb="FF638EC6"/>
      </dataBar>
      <extLst>
        <ext xmlns:x14="http://schemas.microsoft.com/office/spreadsheetml/2009/9/main" uri="{B025F937-C7B1-47D3-B67F-A62EFF666E3E}">
          <x14:id>{C0D24951-1C99-42D4-9443-763C2697649B}</x14:id>
        </ext>
      </extLst>
    </cfRule>
  </conditionalFormatting>
  <conditionalFormatting sqref="S65">
    <cfRule type="dataBar" priority="5">
      <dataBar>
        <cfvo type="min"/>
        <cfvo type="max"/>
        <color rgb="FF638EC6"/>
      </dataBar>
      <extLst>
        <ext xmlns:x14="http://schemas.microsoft.com/office/spreadsheetml/2009/9/main" uri="{B025F937-C7B1-47D3-B67F-A62EFF666E3E}">
          <x14:id>{A2131E70-952A-4889-85E5-40BE4990BCA9}</x14:id>
        </ext>
      </extLst>
    </cfRule>
  </conditionalFormatting>
  <conditionalFormatting sqref="T105">
    <cfRule type="dataBar" priority="3">
      <dataBar>
        <cfvo type="min"/>
        <cfvo type="max"/>
        <color rgb="FF638EC6"/>
      </dataBar>
      <extLst>
        <ext xmlns:x14="http://schemas.microsoft.com/office/spreadsheetml/2009/9/main" uri="{B025F937-C7B1-47D3-B67F-A62EFF666E3E}">
          <x14:id>{EA1679A1-CDAB-4103-9440-FD27959B0BA3}</x14:id>
        </ext>
      </extLst>
    </cfRule>
  </conditionalFormatting>
  <conditionalFormatting sqref="U29">
    <cfRule type="dataBar" priority="52">
      <dataBar>
        <cfvo type="min"/>
        <cfvo type="max"/>
        <color rgb="FF638EC6"/>
      </dataBar>
      <extLst>
        <ext xmlns:x14="http://schemas.microsoft.com/office/spreadsheetml/2009/9/main" uri="{B025F937-C7B1-47D3-B67F-A62EFF666E3E}">
          <x14:id>{D4369FA7-128E-496F-A580-C5685DA2C222}</x14:id>
        </ext>
      </extLst>
    </cfRule>
  </conditionalFormatting>
  <pageMargins left="0.35433070866141736" right="0.35433070866141736" top="0.59055118110236227" bottom="0.59055118110236227" header="0.31496062992125984" footer="0.31496062992125984"/>
  <pageSetup paperSize="9" scale="59" fitToHeight="0" orientation="landscape" r:id="rId1"/>
  <headerFooter alignWithMargins="0">
    <oddHeader>&amp;CAyrshire &amp; Renfrewshire Circuit 
Expenditure as at 31.08.10</oddHeader>
  </headerFooter>
  <extLst>
    <ext xmlns:x14="http://schemas.microsoft.com/office/spreadsheetml/2009/9/main" uri="{78C0D931-6437-407d-A8EE-F0AAD7539E65}">
      <x14:conditionalFormattings>
        <x14:conditionalFormatting xmlns:xm="http://schemas.microsoft.com/office/excel/2006/main">
          <x14:cfRule type="dataBar" id="{D6CA7BBB-A341-4DCE-8226-A36B19FE273B}">
            <x14:dataBar minLength="0" maxLength="100" negativeBarColorSameAsPositive="1" axisPosition="none">
              <x14:cfvo type="min"/>
              <x14:cfvo type="max"/>
            </x14:dataBar>
          </x14:cfRule>
          <xm:sqref>D16</xm:sqref>
        </x14:conditionalFormatting>
        <x14:conditionalFormatting xmlns:xm="http://schemas.microsoft.com/office/excel/2006/main">
          <x14:cfRule type="dataBar" id="{CD9F20CB-9569-44D4-95D2-31C8F18D4C71}">
            <x14:dataBar minLength="0" maxLength="100" negativeBarColorSameAsPositive="1" axisPosition="none">
              <x14:cfvo type="min"/>
              <x14:cfvo type="max"/>
            </x14:dataBar>
          </x14:cfRule>
          <xm:sqref>D23</xm:sqref>
        </x14:conditionalFormatting>
        <x14:conditionalFormatting xmlns:xm="http://schemas.microsoft.com/office/excel/2006/main">
          <x14:cfRule type="dataBar" id="{BECF3C83-0696-46E6-BA65-914046E5731C}">
            <x14:dataBar minLength="0" maxLength="100" negativeBarColorSameAsPositive="1" axisPosition="none">
              <x14:cfvo type="min"/>
              <x14:cfvo type="max"/>
            </x14:dataBar>
          </x14:cfRule>
          <xm:sqref>G11</xm:sqref>
        </x14:conditionalFormatting>
        <x14:conditionalFormatting xmlns:xm="http://schemas.microsoft.com/office/excel/2006/main">
          <x14:cfRule type="dataBar" id="{353ED968-655C-49AF-9210-25C19B915393}">
            <x14:dataBar minLength="0" maxLength="100" negativeBarColorSameAsPositive="1" axisPosition="none">
              <x14:cfvo type="min"/>
              <x14:cfvo type="max"/>
            </x14:dataBar>
          </x14:cfRule>
          <xm:sqref>G17</xm:sqref>
        </x14:conditionalFormatting>
        <x14:conditionalFormatting xmlns:xm="http://schemas.microsoft.com/office/excel/2006/main">
          <x14:cfRule type="dataBar" id="{648600E4-AD67-4D3C-BB6B-F791CE1E163F}">
            <x14:dataBar minLength="0" maxLength="100" negativeBarColorSameAsPositive="1" axisPosition="none">
              <x14:cfvo type="min"/>
              <x14:cfvo type="max"/>
            </x14:dataBar>
          </x14:cfRule>
          <xm:sqref>G21</xm:sqref>
        </x14:conditionalFormatting>
        <x14:conditionalFormatting xmlns:xm="http://schemas.microsoft.com/office/excel/2006/main">
          <x14:cfRule type="dataBar" id="{CCF77E2F-F558-4D92-AA1B-65C24AB80CAA}">
            <x14:dataBar minLength="0" maxLength="100" negativeBarColorSameAsPositive="1" axisPosition="none">
              <x14:cfvo type="min"/>
              <x14:cfvo type="max"/>
            </x14:dataBar>
          </x14:cfRule>
          <xm:sqref>G24</xm:sqref>
        </x14:conditionalFormatting>
        <x14:conditionalFormatting xmlns:xm="http://schemas.microsoft.com/office/excel/2006/main">
          <x14:cfRule type="dataBar" id="{AC18205D-F531-4723-BDD1-63F1CF5589D2}">
            <x14:dataBar minLength="0" maxLength="100" negativeBarColorSameAsPositive="1" axisPosition="none">
              <x14:cfvo type="min"/>
              <x14:cfvo type="max"/>
            </x14:dataBar>
          </x14:cfRule>
          <xm:sqref>L15</xm:sqref>
        </x14:conditionalFormatting>
        <x14:conditionalFormatting xmlns:xm="http://schemas.microsoft.com/office/excel/2006/main">
          <x14:cfRule type="dataBar" id="{781997C0-AC17-439F-9703-7FEE48533B45}">
            <x14:dataBar minLength="0" maxLength="100" negativeBarColorSameAsPositive="1" axisPosition="none">
              <x14:cfvo type="min"/>
              <x14:cfvo type="max"/>
            </x14:dataBar>
          </x14:cfRule>
          <xm:sqref>L25</xm:sqref>
        </x14:conditionalFormatting>
        <x14:conditionalFormatting xmlns:xm="http://schemas.microsoft.com/office/excel/2006/main">
          <x14:cfRule type="dataBar" id="{87FA0604-9AC5-44BA-993F-CC95475553E1}">
            <x14:dataBar minLength="0" maxLength="100" negativeBarColorSameAsPositive="1" axisPosition="none">
              <x14:cfvo type="min"/>
              <x14:cfvo type="max"/>
            </x14:dataBar>
          </x14:cfRule>
          <xm:sqref>L51</xm:sqref>
        </x14:conditionalFormatting>
        <x14:conditionalFormatting xmlns:xm="http://schemas.microsoft.com/office/excel/2006/main">
          <x14:cfRule type="dataBar" id="{11F60C9F-9FF0-475C-9FA6-3A3C65B0709E}">
            <x14:dataBar minLength="0" maxLength="100" negativeBarColorSameAsPositive="1" axisPosition="none">
              <x14:cfvo type="min"/>
              <x14:cfvo type="max"/>
            </x14:dataBar>
          </x14:cfRule>
          <xm:sqref>L57</xm:sqref>
        </x14:conditionalFormatting>
        <x14:conditionalFormatting xmlns:xm="http://schemas.microsoft.com/office/excel/2006/main">
          <x14:cfRule type="dataBar" id="{548A7F36-2855-4F6F-9A30-FF6B26D06B58}">
            <x14:dataBar minLength="0" maxLength="100" negativeBarColorSameAsPositive="1" axisPosition="none">
              <x14:cfvo type="min"/>
              <x14:cfvo type="max"/>
            </x14:dataBar>
          </x14:cfRule>
          <xm:sqref>M13</xm:sqref>
        </x14:conditionalFormatting>
        <x14:conditionalFormatting xmlns:xm="http://schemas.microsoft.com/office/excel/2006/main">
          <x14:cfRule type="dataBar" id="{94DE2750-A947-4B33-B2DB-A57EA59C6486}">
            <x14:dataBar minLength="0" maxLength="100" negativeBarColorSameAsPositive="1" axisPosition="none">
              <x14:cfvo type="min"/>
              <x14:cfvo type="max"/>
            </x14:dataBar>
          </x14:cfRule>
          <xm:sqref>O12</xm:sqref>
        </x14:conditionalFormatting>
        <x14:conditionalFormatting xmlns:xm="http://schemas.microsoft.com/office/excel/2006/main">
          <x14:cfRule type="dataBar" id="{E6212B8B-33E9-48D6-8788-5F603C9D509E}">
            <x14:dataBar minLength="0" maxLength="100" negativeBarColorSameAsPositive="1" axisPosition="none">
              <x14:cfvo type="min"/>
              <x14:cfvo type="max"/>
            </x14:dataBar>
          </x14:cfRule>
          <xm:sqref>P22</xm:sqref>
        </x14:conditionalFormatting>
        <x14:conditionalFormatting xmlns:xm="http://schemas.microsoft.com/office/excel/2006/main">
          <x14:cfRule type="dataBar" id="{98A8055C-60F4-4169-B112-19FF61735DD3}">
            <x14:dataBar minLength="0" maxLength="100" negativeBarColorSameAsPositive="1" axisPosition="none">
              <x14:cfvo type="min"/>
              <x14:cfvo type="max"/>
            </x14:dataBar>
          </x14:cfRule>
          <xm:sqref>R10</xm:sqref>
        </x14:conditionalFormatting>
        <x14:conditionalFormatting xmlns:xm="http://schemas.microsoft.com/office/excel/2006/main">
          <x14:cfRule type="dataBar" id="{CC086049-415F-4CEF-BDB2-DEB2EB4DD202}">
            <x14:dataBar minLength="0" maxLength="100" negativeBarColorSameAsPositive="1" axisPosition="none">
              <x14:cfvo type="min"/>
              <x14:cfvo type="max"/>
            </x14:dataBar>
          </x14:cfRule>
          <xm:sqref>R28</xm:sqref>
        </x14:conditionalFormatting>
        <x14:conditionalFormatting xmlns:xm="http://schemas.microsoft.com/office/excel/2006/main">
          <x14:cfRule type="dataBar" id="{510AC6B8-0C80-4234-8572-5521EE0FE36E}">
            <x14:dataBar minLength="0" maxLength="100" negativeBarColorSameAsPositive="1" axisPosition="none">
              <x14:cfvo type="min"/>
              <x14:cfvo type="max"/>
            </x14:dataBar>
          </x14:cfRule>
          <xm:sqref>R62:R64 R53:R59</xm:sqref>
        </x14:conditionalFormatting>
        <x14:conditionalFormatting xmlns:xm="http://schemas.microsoft.com/office/excel/2006/main">
          <x14:cfRule type="dataBar" id="{CC558800-B727-46F1-BB2F-18A7E3E8CEB6}">
            <x14:dataBar minLength="0" maxLength="100" negativeBarColorSameAsPositive="1" axisPosition="none">
              <x14:cfvo type="min"/>
              <x14:cfvo type="max"/>
            </x14:dataBar>
          </x14:cfRule>
          <xm:sqref>S29</xm:sqref>
        </x14:conditionalFormatting>
        <x14:conditionalFormatting xmlns:xm="http://schemas.microsoft.com/office/excel/2006/main">
          <x14:cfRule type="dataBar" id="{4A29A798-1714-4A83-95FA-DEF8E819634B}">
            <x14:dataBar minLength="0" maxLength="100" negativeBarColorSameAsPositive="1" axisPosition="none">
              <x14:cfvo type="min"/>
              <x14:cfvo type="max"/>
            </x14:dataBar>
          </x14:cfRule>
          <xm:sqref>S32</xm:sqref>
        </x14:conditionalFormatting>
        <x14:conditionalFormatting xmlns:xm="http://schemas.microsoft.com/office/excel/2006/main">
          <x14:cfRule type="dataBar" id="{C0D24951-1C99-42D4-9443-763C2697649B}">
            <x14:dataBar minLength="0" maxLength="100" negativeBarColorSameAsPositive="1" axisPosition="none">
              <x14:cfvo type="min"/>
              <x14:cfvo type="max"/>
            </x14:dataBar>
          </x14:cfRule>
          <xm:sqref>S61</xm:sqref>
        </x14:conditionalFormatting>
        <x14:conditionalFormatting xmlns:xm="http://schemas.microsoft.com/office/excel/2006/main">
          <x14:cfRule type="dataBar" id="{A2131E70-952A-4889-85E5-40BE4990BCA9}">
            <x14:dataBar minLength="0" maxLength="100" negativeBarColorSameAsPositive="1" axisPosition="none">
              <x14:cfvo type="min"/>
              <x14:cfvo type="max"/>
            </x14:dataBar>
          </x14:cfRule>
          <xm:sqref>S65</xm:sqref>
        </x14:conditionalFormatting>
        <x14:conditionalFormatting xmlns:xm="http://schemas.microsoft.com/office/excel/2006/main">
          <x14:cfRule type="dataBar" id="{EA1679A1-CDAB-4103-9440-FD27959B0BA3}">
            <x14:dataBar minLength="0" maxLength="100" negativeBarColorSameAsPositive="1" axisPosition="none">
              <x14:cfvo type="min"/>
              <x14:cfvo type="max"/>
            </x14:dataBar>
          </x14:cfRule>
          <xm:sqref>T105</xm:sqref>
        </x14:conditionalFormatting>
        <x14:conditionalFormatting xmlns:xm="http://schemas.microsoft.com/office/excel/2006/main">
          <x14:cfRule type="dataBar" id="{D4369FA7-128E-496F-A580-C5685DA2C222}">
            <x14:dataBar minLength="0" maxLength="100" negativeBarColorSameAsPositive="1" axisPosition="none">
              <x14:cfvo type="min"/>
              <x14:cfvo type="max"/>
            </x14:dataBar>
          </x14:cfRule>
          <xm:sqref>U29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99ABA-3A1D-43E6-99F1-5C97CCCDA9C4}">
  <dimension ref="A1"/>
  <sheetViews>
    <sheetView workbookViewId="0"/>
  </sheetViews>
  <sheetFormatPr defaultRowHeight="12.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8"/>
  <sheetViews>
    <sheetView topLeftCell="A49" workbookViewId="0">
      <selection activeCell="A75" sqref="A75:XFD75"/>
    </sheetView>
  </sheetViews>
  <sheetFormatPr defaultColWidth="8.90625" defaultRowHeight="14" x14ac:dyDescent="0.3"/>
  <cols>
    <col min="1" max="3" width="8.90625" style="83"/>
    <col min="4" max="4" width="18.453125" style="83" customWidth="1"/>
    <col min="5" max="5" width="17.7265625" style="83" customWidth="1"/>
    <col min="6" max="6" width="42.7265625" style="83" customWidth="1"/>
    <col min="7" max="16384" width="8.90625" style="83"/>
  </cols>
  <sheetData>
    <row r="1" spans="1:16" ht="15.5" x14ac:dyDescent="0.3">
      <c r="D1" s="168"/>
      <c r="E1"/>
      <c r="F1"/>
      <c r="G1"/>
      <c r="H1"/>
    </row>
    <row r="2" spans="1:16" ht="15.5" x14ac:dyDescent="0.3">
      <c r="D2" s="169"/>
      <c r="E2"/>
      <c r="F2"/>
      <c r="G2"/>
      <c r="H2"/>
    </row>
    <row r="3" spans="1:16" ht="15.5" x14ac:dyDescent="0.3">
      <c r="D3" s="169"/>
      <c r="E3"/>
      <c r="F3"/>
      <c r="G3"/>
      <c r="H3"/>
    </row>
    <row r="4" spans="1:16" ht="15.5" x14ac:dyDescent="0.3">
      <c r="D4" s="169"/>
      <c r="E4"/>
      <c r="F4"/>
      <c r="G4"/>
      <c r="H4"/>
    </row>
    <row r="7" spans="1:16" ht="34.5" x14ac:dyDescent="0.65">
      <c r="A7" s="170"/>
      <c r="B7" s="170"/>
      <c r="C7" s="170"/>
      <c r="D7" s="170"/>
      <c r="E7" s="170"/>
      <c r="F7" s="170"/>
      <c r="G7" s="170"/>
      <c r="H7" s="170"/>
      <c r="I7" s="170"/>
      <c r="J7" s="170"/>
      <c r="K7" s="170"/>
      <c r="L7" s="170"/>
      <c r="M7" s="170"/>
      <c r="N7" s="170"/>
      <c r="O7" s="170"/>
      <c r="P7" s="170"/>
    </row>
    <row r="8" spans="1:16" ht="34.5" x14ac:dyDescent="0.65">
      <c r="A8" s="224" t="s">
        <v>169</v>
      </c>
      <c r="B8" s="225"/>
      <c r="C8" s="225"/>
      <c r="D8" s="225"/>
      <c r="E8" s="225"/>
      <c r="F8" s="225"/>
      <c r="G8" s="225"/>
      <c r="H8" s="225"/>
      <c r="I8" s="225"/>
      <c r="J8" s="225"/>
      <c r="K8" s="225"/>
      <c r="L8" s="170"/>
      <c r="M8" s="170"/>
      <c r="N8" s="170"/>
      <c r="O8" s="170"/>
      <c r="P8" s="170"/>
    </row>
    <row r="9" spans="1:16" ht="34.5" x14ac:dyDescent="0.65">
      <c r="A9" s="171"/>
      <c r="B9" s="172"/>
      <c r="C9" s="172"/>
      <c r="D9" s="172"/>
      <c r="E9" s="172"/>
      <c r="F9" s="172"/>
      <c r="G9" s="172"/>
      <c r="H9" s="172"/>
      <c r="I9" s="172"/>
      <c r="J9" s="172"/>
      <c r="K9" s="172"/>
      <c r="L9" s="170"/>
      <c r="M9" s="170"/>
      <c r="N9" s="170"/>
      <c r="O9" s="170"/>
      <c r="P9" s="170"/>
    </row>
    <row r="10" spans="1:16" ht="34.5" x14ac:dyDescent="0.65">
      <c r="A10" s="171"/>
      <c r="B10" s="172"/>
      <c r="C10" s="172"/>
      <c r="D10" s="172"/>
      <c r="E10" s="172"/>
      <c r="F10" s="172"/>
      <c r="G10" s="172"/>
      <c r="H10" s="172"/>
      <c r="I10" s="172"/>
      <c r="J10" s="172"/>
      <c r="K10" s="172"/>
      <c r="L10" s="170"/>
      <c r="M10" s="170"/>
      <c r="N10" s="170"/>
      <c r="O10" s="170"/>
      <c r="P10" s="170"/>
    </row>
    <row r="11" spans="1:16" ht="34.5" x14ac:dyDescent="0.65">
      <c r="A11" s="173"/>
      <c r="B11" s="173"/>
      <c r="C11" s="173"/>
      <c r="D11" s="174"/>
      <c r="E11" s="175"/>
      <c r="F11" s="175"/>
      <c r="G11" s="175"/>
      <c r="H11" s="175"/>
      <c r="I11" s="173"/>
      <c r="J11" s="173"/>
      <c r="K11" s="173"/>
      <c r="L11" s="170"/>
      <c r="M11" s="170"/>
      <c r="N11" s="170"/>
      <c r="O11" s="170"/>
      <c r="P11" s="170"/>
    </row>
    <row r="12" spans="1:16" ht="34.5" x14ac:dyDescent="0.65">
      <c r="A12" s="224" t="s">
        <v>170</v>
      </c>
      <c r="B12" s="225"/>
      <c r="C12" s="225"/>
      <c r="D12" s="225"/>
      <c r="E12" s="225"/>
      <c r="F12" s="225"/>
      <c r="G12" s="225"/>
      <c r="H12" s="225"/>
      <c r="I12" s="173"/>
      <c r="J12" s="173"/>
      <c r="K12" s="173"/>
      <c r="L12" s="170"/>
      <c r="M12" s="170"/>
      <c r="N12" s="170"/>
      <c r="O12" s="170"/>
      <c r="P12" s="170"/>
    </row>
    <row r="13" spans="1:16" ht="34.5" x14ac:dyDescent="0.65">
      <c r="A13" s="171"/>
      <c r="B13" s="172"/>
      <c r="C13" s="172"/>
      <c r="D13" s="172"/>
      <c r="E13" s="172"/>
      <c r="F13" s="172"/>
      <c r="G13" s="172"/>
      <c r="H13" s="172"/>
      <c r="I13" s="173"/>
      <c r="J13" s="173"/>
      <c r="K13" s="173"/>
      <c r="L13" s="170"/>
      <c r="M13" s="170"/>
      <c r="N13" s="170"/>
      <c r="O13" s="170"/>
      <c r="P13" s="170"/>
    </row>
    <row r="14" spans="1:16" ht="34.5" x14ac:dyDescent="0.65">
      <c r="A14" s="170"/>
      <c r="B14" s="170"/>
      <c r="C14" s="170"/>
      <c r="D14" s="174"/>
      <c r="E14" s="176"/>
      <c r="F14" s="176"/>
      <c r="G14" s="176"/>
      <c r="H14" s="176"/>
      <c r="I14" s="170"/>
      <c r="J14" s="170"/>
      <c r="K14" s="170"/>
      <c r="L14" s="170"/>
      <c r="M14" s="170"/>
      <c r="N14" s="170"/>
      <c r="O14" s="170"/>
      <c r="P14" s="170"/>
    </row>
    <row r="15" spans="1:16" ht="34.5" x14ac:dyDescent="0.65">
      <c r="A15" s="170"/>
      <c r="B15" s="170"/>
      <c r="C15" s="170"/>
      <c r="D15" s="177" t="s">
        <v>171</v>
      </c>
      <c r="E15" s="176"/>
      <c r="F15" s="176"/>
      <c r="G15" s="176"/>
      <c r="H15" s="177" t="s">
        <v>44</v>
      </c>
      <c r="I15" s="170"/>
      <c r="J15" s="170"/>
      <c r="K15" s="170"/>
      <c r="L15" s="170"/>
      <c r="M15" s="170"/>
      <c r="N15" s="170"/>
      <c r="O15" s="170"/>
      <c r="P15" s="170"/>
    </row>
    <row r="16" spans="1:16" ht="34.5" x14ac:dyDescent="0.65">
      <c r="A16" s="170"/>
      <c r="B16" s="170"/>
      <c r="C16" s="170"/>
      <c r="D16" s="177"/>
      <c r="E16" s="176"/>
      <c r="F16" s="176"/>
      <c r="G16" s="176"/>
      <c r="H16" s="177"/>
      <c r="I16" s="170"/>
      <c r="J16" s="170"/>
      <c r="K16" s="170"/>
      <c r="L16" s="170"/>
      <c r="M16" s="170"/>
      <c r="N16" s="170"/>
      <c r="O16" s="170"/>
      <c r="P16" s="170"/>
    </row>
    <row r="17" spans="1:16" ht="34.5" x14ac:dyDescent="0.65">
      <c r="A17" s="170"/>
      <c r="B17" s="170"/>
      <c r="C17" s="170"/>
      <c r="D17" s="177" t="s">
        <v>172</v>
      </c>
      <c r="E17" s="176"/>
      <c r="F17" s="176"/>
      <c r="G17" s="176"/>
      <c r="H17" s="178" t="s">
        <v>200</v>
      </c>
      <c r="I17" s="170"/>
      <c r="J17" s="170"/>
      <c r="K17" s="170"/>
      <c r="L17" s="170"/>
      <c r="M17" s="170"/>
      <c r="N17" s="170"/>
      <c r="O17" s="170"/>
      <c r="P17" s="170"/>
    </row>
    <row r="18" spans="1:16" ht="34.5" x14ac:dyDescent="0.65">
      <c r="A18" s="170"/>
      <c r="B18" s="170"/>
      <c r="C18" s="170"/>
      <c r="D18" s="179"/>
      <c r="E18" s="176"/>
      <c r="F18" s="176"/>
      <c r="G18" s="176"/>
      <c r="H18" s="176"/>
      <c r="I18" s="170"/>
      <c r="J18" s="170"/>
      <c r="K18" s="170"/>
      <c r="L18" s="170"/>
      <c r="M18" s="170"/>
      <c r="N18" s="170"/>
      <c r="O18" s="170"/>
      <c r="P18" s="170"/>
    </row>
    <row r="19" spans="1:16" ht="34.5" x14ac:dyDescent="0.65">
      <c r="A19" s="170"/>
      <c r="B19" s="170"/>
      <c r="C19" s="170"/>
      <c r="D19" s="177" t="s">
        <v>173</v>
      </c>
      <c r="E19" s="170"/>
      <c r="F19" s="179" t="s">
        <v>174</v>
      </c>
      <c r="G19" s="179" t="s">
        <v>175</v>
      </c>
      <c r="H19" s="176"/>
      <c r="I19" s="176"/>
      <c r="J19" s="170"/>
      <c r="K19" s="170"/>
      <c r="L19" s="170"/>
      <c r="M19" s="170"/>
      <c r="N19" s="170"/>
      <c r="O19" s="170"/>
      <c r="P19" s="170"/>
    </row>
    <row r="20" spans="1:16" ht="34.5" x14ac:dyDescent="0.65">
      <c r="A20" s="170"/>
      <c r="B20" s="170"/>
      <c r="C20" s="170"/>
      <c r="D20" s="176"/>
      <c r="E20" s="176"/>
      <c r="F20" s="179" t="s">
        <v>176</v>
      </c>
      <c r="G20" s="179" t="s">
        <v>177</v>
      </c>
      <c r="H20" s="176"/>
      <c r="I20" s="170"/>
      <c r="J20" s="170"/>
      <c r="K20" s="170"/>
      <c r="L20" s="170"/>
      <c r="M20" s="170"/>
      <c r="N20" s="170"/>
      <c r="O20" s="170"/>
      <c r="P20" s="170"/>
    </row>
    <row r="21" spans="1:16" ht="34.5" x14ac:dyDescent="0.65">
      <c r="A21" s="170"/>
      <c r="B21" s="170"/>
      <c r="C21" s="170"/>
      <c r="D21" s="176"/>
      <c r="E21" s="176"/>
      <c r="F21" s="179" t="s">
        <v>178</v>
      </c>
      <c r="G21" s="179" t="s">
        <v>179</v>
      </c>
      <c r="H21" s="176"/>
      <c r="I21" s="170"/>
      <c r="J21" s="170"/>
      <c r="K21" s="170"/>
      <c r="L21" s="170"/>
      <c r="M21" s="170"/>
      <c r="N21" s="170"/>
      <c r="O21" s="170"/>
      <c r="P21" s="170"/>
    </row>
    <row r="22" spans="1:16" ht="34.5" x14ac:dyDescent="0.65">
      <c r="A22" s="170"/>
      <c r="B22" s="170"/>
      <c r="C22" s="170"/>
      <c r="D22" s="176"/>
      <c r="E22" s="176"/>
      <c r="F22" s="179" t="s">
        <v>180</v>
      </c>
      <c r="G22" s="176"/>
      <c r="H22" s="179" t="s">
        <v>181</v>
      </c>
      <c r="I22" s="170"/>
      <c r="J22" s="170"/>
      <c r="K22" s="170"/>
      <c r="L22" s="170"/>
      <c r="M22" s="170"/>
      <c r="N22" s="170"/>
      <c r="O22" s="170"/>
      <c r="P22" s="170"/>
    </row>
    <row r="23" spans="1:16" ht="34.5" x14ac:dyDescent="0.65">
      <c r="A23" s="170"/>
      <c r="B23" s="170"/>
      <c r="C23" s="170"/>
      <c r="D23" s="176"/>
      <c r="E23" s="176"/>
      <c r="F23" s="179" t="s">
        <v>154</v>
      </c>
      <c r="G23" s="176"/>
      <c r="H23" s="179" t="s">
        <v>134</v>
      </c>
      <c r="I23" s="170"/>
      <c r="J23" s="170"/>
      <c r="K23" s="170"/>
      <c r="L23" s="170"/>
      <c r="M23" s="170"/>
      <c r="N23" s="170"/>
      <c r="O23" s="170"/>
      <c r="P23" s="170"/>
    </row>
    <row r="24" spans="1:16" ht="34.5" x14ac:dyDescent="0.65">
      <c r="A24" s="170"/>
      <c r="B24" s="170"/>
      <c r="C24" s="170"/>
      <c r="D24" s="176"/>
      <c r="E24" s="176"/>
      <c r="F24" s="179" t="s">
        <v>182</v>
      </c>
      <c r="G24" s="176"/>
      <c r="H24" s="179" t="s">
        <v>183</v>
      </c>
      <c r="I24" s="170"/>
      <c r="J24" s="170"/>
      <c r="K24" s="170"/>
      <c r="L24" s="170"/>
      <c r="M24" s="170"/>
      <c r="N24" s="170"/>
      <c r="O24" s="170"/>
      <c r="P24" s="170"/>
    </row>
    <row r="25" spans="1:16" ht="34.5" x14ac:dyDescent="0.65">
      <c r="A25" s="170"/>
      <c r="B25" s="170"/>
      <c r="C25" s="170"/>
      <c r="D25" s="176"/>
      <c r="E25" s="176"/>
      <c r="F25" s="179" t="s">
        <v>184</v>
      </c>
      <c r="G25" s="179" t="s">
        <v>201</v>
      </c>
      <c r="H25" s="176"/>
      <c r="I25" s="170"/>
      <c r="J25" s="170"/>
      <c r="K25" s="170"/>
      <c r="L25" s="170"/>
      <c r="M25" s="170"/>
      <c r="N25" s="170"/>
      <c r="O25" s="170"/>
      <c r="P25" s="170"/>
    </row>
    <row r="26" spans="1:16" ht="34.5" x14ac:dyDescent="0.65">
      <c r="A26" s="170"/>
      <c r="B26" s="170"/>
      <c r="C26" s="170"/>
      <c r="D26" s="176"/>
      <c r="E26" s="176"/>
      <c r="F26" s="179" t="s">
        <v>185</v>
      </c>
      <c r="G26" s="176"/>
      <c r="H26" s="179" t="s">
        <v>186</v>
      </c>
      <c r="I26" s="170"/>
      <c r="J26" s="170"/>
      <c r="K26" s="170"/>
      <c r="L26" s="170"/>
      <c r="M26" s="170"/>
      <c r="N26" s="170"/>
      <c r="O26" s="170"/>
      <c r="P26" s="170"/>
    </row>
    <row r="27" spans="1:16" ht="34.5" x14ac:dyDescent="0.65">
      <c r="A27" s="170"/>
      <c r="B27" s="170"/>
      <c r="C27" s="170"/>
      <c r="D27" s="176"/>
      <c r="E27" s="176"/>
      <c r="F27" s="179"/>
      <c r="G27" s="176"/>
      <c r="H27" s="179"/>
      <c r="I27" s="170"/>
      <c r="J27" s="170"/>
      <c r="K27" s="170"/>
      <c r="L27" s="170"/>
      <c r="M27" s="170"/>
      <c r="N27" s="170"/>
      <c r="O27" s="170"/>
      <c r="P27" s="170"/>
    </row>
    <row r="28" spans="1:16" ht="34.5" x14ac:dyDescent="0.65">
      <c r="A28" s="170"/>
      <c r="B28" s="170"/>
      <c r="C28" s="170"/>
      <c r="D28" s="176"/>
      <c r="E28" s="176"/>
      <c r="F28" s="179"/>
      <c r="G28" s="176"/>
      <c r="H28" s="179"/>
      <c r="I28" s="170"/>
      <c r="J28" s="170"/>
      <c r="K28" s="170"/>
      <c r="L28" s="170"/>
      <c r="M28" s="170"/>
      <c r="N28" s="170"/>
      <c r="O28" s="170"/>
      <c r="P28" s="170"/>
    </row>
    <row r="29" spans="1:16" ht="34.5" x14ac:dyDescent="0.65">
      <c r="A29" s="170"/>
      <c r="B29" s="170"/>
      <c r="C29" s="170"/>
      <c r="D29" s="176"/>
      <c r="E29" s="176"/>
      <c r="F29" s="179"/>
      <c r="G29" s="176"/>
      <c r="H29" s="179"/>
      <c r="I29" s="170"/>
      <c r="J29" s="170"/>
      <c r="K29" s="170"/>
      <c r="L29" s="170"/>
      <c r="M29" s="170"/>
      <c r="N29" s="170"/>
      <c r="O29" s="170"/>
      <c r="P29" s="170"/>
    </row>
    <row r="30" spans="1:16" ht="34.5" x14ac:dyDescent="0.65">
      <c r="A30" s="170"/>
      <c r="B30" s="170"/>
      <c r="C30" s="170"/>
      <c r="D30" s="177" t="s">
        <v>187</v>
      </c>
      <c r="E30" s="176"/>
      <c r="F30" s="176"/>
      <c r="G30" s="176"/>
      <c r="H30" s="176"/>
      <c r="I30" s="170"/>
      <c r="J30" s="170"/>
      <c r="K30" s="170"/>
      <c r="L30" s="170"/>
      <c r="M30" s="170"/>
      <c r="N30" s="170"/>
      <c r="O30" s="170"/>
      <c r="P30" s="170"/>
    </row>
    <row r="31" spans="1:16" ht="34.5" x14ac:dyDescent="0.65">
      <c r="A31" s="170"/>
      <c r="B31" s="170"/>
      <c r="C31" s="170"/>
      <c r="D31" s="177"/>
      <c r="E31" s="176"/>
      <c r="F31" s="176"/>
      <c r="G31" s="176"/>
      <c r="H31" s="176"/>
      <c r="I31" s="170"/>
      <c r="J31" s="170"/>
      <c r="K31" s="170"/>
      <c r="L31" s="170"/>
      <c r="M31" s="170"/>
      <c r="N31" s="170"/>
      <c r="O31" s="170"/>
      <c r="P31" s="170"/>
    </row>
    <row r="32" spans="1:16" ht="34.5" x14ac:dyDescent="0.65">
      <c r="A32" s="170"/>
      <c r="B32" s="170"/>
      <c r="C32" s="170"/>
      <c r="D32" s="177"/>
      <c r="E32" s="176"/>
      <c r="F32" s="176"/>
      <c r="G32" s="176"/>
      <c r="H32" s="176"/>
      <c r="I32" s="170"/>
      <c r="J32" s="170"/>
      <c r="K32" s="170"/>
      <c r="L32" s="170"/>
      <c r="M32" s="170"/>
      <c r="N32" s="170"/>
      <c r="O32" s="170"/>
      <c r="P32" s="170"/>
    </row>
    <row r="33" spans="1:16" ht="34.5" x14ac:dyDescent="0.65">
      <c r="A33" s="170"/>
      <c r="B33" s="170"/>
      <c r="C33" s="170"/>
      <c r="D33" s="179" t="s">
        <v>188</v>
      </c>
      <c r="E33" s="176"/>
      <c r="F33" s="176"/>
      <c r="G33" s="176"/>
      <c r="H33" s="176"/>
      <c r="I33" s="170"/>
      <c r="J33" s="170"/>
      <c r="K33" s="170"/>
      <c r="L33" s="170"/>
      <c r="M33" s="170"/>
      <c r="N33" s="170"/>
      <c r="O33" s="170"/>
      <c r="P33" s="170"/>
    </row>
    <row r="34" spans="1:16" ht="34.5" x14ac:dyDescent="0.65">
      <c r="A34" s="170"/>
      <c r="B34" s="170"/>
      <c r="C34" s="170"/>
      <c r="D34" s="179" t="s">
        <v>189</v>
      </c>
      <c r="E34" s="176"/>
      <c r="F34" s="176"/>
      <c r="G34" s="176"/>
      <c r="H34" s="176"/>
      <c r="I34" s="170"/>
      <c r="J34" s="170"/>
      <c r="K34" s="170"/>
      <c r="L34" s="170"/>
      <c r="M34" s="170"/>
      <c r="N34" s="170"/>
      <c r="O34" s="170"/>
      <c r="P34" s="170"/>
    </row>
    <row r="35" spans="1:16" ht="34.5" x14ac:dyDescent="0.65">
      <c r="A35" s="170"/>
      <c r="B35" s="170"/>
      <c r="C35" s="170"/>
      <c r="D35" s="179" t="s">
        <v>190</v>
      </c>
      <c r="E35" s="176"/>
      <c r="F35" s="176"/>
      <c r="G35" s="176"/>
      <c r="H35" s="176"/>
      <c r="I35" s="170"/>
      <c r="J35" s="170"/>
      <c r="K35" s="170"/>
      <c r="L35" s="170"/>
      <c r="M35" s="170"/>
      <c r="N35" s="170"/>
      <c r="O35" s="170"/>
      <c r="P35" s="170"/>
    </row>
    <row r="36" spans="1:16" ht="34.5" x14ac:dyDescent="0.65">
      <c r="A36" s="170"/>
      <c r="B36" s="170"/>
      <c r="C36" s="170"/>
      <c r="D36" s="179"/>
      <c r="E36" s="176"/>
      <c r="F36" s="176"/>
      <c r="G36" s="176"/>
      <c r="H36" s="176"/>
      <c r="I36" s="170"/>
      <c r="J36" s="170"/>
      <c r="K36" s="170"/>
      <c r="L36" s="170"/>
      <c r="M36" s="170"/>
      <c r="N36" s="170"/>
      <c r="O36" s="170"/>
      <c r="P36" s="170"/>
    </row>
    <row r="37" spans="1:16" ht="34.5" x14ac:dyDescent="0.65">
      <c r="A37" s="170"/>
      <c r="B37" s="170"/>
      <c r="C37" s="170"/>
      <c r="D37" s="179"/>
      <c r="E37" s="176"/>
      <c r="F37" s="176"/>
      <c r="G37" s="176"/>
      <c r="H37" s="176"/>
      <c r="I37" s="170"/>
      <c r="J37" s="170"/>
      <c r="K37" s="170"/>
      <c r="L37" s="170"/>
      <c r="M37" s="170"/>
      <c r="N37" s="170"/>
      <c r="O37" s="170"/>
      <c r="P37" s="170"/>
    </row>
    <row r="38" spans="1:16" ht="34.5" x14ac:dyDescent="0.65">
      <c r="A38" s="170"/>
      <c r="B38" s="170"/>
      <c r="C38" s="170"/>
      <c r="D38" s="177" t="s">
        <v>191</v>
      </c>
      <c r="E38" s="176"/>
      <c r="F38" s="176"/>
      <c r="G38" s="176"/>
      <c r="H38" s="176"/>
      <c r="I38" s="170"/>
      <c r="J38" s="170"/>
      <c r="K38" s="170"/>
      <c r="L38" s="170"/>
      <c r="M38" s="170"/>
      <c r="N38" s="170"/>
      <c r="O38" s="170"/>
      <c r="P38" s="170"/>
    </row>
    <row r="39" spans="1:16" ht="34.5" x14ac:dyDescent="0.65">
      <c r="A39" s="170"/>
      <c r="B39" s="170"/>
      <c r="C39" s="170"/>
      <c r="D39" s="177"/>
      <c r="E39" s="176"/>
      <c r="F39" s="176"/>
      <c r="G39" s="176"/>
      <c r="H39" s="176"/>
      <c r="I39" s="170"/>
      <c r="J39" s="170"/>
      <c r="K39" s="170"/>
      <c r="L39" s="170"/>
      <c r="M39" s="170"/>
      <c r="N39" s="170"/>
      <c r="O39" s="170"/>
      <c r="P39" s="170"/>
    </row>
    <row r="40" spans="1:16" ht="34.5" x14ac:dyDescent="0.65">
      <c r="A40" s="170"/>
      <c r="B40" s="170"/>
      <c r="C40" s="170"/>
      <c r="D40" s="177"/>
      <c r="E40" s="176"/>
      <c r="F40" s="176"/>
      <c r="G40" s="176"/>
      <c r="H40" s="176"/>
      <c r="I40" s="170"/>
      <c r="J40" s="170"/>
      <c r="K40" s="170"/>
      <c r="L40" s="170"/>
      <c r="M40" s="170"/>
      <c r="N40" s="170"/>
      <c r="O40" s="170"/>
      <c r="P40" s="170"/>
    </row>
    <row r="41" spans="1:16" ht="34.5" x14ac:dyDescent="0.65">
      <c r="A41" s="170"/>
      <c r="B41" s="170"/>
      <c r="C41" s="170"/>
      <c r="D41" s="179" t="s">
        <v>192</v>
      </c>
      <c r="E41" s="176"/>
      <c r="F41" s="176"/>
      <c r="G41" s="176"/>
      <c r="H41" s="176"/>
      <c r="I41" s="170"/>
      <c r="J41" s="170"/>
      <c r="K41" s="170"/>
      <c r="L41" s="170"/>
      <c r="M41" s="170"/>
      <c r="N41" s="170"/>
      <c r="O41" s="170"/>
      <c r="P41" s="170"/>
    </row>
    <row r="42" spans="1:16" ht="34.5" x14ac:dyDescent="0.65">
      <c r="A42" s="170"/>
      <c r="B42" s="170"/>
      <c r="C42" s="170"/>
      <c r="D42" s="179"/>
      <c r="E42" s="176"/>
      <c r="F42" s="176"/>
      <c r="G42" s="176"/>
      <c r="H42" s="176"/>
      <c r="I42" s="170"/>
      <c r="J42" s="170"/>
      <c r="K42" s="170"/>
      <c r="L42" s="170"/>
      <c r="M42" s="170"/>
      <c r="N42" s="170"/>
      <c r="O42" s="170"/>
      <c r="P42" s="170"/>
    </row>
    <row r="43" spans="1:16" ht="34.5" x14ac:dyDescent="0.65">
      <c r="A43" s="170"/>
      <c r="B43" s="170"/>
      <c r="C43" s="170"/>
      <c r="D43" s="180" t="s">
        <v>202</v>
      </c>
      <c r="E43" s="176"/>
      <c r="F43" s="176"/>
      <c r="G43" s="176"/>
      <c r="H43" s="176"/>
      <c r="I43" s="170"/>
      <c r="J43" s="170"/>
      <c r="K43" s="170"/>
      <c r="L43" s="170"/>
      <c r="M43" s="170"/>
      <c r="N43" s="170"/>
      <c r="O43" s="170"/>
      <c r="P43" s="170"/>
    </row>
    <row r="44" spans="1:16" ht="34.5" x14ac:dyDescent="0.65">
      <c r="A44" s="170"/>
      <c r="B44" s="170"/>
      <c r="C44" s="170"/>
      <c r="D44" s="180" t="s">
        <v>203</v>
      </c>
      <c r="E44" s="176"/>
      <c r="F44" s="176"/>
      <c r="G44" s="176"/>
      <c r="H44" s="176"/>
      <c r="I44" s="170"/>
      <c r="J44" s="170"/>
      <c r="K44" s="170"/>
      <c r="L44" s="170"/>
      <c r="M44" s="170"/>
      <c r="N44" s="170"/>
      <c r="O44" s="170"/>
      <c r="P44" s="170"/>
    </row>
    <row r="45" spans="1:16" ht="34.5" x14ac:dyDescent="0.65">
      <c r="A45" s="170"/>
      <c r="B45" s="170"/>
      <c r="C45" s="170"/>
      <c r="D45" s="180" t="s">
        <v>204</v>
      </c>
      <c r="E45" s="176"/>
      <c r="F45" s="176"/>
      <c r="G45" s="176"/>
      <c r="H45" s="176"/>
      <c r="I45" s="170"/>
      <c r="J45" s="170"/>
      <c r="K45" s="170"/>
      <c r="L45" s="170"/>
      <c r="M45" s="170"/>
      <c r="N45" s="170"/>
      <c r="O45" s="170"/>
      <c r="P45" s="170"/>
    </row>
    <row r="46" spans="1:16" ht="34.5" x14ac:dyDescent="0.65">
      <c r="A46" s="170"/>
      <c r="B46" s="170"/>
      <c r="C46" s="170"/>
      <c r="D46" s="180" t="s">
        <v>205</v>
      </c>
      <c r="E46" s="176"/>
      <c r="F46" s="176"/>
      <c r="G46" s="176"/>
      <c r="H46" s="176"/>
      <c r="I46" s="170"/>
      <c r="J46" s="170"/>
      <c r="K46" s="170"/>
      <c r="L46" s="170"/>
      <c r="M46" s="170"/>
      <c r="N46" s="170"/>
      <c r="O46" s="170"/>
      <c r="P46" s="170"/>
    </row>
    <row r="47" spans="1:16" ht="34.5" x14ac:dyDescent="0.65">
      <c r="A47" s="170"/>
      <c r="B47" s="170"/>
      <c r="C47" s="170"/>
      <c r="D47" s="179"/>
      <c r="E47" s="176"/>
      <c r="F47" s="176"/>
      <c r="G47" s="176"/>
      <c r="H47" s="176"/>
      <c r="I47" s="170"/>
      <c r="J47" s="170"/>
      <c r="K47" s="170"/>
      <c r="L47" s="170"/>
      <c r="M47" s="170"/>
      <c r="N47" s="170"/>
      <c r="O47" s="170"/>
      <c r="P47" s="170"/>
    </row>
    <row r="48" spans="1:16" ht="34.5" x14ac:dyDescent="0.65">
      <c r="A48" s="170"/>
      <c r="B48" s="170"/>
      <c r="C48" s="170"/>
      <c r="D48" s="179"/>
      <c r="E48" s="176"/>
      <c r="F48" s="176"/>
      <c r="G48" s="176"/>
      <c r="H48" s="176"/>
      <c r="I48" s="170"/>
      <c r="J48" s="170"/>
      <c r="K48" s="170"/>
      <c r="L48" s="170"/>
      <c r="M48" s="170"/>
      <c r="N48" s="170"/>
      <c r="O48" s="170"/>
      <c r="P48" s="170"/>
    </row>
    <row r="49" spans="1:16" ht="34.5" x14ac:dyDescent="0.65">
      <c r="A49" s="170"/>
      <c r="B49" s="170"/>
      <c r="C49" s="170"/>
      <c r="D49" s="179" t="s">
        <v>193</v>
      </c>
      <c r="E49" s="176"/>
      <c r="F49" s="176"/>
      <c r="G49" s="176"/>
      <c r="H49" s="176"/>
      <c r="I49" s="170"/>
      <c r="J49" s="170"/>
      <c r="K49" s="170"/>
      <c r="L49" s="170"/>
      <c r="M49" s="170"/>
      <c r="N49" s="170"/>
      <c r="O49" s="170"/>
      <c r="P49" s="170"/>
    </row>
    <row r="50" spans="1:16" ht="34.5" x14ac:dyDescent="0.65">
      <c r="A50" s="170"/>
      <c r="B50" s="170"/>
      <c r="C50" s="170"/>
      <c r="D50" s="179"/>
      <c r="E50" s="176"/>
      <c r="F50" s="176"/>
      <c r="G50" s="176"/>
      <c r="H50" s="176"/>
      <c r="I50" s="170"/>
      <c r="J50" s="170"/>
      <c r="K50" s="170"/>
      <c r="L50" s="170"/>
      <c r="M50" s="170"/>
      <c r="N50" s="170"/>
      <c r="O50" s="170"/>
      <c r="P50" s="170"/>
    </row>
    <row r="51" spans="1:16" ht="34.5" x14ac:dyDescent="0.65">
      <c r="A51" s="170"/>
      <c r="B51" s="170"/>
      <c r="C51" s="170"/>
      <c r="D51" s="179"/>
      <c r="E51" s="176"/>
      <c r="F51" s="176"/>
      <c r="G51" s="176"/>
      <c r="H51" s="176"/>
      <c r="I51" s="170"/>
      <c r="J51" s="170"/>
      <c r="K51" s="170"/>
      <c r="L51" s="170"/>
      <c r="M51" s="170"/>
      <c r="N51" s="170"/>
      <c r="O51" s="170"/>
      <c r="P51" s="170"/>
    </row>
    <row r="52" spans="1:16" ht="34.5" x14ac:dyDescent="0.65">
      <c r="A52" s="170"/>
      <c r="B52" s="170"/>
      <c r="C52" s="170"/>
      <c r="D52" s="179"/>
      <c r="E52" s="176"/>
      <c r="F52" s="176"/>
      <c r="G52" s="176"/>
      <c r="H52" s="176"/>
      <c r="I52" s="170"/>
      <c r="J52" s="170"/>
      <c r="K52" s="170"/>
      <c r="L52" s="170"/>
      <c r="M52" s="170"/>
      <c r="N52" s="170"/>
      <c r="O52" s="170"/>
      <c r="P52" s="170"/>
    </row>
    <row r="53" spans="1:16" ht="34.5" x14ac:dyDescent="0.65">
      <c r="A53" s="170"/>
      <c r="B53" s="170"/>
      <c r="C53" s="170"/>
      <c r="D53" s="179"/>
      <c r="E53" s="176"/>
      <c r="F53" s="176"/>
      <c r="G53" s="176"/>
      <c r="H53" s="176"/>
      <c r="I53" s="170"/>
      <c r="J53" s="170"/>
      <c r="K53" s="170"/>
      <c r="L53" s="170"/>
      <c r="M53" s="170"/>
      <c r="N53" s="170"/>
      <c r="O53" s="170"/>
      <c r="P53" s="170"/>
    </row>
    <row r="54" spans="1:16" ht="34.5" x14ac:dyDescent="0.65">
      <c r="A54" s="170"/>
      <c r="B54" s="170"/>
      <c r="C54" s="170"/>
      <c r="D54" s="179"/>
      <c r="E54" s="176"/>
      <c r="F54" s="176"/>
      <c r="G54" s="176"/>
      <c r="H54" s="176"/>
      <c r="I54" s="170"/>
      <c r="J54" s="170"/>
      <c r="K54" s="170"/>
      <c r="L54" s="170"/>
      <c r="M54" s="170"/>
      <c r="N54" s="170"/>
      <c r="O54" s="170"/>
      <c r="P54" s="170"/>
    </row>
    <row r="55" spans="1:16" ht="34.5" x14ac:dyDescent="0.65">
      <c r="A55" s="170"/>
      <c r="B55" s="170"/>
      <c r="C55" s="170"/>
      <c r="D55" s="177" t="s">
        <v>194</v>
      </c>
      <c r="E55" s="176"/>
      <c r="F55" s="176"/>
      <c r="G55" s="176"/>
      <c r="H55" s="176"/>
      <c r="I55" s="170"/>
      <c r="J55" s="170"/>
      <c r="K55" s="170"/>
      <c r="L55" s="170"/>
      <c r="M55" s="170"/>
      <c r="N55" s="170"/>
      <c r="O55" s="170"/>
      <c r="P55" s="170"/>
    </row>
    <row r="56" spans="1:16" ht="34.5" x14ac:dyDescent="0.65">
      <c r="A56" s="170"/>
      <c r="B56" s="170"/>
      <c r="C56" s="170"/>
      <c r="D56" s="177"/>
      <c r="E56" s="176"/>
      <c r="F56" s="176"/>
      <c r="G56" s="176"/>
      <c r="H56" s="176"/>
      <c r="I56" s="170"/>
      <c r="J56" s="170"/>
      <c r="K56" s="170"/>
      <c r="L56" s="170"/>
      <c r="M56" s="170"/>
      <c r="N56" s="170"/>
      <c r="O56" s="170"/>
      <c r="P56" s="170"/>
    </row>
    <row r="57" spans="1:16" ht="34.5" x14ac:dyDescent="0.65">
      <c r="A57" s="170"/>
      <c r="B57" s="170"/>
      <c r="C57" s="170"/>
      <c r="D57" s="177"/>
      <c r="E57" s="176"/>
      <c r="F57" s="176"/>
      <c r="G57" s="176"/>
      <c r="H57" s="176"/>
      <c r="I57" s="170"/>
      <c r="J57" s="170"/>
      <c r="K57" s="170"/>
      <c r="L57" s="170"/>
      <c r="M57" s="170"/>
      <c r="N57" s="170"/>
      <c r="O57" s="170"/>
      <c r="P57" s="170"/>
    </row>
    <row r="58" spans="1:16" ht="34.5" x14ac:dyDescent="0.65">
      <c r="A58" s="170"/>
      <c r="B58" s="170"/>
      <c r="C58" s="170"/>
      <c r="D58" s="179" t="s">
        <v>195</v>
      </c>
      <c r="E58" s="176"/>
      <c r="F58" s="176"/>
      <c r="G58" s="176"/>
      <c r="H58" s="176"/>
      <c r="I58" s="170"/>
      <c r="J58" s="170"/>
      <c r="K58" s="170"/>
      <c r="L58" s="170"/>
      <c r="M58" s="170"/>
      <c r="N58" s="170"/>
      <c r="O58" s="170"/>
      <c r="P58" s="170"/>
    </row>
    <row r="59" spans="1:16" ht="34.5" x14ac:dyDescent="0.65">
      <c r="A59" s="170"/>
      <c r="B59" s="170"/>
      <c r="C59" s="170"/>
      <c r="D59" s="179" t="s">
        <v>196</v>
      </c>
      <c r="E59" s="176"/>
      <c r="F59" s="176"/>
      <c r="G59" s="176"/>
      <c r="H59" s="176"/>
      <c r="I59" s="170"/>
      <c r="J59" s="170"/>
      <c r="K59" s="170"/>
      <c r="L59" s="170"/>
      <c r="M59" s="170"/>
      <c r="N59" s="170"/>
      <c r="O59" s="170"/>
      <c r="P59" s="170"/>
    </row>
    <row r="60" spans="1:16" ht="34.5" x14ac:dyDescent="0.65">
      <c r="A60" s="170"/>
      <c r="B60" s="170"/>
      <c r="C60" s="170"/>
      <c r="D60" s="179" t="s">
        <v>197</v>
      </c>
      <c r="E60" s="176"/>
      <c r="F60" s="176"/>
      <c r="G60" s="176"/>
      <c r="H60" s="176"/>
      <c r="I60" s="170"/>
      <c r="J60" s="170"/>
      <c r="K60" s="170"/>
      <c r="L60" s="170"/>
      <c r="M60" s="170"/>
      <c r="N60" s="170"/>
      <c r="O60" s="170"/>
      <c r="P60" s="170"/>
    </row>
    <row r="61" spans="1:16" ht="34.5" x14ac:dyDescent="0.65">
      <c r="A61" s="170"/>
      <c r="B61" s="170"/>
      <c r="C61" s="170"/>
      <c r="D61" s="179" t="s">
        <v>198</v>
      </c>
      <c r="E61" s="176"/>
      <c r="F61" s="176"/>
      <c r="G61" s="176"/>
      <c r="H61" s="176"/>
      <c r="I61" s="170"/>
      <c r="J61" s="170"/>
      <c r="K61" s="170"/>
      <c r="L61" s="170"/>
      <c r="M61" s="170"/>
      <c r="N61" s="170"/>
      <c r="O61" s="170"/>
      <c r="P61" s="170"/>
    </row>
    <row r="62" spans="1:16" ht="34.5" x14ac:dyDescent="0.65">
      <c r="A62" s="170"/>
      <c r="B62" s="170"/>
      <c r="C62" s="170"/>
      <c r="D62" s="179"/>
      <c r="E62" s="176"/>
      <c r="F62" s="176"/>
      <c r="G62" s="176"/>
      <c r="H62" s="176"/>
      <c r="I62" s="170"/>
      <c r="J62" s="170"/>
      <c r="K62" s="170"/>
      <c r="L62" s="170"/>
      <c r="M62" s="170"/>
      <c r="N62" s="170"/>
      <c r="O62" s="170"/>
      <c r="P62" s="170"/>
    </row>
    <row r="63" spans="1:16" ht="34.5" x14ac:dyDescent="0.65">
      <c r="A63" s="170"/>
      <c r="B63" s="170"/>
      <c r="C63" s="170"/>
      <c r="D63" s="179"/>
      <c r="E63" s="176"/>
      <c r="F63" s="176"/>
      <c r="G63" s="176"/>
      <c r="H63" s="176"/>
      <c r="I63" s="170"/>
      <c r="J63" s="170"/>
      <c r="K63" s="170"/>
      <c r="L63" s="170"/>
      <c r="M63" s="170"/>
      <c r="N63" s="170"/>
      <c r="O63" s="170"/>
      <c r="P63" s="170"/>
    </row>
    <row r="64" spans="1:16" ht="34.5" x14ac:dyDescent="0.65">
      <c r="A64" s="170"/>
      <c r="B64" s="170"/>
      <c r="C64" s="170"/>
      <c r="D64" s="179" t="s">
        <v>199</v>
      </c>
      <c r="E64" s="176"/>
      <c r="F64" s="176"/>
      <c r="G64" s="176"/>
      <c r="H64" s="176"/>
      <c r="I64" s="170"/>
      <c r="J64" s="170"/>
      <c r="K64" s="170"/>
      <c r="L64" s="170"/>
      <c r="M64" s="170"/>
      <c r="N64" s="170"/>
      <c r="O64" s="170"/>
      <c r="P64" s="170"/>
    </row>
    <row r="65" spans="1:16" ht="34.5" x14ac:dyDescent="0.65">
      <c r="A65" s="170"/>
      <c r="B65" s="170"/>
      <c r="C65" s="170"/>
      <c r="D65" s="170"/>
      <c r="E65" s="170"/>
      <c r="F65" s="170"/>
      <c r="G65" s="170"/>
      <c r="H65" s="170"/>
      <c r="I65" s="170"/>
      <c r="J65" s="170"/>
      <c r="K65" s="170"/>
      <c r="L65" s="170"/>
      <c r="M65" s="170"/>
      <c r="N65" s="170"/>
      <c r="O65" s="170"/>
      <c r="P65" s="170"/>
    </row>
    <row r="66" spans="1:16" ht="34.5" x14ac:dyDescent="0.65">
      <c r="A66" s="170"/>
      <c r="B66" s="170"/>
      <c r="C66" s="170"/>
      <c r="D66" s="170"/>
      <c r="E66" s="170"/>
      <c r="F66" s="170"/>
      <c r="G66" s="170"/>
      <c r="H66" s="170"/>
      <c r="I66" s="170"/>
      <c r="J66" s="170"/>
      <c r="K66" s="170"/>
      <c r="L66" s="170"/>
      <c r="M66" s="170"/>
      <c r="N66" s="170"/>
      <c r="O66" s="170"/>
      <c r="P66" s="170"/>
    </row>
    <row r="67" spans="1:16" ht="34.5" x14ac:dyDescent="0.65">
      <c r="A67" s="170"/>
      <c r="B67" s="170"/>
      <c r="C67" s="170"/>
      <c r="D67" s="170"/>
      <c r="E67" s="170"/>
      <c r="F67" s="170"/>
      <c r="G67" s="170"/>
      <c r="H67" s="170"/>
      <c r="I67" s="170"/>
      <c r="J67" s="170"/>
      <c r="K67" s="170"/>
      <c r="L67" s="170"/>
      <c r="M67" s="170"/>
      <c r="N67" s="170"/>
      <c r="O67" s="170"/>
      <c r="P67" s="170"/>
    </row>
    <row r="68" spans="1:16" ht="34.5" x14ac:dyDescent="0.65">
      <c r="A68" s="170"/>
      <c r="B68" s="170"/>
      <c r="C68" s="170"/>
      <c r="D68" s="170"/>
      <c r="E68" s="170"/>
      <c r="F68" s="170"/>
      <c r="G68" s="170"/>
      <c r="H68" s="170"/>
      <c r="I68" s="170"/>
      <c r="J68" s="170"/>
      <c r="K68" s="170"/>
      <c r="L68" s="170"/>
      <c r="M68" s="170"/>
      <c r="N68" s="170"/>
      <c r="O68" s="170"/>
      <c r="P68" s="170"/>
    </row>
  </sheetData>
  <mergeCells count="2">
    <mergeCell ref="A8:K8"/>
    <mergeCell ref="A12:H12"/>
  </mergeCells>
  <pageMargins left="0.70866141732283472" right="0.70866141732283472" top="0.74803149606299213" bottom="0.74803149606299213" header="0.31496062992125984" footer="0.31496062992125984"/>
  <pageSetup paperSize="9" scale="10" orientation="portrait" useFirstPageNumber="1" horizontalDpi="300" verticalDpi="30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79"/>
  <sheetViews>
    <sheetView zoomScaleNormal="100" workbookViewId="0">
      <selection activeCell="E18" sqref="E18"/>
    </sheetView>
  </sheetViews>
  <sheetFormatPr defaultColWidth="8.90625" defaultRowHeight="14" x14ac:dyDescent="0.3"/>
  <cols>
    <col min="1" max="1" width="3.90625" style="83" customWidth="1"/>
    <col min="2" max="2" width="8.90625" style="83"/>
    <col min="3" max="3" width="34.36328125" style="83" customWidth="1"/>
    <col min="4" max="4" width="3.54296875" style="85" customWidth="1"/>
    <col min="5" max="6" width="15.6328125" style="83" customWidth="1"/>
    <col min="7" max="7" width="4.36328125" style="83" customWidth="1"/>
    <col min="8" max="8" width="12.1796875" style="83" customWidth="1"/>
    <col min="9" max="9" width="2.6328125" style="83" customWidth="1"/>
    <col min="10" max="10" width="15.6328125" style="83" customWidth="1"/>
    <col min="11" max="11" width="2.6328125" style="83" customWidth="1"/>
    <col min="12" max="12" width="15.6328125" style="86" customWidth="1"/>
    <col min="13" max="16384" width="8.90625" style="83"/>
  </cols>
  <sheetData>
    <row r="1" spans="1:12" x14ac:dyDescent="0.3">
      <c r="A1" s="84" t="s">
        <v>23</v>
      </c>
    </row>
    <row r="2" spans="1:12" x14ac:dyDescent="0.3">
      <c r="A2" s="84" t="s">
        <v>85</v>
      </c>
    </row>
    <row r="3" spans="1:12" x14ac:dyDescent="0.3">
      <c r="A3" s="84" t="s">
        <v>86</v>
      </c>
    </row>
    <row r="5" spans="1:12" x14ac:dyDescent="0.3">
      <c r="A5" s="87"/>
      <c r="B5" s="87"/>
      <c r="C5" s="87"/>
      <c r="D5" s="88"/>
      <c r="E5" s="89" t="s">
        <v>78</v>
      </c>
      <c r="F5" s="89" t="s">
        <v>54</v>
      </c>
      <c r="G5" s="89"/>
      <c r="H5" s="89" t="s">
        <v>87</v>
      </c>
      <c r="I5" s="89"/>
      <c r="J5" s="89" t="s">
        <v>87</v>
      </c>
      <c r="K5" s="89"/>
      <c r="L5" s="89" t="s">
        <v>87</v>
      </c>
    </row>
    <row r="6" spans="1:12" x14ac:dyDescent="0.3">
      <c r="A6" s="87"/>
      <c r="B6" s="87"/>
      <c r="C6" s="87"/>
      <c r="D6" s="88"/>
      <c r="E6" s="89" t="s">
        <v>88</v>
      </c>
      <c r="F6" s="89" t="s">
        <v>88</v>
      </c>
      <c r="G6" s="89"/>
      <c r="H6" s="89" t="s">
        <v>88</v>
      </c>
      <c r="I6" s="89"/>
      <c r="J6" s="89" t="s">
        <v>88</v>
      </c>
      <c r="K6" s="89"/>
      <c r="L6" s="89" t="s">
        <v>88</v>
      </c>
    </row>
    <row r="7" spans="1:12" x14ac:dyDescent="0.3">
      <c r="A7" s="87"/>
      <c r="B7" s="87"/>
      <c r="C7" s="87"/>
      <c r="D7" s="88"/>
      <c r="E7" s="89">
        <v>2017</v>
      </c>
      <c r="F7" s="89">
        <v>2017</v>
      </c>
      <c r="G7" s="89"/>
      <c r="H7" s="89">
        <v>2017</v>
      </c>
      <c r="I7" s="89"/>
      <c r="J7" s="89">
        <v>2016</v>
      </c>
      <c r="K7" s="89"/>
      <c r="L7" s="89">
        <v>2015</v>
      </c>
    </row>
    <row r="8" spans="1:12" x14ac:dyDescent="0.3">
      <c r="A8" s="87"/>
      <c r="B8" s="87"/>
      <c r="C8" s="87"/>
      <c r="D8" s="88" t="s">
        <v>89</v>
      </c>
      <c r="E8" s="89" t="s">
        <v>90</v>
      </c>
      <c r="F8" s="89" t="s">
        <v>90</v>
      </c>
      <c r="G8" s="89"/>
      <c r="H8" s="89"/>
      <c r="I8" s="89"/>
      <c r="J8" s="89" t="s">
        <v>90</v>
      </c>
      <c r="K8" s="89"/>
      <c r="L8" s="89" t="s">
        <v>90</v>
      </c>
    </row>
    <row r="9" spans="1:12" x14ac:dyDescent="0.3">
      <c r="A9" s="86" t="s">
        <v>91</v>
      </c>
      <c r="B9" s="87"/>
      <c r="C9" s="87"/>
      <c r="D9" s="88"/>
      <c r="E9" s="87"/>
      <c r="F9" s="87"/>
      <c r="G9" s="87"/>
      <c r="H9" s="87"/>
      <c r="I9" s="87"/>
      <c r="J9" s="87"/>
      <c r="K9" s="87"/>
    </row>
    <row r="10" spans="1:12" x14ac:dyDescent="0.3">
      <c r="A10" s="87"/>
      <c r="B10" s="87"/>
      <c r="C10" s="87"/>
      <c r="D10" s="88"/>
      <c r="E10" s="90"/>
      <c r="F10" s="90"/>
      <c r="G10" s="90"/>
      <c r="H10" s="90"/>
      <c r="I10" s="90"/>
      <c r="J10" s="90"/>
      <c r="K10" s="90"/>
      <c r="L10" s="91"/>
    </row>
    <row r="11" spans="1:12" x14ac:dyDescent="0.3">
      <c r="A11" s="87"/>
      <c r="B11" s="87" t="s">
        <v>92</v>
      </c>
      <c r="C11" s="87"/>
      <c r="D11" s="88"/>
      <c r="E11" s="90" t="e">
        <f>Credit!#REF!+Credit!#REF!+Credit!#REF!+Credit!#REF!</f>
        <v>#REF!</v>
      </c>
      <c r="F11" s="90"/>
      <c r="G11" s="90"/>
      <c r="H11" s="90" t="e">
        <f>E11+F11</f>
        <v>#REF!</v>
      </c>
      <c r="I11" s="90"/>
      <c r="J11" s="90">
        <v>46375</v>
      </c>
      <c r="K11" s="90"/>
      <c r="L11" s="92">
        <v>46000</v>
      </c>
    </row>
    <row r="12" spans="1:12" x14ac:dyDescent="0.3">
      <c r="A12" s="87"/>
      <c r="B12" s="87" t="s">
        <v>93</v>
      </c>
      <c r="C12" s="87"/>
      <c r="D12" s="88"/>
      <c r="E12" s="90"/>
      <c r="F12" s="90"/>
      <c r="G12" s="90"/>
      <c r="H12" s="90"/>
      <c r="I12" s="90"/>
      <c r="J12" s="90">
        <v>0</v>
      </c>
      <c r="K12" s="90"/>
      <c r="L12" s="92">
        <v>0</v>
      </c>
    </row>
    <row r="13" spans="1:12" x14ac:dyDescent="0.3">
      <c r="A13" s="87"/>
      <c r="B13" s="87" t="s">
        <v>94</v>
      </c>
      <c r="C13" s="87"/>
      <c r="D13" s="88"/>
      <c r="E13" s="90">
        <f>631-583</f>
        <v>48</v>
      </c>
      <c r="F13" s="90">
        <v>583</v>
      </c>
      <c r="G13" s="90"/>
      <c r="H13" s="90">
        <f>E13+F13</f>
        <v>631</v>
      </c>
      <c r="I13" s="90"/>
      <c r="J13" s="90">
        <v>631</v>
      </c>
      <c r="K13" s="90"/>
      <c r="L13" s="92">
        <v>345</v>
      </c>
    </row>
    <row r="14" spans="1:12" x14ac:dyDescent="0.3">
      <c r="A14" s="87"/>
      <c r="B14" s="87" t="s">
        <v>95</v>
      </c>
      <c r="C14" s="87"/>
      <c r="D14" s="88"/>
      <c r="E14" s="90"/>
      <c r="F14" s="90"/>
      <c r="G14" s="90"/>
      <c r="H14" s="90"/>
      <c r="I14" s="90"/>
      <c r="J14" s="90">
        <v>0</v>
      </c>
      <c r="K14" s="90"/>
      <c r="L14" s="92">
        <v>8147</v>
      </c>
    </row>
    <row r="15" spans="1:12" x14ac:dyDescent="0.3">
      <c r="A15" s="87"/>
      <c r="B15" s="87" t="s">
        <v>96</v>
      </c>
      <c r="C15" s="87"/>
      <c r="D15" s="88"/>
      <c r="E15" s="90" t="e">
        <f>Credit!#REF!+Credit!#REF!+Credit!#REF!+Credit!#REF!+Credit!#REF!</f>
        <v>#REF!</v>
      </c>
      <c r="F15" s="90"/>
      <c r="G15" s="90"/>
      <c r="H15" s="90" t="e">
        <f>E15+F15</f>
        <v>#REF!</v>
      </c>
      <c r="I15" s="90"/>
      <c r="J15" s="90">
        <v>2825</v>
      </c>
      <c r="K15" s="90"/>
      <c r="L15" s="92">
        <f>475+712+287</f>
        <v>1474</v>
      </c>
    </row>
    <row r="16" spans="1:12" x14ac:dyDescent="0.3">
      <c r="A16" s="87"/>
      <c r="B16" s="87" t="s">
        <v>97</v>
      </c>
      <c r="C16" s="87"/>
      <c r="D16" s="88"/>
      <c r="E16" s="90"/>
      <c r="F16" s="90"/>
      <c r="G16" s="90"/>
      <c r="H16" s="90"/>
      <c r="I16" s="90"/>
      <c r="J16" s="90">
        <v>0</v>
      </c>
      <c r="K16" s="90"/>
      <c r="L16" s="92">
        <v>0</v>
      </c>
    </row>
    <row r="17" spans="1:12" x14ac:dyDescent="0.3">
      <c r="A17" s="87"/>
      <c r="B17" s="87"/>
      <c r="C17" s="87"/>
      <c r="D17" s="88"/>
      <c r="E17" s="90"/>
      <c r="F17" s="90"/>
      <c r="G17" s="90"/>
      <c r="H17" s="90"/>
      <c r="I17" s="90"/>
      <c r="J17" s="90"/>
      <c r="K17" s="90"/>
      <c r="L17" s="91"/>
    </row>
    <row r="18" spans="1:12" x14ac:dyDescent="0.3">
      <c r="A18" s="87"/>
      <c r="B18" s="86" t="s">
        <v>98</v>
      </c>
      <c r="C18" s="87"/>
      <c r="D18" s="88"/>
      <c r="E18" s="91" t="e">
        <f>SUM(E11:E17)</f>
        <v>#REF!</v>
      </c>
      <c r="F18" s="91">
        <f>SUM(F11:F17)</f>
        <v>583</v>
      </c>
      <c r="G18" s="91"/>
      <c r="H18" s="90" t="e">
        <f>E18+F18</f>
        <v>#REF!</v>
      </c>
      <c r="I18" s="90"/>
      <c r="J18" s="91">
        <v>49831</v>
      </c>
      <c r="K18" s="90"/>
      <c r="L18" s="91">
        <f>SUM(L11:L17)</f>
        <v>55966</v>
      </c>
    </row>
    <row r="19" spans="1:12" x14ac:dyDescent="0.3">
      <c r="A19" s="87"/>
      <c r="B19" s="87"/>
      <c r="C19" s="87"/>
      <c r="D19" s="88"/>
      <c r="E19" s="90"/>
      <c r="F19" s="90"/>
      <c r="G19" s="90"/>
      <c r="H19" s="90"/>
      <c r="I19" s="90"/>
      <c r="J19" s="90"/>
      <c r="K19" s="90"/>
      <c r="L19" s="91"/>
    </row>
    <row r="20" spans="1:12" x14ac:dyDescent="0.3">
      <c r="A20" s="87"/>
      <c r="B20" s="87"/>
      <c r="C20" s="87"/>
      <c r="D20" s="88"/>
      <c r="E20" s="90"/>
      <c r="F20" s="90"/>
      <c r="G20" s="90"/>
      <c r="H20" s="90"/>
      <c r="I20" s="90"/>
      <c r="J20" s="90"/>
      <c r="K20" s="90"/>
      <c r="L20" s="91"/>
    </row>
    <row r="21" spans="1:12" x14ac:dyDescent="0.3">
      <c r="A21" s="86" t="s">
        <v>99</v>
      </c>
      <c r="B21" s="87"/>
      <c r="C21" s="87"/>
      <c r="D21" s="88"/>
      <c r="E21" s="90"/>
      <c r="F21" s="90"/>
      <c r="G21" s="90"/>
      <c r="H21" s="90"/>
      <c r="I21" s="90"/>
      <c r="J21" s="90"/>
      <c r="K21" s="90"/>
      <c r="L21" s="91"/>
    </row>
    <row r="22" spans="1:12" x14ac:dyDescent="0.3">
      <c r="A22" s="87"/>
      <c r="B22" s="87"/>
      <c r="C22" s="87"/>
      <c r="D22" s="88"/>
      <c r="E22" s="90"/>
      <c r="F22" s="90"/>
      <c r="G22" s="90"/>
      <c r="H22" s="90"/>
      <c r="I22" s="90"/>
      <c r="J22" s="90"/>
      <c r="K22" s="90"/>
      <c r="L22" s="91"/>
    </row>
    <row r="23" spans="1:12" x14ac:dyDescent="0.3">
      <c r="A23" s="93"/>
      <c r="B23" s="87" t="s">
        <v>100</v>
      </c>
      <c r="C23" s="87"/>
      <c r="D23" s="88">
        <v>2</v>
      </c>
      <c r="E23" s="90" t="e">
        <f>+#REF!</f>
        <v>#REF!</v>
      </c>
      <c r="F23" s="90"/>
      <c r="G23" s="90"/>
      <c r="H23" s="90" t="e">
        <f t="shared" ref="H23:H28" si="0">E23+F23</f>
        <v>#REF!</v>
      </c>
      <c r="I23" s="90"/>
      <c r="J23" s="90">
        <v>0</v>
      </c>
      <c r="K23" s="90"/>
      <c r="L23" s="92" t="e">
        <f>#REF!</f>
        <v>#REF!</v>
      </c>
    </row>
    <row r="24" spans="1:12" x14ac:dyDescent="0.3">
      <c r="A24" s="87"/>
      <c r="B24" s="93" t="s">
        <v>101</v>
      </c>
      <c r="C24" s="87"/>
      <c r="D24" s="88">
        <v>2</v>
      </c>
      <c r="E24" s="90">
        <v>0</v>
      </c>
      <c r="F24" s="90"/>
      <c r="G24" s="90"/>
      <c r="H24" s="90">
        <f t="shared" si="0"/>
        <v>0</v>
      </c>
      <c r="I24" s="90"/>
      <c r="J24" s="90">
        <v>0</v>
      </c>
      <c r="K24" s="90"/>
      <c r="L24" s="92">
        <v>0</v>
      </c>
    </row>
    <row r="25" spans="1:12" x14ac:dyDescent="0.3">
      <c r="A25" s="87"/>
      <c r="B25" s="93" t="s">
        <v>102</v>
      </c>
      <c r="C25" s="87"/>
      <c r="D25" s="88">
        <v>2</v>
      </c>
      <c r="E25" s="90" t="e">
        <f>SUM(#REF!)</f>
        <v>#REF!</v>
      </c>
      <c r="F25" s="90"/>
      <c r="G25" s="90"/>
      <c r="H25" s="90" t="e">
        <f t="shared" si="0"/>
        <v>#REF!</v>
      </c>
      <c r="I25" s="90"/>
      <c r="J25" s="90">
        <v>67168</v>
      </c>
      <c r="K25" s="90"/>
      <c r="L25" s="92" t="e">
        <f>SUM(#REF!)</f>
        <v>#REF!</v>
      </c>
    </row>
    <row r="26" spans="1:12" x14ac:dyDescent="0.3">
      <c r="A26" s="87"/>
      <c r="B26" s="93" t="s">
        <v>103</v>
      </c>
      <c r="C26" s="87"/>
      <c r="D26" s="88">
        <v>2</v>
      </c>
      <c r="E26" s="90">
        <v>0</v>
      </c>
      <c r="F26" s="90"/>
      <c r="G26" s="90"/>
      <c r="H26" s="90">
        <f t="shared" si="0"/>
        <v>0</v>
      </c>
      <c r="I26" s="90"/>
      <c r="J26" s="90">
        <v>0</v>
      </c>
      <c r="K26" s="90"/>
      <c r="L26" s="92">
        <v>0</v>
      </c>
    </row>
    <row r="27" spans="1:12" x14ac:dyDescent="0.3">
      <c r="A27" s="87"/>
      <c r="B27" s="93" t="s">
        <v>104</v>
      </c>
      <c r="C27" s="87"/>
      <c r="D27" s="88">
        <v>2</v>
      </c>
      <c r="E27" s="90" t="e">
        <f>SUM(#REF!)</f>
        <v>#REF!</v>
      </c>
      <c r="F27" s="90" t="e">
        <f>SUM(#REF!)</f>
        <v>#REF!</v>
      </c>
      <c r="G27" s="90"/>
      <c r="H27" s="90" t="e">
        <f t="shared" si="0"/>
        <v>#REF!</v>
      </c>
      <c r="I27" s="90"/>
      <c r="J27" s="90">
        <v>23119</v>
      </c>
      <c r="K27" s="90"/>
      <c r="L27" s="92" t="e">
        <f>SUM(#REF!)</f>
        <v>#REF!</v>
      </c>
    </row>
    <row r="28" spans="1:12" x14ac:dyDescent="0.3">
      <c r="A28" s="87"/>
      <c r="B28" s="93" t="s">
        <v>105</v>
      </c>
      <c r="C28" s="87"/>
      <c r="D28" s="88">
        <v>2</v>
      </c>
      <c r="E28" s="90">
        <v>0</v>
      </c>
      <c r="F28" s="90" t="e">
        <f>#REF!</f>
        <v>#REF!</v>
      </c>
      <c r="G28" s="90"/>
      <c r="H28" s="90" t="e">
        <f t="shared" si="0"/>
        <v>#REF!</v>
      </c>
      <c r="I28" s="90"/>
      <c r="J28" s="90">
        <v>17372</v>
      </c>
      <c r="K28" s="90"/>
      <c r="L28" s="92" t="e">
        <f>#REF!</f>
        <v>#REF!</v>
      </c>
    </row>
    <row r="29" spans="1:12" x14ac:dyDescent="0.3">
      <c r="A29" s="87"/>
      <c r="B29" s="87"/>
      <c r="C29" s="87"/>
      <c r="D29" s="88"/>
      <c r="E29" s="90"/>
      <c r="F29" s="90"/>
      <c r="G29" s="90"/>
      <c r="H29" s="90"/>
      <c r="I29" s="90"/>
      <c r="J29" s="90"/>
      <c r="K29" s="90"/>
      <c r="L29" s="91"/>
    </row>
    <row r="30" spans="1:12" x14ac:dyDescent="0.3">
      <c r="A30" s="87"/>
      <c r="B30" s="86" t="s">
        <v>106</v>
      </c>
      <c r="C30" s="87"/>
      <c r="D30" s="88"/>
      <c r="E30" s="91" t="e">
        <f>SUM(E23:E29)</f>
        <v>#REF!</v>
      </c>
      <c r="F30" s="91" t="e">
        <f>SUM(F23:F29)</f>
        <v>#REF!</v>
      </c>
      <c r="G30" s="91"/>
      <c r="H30" s="100" t="e">
        <f>E30+F30</f>
        <v>#REF!</v>
      </c>
      <c r="I30" s="90"/>
      <c r="J30" s="91">
        <v>107659</v>
      </c>
      <c r="K30" s="90"/>
      <c r="L30" s="91" t="e">
        <f>SUM(L23:L29)</f>
        <v>#REF!</v>
      </c>
    </row>
    <row r="31" spans="1:12" x14ac:dyDescent="0.3">
      <c r="A31" s="87"/>
      <c r="B31" s="87"/>
      <c r="C31" s="87"/>
      <c r="D31" s="88"/>
      <c r="E31" s="90"/>
      <c r="F31" s="90"/>
      <c r="G31" s="90"/>
      <c r="H31" s="100"/>
      <c r="I31" s="90"/>
      <c r="J31" s="90"/>
      <c r="K31" s="90"/>
      <c r="L31" s="91"/>
    </row>
    <row r="32" spans="1:12" x14ac:dyDescent="0.3">
      <c r="A32" s="86" t="s">
        <v>107</v>
      </c>
      <c r="B32" s="87"/>
      <c r="C32" s="87"/>
      <c r="D32" s="88"/>
      <c r="E32" s="91" t="e">
        <f>+E18-E30</f>
        <v>#REF!</v>
      </c>
      <c r="F32" s="91" t="e">
        <f>+F18-F30</f>
        <v>#REF!</v>
      </c>
      <c r="G32" s="91"/>
      <c r="H32" s="100" t="e">
        <f>E32+F32</f>
        <v>#REF!</v>
      </c>
      <c r="I32" s="90"/>
      <c r="J32" s="91">
        <v>-57828</v>
      </c>
      <c r="K32" s="90"/>
      <c r="L32" s="91" t="e">
        <f>+L18-L30</f>
        <v>#REF!</v>
      </c>
    </row>
    <row r="33" spans="1:12" x14ac:dyDescent="0.3">
      <c r="A33" s="87"/>
      <c r="B33" s="87"/>
      <c r="C33" s="87"/>
      <c r="D33" s="88"/>
      <c r="E33" s="90"/>
      <c r="F33" s="90"/>
      <c r="G33" s="90"/>
      <c r="H33" s="90"/>
      <c r="I33" s="90"/>
      <c r="J33" s="90"/>
      <c r="K33" s="90"/>
      <c r="L33" s="91"/>
    </row>
    <row r="34" spans="1:12" x14ac:dyDescent="0.3">
      <c r="A34" s="86" t="s">
        <v>108</v>
      </c>
      <c r="B34" s="87"/>
      <c r="C34" s="87"/>
      <c r="D34" s="88"/>
      <c r="E34" s="92">
        <v>25000</v>
      </c>
      <c r="F34" s="92">
        <v>-25000</v>
      </c>
      <c r="G34" s="92"/>
      <c r="H34" s="90">
        <f>E34+F34</f>
        <v>0</v>
      </c>
      <c r="I34" s="92"/>
      <c r="J34" s="90">
        <v>0</v>
      </c>
      <c r="K34" s="92"/>
      <c r="L34" s="92">
        <v>0</v>
      </c>
    </row>
    <row r="35" spans="1:12" x14ac:dyDescent="0.3">
      <c r="A35" s="87"/>
      <c r="B35" s="87"/>
      <c r="C35" s="87"/>
      <c r="D35" s="88"/>
      <c r="E35" s="90"/>
      <c r="F35" s="90"/>
      <c r="G35" s="90"/>
      <c r="H35" s="90"/>
      <c r="I35" s="90"/>
      <c r="J35" s="90"/>
      <c r="K35" s="90"/>
      <c r="L35" s="91"/>
    </row>
    <row r="36" spans="1:12" x14ac:dyDescent="0.3">
      <c r="A36" s="87"/>
      <c r="B36" s="86" t="s">
        <v>109</v>
      </c>
      <c r="C36" s="87"/>
      <c r="D36" s="88"/>
      <c r="E36" s="91" t="e">
        <f>+E32+E34</f>
        <v>#REF!</v>
      </c>
      <c r="F36" s="91" t="e">
        <f>+F32+F34</f>
        <v>#REF!</v>
      </c>
      <c r="G36" s="91"/>
      <c r="H36" s="100" t="e">
        <f>E36+F36</f>
        <v>#REF!</v>
      </c>
      <c r="I36" s="90"/>
      <c r="J36" s="91">
        <v>-57828</v>
      </c>
      <c r="K36" s="90"/>
      <c r="L36" s="91" t="e">
        <f>+L32+L34</f>
        <v>#REF!</v>
      </c>
    </row>
    <row r="37" spans="1:12" x14ac:dyDescent="0.3">
      <c r="A37" s="87"/>
      <c r="B37" s="87"/>
      <c r="C37" s="87"/>
      <c r="D37" s="88"/>
      <c r="E37" s="90"/>
      <c r="F37" s="90"/>
      <c r="G37" s="90"/>
      <c r="H37" s="90"/>
      <c r="I37" s="90"/>
      <c r="J37" s="90"/>
      <c r="K37" s="90"/>
      <c r="L37" s="91"/>
    </row>
    <row r="38" spans="1:12" x14ac:dyDescent="0.3">
      <c r="A38" s="86" t="s">
        <v>110</v>
      </c>
      <c r="B38" s="87"/>
      <c r="C38" s="87"/>
      <c r="D38" s="88"/>
      <c r="E38" s="90">
        <v>41422</v>
      </c>
      <c r="F38" s="90">
        <f>+'Balance Sheet'!J11+'Balance Sheet'!J17</f>
        <v>455369</v>
      </c>
      <c r="G38" s="90"/>
      <c r="H38" s="90">
        <f>E38+F38</f>
        <v>496791</v>
      </c>
      <c r="I38" s="90"/>
      <c r="J38" s="90">
        <v>539631</v>
      </c>
      <c r="K38" s="90"/>
      <c r="L38" s="92">
        <f>95510+231104</f>
        <v>326614</v>
      </c>
    </row>
    <row r="39" spans="1:12" x14ac:dyDescent="0.3">
      <c r="A39" s="87"/>
      <c r="B39" s="87"/>
      <c r="C39" s="87"/>
      <c r="D39" s="88"/>
      <c r="E39" s="90"/>
      <c r="F39" s="90"/>
      <c r="G39" s="90"/>
      <c r="H39" s="90"/>
      <c r="I39" s="90"/>
      <c r="J39" s="90"/>
      <c r="K39" s="90"/>
      <c r="L39" s="91"/>
    </row>
    <row r="40" spans="1:12" x14ac:dyDescent="0.3">
      <c r="A40" s="87"/>
      <c r="B40" s="86" t="s">
        <v>111</v>
      </c>
      <c r="C40" s="87"/>
      <c r="D40" s="88"/>
      <c r="E40" s="91" t="e">
        <f>+E36+E38</f>
        <v>#REF!</v>
      </c>
      <c r="F40" s="91" t="e">
        <f>+F36+F38</f>
        <v>#REF!</v>
      </c>
      <c r="G40" s="91"/>
      <c r="H40" s="100" t="e">
        <f>E40+F40</f>
        <v>#REF!</v>
      </c>
      <c r="I40" s="90"/>
      <c r="J40" s="91">
        <f>J36+J38</f>
        <v>481803</v>
      </c>
      <c r="K40" s="90"/>
      <c r="L40" s="91" t="e">
        <f>+L36+L38</f>
        <v>#REF!</v>
      </c>
    </row>
    <row r="41" spans="1:12" x14ac:dyDescent="0.3">
      <c r="A41" s="87"/>
      <c r="B41" s="87"/>
      <c r="C41" s="87"/>
      <c r="D41" s="88"/>
      <c r="E41" s="90"/>
      <c r="F41" s="90"/>
      <c r="G41" s="90"/>
      <c r="H41" s="90"/>
      <c r="I41" s="90"/>
      <c r="J41" s="90"/>
      <c r="K41" s="90"/>
      <c r="L41" s="91"/>
    </row>
    <row r="42" spans="1:12" x14ac:dyDescent="0.3">
      <c r="A42" s="87"/>
      <c r="B42" s="87"/>
      <c r="C42" s="87"/>
      <c r="D42" s="88"/>
      <c r="E42" s="90"/>
      <c r="F42" s="90"/>
      <c r="G42" s="90"/>
      <c r="H42" s="90"/>
      <c r="I42" s="90"/>
      <c r="J42" s="90"/>
      <c r="K42" s="90"/>
      <c r="L42" s="91"/>
    </row>
    <row r="43" spans="1:12" x14ac:dyDescent="0.3">
      <c r="A43" s="93" t="s">
        <v>112</v>
      </c>
      <c r="B43" s="87"/>
      <c r="C43" s="87"/>
      <c r="D43" s="88"/>
      <c r="E43" s="90"/>
      <c r="F43" s="90"/>
      <c r="G43" s="90"/>
      <c r="H43" s="90"/>
      <c r="I43" s="90"/>
      <c r="J43" s="90"/>
      <c r="K43" s="90"/>
      <c r="L43" s="91"/>
    </row>
    <row r="44" spans="1:12" x14ac:dyDescent="0.3">
      <c r="A44" s="93" t="s">
        <v>113</v>
      </c>
      <c r="B44" s="87"/>
      <c r="C44" s="87"/>
      <c r="D44" s="88"/>
      <c r="E44" s="90"/>
      <c r="F44" s="90"/>
      <c r="G44" s="90"/>
      <c r="H44" s="90"/>
      <c r="I44" s="90"/>
      <c r="J44" s="90"/>
      <c r="K44" s="90"/>
      <c r="L44" s="91"/>
    </row>
    <row r="45" spans="1:12" x14ac:dyDescent="0.3">
      <c r="A45" s="87"/>
      <c r="B45" s="87"/>
      <c r="C45" s="87"/>
      <c r="D45" s="88"/>
      <c r="E45" s="90"/>
      <c r="F45" s="90"/>
      <c r="G45" s="90"/>
      <c r="H45" s="90"/>
      <c r="I45" s="90"/>
      <c r="J45" s="90"/>
      <c r="K45" s="90"/>
      <c r="L45" s="91"/>
    </row>
    <row r="46" spans="1:12" x14ac:dyDescent="0.3">
      <c r="A46" s="87"/>
      <c r="B46" s="87"/>
      <c r="C46" s="87"/>
      <c r="D46" s="88"/>
      <c r="E46" s="90"/>
      <c r="F46" s="90"/>
      <c r="G46" s="90"/>
      <c r="H46" s="90"/>
      <c r="I46" s="90"/>
      <c r="J46" s="90"/>
      <c r="K46" s="90"/>
      <c r="L46" s="91"/>
    </row>
    <row r="47" spans="1:12" x14ac:dyDescent="0.3">
      <c r="A47" s="87"/>
      <c r="B47" s="87"/>
      <c r="C47" s="87"/>
      <c r="D47" s="88"/>
      <c r="E47" s="90"/>
      <c r="F47" s="90"/>
      <c r="G47" s="90"/>
      <c r="H47" s="90"/>
      <c r="I47" s="90"/>
      <c r="J47" s="90"/>
      <c r="K47" s="90"/>
      <c r="L47" s="91"/>
    </row>
    <row r="48" spans="1:12" x14ac:dyDescent="0.3">
      <c r="A48" s="87"/>
      <c r="B48" s="87"/>
      <c r="C48" s="87"/>
      <c r="D48" s="88"/>
      <c r="E48" s="90"/>
      <c r="F48" s="90"/>
      <c r="G48" s="90"/>
      <c r="H48" s="90"/>
      <c r="I48" s="90"/>
      <c r="J48" s="90"/>
      <c r="K48" s="90"/>
      <c r="L48" s="91"/>
    </row>
    <row r="49" spans="1:11" x14ac:dyDescent="0.3">
      <c r="A49" s="87"/>
      <c r="B49" s="87"/>
      <c r="C49" s="87"/>
      <c r="D49" s="88"/>
      <c r="E49" s="87"/>
      <c r="F49" s="87"/>
      <c r="G49" s="87"/>
      <c r="H49" s="87"/>
      <c r="I49" s="87"/>
      <c r="J49" s="87"/>
      <c r="K49" s="87"/>
    </row>
    <row r="50" spans="1:11" x14ac:dyDescent="0.3">
      <c r="A50" s="87"/>
      <c r="B50" s="87"/>
      <c r="C50" s="87"/>
      <c r="D50" s="88"/>
      <c r="E50" s="87"/>
      <c r="F50" s="87"/>
      <c r="G50" s="87"/>
      <c r="H50" s="87"/>
      <c r="I50" s="87"/>
      <c r="J50" s="87"/>
      <c r="K50" s="87"/>
    </row>
    <row r="51" spans="1:11" x14ac:dyDescent="0.3">
      <c r="A51" s="87"/>
      <c r="B51" s="87"/>
      <c r="C51" s="87"/>
      <c r="D51" s="88"/>
      <c r="E51" s="87"/>
      <c r="F51" s="87"/>
      <c r="G51" s="87"/>
      <c r="H51" s="87"/>
      <c r="I51" s="87"/>
      <c r="J51" s="87"/>
      <c r="K51" s="87"/>
    </row>
    <row r="52" spans="1:11" x14ac:dyDescent="0.3">
      <c r="A52" s="87"/>
      <c r="B52" s="87"/>
      <c r="C52" s="87"/>
      <c r="D52" s="88"/>
      <c r="E52" s="87"/>
      <c r="F52" s="87"/>
      <c r="G52" s="87"/>
      <c r="H52" s="87"/>
      <c r="I52" s="87"/>
      <c r="J52" s="87"/>
      <c r="K52" s="87"/>
    </row>
    <row r="53" spans="1:11" x14ac:dyDescent="0.3">
      <c r="A53" s="87"/>
      <c r="B53" s="87"/>
      <c r="C53" s="87"/>
      <c r="D53" s="88"/>
      <c r="E53" s="87"/>
      <c r="F53" s="87"/>
      <c r="G53" s="87"/>
      <c r="H53" s="87"/>
      <c r="I53" s="87"/>
      <c r="J53" s="87"/>
      <c r="K53" s="87"/>
    </row>
    <row r="54" spans="1:11" x14ac:dyDescent="0.3">
      <c r="A54" s="87"/>
      <c r="B54" s="87"/>
      <c r="C54" s="87"/>
      <c r="D54" s="88"/>
      <c r="E54" s="87"/>
      <c r="F54" s="87"/>
      <c r="G54" s="87"/>
      <c r="H54" s="87"/>
      <c r="I54" s="87"/>
      <c r="J54" s="87"/>
      <c r="K54" s="87"/>
    </row>
    <row r="55" spans="1:11" x14ac:dyDescent="0.3">
      <c r="A55" s="87"/>
      <c r="B55" s="87"/>
      <c r="C55" s="87"/>
      <c r="D55" s="88"/>
      <c r="E55" s="87"/>
      <c r="F55" s="87"/>
      <c r="G55" s="87"/>
      <c r="H55" s="87"/>
      <c r="I55" s="87"/>
      <c r="J55" s="87"/>
      <c r="K55" s="87"/>
    </row>
    <row r="56" spans="1:11" x14ac:dyDescent="0.3">
      <c r="A56" s="87"/>
      <c r="B56" s="87"/>
      <c r="C56" s="87"/>
      <c r="D56" s="88"/>
      <c r="E56" s="87"/>
      <c r="F56" s="87"/>
      <c r="G56" s="87"/>
      <c r="H56" s="87"/>
      <c r="I56" s="87"/>
      <c r="J56" s="87"/>
      <c r="K56" s="87"/>
    </row>
    <row r="57" spans="1:11" x14ac:dyDescent="0.3">
      <c r="A57" s="87"/>
      <c r="B57" s="87"/>
      <c r="C57" s="87"/>
      <c r="D57" s="88"/>
      <c r="E57" s="87"/>
      <c r="F57" s="87"/>
      <c r="G57" s="87"/>
      <c r="H57" s="87"/>
      <c r="I57" s="87"/>
      <c r="J57" s="87"/>
      <c r="K57" s="87"/>
    </row>
    <row r="58" spans="1:11" x14ac:dyDescent="0.3">
      <c r="A58" s="87"/>
      <c r="B58" s="87"/>
      <c r="C58" s="87"/>
      <c r="D58" s="88"/>
      <c r="E58" s="87"/>
      <c r="F58" s="87"/>
      <c r="G58" s="87"/>
      <c r="H58" s="87"/>
      <c r="I58" s="87"/>
      <c r="J58" s="87"/>
      <c r="K58" s="87"/>
    </row>
    <row r="59" spans="1:11" x14ac:dyDescent="0.3">
      <c r="A59" s="87"/>
      <c r="B59" s="87"/>
      <c r="C59" s="87"/>
      <c r="D59" s="88"/>
      <c r="E59" s="87"/>
      <c r="F59" s="87"/>
      <c r="G59" s="87"/>
      <c r="H59" s="87"/>
      <c r="I59" s="87"/>
      <c r="J59" s="87"/>
      <c r="K59" s="87"/>
    </row>
    <row r="60" spans="1:11" x14ac:dyDescent="0.3">
      <c r="A60" s="87"/>
      <c r="B60" s="87"/>
      <c r="C60" s="87"/>
      <c r="D60" s="88"/>
      <c r="E60" s="87"/>
      <c r="F60" s="87"/>
      <c r="G60" s="87"/>
      <c r="H60" s="87"/>
      <c r="I60" s="87"/>
      <c r="J60" s="87"/>
      <c r="K60" s="87"/>
    </row>
    <row r="61" spans="1:11" x14ac:dyDescent="0.3">
      <c r="A61" s="87"/>
      <c r="B61" s="87"/>
      <c r="C61" s="87"/>
      <c r="D61" s="88"/>
      <c r="E61" s="87"/>
      <c r="F61" s="87"/>
      <c r="G61" s="87"/>
      <c r="H61" s="87"/>
      <c r="I61" s="87"/>
      <c r="J61" s="87"/>
      <c r="K61" s="87"/>
    </row>
    <row r="62" spans="1:11" x14ac:dyDescent="0.3">
      <c r="A62" s="87"/>
      <c r="B62" s="87"/>
      <c r="C62" s="87"/>
      <c r="D62" s="88"/>
      <c r="E62" s="87"/>
      <c r="F62" s="87"/>
      <c r="G62" s="87"/>
      <c r="H62" s="87"/>
      <c r="I62" s="87"/>
      <c r="J62" s="87"/>
      <c r="K62" s="87"/>
    </row>
    <row r="63" spans="1:11" x14ac:dyDescent="0.3">
      <c r="A63" s="87"/>
      <c r="B63" s="87"/>
      <c r="C63" s="87"/>
      <c r="D63" s="88"/>
      <c r="E63" s="87"/>
      <c r="F63" s="87"/>
      <c r="G63" s="87"/>
      <c r="H63" s="87"/>
      <c r="I63" s="87"/>
      <c r="J63" s="87"/>
      <c r="K63" s="87"/>
    </row>
    <row r="64" spans="1:11" x14ac:dyDescent="0.3">
      <c r="A64" s="87"/>
      <c r="B64" s="87"/>
      <c r="C64" s="87"/>
      <c r="D64" s="88"/>
      <c r="E64" s="87"/>
      <c r="F64" s="87"/>
      <c r="G64" s="87"/>
      <c r="H64" s="87"/>
      <c r="I64" s="87"/>
      <c r="J64" s="87"/>
      <c r="K64" s="87"/>
    </row>
    <row r="65" spans="1:20" x14ac:dyDescent="0.3">
      <c r="A65" s="87"/>
      <c r="B65" s="87"/>
      <c r="C65" s="87"/>
      <c r="D65" s="88"/>
      <c r="E65" s="87"/>
      <c r="F65" s="87"/>
      <c r="G65" s="87"/>
      <c r="H65" s="87"/>
      <c r="I65" s="87"/>
      <c r="J65" s="87"/>
      <c r="K65" s="87"/>
    </row>
    <row r="66" spans="1:20" x14ac:dyDescent="0.3">
      <c r="A66" s="87"/>
      <c r="B66" s="87"/>
      <c r="C66" s="87"/>
      <c r="D66" s="88"/>
      <c r="E66" s="87"/>
      <c r="F66" s="87"/>
      <c r="G66" s="87"/>
      <c r="H66" s="87"/>
      <c r="I66" s="87"/>
      <c r="J66" s="87"/>
      <c r="K66" s="87"/>
    </row>
    <row r="67" spans="1:20" x14ac:dyDescent="0.3">
      <c r="A67" s="87"/>
      <c r="B67" s="87"/>
      <c r="C67" s="87"/>
      <c r="D67" s="88"/>
      <c r="E67" s="87"/>
      <c r="F67" s="87"/>
      <c r="G67" s="87"/>
      <c r="H67" s="87"/>
      <c r="I67" s="87"/>
      <c r="J67" s="87"/>
      <c r="K67" s="87"/>
    </row>
    <row r="69" spans="1:20" x14ac:dyDescent="0.3">
      <c r="O69" s="94"/>
    </row>
    <row r="72" spans="1:20" x14ac:dyDescent="0.3">
      <c r="O72" s="94"/>
    </row>
    <row r="74" spans="1:20" x14ac:dyDescent="0.3">
      <c r="O74" s="94"/>
    </row>
    <row r="79" spans="1:20" x14ac:dyDescent="0.3">
      <c r="R79" s="94"/>
      <c r="T79" s="94"/>
    </row>
  </sheetData>
  <pageMargins left="0.70866141732283472" right="0.70866141732283472" top="0.74803149606299213" bottom="0.74803149606299213" header="0.31496062992125984" footer="0.31496062992125984"/>
  <pageSetup paperSize="9" scale="65" firstPageNumber="3" orientation="portrait" useFirstPageNumber="1" horizontalDpi="4294967293"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3"/>
  <sheetViews>
    <sheetView workbookViewId="0">
      <selection activeCell="H26" sqref="H26"/>
    </sheetView>
  </sheetViews>
  <sheetFormatPr defaultColWidth="8.90625" defaultRowHeight="14" x14ac:dyDescent="0.3"/>
  <cols>
    <col min="1" max="4" width="8.90625" style="83"/>
    <col min="5" max="5" width="15.1796875" style="83" customWidth="1"/>
    <col min="6" max="16384" width="8.90625" style="83"/>
  </cols>
  <sheetData>
    <row r="1" spans="1:17" x14ac:dyDescent="0.3">
      <c r="A1" s="84" t="s">
        <v>114</v>
      </c>
      <c r="D1" s="85"/>
      <c r="E1" s="94"/>
      <c r="F1" s="94"/>
      <c r="G1" s="94"/>
      <c r="H1" s="94"/>
      <c r="I1" s="94"/>
      <c r="J1" s="91"/>
    </row>
    <row r="2" spans="1:17" x14ac:dyDescent="0.3">
      <c r="A2" s="84" t="s">
        <v>115</v>
      </c>
      <c r="D2" s="85"/>
      <c r="E2" s="94"/>
      <c r="F2" s="94"/>
      <c r="G2" s="94"/>
      <c r="H2" s="94"/>
      <c r="I2" s="94"/>
      <c r="J2" s="91"/>
    </row>
    <row r="3" spans="1:17" x14ac:dyDescent="0.3">
      <c r="A3" s="84" t="s">
        <v>116</v>
      </c>
      <c r="D3" s="85"/>
      <c r="E3" s="94"/>
      <c r="F3" s="94"/>
      <c r="G3" s="94"/>
      <c r="H3" s="94"/>
      <c r="I3" s="94"/>
      <c r="J3" s="91"/>
    </row>
    <row r="4" spans="1:17" x14ac:dyDescent="0.3">
      <c r="D4" s="85"/>
      <c r="E4" s="94"/>
      <c r="F4" s="94"/>
      <c r="G4" s="94"/>
      <c r="H4" s="94"/>
      <c r="I4" s="94"/>
      <c r="J4" s="91"/>
    </row>
    <row r="5" spans="1:17" x14ac:dyDescent="0.3">
      <c r="D5" s="85"/>
      <c r="E5" s="89"/>
      <c r="F5" s="89"/>
      <c r="G5" s="89"/>
      <c r="H5" s="89"/>
      <c r="I5" s="89"/>
      <c r="J5" s="89"/>
    </row>
    <row r="6" spans="1:17" x14ac:dyDescent="0.3">
      <c r="D6" s="85"/>
      <c r="E6" s="89"/>
      <c r="F6" s="89"/>
      <c r="G6" s="89"/>
      <c r="H6" s="89"/>
      <c r="I6" s="89"/>
      <c r="J6" s="89"/>
    </row>
    <row r="7" spans="1:17" x14ac:dyDescent="0.3">
      <c r="A7" s="87"/>
      <c r="B7" s="87"/>
      <c r="C7" s="87"/>
      <c r="D7" s="88"/>
      <c r="E7" s="89"/>
      <c r="F7" s="89"/>
      <c r="G7" s="89"/>
      <c r="H7" s="89">
        <v>2017</v>
      </c>
      <c r="I7" s="89"/>
      <c r="J7" s="89">
        <v>2016</v>
      </c>
      <c r="K7" s="87"/>
      <c r="L7" s="87">
        <v>2015</v>
      </c>
    </row>
    <row r="8" spans="1:17" x14ac:dyDescent="0.3">
      <c r="A8" s="87"/>
      <c r="B8" s="87"/>
      <c r="C8" s="87"/>
      <c r="D8" s="88"/>
      <c r="E8" s="89"/>
      <c r="F8" s="88" t="s">
        <v>89</v>
      </c>
      <c r="G8" s="89"/>
      <c r="H8" s="89" t="s">
        <v>90</v>
      </c>
      <c r="I8" s="89"/>
      <c r="J8" s="89" t="s">
        <v>90</v>
      </c>
      <c r="K8" s="87"/>
      <c r="L8" s="87" t="s">
        <v>90</v>
      </c>
    </row>
    <row r="9" spans="1:17" x14ac:dyDescent="0.3">
      <c r="A9" s="86" t="s">
        <v>117</v>
      </c>
      <c r="B9" s="87"/>
      <c r="C9" s="87"/>
      <c r="D9" s="88"/>
      <c r="E9" s="87"/>
      <c r="F9" s="88"/>
      <c r="G9" s="87"/>
      <c r="H9" s="87"/>
      <c r="I9" s="87"/>
      <c r="J9" s="86"/>
      <c r="K9" s="87"/>
      <c r="L9" s="87"/>
    </row>
    <row r="10" spans="1:17" x14ac:dyDescent="0.3">
      <c r="A10" s="87"/>
      <c r="B10" s="87"/>
      <c r="C10" s="87"/>
      <c r="D10" s="88"/>
      <c r="E10" s="90"/>
      <c r="F10" s="88"/>
      <c r="G10" s="90"/>
      <c r="H10" s="90"/>
      <c r="I10" s="90"/>
      <c r="J10" s="91"/>
      <c r="K10" s="87"/>
      <c r="L10" s="87"/>
    </row>
    <row r="11" spans="1:17" x14ac:dyDescent="0.3">
      <c r="A11" s="87"/>
      <c r="B11" s="93" t="s">
        <v>118</v>
      </c>
      <c r="C11" s="87"/>
      <c r="D11" s="88"/>
      <c r="E11" s="90"/>
      <c r="F11" s="88">
        <v>3</v>
      </c>
      <c r="G11" s="90"/>
      <c r="H11" s="91" t="e">
        <f>+#REF!</f>
        <v>#REF!</v>
      </c>
      <c r="I11" s="90"/>
      <c r="J11" s="91">
        <v>377471</v>
      </c>
      <c r="K11" s="87"/>
      <c r="L11" s="87">
        <v>231103.85</v>
      </c>
      <c r="O11" s="94"/>
    </row>
    <row r="12" spans="1:17" x14ac:dyDescent="0.3">
      <c r="A12" s="87"/>
      <c r="B12" s="87"/>
      <c r="C12" s="87"/>
      <c r="D12" s="88"/>
      <c r="E12" s="90"/>
      <c r="F12" s="88"/>
      <c r="G12" s="90"/>
      <c r="H12" s="90"/>
      <c r="I12" s="90"/>
      <c r="J12" s="91"/>
      <c r="K12" s="87"/>
      <c r="L12" s="87"/>
    </row>
    <row r="13" spans="1:17" x14ac:dyDescent="0.3">
      <c r="A13" s="86" t="s">
        <v>119</v>
      </c>
      <c r="B13" s="87"/>
      <c r="C13" s="87"/>
      <c r="D13" s="88"/>
      <c r="E13" s="90"/>
      <c r="F13" s="88"/>
      <c r="G13" s="90"/>
      <c r="H13" s="90"/>
      <c r="I13" s="90"/>
      <c r="J13" s="91"/>
      <c r="K13" s="87"/>
      <c r="L13" s="87"/>
    </row>
    <row r="14" spans="1:17" x14ac:dyDescent="0.3">
      <c r="A14" s="87"/>
      <c r="B14" s="87"/>
      <c r="C14" s="87"/>
      <c r="D14" s="88"/>
      <c r="E14" s="90"/>
      <c r="F14" s="88"/>
      <c r="G14" s="90"/>
      <c r="H14" s="90"/>
      <c r="I14" s="90"/>
      <c r="J14" s="91"/>
      <c r="K14" s="87"/>
      <c r="L14" s="87"/>
    </row>
    <row r="15" spans="1:17" x14ac:dyDescent="0.3">
      <c r="A15" s="87"/>
      <c r="B15" s="93" t="s">
        <v>120</v>
      </c>
      <c r="C15" s="87"/>
      <c r="D15" s="88"/>
      <c r="E15" s="90"/>
      <c r="F15" s="88"/>
      <c r="G15" s="90"/>
      <c r="H15" s="53">
        <v>48539.239999999976</v>
      </c>
      <c r="I15" s="90"/>
      <c r="J15" s="92">
        <v>17724</v>
      </c>
      <c r="K15" s="87"/>
      <c r="L15" s="87">
        <v>32760</v>
      </c>
    </row>
    <row r="16" spans="1:17" x14ac:dyDescent="0.3">
      <c r="A16" s="87"/>
      <c r="B16" s="93" t="s">
        <v>121</v>
      </c>
      <c r="C16" s="87"/>
      <c r="D16" s="88"/>
      <c r="E16" s="90"/>
      <c r="F16" s="88"/>
      <c r="G16" s="90"/>
      <c r="H16" s="53">
        <v>8744.4300000000021</v>
      </c>
      <c r="I16" s="90"/>
      <c r="J16" s="92">
        <v>8710</v>
      </c>
      <c r="K16" s="87"/>
      <c r="L16" s="87">
        <v>8662</v>
      </c>
      <c r="O16" s="94"/>
      <c r="Q16" s="94"/>
    </row>
    <row r="17" spans="1:15" x14ac:dyDescent="0.3">
      <c r="A17" s="87"/>
      <c r="B17" s="93" t="s">
        <v>122</v>
      </c>
      <c r="C17" s="87"/>
      <c r="D17" s="88"/>
      <c r="E17" s="90"/>
      <c r="F17" s="88"/>
      <c r="G17" s="90"/>
      <c r="H17" s="99">
        <v>185785.86</v>
      </c>
      <c r="I17" s="90"/>
      <c r="J17" s="92">
        <v>77898</v>
      </c>
      <c r="K17" s="87"/>
      <c r="L17" s="87">
        <v>37969</v>
      </c>
      <c r="M17" s="94"/>
      <c r="N17" s="94"/>
      <c r="O17" s="94"/>
    </row>
    <row r="18" spans="1:15" x14ac:dyDescent="0.3">
      <c r="A18" s="87"/>
      <c r="B18" s="93"/>
      <c r="C18" s="87"/>
      <c r="D18" s="88"/>
      <c r="E18" s="90"/>
      <c r="F18" s="88"/>
      <c r="G18" s="90"/>
      <c r="H18" s="90"/>
      <c r="I18" s="90"/>
      <c r="J18" s="92"/>
      <c r="K18" s="87"/>
      <c r="L18" s="87"/>
    </row>
    <row r="19" spans="1:15" x14ac:dyDescent="0.3">
      <c r="A19" s="87"/>
      <c r="B19" s="87"/>
      <c r="C19" s="87"/>
      <c r="D19" s="88"/>
      <c r="E19" s="90"/>
      <c r="F19" s="88"/>
      <c r="G19" s="90"/>
      <c r="H19" s="90"/>
      <c r="I19" s="90"/>
      <c r="J19" s="92"/>
      <c r="K19" s="87"/>
      <c r="L19" s="87"/>
    </row>
    <row r="20" spans="1:15" x14ac:dyDescent="0.3">
      <c r="A20" s="86" t="s">
        <v>123</v>
      </c>
      <c r="B20" s="87"/>
      <c r="C20" s="87"/>
      <c r="D20" s="88"/>
      <c r="E20" s="90"/>
      <c r="F20" s="88"/>
      <c r="G20" s="90"/>
      <c r="H20" s="90">
        <v>0</v>
      </c>
      <c r="I20" s="90"/>
      <c r="J20" s="92">
        <v>0</v>
      </c>
      <c r="K20" s="87"/>
      <c r="L20" s="87">
        <v>0</v>
      </c>
    </row>
    <row r="21" spans="1:15" x14ac:dyDescent="0.3">
      <c r="A21" s="87"/>
      <c r="B21" s="87"/>
      <c r="C21" s="87"/>
      <c r="D21" s="88"/>
      <c r="E21" s="90"/>
      <c r="F21" s="88"/>
      <c r="G21" s="90"/>
      <c r="H21" s="90"/>
      <c r="I21" s="90"/>
      <c r="J21" s="91"/>
      <c r="K21" s="87"/>
      <c r="L21" s="87"/>
    </row>
    <row r="22" spans="1:15" x14ac:dyDescent="0.3">
      <c r="A22" s="87"/>
      <c r="B22" s="86" t="s">
        <v>124</v>
      </c>
      <c r="C22" s="87"/>
      <c r="D22" s="88"/>
      <c r="E22" s="90"/>
      <c r="F22" s="88"/>
      <c r="G22" s="90"/>
      <c r="H22" s="95">
        <f>+SUM(H15:H18)-H20</f>
        <v>243069.52999999997</v>
      </c>
      <c r="I22" s="90"/>
      <c r="J22" s="95">
        <v>481803</v>
      </c>
      <c r="K22" s="87"/>
      <c r="L22" s="87">
        <v>79391</v>
      </c>
    </row>
    <row r="23" spans="1:15" x14ac:dyDescent="0.3">
      <c r="A23" s="87"/>
      <c r="B23" s="87"/>
      <c r="C23" s="87"/>
      <c r="D23" s="88"/>
      <c r="E23" s="90"/>
      <c r="F23" s="88"/>
      <c r="G23" s="90"/>
      <c r="H23" s="90"/>
      <c r="I23" s="90"/>
      <c r="J23" s="91"/>
      <c r="K23" s="87"/>
      <c r="L23" s="87"/>
    </row>
    <row r="24" spans="1:15" ht="14.5" thickBot="1" x14ac:dyDescent="0.35">
      <c r="A24" s="87"/>
      <c r="B24" s="86" t="s">
        <v>125</v>
      </c>
      <c r="C24" s="87"/>
      <c r="D24" s="88"/>
      <c r="E24" s="90"/>
      <c r="F24" s="88">
        <v>4</v>
      </c>
      <c r="G24" s="90"/>
      <c r="H24" s="96" t="e">
        <f>+H11+H22</f>
        <v>#REF!</v>
      </c>
      <c r="I24" s="90"/>
      <c r="J24" s="96">
        <f>J22</f>
        <v>481803</v>
      </c>
      <c r="K24" s="87"/>
      <c r="L24" s="87">
        <v>310494.84999999998</v>
      </c>
      <c r="N24" s="94"/>
    </row>
    <row r="25" spans="1:15" ht="14.5" thickTop="1" x14ac:dyDescent="0.3">
      <c r="A25" s="87"/>
      <c r="B25" s="87"/>
      <c r="C25" s="87"/>
      <c r="D25" s="88"/>
      <c r="E25" s="90"/>
      <c r="F25" s="88"/>
      <c r="G25" s="90"/>
      <c r="H25" s="90"/>
      <c r="I25" s="90"/>
      <c r="J25" s="91"/>
      <c r="K25" s="87"/>
      <c r="L25" s="87"/>
    </row>
    <row r="26" spans="1:15" x14ac:dyDescent="0.3">
      <c r="A26" s="86" t="s">
        <v>126</v>
      </c>
      <c r="B26" s="87"/>
      <c r="C26" s="87"/>
      <c r="D26" s="88"/>
      <c r="E26" s="90"/>
      <c r="F26" s="88">
        <v>5</v>
      </c>
      <c r="G26" s="90"/>
      <c r="H26" s="90">
        <f>H17</f>
        <v>185785.86</v>
      </c>
      <c r="I26" s="90"/>
      <c r="J26" s="92">
        <v>455369</v>
      </c>
      <c r="K26" s="87"/>
      <c r="L26" s="87">
        <v>269072.84999999998</v>
      </c>
    </row>
    <row r="27" spans="1:15" x14ac:dyDescent="0.3">
      <c r="A27" s="87"/>
      <c r="B27" s="87"/>
      <c r="C27" s="87"/>
      <c r="D27" s="88"/>
      <c r="E27" s="90"/>
      <c r="F27" s="88"/>
      <c r="G27" s="90"/>
      <c r="H27" s="90"/>
      <c r="I27" s="90"/>
      <c r="J27" s="91"/>
      <c r="K27" s="87"/>
      <c r="L27" s="87"/>
    </row>
    <row r="28" spans="1:15" x14ac:dyDescent="0.3">
      <c r="A28" s="86" t="s">
        <v>127</v>
      </c>
      <c r="B28" s="87"/>
      <c r="C28" s="87"/>
      <c r="D28" s="88"/>
      <c r="E28" s="90"/>
      <c r="F28" s="88"/>
      <c r="G28" s="90"/>
      <c r="H28" s="90"/>
      <c r="I28" s="90"/>
      <c r="J28" s="91"/>
      <c r="K28" s="87"/>
      <c r="L28" s="87"/>
    </row>
    <row r="29" spans="1:15" x14ac:dyDescent="0.3">
      <c r="A29" s="87"/>
      <c r="B29" s="86" t="s">
        <v>128</v>
      </c>
      <c r="C29" s="87"/>
      <c r="D29" s="88"/>
      <c r="E29" s="90"/>
      <c r="F29" s="88">
        <v>5</v>
      </c>
      <c r="G29" s="90"/>
      <c r="H29" s="90">
        <f>H15+H16</f>
        <v>57283.669999999976</v>
      </c>
      <c r="I29" s="90"/>
      <c r="J29" s="92">
        <v>26434</v>
      </c>
      <c r="K29" s="87"/>
      <c r="L29" s="87">
        <v>41422</v>
      </c>
    </row>
    <row r="30" spans="1:15" x14ac:dyDescent="0.3">
      <c r="A30" s="87"/>
      <c r="B30" s="87"/>
      <c r="C30" s="87"/>
      <c r="D30" s="88"/>
      <c r="E30" s="90"/>
      <c r="F30" s="88"/>
      <c r="G30" s="90"/>
      <c r="H30" s="90"/>
      <c r="I30" s="90"/>
      <c r="J30" s="91"/>
      <c r="K30" s="87"/>
      <c r="L30" s="87"/>
    </row>
    <row r="31" spans="1:15" ht="14.5" thickBot="1" x14ac:dyDescent="0.35">
      <c r="A31" s="87"/>
      <c r="B31" s="86" t="s">
        <v>129</v>
      </c>
      <c r="C31" s="87"/>
      <c r="D31" s="88"/>
      <c r="E31" s="90"/>
      <c r="F31" s="88"/>
      <c r="G31" s="90"/>
      <c r="H31" s="97">
        <f>+H26+SUM(H29:H29)</f>
        <v>243069.52999999997</v>
      </c>
      <c r="I31" s="90"/>
      <c r="J31" s="97">
        <v>481803</v>
      </c>
      <c r="K31" s="87"/>
      <c r="L31" s="87">
        <v>310494.84999999998</v>
      </c>
      <c r="N31" s="94"/>
    </row>
    <row r="32" spans="1:15" ht="14.5" thickTop="1" x14ac:dyDescent="0.3">
      <c r="A32" s="87"/>
      <c r="B32" s="87"/>
      <c r="C32" s="87"/>
      <c r="D32" s="88"/>
      <c r="E32" s="87"/>
      <c r="F32" s="87"/>
      <c r="G32" s="87"/>
      <c r="H32" s="87"/>
      <c r="I32" s="87"/>
      <c r="J32" s="86"/>
      <c r="K32" s="87"/>
      <c r="L32" s="87"/>
    </row>
    <row r="33" spans="1:14" x14ac:dyDescent="0.3">
      <c r="A33" s="87"/>
      <c r="B33" s="87"/>
      <c r="C33" s="87"/>
      <c r="D33" s="88"/>
      <c r="E33" s="87"/>
      <c r="F33" s="87"/>
      <c r="G33" s="87"/>
      <c r="H33" s="87"/>
      <c r="I33" s="87"/>
      <c r="J33" s="86"/>
      <c r="K33" s="87"/>
      <c r="L33" s="87"/>
      <c r="N33" s="94"/>
    </row>
    <row r="34" spans="1:14" x14ac:dyDescent="0.3">
      <c r="A34" s="87"/>
      <c r="B34" s="87" t="s">
        <v>130</v>
      </c>
      <c r="C34" s="87"/>
      <c r="D34" s="88"/>
      <c r="E34" s="98" t="s">
        <v>131</v>
      </c>
      <c r="F34" s="87"/>
      <c r="G34" s="87"/>
      <c r="H34" s="87"/>
      <c r="I34" s="87"/>
      <c r="J34" s="86"/>
      <c r="K34" s="87"/>
      <c r="L34" s="87"/>
      <c r="N34" s="94"/>
    </row>
    <row r="35" spans="1:14" x14ac:dyDescent="0.3">
      <c r="A35" s="87"/>
      <c r="B35" s="87"/>
      <c r="C35" s="87"/>
      <c r="D35" s="88"/>
      <c r="E35" s="87"/>
      <c r="F35" s="87"/>
      <c r="G35" s="87"/>
      <c r="H35" s="87"/>
      <c r="I35" s="87"/>
      <c r="J35" s="86"/>
      <c r="K35" s="87"/>
      <c r="L35" s="87"/>
      <c r="N35" s="94"/>
    </row>
    <row r="36" spans="1:14" x14ac:dyDescent="0.3">
      <c r="A36" s="87"/>
      <c r="B36" s="93" t="s">
        <v>132</v>
      </c>
      <c r="C36" s="87"/>
      <c r="D36" s="87"/>
      <c r="E36" s="98" t="s">
        <v>133</v>
      </c>
      <c r="F36" s="87"/>
      <c r="G36" s="87"/>
      <c r="H36" s="87"/>
      <c r="I36" s="87"/>
      <c r="J36" s="87"/>
      <c r="K36" s="87"/>
      <c r="L36" s="87"/>
    </row>
    <row r="37" spans="1:14" x14ac:dyDescent="0.3">
      <c r="A37" s="87"/>
      <c r="B37" s="87"/>
      <c r="C37" s="87"/>
      <c r="D37" s="87"/>
      <c r="E37" s="88"/>
      <c r="F37" s="87"/>
      <c r="G37" s="87"/>
      <c r="H37" s="87"/>
      <c r="I37" s="87"/>
      <c r="J37" s="87"/>
      <c r="K37" s="87"/>
      <c r="L37" s="87"/>
    </row>
    <row r="38" spans="1:14" x14ac:dyDescent="0.3">
      <c r="A38" s="87"/>
      <c r="B38" s="87"/>
      <c r="C38" s="87"/>
      <c r="D38" s="87"/>
      <c r="E38" s="98" t="s">
        <v>72</v>
      </c>
      <c r="F38" s="87"/>
      <c r="G38" s="87"/>
      <c r="H38" s="87"/>
      <c r="I38" s="87"/>
      <c r="J38" s="87"/>
      <c r="K38" s="87"/>
      <c r="L38" s="87"/>
    </row>
    <row r="39" spans="1:14" x14ac:dyDescent="0.3">
      <c r="A39" s="87"/>
      <c r="B39" s="87"/>
      <c r="C39" s="87"/>
      <c r="D39" s="87"/>
      <c r="E39" s="98" t="s">
        <v>134</v>
      </c>
      <c r="F39" s="87"/>
      <c r="G39" s="87"/>
      <c r="H39" s="87"/>
      <c r="I39" s="87"/>
      <c r="J39" s="87"/>
      <c r="K39" s="87"/>
      <c r="L39" s="87"/>
    </row>
    <row r="40" spans="1:14" x14ac:dyDescent="0.3">
      <c r="A40" s="87"/>
      <c r="B40" s="87"/>
      <c r="C40" s="87"/>
      <c r="D40" s="87"/>
      <c r="E40" s="88"/>
      <c r="F40" s="87"/>
      <c r="G40" s="87"/>
      <c r="H40" s="87"/>
      <c r="I40" s="87"/>
      <c r="J40" s="87"/>
      <c r="K40" s="87"/>
      <c r="L40" s="87"/>
    </row>
    <row r="41" spans="1:14" x14ac:dyDescent="0.3">
      <c r="A41" s="87"/>
      <c r="B41" s="87"/>
      <c r="C41" s="87"/>
      <c r="D41" s="87"/>
      <c r="E41" s="98" t="s">
        <v>131</v>
      </c>
      <c r="F41" s="87"/>
      <c r="G41" s="87"/>
      <c r="H41" s="87"/>
      <c r="I41" s="87"/>
      <c r="J41" s="87"/>
      <c r="K41" s="87"/>
      <c r="L41" s="87"/>
    </row>
    <row r="42" spans="1:14" x14ac:dyDescent="0.3">
      <c r="A42" s="87"/>
      <c r="B42" s="87"/>
      <c r="C42" s="87"/>
      <c r="D42" s="88"/>
      <c r="E42" s="87"/>
      <c r="F42" s="87"/>
      <c r="G42" s="87"/>
      <c r="H42" s="87"/>
      <c r="I42" s="87"/>
      <c r="J42" s="86"/>
      <c r="K42" s="87"/>
      <c r="L42" s="87"/>
    </row>
    <row r="43" spans="1:14" x14ac:dyDescent="0.3">
      <c r="A43" s="87"/>
      <c r="B43" s="87"/>
      <c r="C43" s="87"/>
      <c r="D43" s="87"/>
      <c r="E43" s="87"/>
      <c r="F43" s="87"/>
      <c r="G43" s="87"/>
      <c r="H43" s="87"/>
      <c r="I43" s="87"/>
      <c r="J43" s="87"/>
      <c r="K43" s="87"/>
      <c r="L43" s="87"/>
    </row>
  </sheetData>
  <pageMargins left="0.70866141732283472" right="0.70866141732283472" top="0.74803149606299213" bottom="0.74803149606299213" header="0.31496062992125984" footer="0.31496062992125984"/>
  <pageSetup paperSize="9" scale="78" firstPageNumber="4" orientation="portrait" useFirstPageNumber="1" horizontalDpi="4294967293"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C951-BF17-427A-9BF4-EF01C99044D3}">
  <dimension ref="A1"/>
  <sheetViews>
    <sheetView topLeftCell="A31" zoomScale="25" zoomScaleNormal="25" workbookViewId="0">
      <selection activeCell="CL148" sqref="CK146:CL148"/>
    </sheetView>
  </sheetViews>
  <sheetFormatPr defaultRowHeight="12.5" x14ac:dyDescent="0.25"/>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H174"/>
  <sheetViews>
    <sheetView workbookViewId="0">
      <selection activeCell="G18" sqref="G18"/>
    </sheetView>
  </sheetViews>
  <sheetFormatPr defaultRowHeight="12.5" x14ac:dyDescent="0.25"/>
  <sheetData>
    <row r="2" spans="5:8" ht="14.5" x14ac:dyDescent="0.35">
      <c r="H2" s="47" t="s">
        <v>22</v>
      </c>
    </row>
    <row r="6" spans="5:8" ht="14.5" x14ac:dyDescent="0.35">
      <c r="E6" s="48" t="s">
        <v>23</v>
      </c>
    </row>
    <row r="7" spans="5:8" ht="14.5" x14ac:dyDescent="0.35">
      <c r="E7" s="48" t="s">
        <v>24</v>
      </c>
    </row>
    <row r="8" spans="5:8" ht="14.5" x14ac:dyDescent="0.35">
      <c r="E8" s="48" t="s">
        <v>253</v>
      </c>
    </row>
    <row r="39" spans="4:4" x14ac:dyDescent="0.25">
      <c r="D39" t="s">
        <v>145</v>
      </c>
    </row>
    <row r="56" spans="1:7" ht="14.5" x14ac:dyDescent="0.35">
      <c r="A56" s="49" t="s">
        <v>23</v>
      </c>
    </row>
    <row r="57" spans="1:7" ht="14.5" x14ac:dyDescent="0.35">
      <c r="A57" s="49" t="s">
        <v>24</v>
      </c>
    </row>
    <row r="58" spans="1:7" ht="14.5" x14ac:dyDescent="0.35">
      <c r="A58" s="49" t="s">
        <v>141</v>
      </c>
    </row>
    <row r="63" spans="1:7" ht="14.5" x14ac:dyDescent="0.35">
      <c r="A63" s="50" t="s">
        <v>25</v>
      </c>
      <c r="B63" s="50"/>
      <c r="C63" s="50"/>
      <c r="D63" s="50"/>
      <c r="E63" s="50"/>
      <c r="F63" s="50"/>
      <c r="G63" s="48" t="s">
        <v>26</v>
      </c>
    </row>
    <row r="64" spans="1:7" ht="14.5" x14ac:dyDescent="0.35">
      <c r="A64" s="50"/>
      <c r="B64" s="50"/>
      <c r="C64" s="50"/>
      <c r="D64" s="50"/>
      <c r="E64" s="50"/>
      <c r="F64" s="50"/>
      <c r="G64" s="48"/>
    </row>
    <row r="65" spans="1:7" ht="14.5" x14ac:dyDescent="0.35">
      <c r="A65" s="50" t="s">
        <v>27</v>
      </c>
      <c r="B65" s="50"/>
      <c r="C65" s="50"/>
      <c r="D65" s="50"/>
      <c r="E65" s="50"/>
      <c r="F65" s="50"/>
      <c r="G65" s="48">
        <v>1</v>
      </c>
    </row>
    <row r="66" spans="1:7" ht="14.5" x14ac:dyDescent="0.35">
      <c r="A66" s="50"/>
      <c r="B66" s="50"/>
      <c r="C66" s="50"/>
      <c r="D66" s="50"/>
      <c r="E66" s="50"/>
      <c r="F66" s="50"/>
      <c r="G66" s="48"/>
    </row>
    <row r="67" spans="1:7" ht="14.5" x14ac:dyDescent="0.35">
      <c r="A67" s="50" t="s">
        <v>28</v>
      </c>
      <c r="B67" s="50"/>
      <c r="C67" s="50"/>
      <c r="D67" s="50"/>
      <c r="E67" s="50"/>
      <c r="F67" s="50"/>
      <c r="G67" s="51" t="s">
        <v>29</v>
      </c>
    </row>
    <row r="68" spans="1:7" ht="14.5" x14ac:dyDescent="0.35">
      <c r="A68" s="50"/>
      <c r="B68" s="50"/>
      <c r="C68" s="50"/>
      <c r="D68" s="50"/>
      <c r="E68" s="50"/>
      <c r="F68" s="50"/>
      <c r="G68" s="48"/>
    </row>
    <row r="69" spans="1:7" ht="14.5" x14ac:dyDescent="0.35">
      <c r="A69" s="50" t="s">
        <v>30</v>
      </c>
      <c r="B69" s="50"/>
      <c r="C69" s="50"/>
      <c r="D69" s="50"/>
      <c r="E69" s="50"/>
      <c r="F69" s="50"/>
      <c r="G69" s="48">
        <v>4</v>
      </c>
    </row>
    <row r="70" spans="1:7" ht="14.5" x14ac:dyDescent="0.35">
      <c r="A70" s="50"/>
      <c r="B70" s="50"/>
      <c r="C70" s="50"/>
      <c r="D70" s="50"/>
      <c r="E70" s="50"/>
      <c r="F70" s="50"/>
      <c r="G70" s="48"/>
    </row>
    <row r="71" spans="1:7" ht="14.5" x14ac:dyDescent="0.35">
      <c r="A71" s="50" t="s">
        <v>31</v>
      </c>
      <c r="B71" s="50"/>
      <c r="C71" s="50"/>
      <c r="D71" s="50"/>
      <c r="E71" s="50"/>
      <c r="F71" s="50"/>
      <c r="G71" s="48">
        <v>5</v>
      </c>
    </row>
    <row r="72" spans="1:7" ht="14.5" x14ac:dyDescent="0.35">
      <c r="A72" s="50"/>
      <c r="B72" s="50"/>
      <c r="C72" s="50"/>
      <c r="D72" s="50"/>
      <c r="E72" s="50"/>
      <c r="F72" s="50"/>
      <c r="G72" s="48"/>
    </row>
    <row r="73" spans="1:7" ht="14.5" x14ac:dyDescent="0.35">
      <c r="A73" s="50" t="s">
        <v>32</v>
      </c>
      <c r="B73" s="50"/>
      <c r="C73" s="50"/>
      <c r="D73" s="50"/>
      <c r="E73" s="50"/>
      <c r="F73" s="50"/>
      <c r="G73" s="48">
        <v>6</v>
      </c>
    </row>
    <row r="74" spans="1:7" ht="14.5" x14ac:dyDescent="0.35">
      <c r="A74" s="50"/>
      <c r="B74" s="50"/>
      <c r="C74" s="50"/>
      <c r="D74" s="50"/>
      <c r="E74" s="50"/>
      <c r="F74" s="50"/>
      <c r="G74" s="48"/>
    </row>
    <row r="75" spans="1:7" ht="14.5" x14ac:dyDescent="0.35">
      <c r="A75" s="50" t="s">
        <v>33</v>
      </c>
      <c r="B75" s="50"/>
      <c r="C75" s="50"/>
      <c r="D75" s="50"/>
      <c r="E75" s="50"/>
      <c r="F75" s="50"/>
      <c r="G75" s="52" t="s">
        <v>34</v>
      </c>
    </row>
    <row r="110" spans="1:1" ht="14.5" x14ac:dyDescent="0.35">
      <c r="A110" s="49" t="s">
        <v>23</v>
      </c>
    </row>
    <row r="111" spans="1:1" ht="14.5" x14ac:dyDescent="0.35">
      <c r="A111" s="49" t="s">
        <v>24</v>
      </c>
    </row>
    <row r="112" spans="1:1" ht="14.5" x14ac:dyDescent="0.35">
      <c r="A112" s="49" t="s">
        <v>141</v>
      </c>
    </row>
    <row r="113" spans="1:5" ht="14.5" x14ac:dyDescent="0.35">
      <c r="A113" s="49" t="s">
        <v>35</v>
      </c>
    </row>
    <row r="117" spans="1:5" x14ac:dyDescent="0.25">
      <c r="A117" t="s">
        <v>36</v>
      </c>
      <c r="E117" t="s">
        <v>37</v>
      </c>
    </row>
    <row r="119" spans="1:5" x14ac:dyDescent="0.25">
      <c r="A119" t="s">
        <v>38</v>
      </c>
      <c r="E119" t="s">
        <v>39</v>
      </c>
    </row>
    <row r="120" spans="1:5" x14ac:dyDescent="0.25">
      <c r="A120" t="s">
        <v>40</v>
      </c>
      <c r="E120" t="s">
        <v>41</v>
      </c>
    </row>
    <row r="121" spans="1:5" x14ac:dyDescent="0.25">
      <c r="E121" t="s">
        <v>42</v>
      </c>
    </row>
    <row r="127" spans="1:5" x14ac:dyDescent="0.25">
      <c r="A127" t="s">
        <v>43</v>
      </c>
      <c r="E127" t="s">
        <v>44</v>
      </c>
    </row>
    <row r="139" spans="1:5" x14ac:dyDescent="0.25">
      <c r="A139" t="s">
        <v>45</v>
      </c>
      <c r="E139" t="s">
        <v>46</v>
      </c>
    </row>
    <row r="140" spans="1:5" x14ac:dyDescent="0.25">
      <c r="E140" t="s">
        <v>47</v>
      </c>
    </row>
    <row r="141" spans="1:5" x14ac:dyDescent="0.25">
      <c r="E141" t="s">
        <v>48</v>
      </c>
    </row>
    <row r="142" spans="1:5" x14ac:dyDescent="0.25">
      <c r="E142" t="s">
        <v>42</v>
      </c>
    </row>
    <row r="143" spans="1:5" x14ac:dyDescent="0.25">
      <c r="E143" t="s">
        <v>49</v>
      </c>
    </row>
    <row r="169" spans="1:1" x14ac:dyDescent="0.25">
      <c r="A169" s="67"/>
    </row>
    <row r="173" spans="1:1" x14ac:dyDescent="0.25">
      <c r="A173" s="67"/>
    </row>
    <row r="174" spans="1:1" x14ac:dyDescent="0.25">
      <c r="A174" s="67"/>
    </row>
  </sheetData>
  <phoneticPr fontId="1" type="noConversion"/>
  <pageMargins left="0.75" right="0.75" top="1" bottom="1" header="0.5" footer="0.5"/>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A249E-21E2-4190-B6B1-93FDC4223591}">
  <dimension ref="A1:N21"/>
  <sheetViews>
    <sheetView tabSelected="1" workbookViewId="0">
      <selection activeCell="C3" sqref="C3"/>
    </sheetView>
  </sheetViews>
  <sheetFormatPr defaultRowHeight="12.5" x14ac:dyDescent="0.25"/>
  <cols>
    <col min="3" max="3" width="25.08984375" customWidth="1"/>
  </cols>
  <sheetData>
    <row r="1" spans="1:14" ht="20" x14ac:dyDescent="0.4">
      <c r="A1" s="222" t="s">
        <v>260</v>
      </c>
    </row>
    <row r="2" spans="1:14" ht="17.5" x14ac:dyDescent="0.35">
      <c r="A2" s="223" t="s">
        <v>261</v>
      </c>
    </row>
    <row r="3" spans="1:14" ht="20" x14ac:dyDescent="0.4">
      <c r="G3" s="221"/>
      <c r="H3" s="221"/>
      <c r="I3" s="221"/>
      <c r="J3" s="221"/>
      <c r="K3" s="221"/>
      <c r="L3" s="221"/>
      <c r="M3" s="221"/>
      <c r="N3" s="221"/>
    </row>
    <row r="4" spans="1:14" ht="20" x14ac:dyDescent="0.4">
      <c r="A4" s="221" t="s">
        <v>254</v>
      </c>
      <c r="B4" s="223"/>
      <c r="C4" s="223"/>
      <c r="D4" s="221" t="s">
        <v>255</v>
      </c>
      <c r="E4" s="221"/>
      <c r="F4" s="221"/>
      <c r="G4" s="221"/>
      <c r="H4" s="221"/>
      <c r="I4" s="221"/>
      <c r="J4" s="221"/>
      <c r="K4" s="221"/>
      <c r="L4" s="221"/>
      <c r="M4" s="221"/>
      <c r="N4" s="221"/>
    </row>
    <row r="5" spans="1:14" ht="20" x14ac:dyDescent="0.4">
      <c r="A5" s="221"/>
      <c r="B5" s="223" t="s">
        <v>176</v>
      </c>
      <c r="C5" s="223"/>
      <c r="D5" s="221" t="s">
        <v>177</v>
      </c>
      <c r="E5" s="221"/>
      <c r="F5" s="221"/>
      <c r="G5" s="221"/>
      <c r="H5" s="221"/>
      <c r="I5" s="221"/>
      <c r="J5" s="221"/>
      <c r="K5" s="221"/>
      <c r="L5" s="221"/>
      <c r="M5" s="221"/>
      <c r="N5" s="221"/>
    </row>
    <row r="6" spans="1:14" ht="20" x14ac:dyDescent="0.4">
      <c r="A6" s="221"/>
      <c r="B6" s="223" t="s">
        <v>154</v>
      </c>
      <c r="C6" s="223"/>
      <c r="D6" s="221" t="s">
        <v>134</v>
      </c>
      <c r="E6" s="221"/>
      <c r="F6" s="221"/>
      <c r="G6" s="221"/>
      <c r="H6" s="221"/>
      <c r="I6" s="221"/>
      <c r="J6" s="221"/>
      <c r="K6" s="221"/>
      <c r="L6" s="221"/>
      <c r="M6" s="221"/>
      <c r="N6" s="221"/>
    </row>
    <row r="7" spans="1:14" ht="20" x14ac:dyDescent="0.4">
      <c r="A7" s="221"/>
      <c r="B7" s="223" t="s">
        <v>182</v>
      </c>
      <c r="C7" s="223"/>
      <c r="D7" s="221" t="s">
        <v>183</v>
      </c>
      <c r="E7" s="221"/>
      <c r="F7" s="221"/>
      <c r="G7" s="221"/>
      <c r="H7" s="221"/>
      <c r="I7" s="221"/>
      <c r="J7" s="221"/>
      <c r="K7" s="221"/>
      <c r="L7" s="221"/>
      <c r="M7" s="221"/>
      <c r="N7" s="221"/>
    </row>
    <row r="8" spans="1:14" ht="20" x14ac:dyDescent="0.4">
      <c r="A8" s="221"/>
      <c r="B8" s="223"/>
      <c r="C8" s="223"/>
      <c r="D8" s="221"/>
      <c r="E8" s="221"/>
      <c r="F8" s="221"/>
      <c r="G8" s="221"/>
      <c r="H8" s="221"/>
      <c r="I8" s="221"/>
      <c r="J8" s="221"/>
      <c r="K8" s="221"/>
      <c r="L8" s="221"/>
      <c r="M8" s="221"/>
      <c r="N8" s="221"/>
    </row>
    <row r="9" spans="1:14" ht="20" x14ac:dyDescent="0.4">
      <c r="A9" s="221"/>
      <c r="B9" s="223"/>
      <c r="C9" s="223"/>
      <c r="D9" s="221"/>
      <c r="E9" s="221"/>
      <c r="F9" s="221"/>
      <c r="G9" s="221"/>
      <c r="H9" s="221"/>
      <c r="I9" s="221"/>
      <c r="J9" s="221"/>
      <c r="K9" s="221"/>
      <c r="L9" s="221"/>
      <c r="M9" s="221"/>
      <c r="N9" s="221"/>
    </row>
    <row r="10" spans="1:14" ht="20" x14ac:dyDescent="0.4">
      <c r="A10" s="221"/>
      <c r="B10" s="221"/>
      <c r="C10" s="221"/>
      <c r="D10" s="221"/>
      <c r="E10" s="221"/>
      <c r="F10" s="221"/>
      <c r="G10" s="221"/>
      <c r="H10" s="221"/>
      <c r="I10" s="221"/>
      <c r="J10" s="221"/>
      <c r="K10" s="221"/>
      <c r="L10" s="221"/>
      <c r="M10" s="221"/>
      <c r="N10" s="221"/>
    </row>
    <row r="11" spans="1:14" ht="20" x14ac:dyDescent="0.4">
      <c r="A11" s="221" t="s">
        <v>187</v>
      </c>
      <c r="B11" s="221"/>
      <c r="C11" s="221"/>
      <c r="D11" s="221"/>
      <c r="E11" s="221"/>
      <c r="F11" s="221"/>
      <c r="G11" s="221"/>
      <c r="H11" s="221"/>
      <c r="I11" s="221"/>
      <c r="J11" s="221"/>
      <c r="K11" s="221"/>
      <c r="L11" s="221"/>
      <c r="M11" s="221"/>
      <c r="N11" s="221"/>
    </row>
    <row r="12" spans="1:14" ht="20" x14ac:dyDescent="0.4">
      <c r="A12" s="221"/>
      <c r="B12" s="221"/>
      <c r="C12" s="221"/>
      <c r="D12" s="221"/>
      <c r="E12" s="221"/>
      <c r="F12" s="221"/>
      <c r="G12" s="221"/>
      <c r="H12" s="221"/>
      <c r="I12" s="221"/>
      <c r="J12" s="221"/>
      <c r="K12" s="221"/>
      <c r="L12" s="221"/>
      <c r="M12" s="221"/>
      <c r="N12" s="221"/>
    </row>
    <row r="13" spans="1:14" ht="20" x14ac:dyDescent="0.4">
      <c r="A13" s="221" t="s">
        <v>256</v>
      </c>
      <c r="B13" s="221"/>
      <c r="C13" s="221"/>
      <c r="D13" s="221"/>
      <c r="E13" s="221"/>
      <c r="F13" s="221"/>
      <c r="G13" s="221"/>
      <c r="H13" s="221"/>
      <c r="I13" s="221"/>
      <c r="J13" s="221"/>
      <c r="K13" s="221"/>
      <c r="L13" s="221"/>
      <c r="M13" s="221"/>
      <c r="N13" s="221"/>
    </row>
    <row r="14" spans="1:14" ht="20" x14ac:dyDescent="0.4">
      <c r="A14" s="221" t="s">
        <v>257</v>
      </c>
      <c r="B14" s="221"/>
      <c r="C14" s="221"/>
      <c r="D14" s="221"/>
      <c r="E14" s="221"/>
      <c r="F14" s="221"/>
      <c r="G14" s="221"/>
      <c r="H14" s="221"/>
      <c r="I14" s="221"/>
      <c r="J14" s="221"/>
      <c r="K14" s="221"/>
      <c r="L14" s="221"/>
      <c r="M14" s="221"/>
      <c r="N14" s="221"/>
    </row>
    <row r="16" spans="1:14" ht="20" x14ac:dyDescent="0.4">
      <c r="A16" s="222" t="s">
        <v>191</v>
      </c>
    </row>
    <row r="19" spans="1:2" ht="17.5" x14ac:dyDescent="0.35">
      <c r="A19" s="223" t="s">
        <v>258</v>
      </c>
    </row>
    <row r="21" spans="1:2" ht="20" x14ac:dyDescent="0.4">
      <c r="B21" s="221" t="s">
        <v>259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4"/>
  <sheetViews>
    <sheetView topLeftCell="A16" zoomScale="101" workbookViewId="0">
      <selection activeCell="H23" sqref="H23"/>
    </sheetView>
  </sheetViews>
  <sheetFormatPr defaultRowHeight="12.5" x14ac:dyDescent="0.25"/>
  <cols>
    <col min="4" max="4" width="10.08984375" bestFit="1" customWidth="1"/>
    <col min="5" max="5" width="10.54296875" bestFit="1" customWidth="1"/>
    <col min="6" max="6" width="22.1796875" style="53" customWidth="1"/>
    <col min="7" max="11" width="13.81640625" style="53" customWidth="1"/>
  </cols>
  <sheetData>
    <row r="1" spans="1:11" ht="14.5" x14ac:dyDescent="0.35">
      <c r="A1" s="49" t="s">
        <v>23</v>
      </c>
      <c r="K1" s="61"/>
    </row>
    <row r="2" spans="1:11" ht="14.5" x14ac:dyDescent="0.35">
      <c r="A2" s="50" t="s">
        <v>50</v>
      </c>
    </row>
    <row r="3" spans="1:11" ht="14.5" x14ac:dyDescent="0.35">
      <c r="A3" s="50"/>
    </row>
    <row r="4" spans="1:11" ht="14.5" x14ac:dyDescent="0.35">
      <c r="A4" s="50" t="s">
        <v>245</v>
      </c>
      <c r="J4" s="214"/>
      <c r="K4" s="214"/>
    </row>
    <row r="5" spans="1:11" x14ac:dyDescent="0.25">
      <c r="J5" s="214"/>
      <c r="K5" s="214"/>
    </row>
    <row r="6" spans="1:11" x14ac:dyDescent="0.25">
      <c r="J6" s="214"/>
      <c r="K6" s="214"/>
    </row>
    <row r="7" spans="1:11" s="48" customFormat="1" ht="14.5" x14ac:dyDescent="0.35">
      <c r="A7" s="48" t="s">
        <v>51</v>
      </c>
      <c r="E7" s="48" t="s">
        <v>52</v>
      </c>
      <c r="F7" s="160" t="s">
        <v>78</v>
      </c>
      <c r="G7" s="160" t="s">
        <v>54</v>
      </c>
      <c r="H7" s="160" t="s">
        <v>246</v>
      </c>
      <c r="I7" s="160"/>
      <c r="J7" s="215" t="s">
        <v>139</v>
      </c>
      <c r="K7" s="215" t="s">
        <v>137</v>
      </c>
    </row>
    <row r="8" spans="1:11" x14ac:dyDescent="0.25">
      <c r="A8" t="s">
        <v>71</v>
      </c>
      <c r="F8" s="57">
        <f>Credit!G17+Credit!H17+Credit!I17</f>
        <v>37132</v>
      </c>
      <c r="G8" s="57"/>
      <c r="H8" s="57">
        <f t="shared" ref="H8:H14" si="0">SUM(F8:G8)</f>
        <v>37132</v>
      </c>
      <c r="I8" s="57"/>
      <c r="J8" s="216">
        <v>35000</v>
      </c>
      <c r="K8" s="216">
        <v>36586.5</v>
      </c>
    </row>
    <row r="9" spans="1:11" x14ac:dyDescent="0.25">
      <c r="A9" s="67"/>
      <c r="F9" s="57"/>
      <c r="G9" s="57"/>
      <c r="H9" s="57"/>
      <c r="I9" s="57"/>
      <c r="J9" s="216"/>
      <c r="K9" s="216"/>
    </row>
    <row r="10" spans="1:11" x14ac:dyDescent="0.25">
      <c r="A10" s="67" t="s">
        <v>152</v>
      </c>
      <c r="F10" s="53">
        <f>'Bank Rec'!D129</f>
        <v>30000</v>
      </c>
      <c r="G10" s="57"/>
      <c r="H10" s="57">
        <f>SUM(F10:G10)</f>
        <v>30000</v>
      </c>
      <c r="I10" s="57"/>
      <c r="J10" s="216">
        <v>50000</v>
      </c>
      <c r="K10" s="216">
        <v>10000</v>
      </c>
    </row>
    <row r="11" spans="1:11" x14ac:dyDescent="0.25">
      <c r="A11" s="67" t="s">
        <v>237</v>
      </c>
      <c r="F11" s="57">
        <v>9973.6299999999992</v>
      </c>
      <c r="G11" s="57"/>
      <c r="H11" s="57">
        <f>F11+G11</f>
        <v>9973.6299999999992</v>
      </c>
      <c r="I11" s="57"/>
      <c r="J11" s="216">
        <v>0</v>
      </c>
      <c r="K11" s="216">
        <v>13511.160000000002</v>
      </c>
    </row>
    <row r="12" spans="1:11" x14ac:dyDescent="0.25">
      <c r="A12" s="67"/>
      <c r="F12" s="57"/>
      <c r="G12" s="57"/>
      <c r="H12" s="57"/>
      <c r="I12" s="57"/>
      <c r="J12" s="216">
        <v>0</v>
      </c>
      <c r="K12" s="216">
        <v>0</v>
      </c>
    </row>
    <row r="13" spans="1:11" x14ac:dyDescent="0.25">
      <c r="A13" s="67" t="s">
        <v>155</v>
      </c>
      <c r="F13" s="57"/>
      <c r="G13" s="57"/>
      <c r="H13" s="57">
        <f t="shared" si="0"/>
        <v>0</v>
      </c>
      <c r="I13" s="57"/>
      <c r="J13" s="216">
        <v>263.11</v>
      </c>
      <c r="K13" s="216">
        <v>397.61</v>
      </c>
    </row>
    <row r="14" spans="1:11" ht="13" thickBot="1" x14ac:dyDescent="0.3">
      <c r="F14" s="165"/>
      <c r="G14" s="57"/>
      <c r="H14" s="57">
        <f t="shared" si="0"/>
        <v>0</v>
      </c>
      <c r="I14" s="57"/>
      <c r="J14" s="216">
        <v>1443.38</v>
      </c>
      <c r="K14" s="216">
        <v>1135.8200000000002</v>
      </c>
    </row>
    <row r="15" spans="1:11" ht="13.5" thickTop="1" thickBot="1" x14ac:dyDescent="0.3">
      <c r="F15" s="58">
        <f>SUM(F8:F14)-0.11</f>
        <v>77105.52</v>
      </c>
      <c r="G15" s="58">
        <f>SUM(G8:G14)</f>
        <v>0</v>
      </c>
      <c r="H15" s="58">
        <f>SUM(H8:H14)</f>
        <v>77105.63</v>
      </c>
      <c r="I15" s="58"/>
      <c r="J15" s="217">
        <v>90315.57</v>
      </c>
      <c r="K15" s="217">
        <v>88227.8</v>
      </c>
    </row>
    <row r="16" spans="1:11" ht="13" thickTop="1" x14ac:dyDescent="0.25">
      <c r="F16" s="57"/>
      <c r="G16" s="57"/>
      <c r="H16" s="57"/>
      <c r="I16" s="57"/>
      <c r="J16" s="216"/>
      <c r="K16" s="216"/>
    </row>
    <row r="17" spans="1:11" x14ac:dyDescent="0.25">
      <c r="A17" t="s">
        <v>56</v>
      </c>
      <c r="F17" s="57"/>
      <c r="G17" s="57"/>
      <c r="H17" s="57"/>
      <c r="I17" s="57"/>
      <c r="J17" s="216"/>
      <c r="K17" s="216"/>
    </row>
    <row r="18" spans="1:11" x14ac:dyDescent="0.25">
      <c r="A18" s="67"/>
      <c r="F18" s="57"/>
      <c r="G18" s="57"/>
      <c r="H18" s="57"/>
      <c r="I18" s="57"/>
      <c r="J18" s="216">
        <v>2642.9</v>
      </c>
      <c r="K18" s="216">
        <v>0</v>
      </c>
    </row>
    <row r="19" spans="1:11" x14ac:dyDescent="0.25">
      <c r="F19" s="57"/>
      <c r="G19" s="57"/>
      <c r="H19" s="57"/>
      <c r="I19" s="57"/>
      <c r="J19" s="216"/>
      <c r="K19" s="216"/>
    </row>
    <row r="20" spans="1:11" x14ac:dyDescent="0.25">
      <c r="A20" s="67" t="s">
        <v>84</v>
      </c>
      <c r="F20" s="57">
        <f>Debit!G90+Debit!H90</f>
        <v>40829.01</v>
      </c>
      <c r="G20" s="57"/>
      <c r="H20" s="57">
        <f>SUM(F20:G20)</f>
        <v>40829.01</v>
      </c>
      <c r="I20" s="57"/>
      <c r="J20" s="216">
        <v>1649.12</v>
      </c>
      <c r="K20" s="216">
        <v>34229.360000000001</v>
      </c>
    </row>
    <row r="21" spans="1:11" x14ac:dyDescent="0.25">
      <c r="A21" t="s">
        <v>159</v>
      </c>
      <c r="F21" s="57">
        <f>Debit!P90</f>
        <v>1445.6</v>
      </c>
      <c r="G21" s="57"/>
      <c r="H21" s="57">
        <f t="shared" ref="H21:H24" si="1">SUM(F21:G21)</f>
        <v>1445.6</v>
      </c>
      <c r="I21" s="57"/>
      <c r="J21" s="216">
        <v>8448.880000000001</v>
      </c>
      <c r="K21" s="216">
        <v>4160.5999999999985</v>
      </c>
    </row>
    <row r="22" spans="1:11" x14ac:dyDescent="0.25">
      <c r="A22" s="67"/>
      <c r="F22" s="57"/>
      <c r="G22" s="57"/>
      <c r="H22" s="57"/>
      <c r="I22" s="57"/>
      <c r="J22" s="216">
        <v>2228.4499999999998</v>
      </c>
      <c r="K22" s="216">
        <v>0</v>
      </c>
    </row>
    <row r="23" spans="1:11" x14ac:dyDescent="0.25">
      <c r="A23" t="s">
        <v>70</v>
      </c>
      <c r="F23" s="166">
        <f>Debit!R90</f>
        <v>1045.8900000000001</v>
      </c>
      <c r="G23" s="57"/>
      <c r="H23" s="57">
        <f t="shared" si="1"/>
        <v>1045.8900000000001</v>
      </c>
      <c r="I23" s="57"/>
      <c r="J23" s="216">
        <v>8098.4</v>
      </c>
      <c r="K23" s="216">
        <v>3954.15</v>
      </c>
    </row>
    <row r="24" spans="1:11" x14ac:dyDescent="0.25">
      <c r="A24" t="s">
        <v>148</v>
      </c>
      <c r="F24" s="57">
        <f>Debit!I90</f>
        <v>3272.7200000000003</v>
      </c>
      <c r="G24" s="57"/>
      <c r="H24" s="57">
        <f t="shared" si="1"/>
        <v>3272.7200000000003</v>
      </c>
      <c r="I24" s="57"/>
      <c r="J24" s="216">
        <v>3701</v>
      </c>
      <c r="K24" s="216">
        <v>0</v>
      </c>
    </row>
    <row r="25" spans="1:11" x14ac:dyDescent="0.25">
      <c r="F25" s="57"/>
      <c r="G25" s="57"/>
      <c r="H25" s="57"/>
      <c r="I25" s="57"/>
      <c r="J25" s="216">
        <v>54</v>
      </c>
      <c r="K25" s="216">
        <v>2081.5</v>
      </c>
    </row>
    <row r="26" spans="1:11" x14ac:dyDescent="0.25">
      <c r="A26" t="s">
        <v>156</v>
      </c>
      <c r="F26" s="57">
        <f>Debit!M90</f>
        <v>178.10999999999999</v>
      </c>
      <c r="G26" s="57"/>
      <c r="H26" s="57">
        <f>SUM(F26+G26)</f>
        <v>178.10999999999999</v>
      </c>
      <c r="I26" s="57"/>
      <c r="J26" s="216"/>
      <c r="K26" s="216"/>
    </row>
    <row r="27" spans="1:11" x14ac:dyDescent="0.25">
      <c r="A27" s="67" t="s">
        <v>248</v>
      </c>
      <c r="F27" s="57">
        <f>Debit!Q90</f>
        <v>154.9</v>
      </c>
      <c r="G27" s="57"/>
      <c r="H27" s="57">
        <v>155</v>
      </c>
      <c r="I27" s="57"/>
      <c r="J27" s="216"/>
      <c r="K27" s="216"/>
    </row>
    <row r="28" spans="1:11" x14ac:dyDescent="0.25">
      <c r="F28" s="57"/>
      <c r="G28" s="57"/>
      <c r="H28" s="57"/>
      <c r="I28" s="57"/>
      <c r="J28" s="216"/>
      <c r="K28" s="216"/>
    </row>
    <row r="29" spans="1:11" ht="13" thickBot="1" x14ac:dyDescent="0.3">
      <c r="A29" t="s">
        <v>59</v>
      </c>
      <c r="F29" s="108">
        <f>SUM(F18:F27)</f>
        <v>46926.23</v>
      </c>
      <c r="G29" s="108"/>
      <c r="H29" s="108">
        <f>SUM(H18:H27)</f>
        <v>46926.33</v>
      </c>
      <c r="I29" s="108"/>
      <c r="J29" s="218">
        <v>26822.75</v>
      </c>
      <c r="K29" s="218">
        <v>44425.61</v>
      </c>
    </row>
    <row r="30" spans="1:11" x14ac:dyDescent="0.25">
      <c r="F30" s="57"/>
      <c r="G30" s="57"/>
      <c r="H30" s="57"/>
      <c r="I30" s="57"/>
      <c r="J30" s="216"/>
      <c r="K30" s="216"/>
    </row>
    <row r="31" spans="1:11" x14ac:dyDescent="0.25">
      <c r="A31" s="67"/>
      <c r="B31" s="67"/>
      <c r="F31" s="57"/>
      <c r="G31" s="57"/>
      <c r="H31" s="57"/>
      <c r="I31" s="57"/>
      <c r="J31" s="216"/>
      <c r="K31" s="216"/>
    </row>
    <row r="32" spans="1:11" x14ac:dyDescent="0.25">
      <c r="A32" t="s">
        <v>57</v>
      </c>
      <c r="F32" s="57"/>
      <c r="G32" s="57"/>
      <c r="H32" s="57"/>
      <c r="I32" s="57"/>
      <c r="J32" s="216"/>
      <c r="K32" s="216"/>
    </row>
    <row r="33" spans="1:11" x14ac:dyDescent="0.25">
      <c r="A33" t="s">
        <v>68</v>
      </c>
      <c r="F33" s="57">
        <f>Debit!D90</f>
        <v>19140</v>
      </c>
      <c r="G33" s="57"/>
      <c r="H33" s="57">
        <f>SUM(F33:G33)</f>
        <v>19140</v>
      </c>
      <c r="I33" s="57"/>
      <c r="J33" s="216">
        <v>13023</v>
      </c>
      <c r="K33" s="216">
        <v>12402</v>
      </c>
    </row>
    <row r="34" spans="1:11" x14ac:dyDescent="0.25">
      <c r="A34" t="s">
        <v>143</v>
      </c>
      <c r="F34" s="57">
        <f>Debit!L90</f>
        <v>1082.94</v>
      </c>
      <c r="G34" s="57"/>
      <c r="H34" s="57">
        <f>SUM(F34:G34)</f>
        <v>1082.94</v>
      </c>
      <c r="I34" s="57"/>
      <c r="J34" s="216"/>
      <c r="K34" s="216"/>
    </row>
    <row r="35" spans="1:11" x14ac:dyDescent="0.25">
      <c r="A35" t="s">
        <v>69</v>
      </c>
      <c r="F35" s="57">
        <f>Debit!E90</f>
        <v>4765</v>
      </c>
      <c r="G35" s="57"/>
      <c r="H35" s="57">
        <f>SUM(F35:G35)</f>
        <v>4765</v>
      </c>
      <c r="I35" s="57"/>
      <c r="J35" s="216">
        <v>4560</v>
      </c>
      <c r="K35" s="216">
        <v>3600</v>
      </c>
    </row>
    <row r="36" spans="1:11" x14ac:dyDescent="0.25">
      <c r="F36" s="57"/>
      <c r="G36" s="57"/>
      <c r="H36" s="57"/>
      <c r="I36" s="57"/>
      <c r="J36" s="216">
        <v>0</v>
      </c>
      <c r="K36" s="216">
        <v>0</v>
      </c>
    </row>
    <row r="37" spans="1:11" x14ac:dyDescent="0.25">
      <c r="A37" s="67" t="s">
        <v>149</v>
      </c>
      <c r="F37" s="57">
        <f>Debit!K90</f>
        <v>809.51999999999987</v>
      </c>
      <c r="G37" s="57"/>
      <c r="H37" s="57">
        <f>SUM(F37:G37)</f>
        <v>809.51999999999987</v>
      </c>
      <c r="I37" s="57"/>
      <c r="J37" s="216">
        <v>6247.22</v>
      </c>
      <c r="K37" s="216">
        <v>32180.059999999998</v>
      </c>
    </row>
    <row r="38" spans="1:11" x14ac:dyDescent="0.25">
      <c r="A38" s="67" t="s">
        <v>163</v>
      </c>
      <c r="F38" s="57">
        <f>Debit!O90</f>
        <v>36150</v>
      </c>
      <c r="G38" s="57"/>
      <c r="H38" s="57">
        <f>F38+G38</f>
        <v>36150</v>
      </c>
      <c r="I38" s="57"/>
      <c r="J38" s="216"/>
      <c r="K38" s="216"/>
    </row>
    <row r="39" spans="1:11" ht="13" thickBot="1" x14ac:dyDescent="0.3">
      <c r="A39" t="s">
        <v>58</v>
      </c>
      <c r="F39" s="108">
        <f>SUM(F32:F38)</f>
        <v>61947.46</v>
      </c>
      <c r="G39" s="108"/>
      <c r="H39" s="108">
        <f>SUM(H31:H38)</f>
        <v>61947.46</v>
      </c>
      <c r="I39" s="108"/>
      <c r="J39" s="218">
        <v>64044.22</v>
      </c>
      <c r="K39" s="218">
        <v>63817.319999999992</v>
      </c>
    </row>
    <row r="40" spans="1:11" x14ac:dyDescent="0.25">
      <c r="F40" s="57"/>
      <c r="G40" s="57"/>
      <c r="H40" s="57"/>
      <c r="I40" s="57"/>
      <c r="J40" s="216"/>
      <c r="K40" s="216"/>
    </row>
    <row r="41" spans="1:11" x14ac:dyDescent="0.25">
      <c r="A41" t="s">
        <v>251</v>
      </c>
      <c r="F41" s="57"/>
      <c r="G41" s="57">
        <v>30000</v>
      </c>
      <c r="H41" s="57"/>
      <c r="I41" s="57"/>
      <c r="J41" s="216"/>
      <c r="K41" s="216"/>
    </row>
    <row r="42" spans="1:11" ht="13" thickBot="1" x14ac:dyDescent="0.3">
      <c r="A42" t="s">
        <v>252</v>
      </c>
      <c r="F42" s="57">
        <v>10009</v>
      </c>
      <c r="G42" s="57"/>
      <c r="H42" s="57"/>
      <c r="I42" s="57"/>
      <c r="J42" s="216"/>
      <c r="K42" s="216"/>
    </row>
    <row r="43" spans="1:11" ht="13.5" thickTop="1" thickBot="1" x14ac:dyDescent="0.3">
      <c r="A43" t="s">
        <v>59</v>
      </c>
      <c r="F43" s="58">
        <f>F29+F39+F42</f>
        <v>118882.69</v>
      </c>
      <c r="G43" s="58">
        <f>G29+G39+G41</f>
        <v>30000</v>
      </c>
      <c r="H43" s="58">
        <f>F43+G43</f>
        <v>148882.69</v>
      </c>
      <c r="I43" s="58"/>
      <c r="J43" s="217">
        <v>90866.97</v>
      </c>
      <c r="K43" s="217">
        <v>108242.93</v>
      </c>
    </row>
    <row r="44" spans="1:11" ht="13" thickTop="1" x14ac:dyDescent="0.25">
      <c r="F44" s="57"/>
      <c r="G44" s="57"/>
      <c r="H44" s="57"/>
      <c r="I44" s="57"/>
      <c r="J44" s="216"/>
      <c r="K44" s="216"/>
    </row>
    <row r="45" spans="1:11" x14ac:dyDescent="0.25">
      <c r="F45" s="57"/>
      <c r="G45" s="57"/>
      <c r="H45" s="57"/>
      <c r="I45" s="57"/>
      <c r="J45" s="216"/>
      <c r="K45" s="216"/>
    </row>
    <row r="46" spans="1:11" ht="13" thickBot="1" x14ac:dyDescent="0.3">
      <c r="A46" t="s">
        <v>160</v>
      </c>
      <c r="F46" s="167">
        <f>F15-F43</f>
        <v>-41777.17</v>
      </c>
      <c r="G46" s="62">
        <f>G15-G43</f>
        <v>-30000</v>
      </c>
      <c r="H46" s="62">
        <f>F46+G46</f>
        <v>-71777.17</v>
      </c>
      <c r="I46" s="62"/>
      <c r="J46" s="219">
        <v>-6167</v>
      </c>
      <c r="K46" s="219">
        <f>K15-K43</f>
        <v>-20015.12999999999</v>
      </c>
    </row>
    <row r="47" spans="1:11" ht="13" thickTop="1" x14ac:dyDescent="0.25">
      <c r="F47" s="159"/>
      <c r="G47" s="159"/>
      <c r="H47" s="159"/>
      <c r="I47" s="159"/>
      <c r="J47" s="220"/>
      <c r="K47" s="220"/>
    </row>
    <row r="48" spans="1:11" x14ac:dyDescent="0.25">
      <c r="J48" s="214"/>
      <c r="K48" s="214"/>
    </row>
    <row r="49" spans="1:14" x14ac:dyDescent="0.25">
      <c r="N49" s="53"/>
    </row>
    <row r="52" spans="1:14" ht="13" x14ac:dyDescent="0.25">
      <c r="A52" s="59" t="s">
        <v>75</v>
      </c>
    </row>
    <row r="53" spans="1:14" ht="13" x14ac:dyDescent="0.25">
      <c r="A53" s="59"/>
    </row>
    <row r="54" spans="1:14" ht="13" x14ac:dyDescent="0.25">
      <c r="A54" s="59"/>
    </row>
    <row r="55" spans="1:14" ht="13" x14ac:dyDescent="0.25">
      <c r="A55" s="59"/>
    </row>
    <row r="56" spans="1:14" ht="13" x14ac:dyDescent="0.25">
      <c r="A56" s="59"/>
    </row>
    <row r="57" spans="1:14" ht="13" x14ac:dyDescent="0.25">
      <c r="A57" s="59"/>
    </row>
    <row r="58" spans="1:14" ht="13" x14ac:dyDescent="0.25">
      <c r="A58" s="59" t="s">
        <v>76</v>
      </c>
      <c r="B58" s="67" t="s">
        <v>154</v>
      </c>
    </row>
    <row r="59" spans="1:14" ht="13" x14ac:dyDescent="0.25">
      <c r="A59" s="59"/>
    </row>
    <row r="60" spans="1:14" ht="13" x14ac:dyDescent="0.25">
      <c r="A60" s="59"/>
    </row>
    <row r="61" spans="1:14" ht="13" x14ac:dyDescent="0.25">
      <c r="A61" s="59"/>
    </row>
    <row r="62" spans="1:14" ht="13" x14ac:dyDescent="0.25">
      <c r="A62" s="59"/>
    </row>
    <row r="63" spans="1:14" ht="13" x14ac:dyDescent="0.25">
      <c r="A63" s="59"/>
    </row>
    <row r="64" spans="1:14" x14ac:dyDescent="0.25">
      <c r="A64" s="41" t="s">
        <v>77</v>
      </c>
    </row>
  </sheetData>
  <phoneticPr fontId="1" type="noConversion"/>
  <pageMargins left="0.23622047244094491" right="0.23622047244094491" top="0.74803149606299213" bottom="0.74803149606299213" header="0.31496062992125984" footer="0.31496062992125984"/>
  <pageSetup paperSize="9" scale="60" fitToWidth="0" orientation="landscape" horizontalDpi="300" verticalDpi="300"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30070D9A-6EF0-4A94-AAD8-5BADC2CA24EC}"/>
</file>

<file path=customXml/itemProps2.xml><?xml version="1.0" encoding="utf-8"?>
<ds:datastoreItem xmlns:ds="http://schemas.openxmlformats.org/officeDocument/2006/customXml" ds:itemID="{8668CB03-A7E5-49EC-B7CC-80460DF186C4}"/>
</file>

<file path=customXml/itemProps3.xml><?xml version="1.0" encoding="utf-8"?>
<ds:datastoreItem xmlns:ds="http://schemas.openxmlformats.org/officeDocument/2006/customXml" ds:itemID="{2DB21BA5-2C34-4E92-BA61-2B2F9F83C3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Expense voucher</vt:lpstr>
      <vt:lpstr>Sheet1</vt:lpstr>
      <vt:lpstr>Report 1</vt:lpstr>
      <vt:lpstr>Income Expenditure</vt:lpstr>
      <vt:lpstr>Balance Sheet</vt:lpstr>
      <vt:lpstr>OSCR data</vt:lpstr>
      <vt:lpstr>Page 1</vt:lpstr>
      <vt:lpstr>Page 2</vt:lpstr>
      <vt:lpstr>Receipts &amp; Payments</vt:lpstr>
      <vt:lpstr>Bank Rec</vt:lpstr>
      <vt:lpstr>Balances</vt:lpstr>
      <vt:lpstr>Credit</vt:lpstr>
      <vt:lpstr>Debit</vt:lpstr>
      <vt:lpstr>Credit!Print_Area</vt:lpstr>
    </vt:vector>
  </TitlesOfParts>
  <Company>Towergate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alan.murray</dc:creator>
  <cp:lastModifiedBy>Aileen Patrick</cp:lastModifiedBy>
  <cp:lastPrinted>2026-06-08T16:00:32Z</cp:lastPrinted>
  <dcterms:created xsi:type="dcterms:W3CDTF">2010-05-17T09:33:14Z</dcterms:created>
  <dcterms:modified xsi:type="dcterms:W3CDTF">2026-06-09T10:14:27Z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